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N4" i="1"/>
  <c r="N5"/>
  <c r="N6"/>
  <c r="N7"/>
  <c r="N8"/>
  <c r="N9"/>
  <c r="N10"/>
  <c r="N11"/>
  <c r="N12"/>
  <c r="N13"/>
  <c r="N14"/>
  <c r="N15"/>
  <c r="N16"/>
  <c r="N17"/>
  <c r="N18"/>
  <c r="N19"/>
  <c r="N20"/>
  <c r="N21"/>
  <c r="N22"/>
  <c r="N23"/>
  <c r="N3"/>
  <c r="G21" i="12"/>
  <c r="C2" i="25"/>
  <c r="B2"/>
  <c r="A2"/>
  <c r="M3" i="13"/>
  <c r="P3" i="14" s="1"/>
  <c r="I3" i="13"/>
  <c r="H3" i="27" s="1"/>
  <c r="C3" i="13"/>
  <c r="F3" s="1"/>
  <c r="B3"/>
  <c r="A3"/>
  <c r="F3" i="12"/>
  <c r="C3"/>
  <c r="B3"/>
  <c r="A3"/>
  <c r="B3" i="14"/>
  <c r="A3"/>
  <c r="AN3" i="16"/>
  <c r="C3" i="24" s="1"/>
  <c r="AM3" i="16"/>
  <c r="D3" i="24" s="1"/>
  <c r="E3" i="16"/>
  <c r="I3" s="1"/>
  <c r="P3" s="1"/>
  <c r="N3" s="1"/>
  <c r="D3"/>
  <c r="H3" s="1"/>
  <c r="C3"/>
  <c r="B3"/>
  <c r="A3"/>
  <c r="Q3" i="4"/>
  <c r="E3" i="24" s="1"/>
  <c r="D3" i="4"/>
  <c r="C3"/>
  <c r="B3"/>
  <c r="A3"/>
  <c r="P3" i="20"/>
  <c r="H3" i="24" s="1"/>
  <c r="D3" i="20"/>
  <c r="C3"/>
  <c r="B3"/>
  <c r="A3"/>
  <c r="AF3" i="26"/>
  <c r="C3"/>
  <c r="E3" i="27" s="1"/>
  <c r="B3" i="26"/>
  <c r="A3"/>
  <c r="C3" i="27"/>
  <c r="B3"/>
  <c r="A3"/>
  <c r="C3" i="15"/>
  <c r="B3"/>
  <c r="A3"/>
  <c r="B3" i="23"/>
  <c r="A3"/>
  <c r="BP3" i="24"/>
  <c r="BE3"/>
  <c r="BA3"/>
  <c r="AU3"/>
  <c r="AE3"/>
  <c r="I3"/>
  <c r="G3"/>
  <c r="F3"/>
  <c r="B3"/>
  <c r="A3"/>
  <c r="D3" i="9"/>
  <c r="C3"/>
  <c r="B3"/>
  <c r="A3"/>
  <c r="X3" i="5"/>
  <c r="U3"/>
  <c r="E3"/>
  <c r="D3"/>
  <c r="C3"/>
  <c r="B3"/>
  <c r="A3"/>
  <c r="D3" i="26" l="1"/>
  <c r="D3" i="27" s="1"/>
  <c r="G3" i="13"/>
  <c r="H3"/>
  <c r="L3" i="16"/>
  <c r="K3"/>
  <c r="J3"/>
  <c r="BR3" i="24"/>
  <c r="Q3" i="9" s="1"/>
  <c r="G3" i="5" s="1"/>
  <c r="BQ3" i="24"/>
  <c r="R3" i="9" s="1"/>
  <c r="J3" i="5" s="1"/>
  <c r="F3" i="27"/>
  <c r="AE3" i="26" l="1"/>
  <c r="AG3" s="1"/>
  <c r="P3" i="9" s="1"/>
  <c r="V3" i="27"/>
  <c r="G3"/>
  <c r="J3" i="13"/>
  <c r="K3"/>
  <c r="O3" i="16"/>
  <c r="I3" i="5" l="1"/>
  <c r="W3" i="27"/>
  <c r="I3"/>
  <c r="J3"/>
  <c r="X3"/>
  <c r="N3" i="13"/>
  <c r="L3" s="1"/>
  <c r="Q3" i="16"/>
  <c r="M3"/>
  <c r="L3" i="9" l="1"/>
  <c r="O3" s="1"/>
  <c r="F3" i="5" s="1"/>
  <c r="H3" s="1"/>
  <c r="J3" i="1"/>
  <c r="I3"/>
  <c r="H3"/>
  <c r="G3"/>
  <c r="F3"/>
  <c r="E3"/>
  <c r="X4" i="5"/>
  <c r="X5"/>
  <c r="X6"/>
  <c r="X7"/>
  <c r="X8"/>
  <c r="X9"/>
  <c r="X10"/>
  <c r="X11"/>
  <c r="X12"/>
  <c r="X13"/>
  <c r="X14"/>
  <c r="X15"/>
  <c r="X16"/>
  <c r="X17"/>
  <c r="X18"/>
  <c r="X19"/>
  <c r="X20"/>
  <c r="X21"/>
  <c r="X22"/>
  <c r="X23"/>
  <c r="U4"/>
  <c r="U5"/>
  <c r="U6"/>
  <c r="U7"/>
  <c r="U8"/>
  <c r="U9"/>
  <c r="U10"/>
  <c r="U11"/>
  <c r="U12"/>
  <c r="U13"/>
  <c r="U14"/>
  <c r="U15"/>
  <c r="U16"/>
  <c r="U17"/>
  <c r="U18"/>
  <c r="U19"/>
  <c r="U20"/>
  <c r="U21"/>
  <c r="U22"/>
  <c r="U23"/>
  <c r="C5" i="15"/>
  <c r="C6"/>
  <c r="C7"/>
  <c r="C8"/>
  <c r="C9"/>
  <c r="C10"/>
  <c r="C11"/>
  <c r="C12"/>
  <c r="C13"/>
  <c r="C14"/>
  <c r="C15"/>
  <c r="C16"/>
  <c r="C17"/>
  <c r="C18"/>
  <c r="C19"/>
  <c r="C20"/>
  <c r="C21"/>
  <c r="C22"/>
  <c r="C23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C4"/>
  <c r="B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4"/>
  <c r="H24"/>
  <c r="F24"/>
  <c r="E24"/>
  <c r="D24"/>
  <c r="G24"/>
  <c r="D3" i="23" l="1"/>
  <c r="L3" i="1"/>
  <c r="C3" i="23" l="1"/>
  <c r="E3" s="1"/>
  <c r="T3" i="5"/>
  <c r="V3" s="1"/>
  <c r="K3" i="9"/>
  <c r="O3" i="1"/>
  <c r="N3" i="9" s="1"/>
  <c r="O3" i="5" s="1"/>
  <c r="L42" i="1"/>
  <c r="J42"/>
  <c r="I42"/>
  <c r="H42"/>
  <c r="N3" i="5" l="1"/>
  <c r="P3" s="1"/>
  <c r="BP23" i="24" l="1"/>
  <c r="BE23"/>
  <c r="BA23"/>
  <c r="AU23"/>
  <c r="AE23"/>
  <c r="I23"/>
  <c r="G23"/>
  <c r="F23"/>
  <c r="B23"/>
  <c r="A23"/>
  <c r="BP22"/>
  <c r="BE22"/>
  <c r="BA22"/>
  <c r="AU22"/>
  <c r="AE22"/>
  <c r="I22"/>
  <c r="G22"/>
  <c r="F22"/>
  <c r="B22"/>
  <c r="A22"/>
  <c r="BP21"/>
  <c r="BE21"/>
  <c r="BA21"/>
  <c r="AU21"/>
  <c r="AE21"/>
  <c r="I21"/>
  <c r="G21"/>
  <c r="F21"/>
  <c r="B21"/>
  <c r="A21"/>
  <c r="BP20"/>
  <c r="BE20"/>
  <c r="BA20"/>
  <c r="AU20"/>
  <c r="AE20"/>
  <c r="I20"/>
  <c r="G20"/>
  <c r="F20"/>
  <c r="B20"/>
  <c r="A20"/>
  <c r="BP19"/>
  <c r="BE19"/>
  <c r="BA19"/>
  <c r="AU19"/>
  <c r="AE19"/>
  <c r="I19"/>
  <c r="G19"/>
  <c r="F19"/>
  <c r="B19"/>
  <c r="A19"/>
  <c r="BP18"/>
  <c r="BE18"/>
  <c r="BA18"/>
  <c r="AU18"/>
  <c r="AE18"/>
  <c r="I18"/>
  <c r="G18"/>
  <c r="F18"/>
  <c r="B18"/>
  <c r="A18"/>
  <c r="BP17"/>
  <c r="BE17"/>
  <c r="BA17"/>
  <c r="AU17"/>
  <c r="AE17"/>
  <c r="I17"/>
  <c r="G17"/>
  <c r="F17"/>
  <c r="B17"/>
  <c r="A17"/>
  <c r="BP16"/>
  <c r="BE16"/>
  <c r="BA16"/>
  <c r="AU16"/>
  <c r="AE16"/>
  <c r="I16"/>
  <c r="G16"/>
  <c r="F16"/>
  <c r="B16"/>
  <c r="A16"/>
  <c r="BP15"/>
  <c r="BE15"/>
  <c r="BA15"/>
  <c r="AU15"/>
  <c r="AE15"/>
  <c r="I15"/>
  <c r="G15"/>
  <c r="F15"/>
  <c r="B15"/>
  <c r="A15"/>
  <c r="BP14"/>
  <c r="BE14"/>
  <c r="BA14"/>
  <c r="AU14"/>
  <c r="AE14"/>
  <c r="I14"/>
  <c r="G14"/>
  <c r="F14"/>
  <c r="B14"/>
  <c r="A14"/>
  <c r="BP13"/>
  <c r="BE13"/>
  <c r="BA13"/>
  <c r="AU13"/>
  <c r="AE13"/>
  <c r="I13"/>
  <c r="G13"/>
  <c r="F13"/>
  <c r="B13"/>
  <c r="A13"/>
  <c r="BP12"/>
  <c r="BE12"/>
  <c r="BA12"/>
  <c r="AU12"/>
  <c r="AE12"/>
  <c r="I12"/>
  <c r="G12"/>
  <c r="F12"/>
  <c r="B12"/>
  <c r="A12"/>
  <c r="BP11"/>
  <c r="BE11"/>
  <c r="BA11"/>
  <c r="AU11"/>
  <c r="AE11"/>
  <c r="I11"/>
  <c r="G11"/>
  <c r="F11"/>
  <c r="B11"/>
  <c r="A11"/>
  <c r="BP10"/>
  <c r="BE10"/>
  <c r="BA10"/>
  <c r="AU10"/>
  <c r="AE10"/>
  <c r="I10"/>
  <c r="G10"/>
  <c r="F10"/>
  <c r="B10"/>
  <c r="A10"/>
  <c r="BP9"/>
  <c r="BE9"/>
  <c r="BA9"/>
  <c r="AU9"/>
  <c r="AE9"/>
  <c r="I9"/>
  <c r="G9"/>
  <c r="F9"/>
  <c r="B9"/>
  <c r="A9"/>
  <c r="BP8"/>
  <c r="BE8"/>
  <c r="BA8"/>
  <c r="AU8"/>
  <c r="AE8"/>
  <c r="I8"/>
  <c r="G8"/>
  <c r="F8"/>
  <c r="B8"/>
  <c r="A8"/>
  <c r="BP7"/>
  <c r="BE7"/>
  <c r="BA7"/>
  <c r="AU7"/>
  <c r="AE7"/>
  <c r="I7"/>
  <c r="G7"/>
  <c r="F7"/>
  <c r="B7"/>
  <c r="A7"/>
  <c r="BP6"/>
  <c r="BE6"/>
  <c r="BA6"/>
  <c r="AU6"/>
  <c r="AE6"/>
  <c r="I6"/>
  <c r="G6"/>
  <c r="F6"/>
  <c r="B6"/>
  <c r="A6"/>
  <c r="BP5"/>
  <c r="BE5"/>
  <c r="BA5"/>
  <c r="AU5"/>
  <c r="AE5"/>
  <c r="I5"/>
  <c r="G5"/>
  <c r="F5"/>
  <c r="B5"/>
  <c r="A5"/>
  <c r="BP4"/>
  <c r="BE4"/>
  <c r="BA4"/>
  <c r="AU4"/>
  <c r="AE4"/>
  <c r="I4"/>
  <c r="G4"/>
  <c r="F4"/>
  <c r="B4"/>
  <c r="A4"/>
  <c r="F4" i="4"/>
  <c r="I4" s="1"/>
  <c r="F7"/>
  <c r="I7" s="1"/>
  <c r="F10"/>
  <c r="I10" s="1"/>
  <c r="F13"/>
  <c r="I13" s="1"/>
  <c r="F16"/>
  <c r="I16" s="1"/>
  <c r="F19"/>
  <c r="I19" s="1"/>
  <c r="F22"/>
  <c r="I22" s="1"/>
  <c r="F4" i="12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I4" i="13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W24" i="9" l="1"/>
  <c r="P24" i="4"/>
  <c r="Q24" i="24"/>
  <c r="P24" l="1"/>
  <c r="P4" i="20"/>
  <c r="H4" i="24" s="1"/>
  <c r="P5" i="20"/>
  <c r="H5" i="24" s="1"/>
  <c r="P6" i="20"/>
  <c r="H6" i="24" s="1"/>
  <c r="P7" i="20"/>
  <c r="H7" i="24" s="1"/>
  <c r="P8" i="20"/>
  <c r="H8" i="24" s="1"/>
  <c r="P9" i="20"/>
  <c r="H9" i="24" s="1"/>
  <c r="P10" i="20"/>
  <c r="H10" i="24" s="1"/>
  <c r="P11" i="20"/>
  <c r="H11" i="24" s="1"/>
  <c r="P12" i="20"/>
  <c r="H12" i="24" s="1"/>
  <c r="P13" i="20"/>
  <c r="H13" i="24" s="1"/>
  <c r="P14" i="20"/>
  <c r="H14" i="24" s="1"/>
  <c r="P15" i="20"/>
  <c r="H15" i="24" s="1"/>
  <c r="P16" i="20"/>
  <c r="H16" i="24" s="1"/>
  <c r="P17" i="20"/>
  <c r="H17" i="24" s="1"/>
  <c r="P18" i="20"/>
  <c r="H18" i="24" s="1"/>
  <c r="P19" i="20"/>
  <c r="H19" i="24" s="1"/>
  <c r="P20" i="20"/>
  <c r="H20" i="24" s="1"/>
  <c r="P21" i="20"/>
  <c r="H21" i="24" s="1"/>
  <c r="P22" i="20"/>
  <c r="H22" i="24" s="1"/>
  <c r="P23" i="20"/>
  <c r="H23" i="24" s="1"/>
  <c r="Q4" i="4"/>
  <c r="E4" i="24" s="1"/>
  <c r="Q5" i="4"/>
  <c r="E5" i="24" s="1"/>
  <c r="Q6" i="4"/>
  <c r="E6" i="24" s="1"/>
  <c r="Q7" i="4"/>
  <c r="E7" i="24" s="1"/>
  <c r="Q8" i="4"/>
  <c r="E8" i="24" s="1"/>
  <c r="Q9" i="4"/>
  <c r="E9" i="24" s="1"/>
  <c r="Q10" i="4"/>
  <c r="E10" i="24" s="1"/>
  <c r="Q11" i="4"/>
  <c r="E11" i="24" s="1"/>
  <c r="Q12" i="4"/>
  <c r="E12" i="24" s="1"/>
  <c r="Q13" i="4"/>
  <c r="E13" i="24" s="1"/>
  <c r="Q14" i="4"/>
  <c r="E14" i="24" s="1"/>
  <c r="Q15" i="4"/>
  <c r="E15" i="24" s="1"/>
  <c r="Q16" i="4"/>
  <c r="E16" i="24" s="1"/>
  <c r="Q17" i="4"/>
  <c r="E17" i="24" s="1"/>
  <c r="Q18" i="4"/>
  <c r="E18" i="24" s="1"/>
  <c r="Q19" i="4"/>
  <c r="E19" i="24" s="1"/>
  <c r="Q20" i="4"/>
  <c r="E20" i="24" s="1"/>
  <c r="Q21" i="4"/>
  <c r="E21" i="24" s="1"/>
  <c r="Q22" i="4"/>
  <c r="E22" i="24" s="1"/>
  <c r="Q23" i="4"/>
  <c r="E23" i="24" s="1"/>
  <c r="AN4" i="16"/>
  <c r="C4" i="24" s="1"/>
  <c r="AN5" i="16"/>
  <c r="C5" i="24" s="1"/>
  <c r="AN6" i="16"/>
  <c r="C6" i="24" s="1"/>
  <c r="AN7" i="16"/>
  <c r="C7" i="24" s="1"/>
  <c r="AN8" i="16"/>
  <c r="C8" i="24" s="1"/>
  <c r="AN9" i="16"/>
  <c r="C9" i="24" s="1"/>
  <c r="AN10" i="16"/>
  <c r="C10" i="24" s="1"/>
  <c r="AN11" i="16"/>
  <c r="C11" i="24" s="1"/>
  <c r="AN12" i="16"/>
  <c r="C12" i="24" s="1"/>
  <c r="AN13" i="16"/>
  <c r="C13" i="24" s="1"/>
  <c r="AN14" i="16"/>
  <c r="C14" i="24" s="1"/>
  <c r="AN15" i="16"/>
  <c r="C15" i="24" s="1"/>
  <c r="AN16" i="16"/>
  <c r="C16" i="24" s="1"/>
  <c r="AN17" i="16"/>
  <c r="C17" i="24" s="1"/>
  <c r="AN18" i="16"/>
  <c r="C18" i="24" s="1"/>
  <c r="AN19" i="16"/>
  <c r="C19" i="24" s="1"/>
  <c r="AN20" i="16"/>
  <c r="C20" i="24" s="1"/>
  <c r="AN21" i="16"/>
  <c r="C21" i="24" s="1"/>
  <c r="AN22" i="16"/>
  <c r="C22" i="24" s="1"/>
  <c r="AN23" i="16"/>
  <c r="C23" i="24" s="1"/>
  <c r="AM4" i="16"/>
  <c r="D4" i="24" s="1"/>
  <c r="BR4" s="1"/>
  <c r="Q4" i="9" s="1"/>
  <c r="G4" i="5" s="1"/>
  <c r="AM5" i="16"/>
  <c r="D5" i="24" s="1"/>
  <c r="BR5" s="1"/>
  <c r="Q5" i="9" s="1"/>
  <c r="G5" i="5" s="1"/>
  <c r="AM6" i="16"/>
  <c r="D6" i="24" s="1"/>
  <c r="BR6" s="1"/>
  <c r="Q6" i="9" s="1"/>
  <c r="G6" i="5" s="1"/>
  <c r="AM7" i="16"/>
  <c r="D7" i="24" s="1"/>
  <c r="BR7" s="1"/>
  <c r="Q7" i="9" s="1"/>
  <c r="G7" i="5" s="1"/>
  <c r="AM8" i="16"/>
  <c r="D8" i="24" s="1"/>
  <c r="BR8" s="1"/>
  <c r="Q8" i="9" s="1"/>
  <c r="G8" i="5" s="1"/>
  <c r="AM9" i="16"/>
  <c r="D9" i="24" s="1"/>
  <c r="BR9" s="1"/>
  <c r="Q9" i="9" s="1"/>
  <c r="G9" i="5" s="1"/>
  <c r="AM10" i="16"/>
  <c r="D10" i="24" s="1"/>
  <c r="BR10" s="1"/>
  <c r="Q10" i="9" s="1"/>
  <c r="G10" i="5" s="1"/>
  <c r="AM11" i="16"/>
  <c r="D11" i="24" s="1"/>
  <c r="BR11" s="1"/>
  <c r="Q11" i="9" s="1"/>
  <c r="G11" i="5" s="1"/>
  <c r="AM12" i="16"/>
  <c r="D12" i="24" s="1"/>
  <c r="BR12" s="1"/>
  <c r="Q12" i="9" s="1"/>
  <c r="G12" i="5" s="1"/>
  <c r="AM13" i="16"/>
  <c r="D13" i="24" s="1"/>
  <c r="BR13" s="1"/>
  <c r="Q13" i="9" s="1"/>
  <c r="G13" i="5" s="1"/>
  <c r="AM14" i="16"/>
  <c r="D14" i="24" s="1"/>
  <c r="BR14" s="1"/>
  <c r="Q14" i="9" s="1"/>
  <c r="G14" i="5" s="1"/>
  <c r="AM15" i="16"/>
  <c r="D15" i="24" s="1"/>
  <c r="BR15" s="1"/>
  <c r="Q15" i="9" s="1"/>
  <c r="G15" i="5" s="1"/>
  <c r="AM16" i="16"/>
  <c r="D16" i="24" s="1"/>
  <c r="BR16" s="1"/>
  <c r="Q16" i="9" s="1"/>
  <c r="G16" i="5" s="1"/>
  <c r="AM17" i="16"/>
  <c r="D17" i="24" s="1"/>
  <c r="BR17" s="1"/>
  <c r="Q17" i="9" s="1"/>
  <c r="G17" i="5" s="1"/>
  <c r="AM18" i="16"/>
  <c r="D18" i="24" s="1"/>
  <c r="BR18" s="1"/>
  <c r="Q18" i="9" s="1"/>
  <c r="G18" i="5" s="1"/>
  <c r="AM19" i="16"/>
  <c r="D19" i="24" s="1"/>
  <c r="BR19" s="1"/>
  <c r="Q19" i="9" s="1"/>
  <c r="G19" i="5" s="1"/>
  <c r="AM20" i="16"/>
  <c r="D20" i="24" s="1"/>
  <c r="BR20" s="1"/>
  <c r="Q20" i="9" s="1"/>
  <c r="G20" i="5" s="1"/>
  <c r="AM21" i="16"/>
  <c r="D21" i="24" s="1"/>
  <c r="BR21" s="1"/>
  <c r="Q21" i="9" s="1"/>
  <c r="G21" i="5" s="1"/>
  <c r="AM22" i="16"/>
  <c r="D22" i="24" s="1"/>
  <c r="BR22" s="1"/>
  <c r="Q22" i="9" s="1"/>
  <c r="G22" i="5" s="1"/>
  <c r="AM23" i="16"/>
  <c r="D23" i="24" s="1"/>
  <c r="BR23" s="1"/>
  <c r="Q23" i="9" s="1"/>
  <c r="G23" i="5" s="1"/>
  <c r="BQ22" i="24" l="1"/>
  <c r="R22" i="9" s="1"/>
  <c r="BQ18" i="24"/>
  <c r="R18" i="9" s="1"/>
  <c r="BQ14" i="24"/>
  <c r="R14" i="9" s="1"/>
  <c r="BQ10" i="24"/>
  <c r="R10" i="9" s="1"/>
  <c r="BQ6" i="24"/>
  <c r="R6" i="9" s="1"/>
  <c r="BQ23" i="24"/>
  <c r="BQ19"/>
  <c r="BQ15"/>
  <c r="BQ11"/>
  <c r="BQ7"/>
  <c r="BQ20"/>
  <c r="BQ16"/>
  <c r="BQ12"/>
  <c r="BQ8"/>
  <c r="BQ4"/>
  <c r="BQ21"/>
  <c r="BQ17"/>
  <c r="BQ13"/>
  <c r="BQ9"/>
  <c r="BQ5"/>
  <c r="O24"/>
  <c r="AQ24"/>
  <c r="AR24"/>
  <c r="U24"/>
  <c r="J4" i="1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T24" i="23"/>
  <c r="S24" i="24"/>
  <c r="T24"/>
  <c r="U24" i="9"/>
  <c r="V24"/>
  <c r="X24"/>
  <c r="Y24"/>
  <c r="R5" l="1"/>
  <c r="R4"/>
  <c r="R7"/>
  <c r="R21"/>
  <c r="R20"/>
  <c r="R19"/>
  <c r="R17"/>
  <c r="R16"/>
  <c r="R13"/>
  <c r="R12"/>
  <c r="R11"/>
  <c r="R9"/>
  <c r="R8"/>
  <c r="R23"/>
  <c r="R15"/>
  <c r="L24" i="5"/>
  <c r="M24"/>
  <c r="AD24" i="16" l="1"/>
  <c r="AE24"/>
  <c r="AF24"/>
  <c r="AH24"/>
  <c r="AI24"/>
  <c r="AL24"/>
  <c r="AM24"/>
  <c r="M24" i="9"/>
  <c r="F4" i="1" l="1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S24" i="5" l="1"/>
  <c r="Q24"/>
  <c r="E23" l="1"/>
  <c r="D23"/>
  <c r="C23"/>
  <c r="A23"/>
  <c r="E22"/>
  <c r="D22"/>
  <c r="C22"/>
  <c r="A22"/>
  <c r="E21"/>
  <c r="D21"/>
  <c r="C21"/>
  <c r="A21"/>
  <c r="E20"/>
  <c r="D20"/>
  <c r="C20"/>
  <c r="A20"/>
  <c r="E19"/>
  <c r="D19"/>
  <c r="C19"/>
  <c r="A19"/>
  <c r="E18"/>
  <c r="D18"/>
  <c r="C18"/>
  <c r="A18"/>
  <c r="E17"/>
  <c r="D17"/>
  <c r="C17"/>
  <c r="A17"/>
  <c r="E16"/>
  <c r="D16"/>
  <c r="C16"/>
  <c r="A16"/>
  <c r="E15"/>
  <c r="D15"/>
  <c r="C15"/>
  <c r="A15"/>
  <c r="E14"/>
  <c r="D14"/>
  <c r="C14"/>
  <c r="A14"/>
  <c r="E13"/>
  <c r="D13"/>
  <c r="C13"/>
  <c r="A13"/>
  <c r="E12"/>
  <c r="D12"/>
  <c r="C12"/>
  <c r="A12"/>
  <c r="E11"/>
  <c r="D11"/>
  <c r="C11"/>
  <c r="A11"/>
  <c r="E10"/>
  <c r="D10"/>
  <c r="C10"/>
  <c r="A10"/>
  <c r="E9"/>
  <c r="D9"/>
  <c r="C9"/>
  <c r="A9"/>
  <c r="E8" l="1"/>
  <c r="D8"/>
  <c r="C8"/>
  <c r="A8"/>
  <c r="E7" l="1"/>
  <c r="D7"/>
  <c r="C7"/>
  <c r="A7"/>
  <c r="E6"/>
  <c r="D6"/>
  <c r="C6"/>
  <c r="A6"/>
  <c r="E5"/>
  <c r="D5"/>
  <c r="C5"/>
  <c r="A5"/>
  <c r="E4"/>
  <c r="D4"/>
  <c r="C4"/>
  <c r="A4"/>
  <c r="X24" l="1"/>
  <c r="C23" i="28" l="1"/>
  <c r="B23"/>
  <c r="A23"/>
  <c r="C22"/>
  <c r="B22"/>
  <c r="A22"/>
  <c r="C21"/>
  <c r="B21"/>
  <c r="A21"/>
  <c r="C20"/>
  <c r="B20"/>
  <c r="A20"/>
  <c r="C19"/>
  <c r="B19"/>
  <c r="A19"/>
  <c r="C18"/>
  <c r="B18"/>
  <c r="A18"/>
  <c r="C17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24" i="10"/>
  <c r="Q24" l="1"/>
  <c r="O24"/>
  <c r="L23"/>
  <c r="J23"/>
  <c r="H23"/>
  <c r="G23"/>
  <c r="E23"/>
  <c r="C23"/>
  <c r="A23"/>
  <c r="L22"/>
  <c r="J22"/>
  <c r="H22"/>
  <c r="G22"/>
  <c r="E22"/>
  <c r="C22"/>
  <c r="A22"/>
  <c r="L21"/>
  <c r="J21"/>
  <c r="H21"/>
  <c r="G21"/>
  <c r="E21"/>
  <c r="C21"/>
  <c r="A21"/>
  <c r="L20"/>
  <c r="J20"/>
  <c r="H20"/>
  <c r="G20"/>
  <c r="E20"/>
  <c r="C20"/>
  <c r="A20"/>
  <c r="L19"/>
  <c r="J19"/>
  <c r="H19"/>
  <c r="G19"/>
  <c r="E19"/>
  <c r="C19"/>
  <c r="A19"/>
  <c r="L18"/>
  <c r="J18"/>
  <c r="H18"/>
  <c r="G18"/>
  <c r="E18"/>
  <c r="C18"/>
  <c r="A18"/>
  <c r="L17"/>
  <c r="J17"/>
  <c r="H17"/>
  <c r="G17"/>
  <c r="E17"/>
  <c r="C17"/>
  <c r="A17"/>
  <c r="L16"/>
  <c r="J16"/>
  <c r="H16"/>
  <c r="G16"/>
  <c r="E16"/>
  <c r="C16"/>
  <c r="A16"/>
  <c r="L15"/>
  <c r="J15"/>
  <c r="H15"/>
  <c r="G15"/>
  <c r="E15"/>
  <c r="C15"/>
  <c r="A15"/>
  <c r="L14"/>
  <c r="J14"/>
  <c r="H14"/>
  <c r="G14"/>
  <c r="E14"/>
  <c r="C14"/>
  <c r="A14"/>
  <c r="L13"/>
  <c r="J13"/>
  <c r="H13"/>
  <c r="G13"/>
  <c r="E13"/>
  <c r="C13"/>
  <c r="A13"/>
  <c r="L12"/>
  <c r="J12"/>
  <c r="H12"/>
  <c r="G12"/>
  <c r="E12"/>
  <c r="C12"/>
  <c r="A12"/>
  <c r="L11"/>
  <c r="J11"/>
  <c r="H11"/>
  <c r="G11"/>
  <c r="E11"/>
  <c r="C11"/>
  <c r="A11"/>
  <c r="L10"/>
  <c r="J10"/>
  <c r="H10"/>
  <c r="G10"/>
  <c r="E10"/>
  <c r="C10"/>
  <c r="A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24" l="1"/>
  <c r="A23" i="22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A23" i="8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T24" i="9" l="1"/>
  <c r="S24"/>
  <c r="J24" l="1"/>
  <c r="I24"/>
  <c r="H24"/>
  <c r="G24"/>
  <c r="F24"/>
  <c r="E24"/>
  <c r="D23" l="1"/>
  <c r="C23"/>
  <c r="B23"/>
  <c r="A23"/>
  <c r="D22"/>
  <c r="C22"/>
  <c r="B22"/>
  <c r="A22"/>
  <c r="D21"/>
  <c r="C21"/>
  <c r="B21"/>
  <c r="A21"/>
  <c r="D20"/>
  <c r="C20"/>
  <c r="B20"/>
  <c r="A20"/>
  <c r="D19"/>
  <c r="C19"/>
  <c r="B19"/>
  <c r="A19"/>
  <c r="D18"/>
  <c r="C18"/>
  <c r="B18"/>
  <c r="A18"/>
  <c r="D17"/>
  <c r="C17"/>
  <c r="B17"/>
  <c r="A17"/>
  <c r="D16"/>
  <c r="C16"/>
  <c r="B16"/>
  <c r="A16"/>
  <c r="D15"/>
  <c r="C15"/>
  <c r="B15"/>
  <c r="A15"/>
  <c r="D14"/>
  <c r="C14"/>
  <c r="B14"/>
  <c r="A14"/>
  <c r="D13"/>
  <c r="C13"/>
  <c r="B13"/>
  <c r="A13"/>
  <c r="D12"/>
  <c r="C12"/>
  <c r="B12"/>
  <c r="A12"/>
  <c r="D11"/>
  <c r="C11"/>
  <c r="B11"/>
  <c r="A11"/>
  <c r="D10"/>
  <c r="C10"/>
  <c r="B10"/>
  <c r="A10"/>
  <c r="D9"/>
  <c r="C9"/>
  <c r="B9"/>
  <c r="A9"/>
  <c r="D8"/>
  <c r="C8"/>
  <c r="B8"/>
  <c r="A8"/>
  <c r="D7"/>
  <c r="C7"/>
  <c r="B7"/>
  <c r="A7"/>
  <c r="D6"/>
  <c r="C6"/>
  <c r="B6"/>
  <c r="A6"/>
  <c r="D5"/>
  <c r="C5"/>
  <c r="B5"/>
  <c r="A5"/>
  <c r="D4"/>
  <c r="C4"/>
  <c r="B4"/>
  <c r="A4"/>
  <c r="BM24" i="24" l="1"/>
  <c r="BL24"/>
  <c r="BK24"/>
  <c r="BJ24"/>
  <c r="BI24"/>
  <c r="BH24"/>
  <c r="BG24"/>
  <c r="BF24"/>
  <c r="BD24"/>
  <c r="BC24"/>
  <c r="BB24"/>
  <c r="AZ24"/>
  <c r="AY24"/>
  <c r="AX24"/>
  <c r="AW24"/>
  <c r="AV24"/>
  <c r="AT24"/>
  <c r="AP24"/>
  <c r="AO24"/>
  <c r="AN24"/>
  <c r="AM24"/>
  <c r="AL24"/>
  <c r="AK24"/>
  <c r="AJ24"/>
  <c r="AI24"/>
  <c r="AH24"/>
  <c r="AG24"/>
  <c r="AD24"/>
  <c r="AC24"/>
  <c r="AB24"/>
  <c r="AA24"/>
  <c r="Z24"/>
  <c r="Y24"/>
  <c r="X24"/>
  <c r="W24"/>
  <c r="V24"/>
  <c r="R24"/>
  <c r="N24"/>
  <c r="M24"/>
  <c r="L24"/>
  <c r="K24"/>
  <c r="J24"/>
  <c r="BA24"/>
  <c r="C33" i="23"/>
  <c r="S24"/>
  <c r="R24"/>
  <c r="Q24"/>
  <c r="P24"/>
  <c r="O24"/>
  <c r="N24"/>
  <c r="M24"/>
  <c r="L24"/>
  <c r="K24"/>
  <c r="J24"/>
  <c r="I24"/>
  <c r="Q24" i="9" l="1"/>
  <c r="BE24" i="24"/>
  <c r="BP24"/>
  <c r="AU24"/>
  <c r="AE24"/>
  <c r="G24"/>
  <c r="F24" s="1"/>
  <c r="D24"/>
  <c r="I24"/>
  <c r="BR24" l="1"/>
  <c r="B23" i="23"/>
  <c r="A23"/>
  <c r="B22"/>
  <c r="A22"/>
  <c r="B21"/>
  <c r="A21"/>
  <c r="B20"/>
  <c r="A20"/>
  <c r="B19"/>
  <c r="A19"/>
  <c r="B18"/>
  <c r="A18"/>
  <c r="B17"/>
  <c r="A17"/>
  <c r="B16"/>
  <c r="A16"/>
  <c r="B15"/>
  <c r="A15"/>
  <c r="B14"/>
  <c r="A14"/>
  <c r="B13"/>
  <c r="A13"/>
  <c r="B12"/>
  <c r="A12"/>
  <c r="B11"/>
  <c r="A11"/>
  <c r="B10"/>
  <c r="A10"/>
  <c r="B9"/>
  <c r="A9"/>
  <c r="B8"/>
  <c r="A8"/>
  <c r="B7"/>
  <c r="A7"/>
  <c r="B6"/>
  <c r="A6"/>
  <c r="B5" l="1"/>
  <c r="A5"/>
  <c r="B4"/>
  <c r="A4"/>
  <c r="G24" i="5"/>
  <c r="A24" i="27" l="1"/>
  <c r="C23"/>
  <c r="B23"/>
  <c r="A23"/>
  <c r="C22"/>
  <c r="B22"/>
  <c r="A22"/>
  <c r="C21"/>
  <c r="B21"/>
  <c r="A21"/>
  <c r="C20"/>
  <c r="B20"/>
  <c r="A20"/>
  <c r="C19"/>
  <c r="B19"/>
  <c r="A19"/>
  <c r="C18"/>
  <c r="B18"/>
  <c r="A18"/>
  <c r="C17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AH24" i="26"/>
  <c r="A24"/>
  <c r="AF23" l="1"/>
  <c r="C23"/>
  <c r="F23" i="27" s="1"/>
  <c r="B23" i="26"/>
  <c r="A23"/>
  <c r="AF22"/>
  <c r="C22"/>
  <c r="B22"/>
  <c r="A22"/>
  <c r="AF21"/>
  <c r="C21"/>
  <c r="D21" s="1"/>
  <c r="B21"/>
  <c r="A21"/>
  <c r="AF20"/>
  <c r="C20"/>
  <c r="B20"/>
  <c r="A20"/>
  <c r="AF19"/>
  <c r="C19"/>
  <c r="B19"/>
  <c r="A19"/>
  <c r="AF18"/>
  <c r="C18"/>
  <c r="D18" s="1"/>
  <c r="B18"/>
  <c r="A18"/>
  <c r="AF17"/>
  <c r="C17"/>
  <c r="B17"/>
  <c r="A17"/>
  <c r="AF16"/>
  <c r="C16"/>
  <c r="D16" s="1"/>
  <c r="B16"/>
  <c r="A16"/>
  <c r="AF15"/>
  <c r="C15"/>
  <c r="D15" s="1"/>
  <c r="B15"/>
  <c r="A15"/>
  <c r="AF14"/>
  <c r="C14"/>
  <c r="B14"/>
  <c r="A14"/>
  <c r="AF13"/>
  <c r="C13"/>
  <c r="D13" s="1"/>
  <c r="B13"/>
  <c r="A13"/>
  <c r="AF12"/>
  <c r="C12"/>
  <c r="D12" s="1"/>
  <c r="D12" i="27" s="1"/>
  <c r="B12" i="26"/>
  <c r="A12"/>
  <c r="AF11"/>
  <c r="C11"/>
  <c r="F11" i="27" s="1"/>
  <c r="B11" i="26"/>
  <c r="A11"/>
  <c r="AF10"/>
  <c r="C10"/>
  <c r="D10" s="1"/>
  <c r="B10"/>
  <c r="A10"/>
  <c r="AF9"/>
  <c r="C9"/>
  <c r="B9"/>
  <c r="A9"/>
  <c r="AF8"/>
  <c r="C8"/>
  <c r="D8" s="1"/>
  <c r="B8"/>
  <c r="A8"/>
  <c r="AF7"/>
  <c r="C7"/>
  <c r="F7" i="27" s="1"/>
  <c r="B7" i="26"/>
  <c r="A7"/>
  <c r="AF6"/>
  <c r="C6"/>
  <c r="B6"/>
  <c r="A6"/>
  <c r="AF5"/>
  <c r="C5"/>
  <c r="D5" s="1"/>
  <c r="B5"/>
  <c r="A5"/>
  <c r="AF4"/>
  <c r="C4"/>
  <c r="B4"/>
  <c r="A4"/>
  <c r="D17" l="1"/>
  <c r="D6"/>
  <c r="D6" i="27" s="1"/>
  <c r="D22" i="26"/>
  <c r="D22" i="27" s="1"/>
  <c r="E11"/>
  <c r="D11" i="26"/>
  <c r="D11" i="27" s="1"/>
  <c r="D20" i="26"/>
  <c r="D20" i="27" s="1"/>
  <c r="D9" i="26"/>
  <c r="E7" i="27"/>
  <c r="E23"/>
  <c r="D4" i="26"/>
  <c r="D4" i="27" s="1"/>
  <c r="D14" i="26"/>
  <c r="D14" i="27" s="1"/>
  <c r="D19" i="26"/>
  <c r="D19" i="27" s="1"/>
  <c r="F19"/>
  <c r="D16"/>
  <c r="D8"/>
  <c r="F14"/>
  <c r="D15"/>
  <c r="D18"/>
  <c r="D10"/>
  <c r="D7" i="26"/>
  <c r="F15" i="27"/>
  <c r="D23" i="26"/>
  <c r="E19" i="27"/>
  <c r="F10"/>
  <c r="E10" s="1"/>
  <c r="Q24" i="20"/>
  <c r="O24"/>
  <c r="N24"/>
  <c r="M24"/>
  <c r="L24"/>
  <c r="K24"/>
  <c r="J24"/>
  <c r="I24"/>
  <c r="E24"/>
  <c r="D23"/>
  <c r="C23"/>
  <c r="B23"/>
  <c r="A23"/>
  <c r="D22"/>
  <c r="C22"/>
  <c r="B22"/>
  <c r="A22"/>
  <c r="D21"/>
  <c r="C21"/>
  <c r="B21"/>
  <c r="A21"/>
  <c r="D20"/>
  <c r="C20"/>
  <c r="B20"/>
  <c r="A20"/>
  <c r="D19"/>
  <c r="C19"/>
  <c r="B19"/>
  <c r="A19"/>
  <c r="D18"/>
  <c r="C18"/>
  <c r="B18"/>
  <c r="A18"/>
  <c r="D17"/>
  <c r="C17"/>
  <c r="B17"/>
  <c r="A17"/>
  <c r="D16"/>
  <c r="C16"/>
  <c r="B16"/>
  <c r="A16"/>
  <c r="D15"/>
  <c r="C15"/>
  <c r="B15"/>
  <c r="A15"/>
  <c r="D14"/>
  <c r="C14"/>
  <c r="B14"/>
  <c r="A14"/>
  <c r="D13"/>
  <c r="C13"/>
  <c r="B13"/>
  <c r="A13"/>
  <c r="D12"/>
  <c r="C12"/>
  <c r="B12"/>
  <c r="A12"/>
  <c r="D11"/>
  <c r="C11"/>
  <c r="B11"/>
  <c r="A11"/>
  <c r="D10"/>
  <c r="C10"/>
  <c r="B10"/>
  <c r="A10"/>
  <c r="D9"/>
  <c r="C9"/>
  <c r="B9"/>
  <c r="A9"/>
  <c r="D8"/>
  <c r="C8"/>
  <c r="B8"/>
  <c r="A8"/>
  <c r="D7"/>
  <c r="C7"/>
  <c r="B7"/>
  <c r="A7"/>
  <c r="D6"/>
  <c r="C6"/>
  <c r="B6"/>
  <c r="A6"/>
  <c r="D5"/>
  <c r="C5"/>
  <c r="B5"/>
  <c r="A5"/>
  <c r="D4"/>
  <c r="C4"/>
  <c r="B4"/>
  <c r="A4"/>
  <c r="BK24" i="4"/>
  <c r="BJ24"/>
  <c r="BI24"/>
  <c r="BH24"/>
  <c r="BG24"/>
  <c r="BF24"/>
  <c r="BE24"/>
  <c r="BD24"/>
  <c r="BC24"/>
  <c r="BB24"/>
  <c r="BA24"/>
  <c r="AZ24"/>
  <c r="AY24"/>
  <c r="AX24"/>
  <c r="AW24"/>
  <c r="AV24"/>
  <c r="AU24"/>
  <c r="AT24"/>
  <c r="AS24"/>
  <c r="AR24"/>
  <c r="AP24"/>
  <c r="AO24"/>
  <c r="AN24"/>
  <c r="AL24"/>
  <c r="AK24"/>
  <c r="AJ24"/>
  <c r="AI24"/>
  <c r="AH24"/>
  <c r="AG24"/>
  <c r="AF24"/>
  <c r="AE24"/>
  <c r="AD24"/>
  <c r="AC24"/>
  <c r="AB24"/>
  <c r="AA24"/>
  <c r="Y24"/>
  <c r="W24"/>
  <c r="T24"/>
  <c r="S24"/>
  <c r="R24"/>
  <c r="O24"/>
  <c r="N24"/>
  <c r="M24"/>
  <c r="G24"/>
  <c r="F24"/>
  <c r="E24"/>
  <c r="D23"/>
  <c r="C23"/>
  <c r="B23"/>
  <c r="A23"/>
  <c r="D22"/>
  <c r="C22"/>
  <c r="B22"/>
  <c r="A22"/>
  <c r="D21"/>
  <c r="C21"/>
  <c r="B21"/>
  <c r="A21"/>
  <c r="D20"/>
  <c r="C20"/>
  <c r="B20"/>
  <c r="A20"/>
  <c r="D19"/>
  <c r="C19"/>
  <c r="B19"/>
  <c r="A19"/>
  <c r="D18"/>
  <c r="C18"/>
  <c r="B18"/>
  <c r="A18"/>
  <c r="D17"/>
  <c r="C17"/>
  <c r="B17"/>
  <c r="A17"/>
  <c r="D16"/>
  <c r="C16"/>
  <c r="B16"/>
  <c r="A16"/>
  <c r="D15"/>
  <c r="C15"/>
  <c r="B15"/>
  <c r="A15"/>
  <c r="D14"/>
  <c r="C14"/>
  <c r="B14"/>
  <c r="A14"/>
  <c r="D13"/>
  <c r="C13"/>
  <c r="B13"/>
  <c r="A13"/>
  <c r="D12"/>
  <c r="C12"/>
  <c r="B12"/>
  <c r="A12"/>
  <c r="D11"/>
  <c r="C11"/>
  <c r="B11"/>
  <c r="A11"/>
  <c r="D10"/>
  <c r="C10"/>
  <c r="B10"/>
  <c r="A10"/>
  <c r="D9"/>
  <c r="C9"/>
  <c r="B9"/>
  <c r="A9"/>
  <c r="D8"/>
  <c r="C8"/>
  <c r="B8"/>
  <c r="A8"/>
  <c r="D7"/>
  <c r="C7"/>
  <c r="B7"/>
  <c r="A7"/>
  <c r="D6"/>
  <c r="C6"/>
  <c r="B6"/>
  <c r="A6"/>
  <c r="D5"/>
  <c r="C5"/>
  <c r="B5"/>
  <c r="A5"/>
  <c r="D4"/>
  <c r="C4"/>
  <c r="B4"/>
  <c r="A4"/>
  <c r="AE19" i="26" l="1"/>
  <c r="AG19" s="1"/>
  <c r="P19" i="9" s="1"/>
  <c r="AE15" i="26"/>
  <c r="AG15" s="1"/>
  <c r="U24" i="5"/>
  <c r="AE14" i="26"/>
  <c r="AG14" s="1"/>
  <c r="AE11"/>
  <c r="AG11" s="1"/>
  <c r="E14" i="27"/>
  <c r="E15"/>
  <c r="H24" i="24"/>
  <c r="P24" i="20"/>
  <c r="E24" i="24"/>
  <c r="Q24" i="4"/>
  <c r="I24"/>
  <c r="D7" i="27"/>
  <c r="AE7" i="26"/>
  <c r="AG7" s="1"/>
  <c r="AE10"/>
  <c r="AG10" s="1"/>
  <c r="D23" i="27"/>
  <c r="AE23" i="26"/>
  <c r="AG23" s="1"/>
  <c r="AC24" i="16"/>
  <c r="AB24"/>
  <c r="AA24"/>
  <c r="W24"/>
  <c r="V24"/>
  <c r="U24"/>
  <c r="T24"/>
  <c r="S24"/>
  <c r="R24"/>
  <c r="I19" i="5" l="1"/>
  <c r="I7"/>
  <c r="P7" i="9"/>
  <c r="I10" i="5"/>
  <c r="P10" i="9"/>
  <c r="I15" i="5"/>
  <c r="P15" i="9"/>
  <c r="I11" i="5"/>
  <c r="P11" i="9"/>
  <c r="I23" i="5"/>
  <c r="P23" i="9"/>
  <c r="I14" i="5"/>
  <c r="P14" i="9"/>
  <c r="D24" i="26"/>
  <c r="M24"/>
  <c r="E23" i="16" l="1"/>
  <c r="I23" s="1"/>
  <c r="D23"/>
  <c r="H23" s="1"/>
  <c r="C23"/>
  <c r="B23"/>
  <c r="A23"/>
  <c r="E22"/>
  <c r="I22" s="1"/>
  <c r="D22"/>
  <c r="H22" s="1"/>
  <c r="C22"/>
  <c r="B22"/>
  <c r="A22"/>
  <c r="E21"/>
  <c r="I21" s="1"/>
  <c r="D21"/>
  <c r="H21" s="1"/>
  <c r="C21"/>
  <c r="B21"/>
  <c r="A21"/>
  <c r="E20"/>
  <c r="I20" s="1"/>
  <c r="D20"/>
  <c r="H20" s="1"/>
  <c r="C20"/>
  <c r="B20"/>
  <c r="A20"/>
  <c r="E19"/>
  <c r="I19" s="1"/>
  <c r="D19"/>
  <c r="H19" s="1"/>
  <c r="C19"/>
  <c r="B19"/>
  <c r="A19"/>
  <c r="E18"/>
  <c r="I18" s="1"/>
  <c r="D18"/>
  <c r="H18" s="1"/>
  <c r="C18"/>
  <c r="B18"/>
  <c r="A18"/>
  <c r="E17"/>
  <c r="I17" s="1"/>
  <c r="D17"/>
  <c r="H17" s="1"/>
  <c r="C17"/>
  <c r="B17"/>
  <c r="A17"/>
  <c r="E16"/>
  <c r="I16" s="1"/>
  <c r="D16"/>
  <c r="H16" s="1"/>
  <c r="C16"/>
  <c r="B16"/>
  <c r="A16"/>
  <c r="E15"/>
  <c r="I15" s="1"/>
  <c r="D15"/>
  <c r="H15" s="1"/>
  <c r="C15"/>
  <c r="B15"/>
  <c r="A15"/>
  <c r="E14"/>
  <c r="I14" s="1"/>
  <c r="D14"/>
  <c r="H14" s="1"/>
  <c r="C14"/>
  <c r="B14"/>
  <c r="A14"/>
  <c r="E13"/>
  <c r="I13" s="1"/>
  <c r="D13"/>
  <c r="H13" s="1"/>
  <c r="C13"/>
  <c r="B13"/>
  <c r="A13"/>
  <c r="E12"/>
  <c r="I12" s="1"/>
  <c r="D12"/>
  <c r="H12" s="1"/>
  <c r="C12"/>
  <c r="B12"/>
  <c r="A12"/>
  <c r="E11"/>
  <c r="I11" s="1"/>
  <c r="D11"/>
  <c r="H11" s="1"/>
  <c r="C11"/>
  <c r="B11"/>
  <c r="A11"/>
  <c r="E10"/>
  <c r="I10" s="1"/>
  <c r="D10"/>
  <c r="H10" s="1"/>
  <c r="C10"/>
  <c r="B10"/>
  <c r="A10"/>
  <c r="E9"/>
  <c r="I9" s="1"/>
  <c r="D9"/>
  <c r="H9" s="1"/>
  <c r="C9"/>
  <c r="B9"/>
  <c r="A9"/>
  <c r="E8"/>
  <c r="I8" s="1"/>
  <c r="D8"/>
  <c r="H8" s="1"/>
  <c r="C8"/>
  <c r="B8"/>
  <c r="A8"/>
  <c r="E7"/>
  <c r="I7" s="1"/>
  <c r="D7"/>
  <c r="H7" s="1"/>
  <c r="C7"/>
  <c r="B7"/>
  <c r="A7"/>
  <c r="E6"/>
  <c r="I6" s="1"/>
  <c r="D6"/>
  <c r="H6" s="1"/>
  <c r="C6"/>
  <c r="B6"/>
  <c r="A6"/>
  <c r="E5"/>
  <c r="I5" s="1"/>
  <c r="D5"/>
  <c r="H5" s="1"/>
  <c r="C5"/>
  <c r="B5"/>
  <c r="A5"/>
  <c r="E4"/>
  <c r="I4" s="1"/>
  <c r="D4"/>
  <c r="H4" s="1"/>
  <c r="C4"/>
  <c r="B4"/>
  <c r="A4"/>
  <c r="B23" i="14"/>
  <c r="A23"/>
  <c r="B22"/>
  <c r="A22"/>
  <c r="B21"/>
  <c r="A21"/>
  <c r="B20"/>
  <c r="A20"/>
  <c r="B19"/>
  <c r="A19"/>
  <c r="B18"/>
  <c r="A18"/>
  <c r="B17"/>
  <c r="A17"/>
  <c r="B16"/>
  <c r="A16"/>
  <c r="B15"/>
  <c r="A15"/>
  <c r="B14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B4"/>
  <c r="A4"/>
  <c r="G24" i="12"/>
  <c r="K5" i="16" l="1"/>
  <c r="L5"/>
  <c r="J5"/>
  <c r="L11"/>
  <c r="K11"/>
  <c r="J11"/>
  <c r="L13"/>
  <c r="K13"/>
  <c r="J13"/>
  <c r="L15"/>
  <c r="J15"/>
  <c r="K15"/>
  <c r="K17"/>
  <c r="L17"/>
  <c r="J17"/>
  <c r="L19"/>
  <c r="J19"/>
  <c r="K19"/>
  <c r="K21"/>
  <c r="L21"/>
  <c r="J21"/>
  <c r="L23"/>
  <c r="J23"/>
  <c r="K23"/>
  <c r="P18"/>
  <c r="N18" s="1"/>
  <c r="P9"/>
  <c r="N9" s="1"/>
  <c r="P11"/>
  <c r="N11" s="1"/>
  <c r="P13"/>
  <c r="N13" s="1"/>
  <c r="P17"/>
  <c r="N17" s="1"/>
  <c r="P19"/>
  <c r="N19" s="1"/>
  <c r="P21"/>
  <c r="N21" s="1"/>
  <c r="L7"/>
  <c r="J7"/>
  <c r="K7"/>
  <c r="K9"/>
  <c r="L9"/>
  <c r="J9"/>
  <c r="P10"/>
  <c r="N10" s="1"/>
  <c r="P14"/>
  <c r="N14" s="1"/>
  <c r="P16"/>
  <c r="N16" s="1"/>
  <c r="P22"/>
  <c r="N22" s="1"/>
  <c r="L4"/>
  <c r="K4"/>
  <c r="J4"/>
  <c r="K6"/>
  <c r="J6"/>
  <c r="L6"/>
  <c r="L8"/>
  <c r="K8"/>
  <c r="J8"/>
  <c r="L10"/>
  <c r="K10"/>
  <c r="J10"/>
  <c r="L12"/>
  <c r="K12"/>
  <c r="J12"/>
  <c r="L14"/>
  <c r="J14"/>
  <c r="K14"/>
  <c r="L16"/>
  <c r="K16"/>
  <c r="J16"/>
  <c r="L18"/>
  <c r="J18"/>
  <c r="K18"/>
  <c r="L20"/>
  <c r="K20"/>
  <c r="J20"/>
  <c r="K22"/>
  <c r="J22"/>
  <c r="L22"/>
  <c r="AN24"/>
  <c r="O20" l="1"/>
  <c r="M20" s="1"/>
  <c r="H20" i="1" s="1"/>
  <c r="O18" i="16"/>
  <c r="Q18" s="1"/>
  <c r="R18" i="10" s="1"/>
  <c r="O14" i="16"/>
  <c r="M14" s="1"/>
  <c r="H14" i="1" s="1"/>
  <c r="O4" i="16"/>
  <c r="M4" s="1"/>
  <c r="H4" i="1" s="1"/>
  <c r="O5" i="16"/>
  <c r="M5" s="1"/>
  <c r="H5" i="1" s="1"/>
  <c r="O9" i="16"/>
  <c r="Q9" s="1"/>
  <c r="R9" i="10" s="1"/>
  <c r="O11" i="16"/>
  <c r="Q11" s="1"/>
  <c r="R11" i="10" s="1"/>
  <c r="P8" i="16"/>
  <c r="N8" s="1"/>
  <c r="P23"/>
  <c r="N23" s="1"/>
  <c r="J24"/>
  <c r="P6"/>
  <c r="N6" s="1"/>
  <c r="P15"/>
  <c r="N15" s="1"/>
  <c r="O16"/>
  <c r="O19"/>
  <c r="O10"/>
  <c r="O8"/>
  <c r="O7"/>
  <c r="O23"/>
  <c r="O13"/>
  <c r="P20"/>
  <c r="N20" s="1"/>
  <c r="P5"/>
  <c r="P12"/>
  <c r="N12" s="1"/>
  <c r="P4"/>
  <c r="N4" s="1"/>
  <c r="P7"/>
  <c r="N7" s="1"/>
  <c r="L24"/>
  <c r="O21"/>
  <c r="O22"/>
  <c r="O12"/>
  <c r="O6"/>
  <c r="O17"/>
  <c r="O15"/>
  <c r="K24"/>
  <c r="I24"/>
  <c r="C24" i="24"/>
  <c r="H24" i="16"/>
  <c r="C23" i="12"/>
  <c r="B23"/>
  <c r="A23"/>
  <c r="C22"/>
  <c r="B22"/>
  <c r="A22"/>
  <c r="C21"/>
  <c r="B21"/>
  <c r="A21"/>
  <c r="C20"/>
  <c r="B20"/>
  <c r="A20"/>
  <c r="C19"/>
  <c r="B19"/>
  <c r="A19"/>
  <c r="C18"/>
  <c r="B18"/>
  <c r="A18"/>
  <c r="C17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F24"/>
  <c r="M9" i="16" l="1"/>
  <c r="H9" i="1" s="1"/>
  <c r="M18" i="16"/>
  <c r="H18" i="1" s="1"/>
  <c r="Q14" i="16"/>
  <c r="R14" i="10" s="1"/>
  <c r="Q20" i="16"/>
  <c r="R20" i="10" s="1"/>
  <c r="M11" i="16"/>
  <c r="H11" i="1" s="1"/>
  <c r="Q5" i="16"/>
  <c r="R5" i="10" s="1"/>
  <c r="R3"/>
  <c r="Q15" i="16"/>
  <c r="R15" i="10" s="1"/>
  <c r="M15" i="16"/>
  <c r="H15" i="1" s="1"/>
  <c r="Q23" i="16"/>
  <c r="R23" i="10" s="1"/>
  <c r="M23" i="16"/>
  <c r="H23" i="1" s="1"/>
  <c r="M21" i="16"/>
  <c r="H21" i="1" s="1"/>
  <c r="Q21" i="16"/>
  <c r="R21" i="10" s="1"/>
  <c r="M8" i="16"/>
  <c r="H8" i="1" s="1"/>
  <c r="Q8" i="16"/>
  <c r="R8" i="10" s="1"/>
  <c r="Q7" i="16"/>
  <c r="R7" i="10" s="1"/>
  <c r="M7" i="16"/>
  <c r="H7" i="1" s="1"/>
  <c r="Q19" i="16"/>
  <c r="R19" i="10" s="1"/>
  <c r="M19" i="16"/>
  <c r="H19" i="1" s="1"/>
  <c r="Q4" i="16"/>
  <c r="R4" i="10" s="1"/>
  <c r="P24" i="16"/>
  <c r="O24"/>
  <c r="Q6"/>
  <c r="R6" i="10" s="1"/>
  <c r="M6" i="16"/>
  <c r="H6" i="1" s="1"/>
  <c r="Q10" i="16"/>
  <c r="R10" i="10" s="1"/>
  <c r="M10" i="16"/>
  <c r="H10" i="1" s="1"/>
  <c r="Q22" i="16"/>
  <c r="R22" i="10" s="1"/>
  <c r="M22" i="16"/>
  <c r="H22" i="1" s="1"/>
  <c r="M13" i="16"/>
  <c r="H13" i="1" s="1"/>
  <c r="Q13" i="16"/>
  <c r="R13" i="10" s="1"/>
  <c r="M17" i="16"/>
  <c r="H17" i="1" s="1"/>
  <c r="Q17" i="16"/>
  <c r="R17" i="10" s="1"/>
  <c r="M12" i="16"/>
  <c r="H12" i="1" s="1"/>
  <c r="Q12" i="16"/>
  <c r="R12" i="10" s="1"/>
  <c r="M16" i="16"/>
  <c r="H16" i="1" s="1"/>
  <c r="Q16" i="16"/>
  <c r="R16" i="10" s="1"/>
  <c r="N5" i="16"/>
  <c r="BQ24" i="24"/>
  <c r="E24" i="13"/>
  <c r="D24"/>
  <c r="R24" i="9" l="1"/>
  <c r="N24" i="16"/>
  <c r="Q24"/>
  <c r="R24" i="10"/>
  <c r="M24" i="16"/>
  <c r="M23" i="13" l="1"/>
  <c r="P23" i="14" s="1"/>
  <c r="C23" i="13"/>
  <c r="F23" s="1"/>
  <c r="B23"/>
  <c r="A23"/>
  <c r="M22"/>
  <c r="P22" i="14" s="1"/>
  <c r="C22" i="13"/>
  <c r="B22"/>
  <c r="A22"/>
  <c r="M21"/>
  <c r="P21" i="14" s="1"/>
  <c r="C21" i="13"/>
  <c r="B21"/>
  <c r="A21"/>
  <c r="M20"/>
  <c r="P20" i="14" s="1"/>
  <c r="C20" i="13"/>
  <c r="F20" s="1"/>
  <c r="B20"/>
  <c r="A20"/>
  <c r="M19"/>
  <c r="P19" i="14" s="1"/>
  <c r="C19" i="13"/>
  <c r="B19"/>
  <c r="A19"/>
  <c r="M18"/>
  <c r="P18" i="14" s="1"/>
  <c r="C18" i="13"/>
  <c r="B18"/>
  <c r="A18"/>
  <c r="M17"/>
  <c r="P17" i="14" s="1"/>
  <c r="C17" i="13"/>
  <c r="F17" s="1"/>
  <c r="B17"/>
  <c r="A17"/>
  <c r="M16"/>
  <c r="P16" i="14" s="1"/>
  <c r="C16" i="13"/>
  <c r="B16"/>
  <c r="A16"/>
  <c r="M15"/>
  <c r="P15" i="14" s="1"/>
  <c r="C15" i="13"/>
  <c r="B15"/>
  <c r="A15"/>
  <c r="M14"/>
  <c r="P14" i="14" s="1"/>
  <c r="C14" i="13"/>
  <c r="F14" s="1"/>
  <c r="B14"/>
  <c r="A14"/>
  <c r="M13"/>
  <c r="P13" i="14" s="1"/>
  <c r="C13" i="13"/>
  <c r="B13"/>
  <c r="A13"/>
  <c r="M12"/>
  <c r="P12" i="14" s="1"/>
  <c r="C12" i="13"/>
  <c r="B12"/>
  <c r="A12"/>
  <c r="M11"/>
  <c r="P11" i="14" s="1"/>
  <c r="C11" i="13"/>
  <c r="F11" s="1"/>
  <c r="B11"/>
  <c r="A11"/>
  <c r="M10"/>
  <c r="P10" i="14" s="1"/>
  <c r="C10" i="13"/>
  <c r="B10"/>
  <c r="A10"/>
  <c r="M9"/>
  <c r="P9" i="14" s="1"/>
  <c r="C9" i="13"/>
  <c r="B9"/>
  <c r="A9"/>
  <c r="M8"/>
  <c r="P8" i="14" s="1"/>
  <c r="C8" i="13"/>
  <c r="F8" s="1"/>
  <c r="B8"/>
  <c r="A8"/>
  <c r="M7"/>
  <c r="P7" i="14" s="1"/>
  <c r="C7" i="13"/>
  <c r="B7"/>
  <c r="A7"/>
  <c r="M6"/>
  <c r="P6" i="14" s="1"/>
  <c r="C6" i="13"/>
  <c r="B6"/>
  <c r="A6"/>
  <c r="G7" l="1"/>
  <c r="H7"/>
  <c r="H9"/>
  <c r="G9"/>
  <c r="H11"/>
  <c r="G11"/>
  <c r="G12"/>
  <c r="H12"/>
  <c r="G14"/>
  <c r="H14"/>
  <c r="G16"/>
  <c r="H16"/>
  <c r="G18"/>
  <c r="H18"/>
  <c r="G20"/>
  <c r="H20"/>
  <c r="G22"/>
  <c r="H22"/>
  <c r="H6"/>
  <c r="G6"/>
  <c r="G8"/>
  <c r="H8"/>
  <c r="G10"/>
  <c r="H10"/>
  <c r="H13"/>
  <c r="G13"/>
  <c r="G15"/>
  <c r="H15"/>
  <c r="H17"/>
  <c r="G17"/>
  <c r="G19"/>
  <c r="H19"/>
  <c r="H21"/>
  <c r="G21"/>
  <c r="H23"/>
  <c r="G23"/>
  <c r="M5"/>
  <c r="P5" i="14" s="1"/>
  <c r="C5" i="13"/>
  <c r="F5" s="1"/>
  <c r="B5"/>
  <c r="A5"/>
  <c r="M4"/>
  <c r="P4" i="14" s="1"/>
  <c r="C4" i="13"/>
  <c r="F4" s="1"/>
  <c r="B4"/>
  <c r="A4"/>
  <c r="D23" i="25"/>
  <c r="A23"/>
  <c r="C22"/>
  <c r="B22"/>
  <c r="A22"/>
  <c r="C21"/>
  <c r="B21"/>
  <c r="A21"/>
  <c r="C20"/>
  <c r="B20"/>
  <c r="A20"/>
  <c r="C19"/>
  <c r="B19"/>
  <c r="A19"/>
  <c r="C18"/>
  <c r="B18"/>
  <c r="A18"/>
  <c r="C17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M24" i="1"/>
  <c r="K24"/>
  <c r="G4" i="13" l="1"/>
  <c r="H4"/>
  <c r="H5"/>
  <c r="G5"/>
  <c r="P24" i="14"/>
  <c r="I23" i="1" l="1"/>
  <c r="G23" s="1"/>
  <c r="I22"/>
  <c r="I21"/>
  <c r="I20"/>
  <c r="G20" s="1"/>
  <c r="I19"/>
  <c r="I18"/>
  <c r="I17"/>
  <c r="I16"/>
  <c r="I15"/>
  <c r="G15" s="1"/>
  <c r="I14"/>
  <c r="I13"/>
  <c r="I12"/>
  <c r="G12" s="1"/>
  <c r="I11"/>
  <c r="I10"/>
  <c r="I9"/>
  <c r="I8"/>
  <c r="G8" s="1"/>
  <c r="I7"/>
  <c r="G7" s="1"/>
  <c r="I6"/>
  <c r="G6" s="1"/>
  <c r="I5"/>
  <c r="G5" s="1"/>
  <c r="I4"/>
  <c r="G4"/>
  <c r="F24" l="1"/>
  <c r="I24" l="1"/>
  <c r="J24"/>
  <c r="J5" i="5" l="1"/>
  <c r="J6"/>
  <c r="J7"/>
  <c r="J4"/>
  <c r="J8"/>
  <c r="J11"/>
  <c r="J15"/>
  <c r="J12"/>
  <c r="J16"/>
  <c r="J10"/>
  <c r="J14"/>
  <c r="J18"/>
  <c r="J22"/>
  <c r="J19"/>
  <c r="J20"/>
  <c r="J9"/>
  <c r="J13"/>
  <c r="J17"/>
  <c r="J21"/>
  <c r="G21" i="1" l="1"/>
  <c r="G19"/>
  <c r="G17"/>
  <c r="G13"/>
  <c r="G11"/>
  <c r="G9"/>
  <c r="G22"/>
  <c r="G18"/>
  <c r="G16"/>
  <c r="G14"/>
  <c r="G10"/>
  <c r="G24" l="1"/>
  <c r="H24" l="1"/>
  <c r="K10" i="13" l="1"/>
  <c r="H11" i="27"/>
  <c r="J14" i="13"/>
  <c r="J20"/>
  <c r="H21" i="27"/>
  <c r="J23" i="5"/>
  <c r="M24" i="13"/>
  <c r="AE5" i="26"/>
  <c r="AG5" s="1"/>
  <c r="AE6"/>
  <c r="AG6" s="1"/>
  <c r="AE8"/>
  <c r="AG8" s="1"/>
  <c r="F9" i="27"/>
  <c r="AE12" i="26"/>
  <c r="AG12" s="1"/>
  <c r="AE13"/>
  <c r="AG13" s="1"/>
  <c r="AE16"/>
  <c r="AG16" s="1"/>
  <c r="F17" i="27"/>
  <c r="AE20" i="26"/>
  <c r="AG20" s="1"/>
  <c r="F22" i="27"/>
  <c r="AF24" i="26"/>
  <c r="D5" i="27"/>
  <c r="D9"/>
  <c r="D13"/>
  <c r="D17"/>
  <c r="D21"/>
  <c r="E4"/>
  <c r="E5"/>
  <c r="E6"/>
  <c r="E8"/>
  <c r="E9"/>
  <c r="E12"/>
  <c r="E13"/>
  <c r="E16"/>
  <c r="E17"/>
  <c r="E18"/>
  <c r="E20"/>
  <c r="E21"/>
  <c r="E22"/>
  <c r="F5" l="1"/>
  <c r="F13"/>
  <c r="I5" i="5"/>
  <c r="P5" i="9"/>
  <c r="I12" i="5"/>
  <c r="P12" i="9"/>
  <c r="I20" i="5"/>
  <c r="P20" i="9"/>
  <c r="I13" i="5"/>
  <c r="P13" i="9"/>
  <c r="I6" i="5"/>
  <c r="P6" i="9"/>
  <c r="I16" i="5"/>
  <c r="P16" i="9"/>
  <c r="I8" i="5"/>
  <c r="P8" i="9"/>
  <c r="I14" i="27"/>
  <c r="W14"/>
  <c r="J10"/>
  <c r="X10"/>
  <c r="I20"/>
  <c r="W20"/>
  <c r="J24" i="5"/>
  <c r="D24" i="27"/>
  <c r="F8"/>
  <c r="E24"/>
  <c r="F6"/>
  <c r="K20" i="13"/>
  <c r="F16" i="27"/>
  <c r="AE17" i="26"/>
  <c r="AG17" s="1"/>
  <c r="J6" i="13"/>
  <c r="H6" i="27"/>
  <c r="J4" i="13"/>
  <c r="H4" i="27"/>
  <c r="K6" i="13"/>
  <c r="AE18" i="26"/>
  <c r="AG18" s="1"/>
  <c r="F18" i="27"/>
  <c r="J19" i="13"/>
  <c r="F21" i="27"/>
  <c r="AE21" i="26"/>
  <c r="AG21" s="1"/>
  <c r="F4" i="27"/>
  <c r="AE4" i="26"/>
  <c r="AG4" s="1"/>
  <c r="J21" i="13"/>
  <c r="K21"/>
  <c r="J17"/>
  <c r="K17"/>
  <c r="H17" i="27"/>
  <c r="J15" i="13"/>
  <c r="H15" i="27"/>
  <c r="J9" i="13"/>
  <c r="K9"/>
  <c r="H9" i="27"/>
  <c r="J23" i="13"/>
  <c r="K23"/>
  <c r="J13"/>
  <c r="K13"/>
  <c r="H13" i="27"/>
  <c r="J11" i="13"/>
  <c r="K11"/>
  <c r="J8"/>
  <c r="K8"/>
  <c r="H8" i="27"/>
  <c r="V24" i="26"/>
  <c r="H19" i="27"/>
  <c r="K19" i="13"/>
  <c r="K4"/>
  <c r="V21" i="27"/>
  <c r="K15" i="13"/>
  <c r="F12" i="27"/>
  <c r="H7"/>
  <c r="J7" i="13"/>
  <c r="K7"/>
  <c r="H16" i="27"/>
  <c r="J16" i="13"/>
  <c r="K16"/>
  <c r="H22" i="27"/>
  <c r="K22" i="13"/>
  <c r="H18" i="27"/>
  <c r="J18" i="13"/>
  <c r="H12" i="27"/>
  <c r="H5"/>
  <c r="K5" i="13"/>
  <c r="F24"/>
  <c r="F20" i="27"/>
  <c r="AE22" i="26"/>
  <c r="AG22" s="1"/>
  <c r="AE9"/>
  <c r="AG9" s="1"/>
  <c r="J22" i="13"/>
  <c r="K18"/>
  <c r="J12"/>
  <c r="J5"/>
  <c r="H23" i="27"/>
  <c r="H20"/>
  <c r="H14"/>
  <c r="K14" i="13"/>
  <c r="H10" i="27"/>
  <c r="J10" i="13"/>
  <c r="G8" i="27"/>
  <c r="G24" i="13"/>
  <c r="K12"/>
  <c r="I9" i="5" l="1"/>
  <c r="P9" i="9"/>
  <c r="I4" i="5"/>
  <c r="P4" i="9"/>
  <c r="I22" i="5"/>
  <c r="P22" i="9"/>
  <c r="I21" i="5"/>
  <c r="P21" i="9"/>
  <c r="I18" i="5"/>
  <c r="P18" i="9"/>
  <c r="I17" i="5"/>
  <c r="P17" i="9"/>
  <c r="V10" i="27"/>
  <c r="V19"/>
  <c r="V18"/>
  <c r="V16"/>
  <c r="V13"/>
  <c r="V8"/>
  <c r="J12"/>
  <c r="X12"/>
  <c r="J18"/>
  <c r="X18"/>
  <c r="J7"/>
  <c r="X7"/>
  <c r="I8"/>
  <c r="W8"/>
  <c r="J23"/>
  <c r="X23"/>
  <c r="J17"/>
  <c r="X17"/>
  <c r="I12"/>
  <c r="W12"/>
  <c r="I18"/>
  <c r="W18"/>
  <c r="G9"/>
  <c r="V9"/>
  <c r="I11"/>
  <c r="W11"/>
  <c r="G15"/>
  <c r="V15"/>
  <c r="I21"/>
  <c r="W21"/>
  <c r="I4"/>
  <c r="W4"/>
  <c r="J20"/>
  <c r="X20"/>
  <c r="I22"/>
  <c r="W22"/>
  <c r="I7"/>
  <c r="W7"/>
  <c r="J15"/>
  <c r="X15"/>
  <c r="J11"/>
  <c r="X11"/>
  <c r="I23"/>
  <c r="W23"/>
  <c r="I15"/>
  <c r="W15"/>
  <c r="I17"/>
  <c r="W17"/>
  <c r="V14"/>
  <c r="V20"/>
  <c r="V12"/>
  <c r="V4"/>
  <c r="I19"/>
  <c r="W19"/>
  <c r="G6"/>
  <c r="V6"/>
  <c r="I10"/>
  <c r="W10"/>
  <c r="I16"/>
  <c r="W16"/>
  <c r="J19"/>
  <c r="X19"/>
  <c r="J8"/>
  <c r="X8"/>
  <c r="I13"/>
  <c r="W13"/>
  <c r="I9"/>
  <c r="W9"/>
  <c r="J14"/>
  <c r="X14"/>
  <c r="I5"/>
  <c r="W5"/>
  <c r="J5"/>
  <c r="X5"/>
  <c r="J22"/>
  <c r="X22"/>
  <c r="J16"/>
  <c r="X16"/>
  <c r="J4"/>
  <c r="X4"/>
  <c r="G11"/>
  <c r="V11"/>
  <c r="J13"/>
  <c r="X13"/>
  <c r="J9"/>
  <c r="X9"/>
  <c r="G17"/>
  <c r="V17"/>
  <c r="J21"/>
  <c r="X21"/>
  <c r="J6"/>
  <c r="X6"/>
  <c r="I6"/>
  <c r="W6"/>
  <c r="G23"/>
  <c r="V23"/>
  <c r="V5"/>
  <c r="V22"/>
  <c r="V7"/>
  <c r="N17" i="13"/>
  <c r="N11"/>
  <c r="G21" i="27"/>
  <c r="N21" i="13"/>
  <c r="G13" i="27"/>
  <c r="N13" i="13"/>
  <c r="G19" i="27"/>
  <c r="N19" i="13"/>
  <c r="G4" i="27"/>
  <c r="N4" i="13"/>
  <c r="N6"/>
  <c r="N23"/>
  <c r="N8"/>
  <c r="AG24" i="26"/>
  <c r="N9" i="13"/>
  <c r="N15"/>
  <c r="G10" i="27"/>
  <c r="N10" i="13"/>
  <c r="G14" i="27"/>
  <c r="N14" i="13"/>
  <c r="I24"/>
  <c r="G16" i="27"/>
  <c r="N16" i="13"/>
  <c r="J24"/>
  <c r="G7" i="27"/>
  <c r="N7" i="13"/>
  <c r="AE24" i="26"/>
  <c r="K24" i="13"/>
  <c r="G20" i="27"/>
  <c r="N20" i="13"/>
  <c r="G5" i="27"/>
  <c r="N5" i="13"/>
  <c r="G12" i="27"/>
  <c r="N12" i="13"/>
  <c r="G18" i="27"/>
  <c r="N18" i="13"/>
  <c r="G22" i="27"/>
  <c r="N22" i="13"/>
  <c r="H24"/>
  <c r="F24" i="27"/>
  <c r="P24" i="9" l="1"/>
  <c r="I24" i="5"/>
  <c r="L18" i="13"/>
  <c r="E18" i="1" s="1"/>
  <c r="L18" s="1"/>
  <c r="L18" i="9"/>
  <c r="L16" i="13"/>
  <c r="E16" i="1" s="1"/>
  <c r="L16" s="1"/>
  <c r="L16" i="9"/>
  <c r="L6" i="13"/>
  <c r="E6" i="1" s="1"/>
  <c r="L6" s="1"/>
  <c r="L6" i="9"/>
  <c r="L22" i="13"/>
  <c r="E22" i="1" s="1"/>
  <c r="L22" s="1"/>
  <c r="L22" i="9"/>
  <c r="L12" i="13"/>
  <c r="E12" i="1" s="1"/>
  <c r="L12" s="1"/>
  <c r="L12" i="9"/>
  <c r="L5" i="13"/>
  <c r="E5" i="1" s="1"/>
  <c r="L5" s="1"/>
  <c r="L5" i="9"/>
  <c r="L10" i="13"/>
  <c r="E10" i="1" s="1"/>
  <c r="L10" s="1"/>
  <c r="L10" i="9"/>
  <c r="L9" i="13"/>
  <c r="E9" i="1" s="1"/>
  <c r="L9" s="1"/>
  <c r="L9" i="9"/>
  <c r="L23" i="13"/>
  <c r="E23" i="1" s="1"/>
  <c r="L23" s="1"/>
  <c r="L23" i="9"/>
  <c r="L11" i="13"/>
  <c r="E11" i="1" s="1"/>
  <c r="L11" s="1"/>
  <c r="L11" i="9"/>
  <c r="L17" i="13"/>
  <c r="E17" i="1" s="1"/>
  <c r="L17" s="1"/>
  <c r="L17" i="9"/>
  <c r="I24" i="27"/>
  <c r="L20" i="13"/>
  <c r="E20" i="1" s="1"/>
  <c r="L20" s="1"/>
  <c r="L20" i="9"/>
  <c r="L7" i="13"/>
  <c r="E7" i="1" s="1"/>
  <c r="L7" s="1"/>
  <c r="L7" i="9"/>
  <c r="L14" i="13"/>
  <c r="E14" i="1" s="1"/>
  <c r="L14" s="1"/>
  <c r="L14" i="9"/>
  <c r="L8" i="13"/>
  <c r="E8" i="1" s="1"/>
  <c r="L8" s="1"/>
  <c r="L8" i="9"/>
  <c r="L13" i="13"/>
  <c r="E13" i="1" s="1"/>
  <c r="L13" s="1"/>
  <c r="L13" i="9"/>
  <c r="L21" i="13"/>
  <c r="E21" i="1" s="1"/>
  <c r="L21" s="1"/>
  <c r="L21" i="9"/>
  <c r="L15" i="13"/>
  <c r="E15" i="1" s="1"/>
  <c r="L15" s="1"/>
  <c r="L15" i="9"/>
  <c r="L4" i="13"/>
  <c r="E4" i="1" s="1"/>
  <c r="L4" s="1"/>
  <c r="L4" i="9"/>
  <c r="L19" i="13"/>
  <c r="E19" i="1" s="1"/>
  <c r="L19" s="1"/>
  <c r="L19" i="9"/>
  <c r="J24" i="27"/>
  <c r="H24"/>
  <c r="N24" i="13"/>
  <c r="G24" i="27"/>
  <c r="T18" i="5" l="1"/>
  <c r="T9"/>
  <c r="T10"/>
  <c r="T19"/>
  <c r="T15"/>
  <c r="T21"/>
  <c r="T8"/>
  <c r="T14"/>
  <c r="T7"/>
  <c r="T20"/>
  <c r="T17"/>
  <c r="T23"/>
  <c r="T12"/>
  <c r="T6"/>
  <c r="T4"/>
  <c r="T13"/>
  <c r="T11"/>
  <c r="T5"/>
  <c r="T22"/>
  <c r="T16"/>
  <c r="C17" i="23"/>
  <c r="C13"/>
  <c r="C12"/>
  <c r="C8"/>
  <c r="C23"/>
  <c r="C10"/>
  <c r="C16"/>
  <c r="C18"/>
  <c r="C7"/>
  <c r="C5"/>
  <c r="C22"/>
  <c r="C6"/>
  <c r="C14"/>
  <c r="O6" i="9"/>
  <c r="F6" i="5" s="1"/>
  <c r="H6" s="1"/>
  <c r="O19" i="9"/>
  <c r="F19" i="5" s="1"/>
  <c r="H19" s="1"/>
  <c r="O15" i="9"/>
  <c r="F15" i="5" s="1"/>
  <c r="H15" s="1"/>
  <c r="O21" i="9"/>
  <c r="F21" i="5" s="1"/>
  <c r="H21" s="1"/>
  <c r="O8" i="9"/>
  <c r="F8" i="5" s="1"/>
  <c r="H8" s="1"/>
  <c r="O7" i="9"/>
  <c r="F7" i="5" s="1"/>
  <c r="H7" s="1"/>
  <c r="O4" i="9"/>
  <c r="F4" i="5" s="1"/>
  <c r="H4" s="1"/>
  <c r="O13" i="9"/>
  <c r="F13" i="5" s="1"/>
  <c r="H13" s="1"/>
  <c r="O14" i="9"/>
  <c r="F14" i="5" s="1"/>
  <c r="H14" s="1"/>
  <c r="O11" i="9"/>
  <c r="F11" i="5" s="1"/>
  <c r="H11" s="1"/>
  <c r="O5" i="9"/>
  <c r="F5" i="5" s="1"/>
  <c r="H5" s="1"/>
  <c r="O22" i="9"/>
  <c r="F22" i="5" s="1"/>
  <c r="H22" s="1"/>
  <c r="O20" i="9"/>
  <c r="F20" i="5" s="1"/>
  <c r="H20" s="1"/>
  <c r="O17" i="9"/>
  <c r="F17" i="5" s="1"/>
  <c r="H17" s="1"/>
  <c r="O23" i="9"/>
  <c r="F23" i="5" s="1"/>
  <c r="H23" s="1"/>
  <c r="O9" i="9"/>
  <c r="F9" i="5" s="1"/>
  <c r="H9" s="1"/>
  <c r="O10" i="9"/>
  <c r="F10" i="5" s="1"/>
  <c r="H10" s="1"/>
  <c r="O12" i="9"/>
  <c r="F12" i="5" s="1"/>
  <c r="H12" s="1"/>
  <c r="O16" i="9"/>
  <c r="F16" i="5" s="1"/>
  <c r="H16" s="1"/>
  <c r="O18" i="9"/>
  <c r="F18" i="5" s="1"/>
  <c r="H18" s="1"/>
  <c r="C20" i="23"/>
  <c r="C15"/>
  <c r="C19"/>
  <c r="L24" i="9"/>
  <c r="C11" i="23"/>
  <c r="C9"/>
  <c r="C4"/>
  <c r="L24" i="13"/>
  <c r="V17" i="5" l="1"/>
  <c r="V5"/>
  <c r="V14"/>
  <c r="O9" i="1"/>
  <c r="N9" i="9" s="1"/>
  <c r="O9" i="5" s="1"/>
  <c r="V9"/>
  <c r="O19" i="1"/>
  <c r="N19" i="9" s="1"/>
  <c r="O19" i="5" s="1"/>
  <c r="V19"/>
  <c r="V18"/>
  <c r="V23"/>
  <c r="V20"/>
  <c r="V22"/>
  <c r="V13"/>
  <c r="V4"/>
  <c r="V15"/>
  <c r="O7" i="1"/>
  <c r="N7" i="9" s="1"/>
  <c r="O7" i="5" s="1"/>
  <c r="V7"/>
  <c r="O21" i="1"/>
  <c r="N21" i="9" s="1"/>
  <c r="O21" i="5" s="1"/>
  <c r="V21"/>
  <c r="O6" i="1"/>
  <c r="N6" i="9" s="1"/>
  <c r="O6" i="5" s="1"/>
  <c r="V6"/>
  <c r="O8" i="1"/>
  <c r="N8" i="9" s="1"/>
  <c r="O8" i="5" s="1"/>
  <c r="V8"/>
  <c r="O12" i="1"/>
  <c r="N12" i="9" s="1"/>
  <c r="O12" i="5" s="1"/>
  <c r="V12"/>
  <c r="D16" i="23"/>
  <c r="E16" s="1"/>
  <c r="K16" i="9"/>
  <c r="P16" i="10" s="1"/>
  <c r="O16" i="1"/>
  <c r="N16" i="9" s="1"/>
  <c r="O16" i="5" s="1"/>
  <c r="D11" i="23"/>
  <c r="E11" s="1"/>
  <c r="K11" i="9"/>
  <c r="P11" i="10" s="1"/>
  <c r="D22" i="23"/>
  <c r="E22" s="1"/>
  <c r="K22" i="9"/>
  <c r="P22" i="10" s="1"/>
  <c r="O22" i="1"/>
  <c r="N22" i="9" s="1"/>
  <c r="O22" i="5" s="1"/>
  <c r="D18" i="23"/>
  <c r="E18" s="1"/>
  <c r="K18" i="9"/>
  <c r="P18" i="10" s="1"/>
  <c r="K23" i="9"/>
  <c r="P23" i="10" s="1"/>
  <c r="D23" i="23"/>
  <c r="E23" s="1"/>
  <c r="O23" i="1"/>
  <c r="N23" i="9" s="1"/>
  <c r="O23" i="5" s="1"/>
  <c r="K20" i="9"/>
  <c r="P20" i="10" s="1"/>
  <c r="D20" i="23"/>
  <c r="E20" s="1"/>
  <c r="O20" i="1"/>
  <c r="N20" i="9" s="1"/>
  <c r="O20" i="5" s="1"/>
  <c r="D13" i="23"/>
  <c r="E13" s="1"/>
  <c r="K13" i="9"/>
  <c r="P13" i="10" s="1"/>
  <c r="O13" i="1"/>
  <c r="N13" i="9" s="1"/>
  <c r="O13" i="5" s="1"/>
  <c r="K4" i="9"/>
  <c r="P4" i="10" s="1"/>
  <c r="D4" i="23"/>
  <c r="E4" s="1"/>
  <c r="O4" i="1"/>
  <c r="N4" i="9" s="1"/>
  <c r="O4" i="5" s="1"/>
  <c r="D7" i="23"/>
  <c r="E7" s="1"/>
  <c r="K7" i="9"/>
  <c r="P7" i="10" s="1"/>
  <c r="K21" i="9"/>
  <c r="P21" i="10" s="1"/>
  <c r="D6" i="23"/>
  <c r="E6" s="1"/>
  <c r="K6" i="9"/>
  <c r="P6" i="10" s="1"/>
  <c r="O11" i="1"/>
  <c r="N11" i="9" s="1"/>
  <c r="O11" i="5" s="1"/>
  <c r="O18" i="1"/>
  <c r="N18" i="9" s="1"/>
  <c r="O18" i="5" s="1"/>
  <c r="D17" i="23"/>
  <c r="E17" s="1"/>
  <c r="K17" i="9"/>
  <c r="P17" i="10" s="1"/>
  <c r="O17" i="1"/>
  <c r="N17" i="9" s="1"/>
  <c r="O17" i="5" s="1"/>
  <c r="D8" i="23"/>
  <c r="E8" s="1"/>
  <c r="K8" i="9"/>
  <c r="P8" i="10" s="1"/>
  <c r="D12" i="23"/>
  <c r="E12" s="1"/>
  <c r="K12" i="9"/>
  <c r="P12" i="10" s="1"/>
  <c r="D10" i="23"/>
  <c r="E10" s="1"/>
  <c r="K10" i="9"/>
  <c r="P10" i="10" s="1"/>
  <c r="D19" i="23"/>
  <c r="E19" s="1"/>
  <c r="K19" i="9"/>
  <c r="P19" i="10" s="1"/>
  <c r="D9" i="23"/>
  <c r="E9" s="1"/>
  <c r="K9" i="9"/>
  <c r="P9" i="10" s="1"/>
  <c r="D5" i="23"/>
  <c r="E5" s="1"/>
  <c r="K5" i="9"/>
  <c r="P5" i="10" s="1"/>
  <c r="O5" i="1"/>
  <c r="N5" i="9" s="1"/>
  <c r="O5" i="5" s="1"/>
  <c r="K14" i="9"/>
  <c r="P14" i="10" s="1"/>
  <c r="D14" i="23"/>
  <c r="E14" s="1"/>
  <c r="O14" i="1"/>
  <c r="N14" i="9" s="1"/>
  <c r="O14" i="5" s="1"/>
  <c r="D15" i="23"/>
  <c r="E15" s="1"/>
  <c r="K15" i="9"/>
  <c r="P15" i="10" s="1"/>
  <c r="O15" i="1"/>
  <c r="N15" i="9" s="1"/>
  <c r="O15" i="5" s="1"/>
  <c r="P3" i="10"/>
  <c r="O24" i="9"/>
  <c r="O10" i="1"/>
  <c r="N10" i="9" s="1"/>
  <c r="O10" i="5" s="1"/>
  <c r="F24"/>
  <c r="N24" i="1"/>
  <c r="E24"/>
  <c r="L24"/>
  <c r="N6" i="5" l="1"/>
  <c r="P6" s="1"/>
  <c r="N12"/>
  <c r="P12" s="1"/>
  <c r="N19"/>
  <c r="P19" s="1"/>
  <c r="N14"/>
  <c r="P14" s="1"/>
  <c r="N15"/>
  <c r="P15" s="1"/>
  <c r="N23"/>
  <c r="P23" s="1"/>
  <c r="N9"/>
  <c r="P9" s="1"/>
  <c r="N5"/>
  <c r="P5" s="1"/>
  <c r="N17"/>
  <c r="P17" s="1"/>
  <c r="N8"/>
  <c r="P8" s="1"/>
  <c r="N20"/>
  <c r="P20" s="1"/>
  <c r="N7"/>
  <c r="P7" s="1"/>
  <c r="N22"/>
  <c r="P22" s="1"/>
  <c r="N13"/>
  <c r="P13" s="1"/>
  <c r="N18"/>
  <c r="P18" s="1"/>
  <c r="N21"/>
  <c r="P21" s="1"/>
  <c r="N4"/>
  <c r="P4" s="1"/>
  <c r="V10"/>
  <c r="V11"/>
  <c r="V16"/>
  <c r="K24" i="9"/>
  <c r="H24" i="5"/>
  <c r="D24" i="23"/>
  <c r="N11" i="5" l="1"/>
  <c r="P11" s="1"/>
  <c r="N10"/>
  <c r="P10" s="1"/>
  <c r="N16"/>
  <c r="P16" s="1"/>
  <c r="P24" i="10"/>
  <c r="E24" i="23"/>
  <c r="C24"/>
  <c r="O24" i="5"/>
  <c r="O24" i="1"/>
  <c r="N24" i="5" l="1"/>
  <c r="N24" i="9"/>
  <c r="T24" i="5" l="1"/>
  <c r="R24" l="1"/>
  <c r="V24"/>
  <c r="P24" l="1"/>
  <c r="K24"/>
</calcChain>
</file>

<file path=xl/sharedStrings.xml><?xml version="1.0" encoding="utf-8"?>
<sst xmlns="http://schemas.openxmlformats.org/spreadsheetml/2006/main" count="1117" uniqueCount="537">
  <si>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</si>
  <si>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</si>
  <si>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</si>
  <si>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</si>
  <si>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</si>
  <si>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</si>
  <si>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</si>
  <si>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</si>
  <si>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</si>
  <si>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</si>
  <si>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</si>
  <si>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</si>
  <si>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</si>
  <si>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</si>
  <si>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</si>
  <si>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</si>
  <si>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</si>
  <si>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</si>
  <si>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</si>
  <si>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</si>
  <si>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</si>
  <si>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</si>
  <si>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</si>
  <si>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</si>
  <si>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</si>
  <si>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</si>
  <si>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</si>
  <si>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</si>
  <si>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</si>
  <si>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</si>
  <si>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</si>
  <si>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</si>
  <si>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</si>
  <si>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</si>
  <si>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</si>
  <si>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</si>
  <si>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</si>
  <si>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</si>
  <si>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</si>
  <si>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</si>
  <si>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</si>
  <si>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</si>
  <si>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</si>
  <si>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</si>
  <si>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</si>
  <si>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</si>
  <si>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</si>
  <si>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</si>
  <si>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</si>
  <si>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</si>
  <si>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</si>
  <si>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</si>
  <si>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</si>
  <si>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</si>
  <si>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</si>
  <si>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</si>
  <si>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</si>
  <si>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</si>
  <si>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</si>
  <si>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</si>
  <si>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</si>
  <si>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</si>
  <si>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</si>
  <si>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</si>
  <si>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</si>
  <si>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</si>
  <si>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</si>
  <si>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</si>
  <si>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</si>
  <si>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</si>
  <si>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</si>
  <si>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</si>
  <si>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</si>
  <si>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</si>
  <si>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</si>
  <si>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</si>
  <si>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</si>
  <si>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</si>
  <si>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</si>
  <si>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</si>
  <si>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</si>
  <si>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</si>
  <si>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</si>
  <si>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</si>
  <si>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</si>
  <si>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</si>
  <si>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</si>
  <si>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</si>
  <si>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</si>
  <si>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</si>
  <si>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</si>
  <si>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</si>
  <si>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</si>
  <si>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</si>
  <si>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</si>
  <si>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</si>
  <si>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</si>
  <si>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</si>
  <si>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</si>
  <si>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</si>
  <si>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</si>
  <si>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</si>
  <si>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</si>
  <si>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</si>
  <si>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</si>
  <si>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</si>
  <si>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</si>
  <si>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</si>
  <si>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</si>
  <si>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</si>
  <si>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</si>
  <si>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</si>
  <si>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</si>
  <si>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</si>
  <si>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</si>
  <si>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</si>
  <si>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</si>
  <si>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</si>
  <si>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</si>
  <si>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</si>
  <si>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</si>
  <si>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</si>
  <si>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</si>
  <si>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</si>
  <si>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</si>
  <si>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</si>
  <si>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</si>
  <si>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</si>
  <si>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</si>
  <si>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</si>
  <si>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</si>
  <si>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</si>
  <si>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</si>
  <si>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</si>
  <si>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</si>
  <si>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</si>
  <si>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</si>
  <si>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</si>
  <si>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</si>
  <si>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</si>
  <si>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</si>
  <si>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</si>
  <si>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</si>
  <si>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</si>
  <si>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</si>
  <si>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</si>
  <si>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</si>
  <si>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</si>
  <si>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</si>
  <si>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</si>
  <si>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</si>
  <si>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</si>
  <si>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</si>
  <si>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</si>
  <si>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</si>
  <si>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</si>
  <si>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</si>
  <si>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</si>
  <si>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</si>
  <si>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</si>
  <si>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</si>
  <si>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</si>
  <si>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</si>
  <si>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</si>
  <si>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</si>
  <si>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</si>
  <si>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</si>
  <si>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</si>
  <si>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</si>
  <si>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</si>
  <si>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</si>
  <si>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</si>
  <si>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</si>
  <si>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</si>
  <si>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</si>
  <si>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</si>
  <si>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</si>
  <si>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</si>
  <si>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</si>
  <si>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</si>
  <si>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</si>
  <si>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</si>
  <si>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</si>
  <si>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</si>
  <si>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</si>
  <si>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</si>
  <si>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</si>
  <si>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</si>
  <si>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</si>
  <si>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</si>
  <si>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</si>
  <si>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</si>
  <si>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</si>
  <si>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</si>
  <si>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</si>
  <si>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</si>
  <si>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</si>
  <si>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</si>
  <si>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</si>
  <si>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</si>
  <si>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</si>
  <si>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</si>
  <si>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</si>
  <si>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</si>
  <si>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</si>
  <si>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</si>
  <si>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</si>
  <si>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</si>
  <si>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</si>
  <si>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</si>
  <si>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</si>
  <si>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</si>
  <si>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</si>
  <si>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</si>
  <si>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</si>
  <si>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</si>
  <si>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</si>
  <si>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</si>
  <si>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</si>
  <si>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</si>
  <si>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</si>
  <si>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</si>
  <si>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</si>
  <si>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</si>
  <si>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</si>
  <si>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</si>
  <si>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</si>
  <si>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</si>
  <si>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</si>
  <si>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</si>
  <si>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</si>
  <si>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</si>
  <si>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</si>
  <si>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</si>
  <si>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</si>
  <si>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</si>
  <si>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</si>
  <si>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</si>
  <si>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</si>
  <si>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</si>
  <si>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</si>
  <si>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</si>
  <si>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</si>
  <si>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</si>
  <si>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</si>
  <si>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</si>
  <si>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</si>
  <si>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</si>
  <si>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</si>
  <si>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</si>
  <si>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</si>
  <si>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</si>
  <si>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</si>
  <si>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</si>
  <si>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</si>
  <si>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</si>
  <si>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</si>
  <si>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</si>
  <si>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</si>
  <si>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</si>
  <si>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</si>
  <si>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</si>
  <si>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</si>
  <si>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</si>
  <si>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</si>
  <si>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</si>
  <si>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</si>
  <si>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</si>
  <si>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</si>
  <si>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</si>
  <si>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</si>
  <si>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</si>
  <si>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</si>
  <si>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</si>
  <si>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</si>
  <si>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</si>
  <si>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</si>
  <si>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</si>
  <si>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</si>
  <si>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</si>
  <si>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</si>
  <si>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</si>
  <si>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</si>
  <si>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</si>
  <si>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</si>
  <si>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</si>
  <si>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</si>
  <si>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</si>
  <si>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</si>
  <si>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</si>
  <si>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</si>
  <si>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</si>
  <si>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</si>
  <si>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</si>
  <si>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</si>
  <si>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</si>
  <si>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</si>
  <si>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</si>
  <si>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</si>
  <si>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</si>
  <si>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</si>
  <si>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</si>
  <si>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</si>
  <si>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</si>
  <si>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</si>
  <si>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</si>
  <si>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</si>
  <si>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</si>
  <si>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</si>
  <si>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</si>
  <si>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</si>
  <si>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</si>
  <si>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</si>
  <si>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</si>
  <si>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</si>
  <si>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</si>
  <si>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</si>
  <si>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</si>
  <si>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</si>
  <si>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</si>
  <si>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</si>
  <si>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</si>
  <si>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</si>
  <si>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</si>
  <si>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</si>
  <si>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</si>
  <si>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</si>
  <si>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</si>
  <si>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</si>
  <si>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</si>
  <si>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</si>
  <si>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</si>
  <si>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</si>
  <si>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</si>
  <si>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</si>
  <si>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</si>
  <si>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</si>
  <si>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</si>
  <si>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</si>
  <si>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</si>
  <si>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</si>
  <si>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</si>
  <si>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</si>
  <si>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</si>
  <si>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</si>
  <si>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</si>
  <si>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</si>
  <si>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</si>
  <si>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</si>
  <si>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</si>
  <si>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</si>
  <si>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</si>
  <si>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</si>
  <si>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</si>
  <si>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</si>
  <si>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</si>
  <si>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</si>
  <si>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</si>
  <si>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</si>
  <si>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</si>
  <si>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</si>
  <si>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</si>
  <si>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</si>
  <si>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</si>
  <si>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</si>
  <si>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</si>
  <si>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</si>
  <si>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</si>
  <si>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</si>
  <si>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</si>
  <si>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</si>
  <si>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</si>
  <si>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</si>
  <si>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</si>
  <si>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</si>
  <si>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</si>
  <si>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</si>
  <si>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</si>
  <si>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</si>
  <si>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</si>
  <si>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</si>
  <si>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</si>
  <si>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</si>
  <si>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</si>
  <si>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</si>
  <si>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</si>
  <si>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</si>
  <si>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</si>
  <si>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</si>
  <si>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</si>
  <si>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</si>
  <si>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</si>
  <si>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</si>
  <si>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</si>
  <si>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</si>
  <si>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</si>
  <si>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</si>
  <si>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</si>
  <si>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</si>
  <si>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</si>
  <si>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</si>
  <si>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</si>
  <si>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</si>
  <si>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</si>
  <si>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</si>
  <si>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</si>
  <si>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</si>
  <si>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</si>
  <si>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</si>
  <si>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</si>
  <si>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</si>
  <si>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</si>
  <si>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</si>
  <si>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</si>
  <si>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</si>
  <si>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</si>
  <si>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</si>
  <si>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</si>
  <si>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</si>
  <si>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</si>
  <si>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</si>
  <si>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</si>
  <si>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</si>
  <si>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</si>
  <si>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</si>
  <si>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</si>
  <si>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</si>
  <si>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</si>
  <si>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</si>
  <si>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</si>
  <si>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</si>
  <si>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</si>
  <si>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</si>
  <si>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</si>
  <si>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</si>
  <si>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</si>
  <si>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</si>
  <si>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</si>
  <si>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</si>
  <si>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</si>
  <si>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</si>
  <si>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</si>
  <si>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</si>
  <si>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</si>
  <si>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</si>
  <si>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</si>
  <si>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</si>
  <si>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</si>
  <si>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</si>
  <si>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</si>
  <si>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</si>
  <si>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</si>
  <si>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</si>
  <si>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</si>
  <si>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</si>
  <si>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</si>
  <si>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</si>
  <si>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</si>
  <si>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</si>
  <si>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</si>
  <si>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</si>
  <si>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</si>
  <si>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</si>
  <si>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10 + 15</t>
  </si>
  <si>
    <t>ΕΠΙ ΠΑΝΤΟΣ συμβολαιογραφικού εγγράφου ο Συμβολαιογράφος παίρνει ως αμοιβή = 20€ ( 3/8/2009 έως σήμερα )</t>
  </si>
  <si>
    <t>1% ( 3/8/2009 έως 18/9/2011 )</t>
  </si>
  <si>
    <t>ΤΑΝ = πάγιες = 5%  --- διαθήκες = 0,73 ( έως ???</t>
  </si>
  <si>
    <t>ΤΑΣπρονείας = 5% πάγιες = 0,03 --- διαθήκες = 0,15</t>
  </si>
  <si>
    <t>2'+κλπ φύλλα = 6€</t>
  </si>
  <si>
    <t>6€ για υπόλοιπα φύλλα {{{ 3/8/2009 έως 20/1/2012 }}}</t>
  </si>
  <si>
    <t>αντίγραφα = 5€</t>
  </si>
  <si>
    <t>5€ {{{ 3/8/2009 έως 23/01/2012 }}}</t>
  </si>
  <si>
    <t>10 ή 25</t>
  </si>
  <si>
    <t>δικαιώματα επί μεταγραφής = 10</t>
  </si>
  <si>
    <t>10/φύλο</t>
  </si>
  <si>
    <t>10 ή 15</t>
  </si>
  <si>
    <t>10 ανά φύλλο</t>
  </si>
  <si>
    <t>**71α** = δημοςΓη = αίτηση-πήγαινε-έλα = 10+10+10 = 30</t>
  </si>
  <si>
    <t>**71β** = δημοςΔηλΙδικτησίας = αίτηση-πήγαινε-έλα = 10+10+10 = 30</t>
  </si>
  <si>
    <t>ΤΟΓΚΑ</t>
  </si>
  <si>
    <t>ΔΟΛΟΣ</t>
  </si>
  <si>
    <t>δικαιώματα = 20 ή 20 + D*1%</t>
  </si>
  <si>
    <t>έπρεπε ΝΑ χρεώσει</t>
  </si>
  <si>
    <t>χρέωσε</t>
  </si>
  <si>
    <t>διαφυγόντα ταμεία + χαρτόσημα</t>
  </si>
  <si>
    <t>διαφυγόντα κ-15-17</t>
  </si>
  <si>
    <t>διαφυγών φόρος εισοδήματος</t>
  </si>
  <si>
    <t xml:space="preserve">8 έως 80 </t>
  </si>
  <si>
    <t xml:space="preserve">4 έως 40 </t>
  </si>
  <si>
    <t>4 έως 80</t>
  </si>
  <si>
    <t>παγιοΑναλ</t>
  </si>
  <si>
    <t>δικαιωματαΑναλ</t>
  </si>
  <si>
    <t>2α φυλα</t>
  </si>
  <si>
    <t>συμβολαιογραφος προ ταμεία &amp; ΦΠΑ</t>
  </si>
  <si>
    <t>**81** = υπΔηλ - αιγιαλο-ρεμα = 10</t>
  </si>
  <si>
    <t>**83** = υπΔηλ-μόνιμη κατοικία = 10</t>
  </si>
  <si>
    <t>**84** = υπΔηλ-κτησίματος οικίας = 10</t>
  </si>
  <si>
    <t>**85** = υπΔηλ-μετάθεσης του χρόνου γένεσης φορολογικής υποχρέωσης = 10</t>
  </si>
  <si>
    <t>**86** = υπΔηλ-τακτοποίησης η ΜΗ = 10</t>
  </si>
  <si>
    <t>**87** = υπΔηλ-ΟΧΙμεσίτης = 10</t>
  </si>
  <si>
    <t>???</t>
  </si>
  <si>
    <t>περιφερεια</t>
  </si>
  <si>
    <t>**8γ1** = αίτηση κτηματολόγιο ΔΕΝ γράφει</t>
  </si>
  <si>
    <t>**8γ2* = αίτηση κτηματολόγιο ΔΕΝ χρεώνει</t>
  </si>
  <si>
    <t>8γ1-8γ2</t>
  </si>
  <si>
    <t>αίτηση κτημ/λόγιο</t>
  </si>
  <si>
    <t>παγια</t>
  </si>
  <si>
    <t>έπρεπεΒασειΑΓΑΠΕ</t>
  </si>
  <si>
    <t>επρεπεΒΑΣΕΙzηλ</t>
  </si>
  <si>
    <t>????</t>
  </si>
  <si>
    <t>ψυχαναλυση</t>
  </si>
  <si>
    <t>1 με 1</t>
  </si>
  <si>
    <t>εθνικη-15-17</t>
  </si>
  <si>
    <t>τραπεζα ;;;???  [= ;;;???</t>
  </si>
  <si>
    <t>219-132</t>
  </si>
  <si>
    <t>2ο</t>
  </si>
  <si>
    <t>δάνειο 1ο  κύρου [130τραπεζας]    ΕΞΟΦΛΗΣΗ</t>
  </si>
  <si>
    <t>δανείου 1ο  κύρου     ΤΟΚΟΙ [προπληρωθέντες VS υπερΠληρωθέντες</t>
  </si>
  <si>
    <t>υποθήκη 1ο  κύρου     ΕΞΑΛΕΙΨΗ</t>
  </si>
  <si>
    <t>δάνειο 1ο  κύρου     ΕΞΟΦΛΗΣΗ</t>
  </si>
  <si>
    <t>δανείου 1ο  κύρου [520.2τραπεζας]   ΤΟΚΟΙ [προπληρωθέντες VS υπερΠληρωθέντες</t>
  </si>
  <si>
    <t>υποθήκη 1ο  κύρου [520.2τραπεζας]   ΕΞΑΛΕΙΨΗ</t>
  </si>
  <si>
    <t>δάνειο 1ο  κύρου [520.2τραπεζας]    ΕΞΟΦΛΗΣΗ</t>
  </si>
  <si>
    <t>δανείου 1ο  κύρου [130.2τραπεζας]   ΤΟΚΟΙ [προπληρωθέντες VS υπερΠληρωθέντες</t>
  </si>
  <si>
    <t>υποθήκη 1ο  κύρου [130.2τραπεζας]   ΕΞΑΛΕΙΨΗ</t>
  </si>
  <si>
    <t>δάνειο 1ο  κύρου [130.2τραπεζας]    ΕΞΟΦΛΗΣΗ</t>
  </si>
  <si>
    <t>δανείου 1ο  κύρου [130.1τραπεζας]   ΤΟΚΟΙ [προπληρωθέντες VS υπερΠληρωθέντες</t>
  </si>
  <si>
    <t>υποθήκη 1ο  κύρου [130.1τραπεζας]   ΕΞΑΛΕΙΨΗ</t>
  </si>
  <si>
    <t>δάνειο 1ο  κύρου [130.1τραπεζας]    ΕΞΟΦΛΗΣΗ</t>
  </si>
  <si>
    <t>δανείου 1ο  κύρου [520.1τραπεζας]   ΤΟΚΟΙ [προπληρωθέντες VS υπερΠληρωθέντες</t>
  </si>
  <si>
    <t>υποθήκη 1ο  κύρου [520.1τραπεζας]   ΕΞΑΛΕΙΨΗ</t>
  </si>
  <si>
    <t>δάνειο 1ο  κύρου [520.1τραπεζας]    ΕΞΟΦΛΗΣΗ</t>
  </si>
  <si>
    <t>δανείου 1ο  κύρου [520τραπεζας]   ΤΟΚΟΙ [προπληρωθέντες VS υπερΠληρωθέντες</t>
  </si>
  <si>
    <t>υποθήκη 1ο  κύρου [520τραπεζας]   ΕΞΑΛΕΙΨΗ</t>
  </si>
  <si>
    <t>δάνειο 1ο  κύρου [520τραπεζας]    ΕΞΟΦΛΗΣΗ</t>
  </si>
  <si>
    <t>δανείου 1ο  κύρου [130τραπεζας]   ΤΟΚΟΙ [προπληρωθέντες VS υπερΠληρωθέντες</t>
  </si>
  <si>
    <t>υποθήκη 1ο  κύρου [130τραπεζας]   ΕΞΑΛΕΙΨΗ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</si>
</sst>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797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1" fillId="7" borderId="1" xfId="1" applyNumberFormat="1" applyFont="1" applyFill="1" applyBorder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4" fontId="21" fillId="7" borderId="1" xfId="0" applyNumberFormat="1" applyFont="1" applyFill="1" applyBorder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8" fillId="7" borderId="14" xfId="1" applyFont="1" applyFill="1" applyBorder="1"/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7" borderId="14" xfId="1" applyNumberFormat="1" applyFont="1" applyFill="1" applyBorder="1" applyAlignment="1">
      <alignment horizontal="left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43" fontId="28" fillId="0" borderId="1" xfId="1" applyFont="1" applyFill="1" applyBorder="1" applyAlignment="1"/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43" fontId="31" fillId="0" borderId="0" xfId="1" applyFont="1"/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41" fillId="0" borderId="0" xfId="0" applyFont="1" applyAlignment="1"/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17" fillId="0" borderId="0" xfId="0" applyFont="1" applyAlignment="1"/>
    <xf numFmtId="0" fontId="41" fillId="0" borderId="0" xfId="0" applyFont="1" applyFill="1" applyAlignment="1"/>
    <xf numFmtId="0" fontId="26" fillId="0" borderId="0" xfId="0" applyFont="1"/>
    <xf numFmtId="0" fontId="28" fillId="0" borderId="0" xfId="0" applyFont="1" applyFill="1" applyAlignment="1"/>
    <xf numFmtId="0" fontId="26" fillId="0" borderId="0" xfId="0" applyFont="1" applyAlignment="1">
      <alignment horizontal="left"/>
    </xf>
    <xf numFmtId="0" fontId="26" fillId="0" borderId="0" xfId="0" applyFont="1" applyAlignment="1"/>
    <xf numFmtId="0" fontId="42" fillId="7" borderId="1" xfId="0" applyFont="1" applyFill="1" applyBorder="1" applyAlignment="1">
      <alignment horizontal="center" wrapText="1"/>
    </xf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43" fontId="21" fillId="0" borderId="0" xfId="1" applyFont="1" applyAlignment="1">
      <alignment horizontal="right"/>
    </xf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42" fillId="7" borderId="14" xfId="1" applyFont="1" applyFill="1" applyBorder="1"/>
    <xf numFmtId="43" fontId="20" fillId="0" borderId="0" xfId="1" applyFont="1" applyFill="1" applyBorder="1" applyAlignment="1">
      <alignment horizontal="center" wrapText="1"/>
    </xf>
    <xf numFmtId="164" fontId="21" fillId="7" borderId="1" xfId="1" applyNumberFormat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165" fontId="42" fillId="7" borderId="1" xfId="1" applyNumberFormat="1" applyFont="1" applyFill="1" applyBorder="1" applyAlignment="1">
      <alignment horizont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43" fontId="42" fillId="0" borderId="0" xfId="1" applyFont="1" applyAlignment="1"/>
    <xf numFmtId="43" fontId="18" fillId="7" borderId="0" xfId="1" applyFont="1" applyFill="1" applyAlignment="1"/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9" fillId="2" borderId="10" xfId="1" applyFont="1" applyFill="1" applyBorder="1" applyAlignment="1">
      <alignment horizontal="center" vertical="center" wrapText="1"/>
    </xf>
    <xf numFmtId="43" fontId="29" fillId="0" borderId="10" xfId="1" applyFont="1" applyFill="1" applyBorder="1" applyAlignment="1">
      <alignment vertical="center" wrapText="1"/>
    </xf>
    <xf numFmtId="43" fontId="20" fillId="3" borderId="9" xfId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26" fillId="0" borderId="0" xfId="0" applyFont="1" applyFill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3" borderId="17" xfId="0" applyFont="1" applyFill="1" applyBorder="1" applyAlignment="1">
      <alignment wrapText="1"/>
    </xf>
    <xf numFmtId="164" fontId="33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43" fontId="21" fillId="0" borderId="14" xfId="0" applyNumberFormat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1" fillId="0" borderId="0" xfId="0" applyFont="1" applyFill="1" applyAlignment="1">
      <alignment horizontal="center" wrapText="1"/>
    </xf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3" fillId="0" borderId="0" xfId="1" applyFont="1"/>
    <xf numFmtId="43" fontId="26" fillId="0" borderId="0" xfId="1" applyFont="1" applyFill="1" applyAlignme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0" fontId="42" fillId="7" borderId="0" xfId="0" applyFont="1" applyFill="1" applyAlignment="1">
      <alignment horizontal="left"/>
    </xf>
    <xf numFmtId="43" fontId="18" fillId="3" borderId="14" xfId="1" applyFont="1" applyFill="1" applyBorder="1"/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43" fontId="30" fillId="4" borderId="10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164" fontId="21" fillId="3" borderId="0" xfId="1" applyNumberFormat="1" applyFont="1" applyFill="1"/>
    <xf numFmtId="0" fontId="21" fillId="3" borderId="0" xfId="0" applyFont="1" applyFill="1"/>
    <xf numFmtId="9" fontId="21" fillId="3" borderId="0" xfId="1" applyNumberFormat="1" applyFont="1" applyFill="1"/>
    <xf numFmtId="0" fontId="3" fillId="3" borderId="0" xfId="0" applyFont="1" applyFill="1"/>
    <xf numFmtId="3" fontId="21" fillId="3" borderId="0" xfId="0" applyNumberFormat="1" applyFont="1" applyFill="1"/>
    <xf numFmtId="9" fontId="21" fillId="0" borderId="0" xfId="1" applyNumberFormat="1" applyFont="1" applyFill="1"/>
    <xf numFmtId="43" fontId="27" fillId="6" borderId="0" xfId="1" applyFont="1" applyFill="1" applyAlignment="1"/>
    <xf numFmtId="43" fontId="28" fillId="6" borderId="0" xfId="1" applyFont="1" applyFill="1" applyAlignment="1"/>
    <xf numFmtId="43" fontId="28" fillId="5" borderId="0" xfId="1" applyFont="1" applyFill="1" applyAlignment="1"/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43" fontId="17" fillId="0" borderId="1" xfId="1" applyFont="1" applyFill="1" applyBorder="1" applyAlignment="1">
      <alignment horizontal="right" vertical="center"/>
    </xf>
    <xf numFmtId="43" fontId="12" fillId="0" borderId="1" xfId="1" applyFont="1" applyFill="1" applyBorder="1"/>
    <xf numFmtId="0" fontId="12" fillId="0" borderId="1" xfId="0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 applyAlignment="1">
      <alignment horizontal="center" wrapText="1"/>
    </xf>
    <xf numFmtId="43" fontId="42" fillId="0" borderId="14" xfId="1" applyFont="1" applyFill="1" applyBorder="1" applyAlignment="1">
      <alignment horizontal="center" wrapText="1"/>
    </xf>
    <xf numFmtId="43" fontId="20" fillId="0" borderId="9" xfId="1" applyFont="1" applyFill="1" applyBorder="1" applyAlignment="1">
      <alignment wrapText="1"/>
    </xf>
    <xf numFmtId="43" fontId="20" fillId="12" borderId="9" xfId="1" applyFont="1" applyFill="1" applyBorder="1" applyAlignment="1">
      <alignment wrapText="1"/>
    </xf>
    <xf numFmtId="43" fontId="20" fillId="3" borderId="9" xfId="1" applyFont="1" applyFill="1" applyBorder="1" applyAlignment="1">
      <alignment wrapText="1"/>
    </xf>
    <xf numFmtId="43" fontId="20" fillId="7" borderId="9" xfId="1" applyFont="1" applyFill="1" applyBorder="1" applyAlignment="1">
      <alignment wrapText="1"/>
    </xf>
    <xf numFmtId="43" fontId="42" fillId="12" borderId="14" xfId="1" applyFont="1" applyFill="1" applyBorder="1" applyAlignment="1">
      <alignment horizontal="center" wrapText="1"/>
    </xf>
    <xf numFmtId="43" fontId="18" fillId="0" borderId="0" xfId="1" applyFont="1" applyFill="1" applyAlignment="1">
      <alignment horizontal="center" wrapText="1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0" fontId="21" fillId="0" borderId="14" xfId="1" applyNumberFormat="1" applyFont="1" applyFill="1" applyBorder="1" applyAlignment="1">
      <alignment horizontal="left" wrapText="1"/>
    </xf>
    <xf numFmtId="14" fontId="21" fillId="0" borderId="1" xfId="0" applyNumberFormat="1" applyFont="1" applyFill="1" applyBorder="1"/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43" fontId="42" fillId="0" borderId="14" xfId="1" applyFont="1" applyFill="1" applyBorder="1"/>
    <xf numFmtId="0" fontId="21" fillId="0" borderId="14" xfId="0" applyFont="1" applyFill="1" applyBorder="1"/>
    <xf numFmtId="0" fontId="40" fillId="0" borderId="1" xfId="0" applyFont="1" applyFill="1" applyBorder="1" applyAlignment="1">
      <alignment horizontal="left"/>
    </xf>
    <xf numFmtId="164" fontId="35" fillId="0" borderId="1" xfId="1" applyNumberFormat="1" applyFont="1" applyFill="1" applyBorder="1"/>
    <xf numFmtId="164" fontId="40" fillId="0" borderId="1" xfId="1" applyNumberFormat="1" applyFont="1" applyFill="1" applyBorder="1" applyAlignment="1">
      <alignment horizontal="center" vertical="center"/>
    </xf>
    <xf numFmtId="0" fontId="35" fillId="0" borderId="0" xfId="0" applyFont="1" applyFill="1"/>
    <xf numFmtId="164" fontId="40" fillId="4" borderId="1" xfId="1" applyNumberFormat="1" applyFont="1" applyFill="1" applyBorder="1" applyAlignment="1">
      <alignment horizontal="center" vertical="center"/>
    </xf>
    <xf numFmtId="43" fontId="35" fillId="0" borderId="14" xfId="1" applyFont="1" applyFill="1" applyBorder="1"/>
    <xf numFmtId="43" fontId="37" fillId="0" borderId="1" xfId="1" applyFont="1" applyFill="1" applyBorder="1" applyAlignment="1"/>
    <xf numFmtId="164" fontId="36" fillId="0" borderId="1" xfId="1" applyNumberFormat="1" applyFont="1" applyFill="1" applyBorder="1" applyAlignment="1">
      <alignment horizontal="center" vertical="center"/>
    </xf>
    <xf numFmtId="0" fontId="36" fillId="0" borderId="1" xfId="1" applyNumberFormat="1" applyFont="1" applyFill="1" applyBorder="1" applyAlignment="1">
      <alignment horizontal="lef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43" fontId="17" fillId="0" borderId="14" xfId="1" applyFont="1" applyFill="1" applyBorder="1" applyAlignment="1">
      <alignment horizontal="right" vertical="center"/>
    </xf>
    <xf numFmtId="0" fontId="23" fillId="0" borderId="1" xfId="1" applyNumberFormat="1" applyFont="1" applyFill="1" applyBorder="1" applyAlignment="1">
      <alignment horizontal="left" vertical="center"/>
    </xf>
    <xf numFmtId="43" fontId="23" fillId="0" borderId="1" xfId="1" applyFont="1" applyFill="1" applyBorder="1" applyAlignment="1">
      <alignment horizontal="right" vertical="center"/>
    </xf>
    <xf numFmtId="0" fontId="18" fillId="0" borderId="14" xfId="0" applyFont="1" applyFill="1" applyBorder="1" applyAlignment="1">
      <alignment horizontal="left"/>
    </xf>
    <xf numFmtId="164" fontId="21" fillId="0" borderId="1" xfId="1" applyNumberFormat="1" applyFont="1" applyFill="1" applyBorder="1" applyAlignment="1">
      <alignment horizontal="center"/>
    </xf>
    <xf numFmtId="14" fontId="23" fillId="0" borderId="14" xfId="1" applyNumberFormat="1" applyFont="1" applyFill="1" applyBorder="1" applyAlignment="1">
      <alignment horizontal="center" vertical="center"/>
    </xf>
    <xf numFmtId="14" fontId="18" fillId="0" borderId="14" xfId="1" applyNumberFormat="1" applyFont="1" applyFill="1" applyBorder="1" applyAlignment="1">
      <alignment horizontal="center" vertical="center"/>
    </xf>
    <xf numFmtId="0" fontId="21" fillId="2" borderId="0" xfId="0" applyFont="1" applyFill="1"/>
    <xf numFmtId="0" fontId="21" fillId="2" borderId="0" xfId="0" applyFont="1" applyFill="1" applyAlignment="1">
      <alignment horizontal="center" wrapText="1"/>
    </xf>
    <xf numFmtId="43" fontId="21" fillId="0" borderId="0" xfId="1" applyFont="1" applyAlignment="1">
      <alignment horizontal="center"/>
    </xf>
    <xf numFmtId="164" fontId="24" fillId="0" borderId="0" xfId="1" applyNumberFormat="1" applyFont="1"/>
    <xf numFmtId="164" fontId="23" fillId="0" borderId="1" xfId="1" applyNumberFormat="1" applyFont="1" applyFill="1" applyBorder="1" applyAlignment="1">
      <alignment horizontal="center"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43" fontId="35" fillId="0" borderId="1" xfId="1" applyFont="1" applyFill="1" applyBorder="1"/>
    <xf numFmtId="164" fontId="21" fillId="0" borderId="1" xfId="1" applyNumberFormat="1" applyFont="1" applyFill="1" applyBorder="1" applyAlignment="1">
      <alignment wrapText="1"/>
    </xf>
    <xf numFmtId="14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 applyAlignment="1">
      <alignment wrapText="1"/>
    </xf>
    <xf numFmtId="43" fontId="21" fillId="0" borderId="9" xfId="1" applyFont="1" applyFill="1" applyBorder="1" applyAlignment="1">
      <alignment wrapText="1"/>
    </xf>
    <xf numFmtId="43" fontId="42" fillId="0" borderId="1" xfId="1" applyFont="1" applyFill="1" applyBorder="1"/>
    <xf numFmtId="0" fontId="42" fillId="3" borderId="1" xfId="0" applyFont="1" applyFill="1" applyBorder="1"/>
    <xf numFmtId="43" fontId="21" fillId="4" borderId="1" xfId="1" applyFont="1" applyFill="1" applyBorder="1"/>
    <xf numFmtId="43" fontId="21" fillId="12" borderId="14" xfId="1" applyFont="1" applyFill="1" applyBorder="1"/>
    <xf numFmtId="43" fontId="21" fillId="6" borderId="0" xfId="1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1" fillId="0" borderId="0" xfId="0" applyFont="1" applyFill="1"/>
    <xf numFmtId="0" fontId="1" fillId="0" borderId="0" xfId="0" applyFont="1"/>
    <xf numFmtId="43" fontId="40" fillId="0" borderId="1" xfId="1" applyFont="1" applyFill="1" applyBorder="1" applyAlignment="1">
      <alignment horizontal="left"/>
    </xf>
    <xf numFmtId="0" fontId="12" fillId="0" borderId="14" xfId="0" applyFont="1" applyFill="1" applyBorder="1" applyAlignment="1">
      <alignment horizontal="center" wrapText="1"/>
    </xf>
    <xf numFmtId="43" fontId="20" fillId="12" borderId="13" xfId="1" applyFont="1" applyFill="1" applyBorder="1" applyAlignment="1">
      <alignment horizontal="right"/>
    </xf>
    <xf numFmtId="164" fontId="20" fillId="0" borderId="14" xfId="1" applyNumberFormat="1" applyFont="1" applyBorder="1"/>
    <xf numFmtId="14" fontId="18" fillId="0" borderId="9" xfId="1" applyNumberFormat="1" applyFont="1" applyFill="1" applyBorder="1" applyAlignment="1">
      <alignment horizontal="center" vertical="center"/>
    </xf>
    <xf numFmtId="0" fontId="18" fillId="0" borderId="9" xfId="0" applyFont="1" applyFill="1" applyBorder="1"/>
    <xf numFmtId="43" fontId="18" fillId="0" borderId="9" xfId="1" applyFont="1" applyFill="1" applyBorder="1" applyAlignment="1">
      <alignment horizontal="right" vertical="center"/>
    </xf>
    <xf numFmtId="43" fontId="18" fillId="0" borderId="9" xfId="1" applyFont="1" applyFill="1" applyBorder="1"/>
    <xf numFmtId="43" fontId="21" fillId="0" borderId="9" xfId="1" applyFont="1" applyFill="1" applyBorder="1"/>
    <xf numFmtId="43" fontId="42" fillId="0" borderId="9" xfId="1" applyFont="1" applyFill="1" applyBorder="1"/>
    <xf numFmtId="0" fontId="42" fillId="0" borderId="9" xfId="0" applyFont="1" applyFill="1" applyBorder="1"/>
    <xf numFmtId="0" fontId="21" fillId="0" borderId="9" xfId="0" applyFont="1" applyFill="1" applyBorder="1"/>
    <xf numFmtId="0" fontId="18" fillId="0" borderId="14" xfId="0" applyFont="1" applyFill="1" applyBorder="1"/>
    <xf numFmtId="164" fontId="18" fillId="0" borderId="4" xfId="1" applyNumberFormat="1" applyFont="1" applyFill="1" applyBorder="1" applyAlignment="1"/>
    <xf numFmtId="164" fontId="18" fillId="0" borderId="1" xfId="1" applyNumberFormat="1" applyFont="1" applyFill="1" applyBorder="1" applyAlignment="1"/>
    <xf numFmtId="164" fontId="18" fillId="0" borderId="19" xfId="1" applyNumberFormat="1" applyFont="1" applyFill="1" applyBorder="1" applyAlignment="1"/>
    <xf numFmtId="43" fontId="18" fillId="3" borderId="1" xfId="1" applyFont="1" applyFill="1" applyBorder="1" applyAlignment="1"/>
    <xf numFmtId="43" fontId="18" fillId="3" borderId="9" xfId="1" applyFont="1" applyFill="1" applyBorder="1" applyAlignment="1"/>
    <xf numFmtId="0" fontId="21" fillId="0" borderId="14" xfId="0" applyFont="1" applyBorder="1"/>
    <xf numFmtId="43" fontId="21" fillId="0" borderId="14" xfId="1" applyFont="1" applyBorder="1"/>
    <xf numFmtId="43" fontId="21" fillId="0" borderId="9" xfId="1" applyFont="1" applyBorder="1"/>
    <xf numFmtId="164" fontId="21" fillId="2" borderId="1" xfId="1" applyNumberFormat="1" applyFont="1" applyFill="1" applyBorder="1"/>
    <xf numFmtId="164" fontId="21" fillId="2" borderId="9" xfId="1" applyNumberFormat="1" applyFont="1" applyFill="1" applyBorder="1"/>
    <xf numFmtId="164" fontId="21" fillId="2" borderId="14" xfId="1" applyNumberFormat="1" applyFont="1" applyFill="1" applyBorder="1"/>
    <xf numFmtId="14" fontId="21" fillId="0" borderId="1" xfId="0" applyNumberFormat="1" applyFont="1" applyBorder="1"/>
    <xf numFmtId="0" fontId="34" fillId="0" borderId="0" xfId="0" applyFont="1"/>
    <xf numFmtId="43" fontId="42" fillId="0" borderId="0" xfId="1" applyFont="1" applyAlignment="1">
      <alignment horizontal="center"/>
    </xf>
    <xf numFmtId="164" fontId="23" fillId="2" borderId="2" xfId="1" applyNumberFormat="1" applyFont="1" applyFill="1" applyBorder="1" applyAlignment="1">
      <alignment horizontal="center" vertical="center"/>
    </xf>
    <xf numFmtId="164" fontId="23" fillId="2" borderId="8" xfId="1" applyNumberFormat="1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left"/>
    </xf>
    <xf numFmtId="0" fontId="42" fillId="0" borderId="9" xfId="0" applyFont="1" applyFill="1" applyBorder="1" applyAlignment="1">
      <alignment horizontal="center" wrapText="1"/>
    </xf>
    <xf numFmtId="0" fontId="21" fillId="0" borderId="9" xfId="0" applyFont="1" applyFill="1" applyBorder="1" applyAlignment="1">
      <alignment horizontal="center" wrapText="1"/>
    </xf>
    <xf numFmtId="0" fontId="42" fillId="0" borderId="14" xfId="0" applyFont="1" applyFill="1" applyBorder="1" applyAlignment="1">
      <alignment horizontal="center" wrapText="1"/>
    </xf>
    <xf numFmtId="0" fontId="21" fillId="0" borderId="14" xfId="0" applyFont="1" applyFill="1" applyBorder="1" applyAlignment="1">
      <alignment horizontal="center" wrapText="1"/>
    </xf>
    <xf numFmtId="164" fontId="23" fillId="2" borderId="18" xfId="1" applyNumberFormat="1" applyFont="1" applyFill="1" applyBorder="1" applyAlignment="1">
      <alignment horizontal="center" vertical="center"/>
    </xf>
    <xf numFmtId="0" fontId="36" fillId="0" borderId="31" xfId="1" applyNumberFormat="1" applyFont="1" applyFill="1" applyBorder="1" applyAlignment="1">
      <alignment horizontal="left" vertical="center"/>
    </xf>
    <xf numFmtId="43" fontId="36" fillId="0" borderId="31" xfId="1" applyFont="1" applyFill="1" applyBorder="1" applyAlignment="1">
      <alignment horizontal="center" vertical="center"/>
    </xf>
    <xf numFmtId="43" fontId="17" fillId="0" borderId="9" xfId="1" applyFont="1" applyFill="1" applyBorder="1" applyAlignment="1">
      <alignment horizontal="right" vertical="center"/>
    </xf>
    <xf numFmtId="43" fontId="12" fillId="0" borderId="9" xfId="1" applyFont="1" applyFill="1" applyBorder="1"/>
    <xf numFmtId="0" fontId="12" fillId="0" borderId="9" xfId="0" applyFont="1" applyFill="1" applyBorder="1" applyAlignment="1">
      <alignment horizontal="center" wrapText="1"/>
    </xf>
    <xf numFmtId="0" fontId="36" fillId="0" borderId="24" xfId="1" applyNumberFormat="1" applyFont="1" applyFill="1" applyBorder="1" applyAlignment="1">
      <alignment horizontal="left" vertical="center"/>
    </xf>
    <xf numFmtId="43" fontId="36" fillId="0" borderId="24" xfId="1" applyFont="1" applyFill="1" applyBorder="1" applyAlignment="1">
      <alignment horizontal="center" vertical="center"/>
    </xf>
    <xf numFmtId="164" fontId="36" fillId="0" borderId="14" xfId="1" applyNumberFormat="1" applyFont="1" applyFill="1" applyBorder="1" applyAlignment="1">
      <alignment horizontal="center" vertical="center"/>
    </xf>
    <xf numFmtId="43" fontId="12" fillId="0" borderId="14" xfId="1" applyFont="1" applyFill="1" applyBorder="1"/>
    <xf numFmtId="164" fontId="12" fillId="0" borderId="1" xfId="1" applyNumberFormat="1" applyFont="1" applyFill="1" applyBorder="1"/>
    <xf numFmtId="164" fontId="12" fillId="0" borderId="9" xfId="1" applyNumberFormat="1" applyFont="1" applyFill="1" applyBorder="1"/>
    <xf numFmtId="164" fontId="36" fillId="2" borderId="18" xfId="1" applyNumberFormat="1" applyFont="1" applyFill="1" applyBorder="1" applyAlignment="1">
      <alignment horizontal="center" vertical="center"/>
    </xf>
    <xf numFmtId="164" fontId="36" fillId="2" borderId="2" xfId="1" applyNumberFormat="1" applyFont="1" applyFill="1" applyBorder="1" applyAlignment="1">
      <alignment horizontal="center" vertical="center"/>
    </xf>
    <xf numFmtId="164" fontId="36" fillId="2" borderId="8" xfId="1" applyNumberFormat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0" fontId="17" fillId="0" borderId="14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4" xfId="0" applyFont="1" applyFill="1" applyBorder="1" applyAlignment="1">
      <alignment horizontal="center" wrapText="1"/>
    </xf>
    <xf numFmtId="0" fontId="11" fillId="0" borderId="14" xfId="0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left"/>
    </xf>
    <xf numFmtId="164" fontId="17" fillId="0" borderId="9" xfId="1" applyNumberFormat="1" applyFont="1" applyFill="1" applyBorder="1"/>
    <xf numFmtId="164" fontId="18" fillId="0" borderId="9" xfId="1" applyNumberFormat="1" applyFont="1" applyFill="1" applyBorder="1"/>
    <xf numFmtId="0" fontId="41" fillId="0" borderId="9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164" fontId="11" fillId="0" borderId="9" xfId="1" applyNumberFormat="1" applyFont="1" applyFill="1" applyBorder="1"/>
    <xf numFmtId="164" fontId="21" fillId="0" borderId="9" xfId="1" applyNumberFormat="1" applyFont="1" applyFill="1" applyBorder="1"/>
    <xf numFmtId="164" fontId="23" fillId="0" borderId="14" xfId="1" applyNumberFormat="1" applyFont="1" applyFill="1" applyBorder="1" applyAlignment="1">
      <alignment horizontal="center" vertical="center"/>
    </xf>
    <xf numFmtId="164" fontId="23" fillId="0" borderId="14" xfId="1" applyNumberFormat="1" applyFont="1" applyFill="1" applyBorder="1" applyAlignment="1">
      <alignment horizontal="center" vertical="center" wrapText="1"/>
    </xf>
    <xf numFmtId="43" fontId="18" fillId="0" borderId="22" xfId="1" applyFont="1" applyFill="1" applyBorder="1" applyAlignment="1">
      <alignment horizontal="right" vertical="center"/>
    </xf>
    <xf numFmtId="164" fontId="23" fillId="0" borderId="9" xfId="1" applyNumberFormat="1" applyFont="1" applyFill="1" applyBorder="1" applyAlignment="1">
      <alignment horizontal="center" vertical="center"/>
    </xf>
    <xf numFmtId="43" fontId="18" fillId="0" borderId="26" xfId="1" applyFont="1" applyFill="1" applyBorder="1" applyAlignment="1">
      <alignment horizontal="right" vertical="center"/>
    </xf>
    <xf numFmtId="43" fontId="42" fillId="0" borderId="9" xfId="1" applyFont="1" applyFill="1" applyBorder="1" applyAlignment="1">
      <alignment horizontal="center" wrapText="1"/>
    </xf>
    <xf numFmtId="0" fontId="21" fillId="0" borderId="9" xfId="1" applyNumberFormat="1" applyFont="1" applyFill="1" applyBorder="1" applyAlignment="1">
      <alignment horizontal="left" wrapText="1"/>
    </xf>
    <xf numFmtId="164" fontId="42" fillId="0" borderId="9" xfId="1" applyNumberFormat="1" applyFont="1" applyFill="1" applyBorder="1"/>
    <xf numFmtId="164" fontId="21" fillId="2" borderId="14" xfId="1" applyNumberFormat="1" applyFont="1" applyFill="1" applyBorder="1" applyAlignment="1">
      <alignment wrapText="1"/>
    </xf>
    <xf numFmtId="164" fontId="21" fillId="2" borderId="1" xfId="1" applyNumberFormat="1" applyFont="1" applyFill="1" applyBorder="1" applyAlignment="1">
      <alignment wrapText="1"/>
    </xf>
    <xf numFmtId="164" fontId="21" fillId="2" borderId="9" xfId="1" applyNumberFormat="1" applyFont="1" applyFill="1" applyBorder="1" applyAlignment="1">
      <alignment wrapText="1"/>
    </xf>
    <xf numFmtId="164" fontId="20" fillId="0" borderId="27" xfId="1" applyNumberFormat="1" applyFont="1" applyBorder="1" applyAlignment="1">
      <alignment horizontal="center" vertical="center" wrapText="1"/>
    </xf>
    <xf numFmtId="0" fontId="40" fillId="0" borderId="9" xfId="0" applyFont="1" applyFill="1" applyBorder="1" applyAlignment="1">
      <alignment horizontal="left"/>
    </xf>
    <xf numFmtId="43" fontId="40" fillId="0" borderId="9" xfId="1" applyFont="1" applyFill="1" applyBorder="1" applyAlignment="1">
      <alignment horizontal="left"/>
    </xf>
    <xf numFmtId="164" fontId="35" fillId="0" borderId="9" xfId="1" applyNumberFormat="1" applyFont="1" applyFill="1" applyBorder="1"/>
    <xf numFmtId="164" fontId="40" fillId="0" borderId="9" xfId="1" applyNumberFormat="1" applyFont="1" applyFill="1" applyBorder="1" applyAlignment="1">
      <alignment horizontal="center" vertical="center"/>
    </xf>
    <xf numFmtId="43" fontId="35" fillId="0" borderId="9" xfId="1" applyFont="1" applyFill="1" applyBorder="1"/>
    <xf numFmtId="164" fontId="39" fillId="2" borderId="2" xfId="1" applyNumberFormat="1" applyFont="1" applyFill="1" applyBorder="1" applyAlignment="1">
      <alignment horizontal="center" vertical="center"/>
    </xf>
    <xf numFmtId="164" fontId="39" fillId="2" borderId="8" xfId="1" applyNumberFormat="1" applyFont="1" applyFill="1" applyBorder="1" applyAlignment="1">
      <alignment horizontal="center" vertical="center"/>
    </xf>
    <xf numFmtId="164" fontId="36" fillId="2" borderId="1" xfId="1" applyNumberFormat="1" applyFont="1" applyFill="1" applyBorder="1" applyAlignment="1">
      <alignment horizontal="center" vertical="center"/>
    </xf>
    <xf numFmtId="164" fontId="36" fillId="2" borderId="9" xfId="1" applyNumberFormat="1" applyFont="1" applyFill="1" applyBorder="1" applyAlignment="1">
      <alignment horizontal="center" vertical="center"/>
    </xf>
    <xf numFmtId="0" fontId="36" fillId="0" borderId="9" xfId="1" applyNumberFormat="1" applyFont="1" applyFill="1" applyBorder="1" applyAlignment="1">
      <alignment horizontal="left" vertical="center"/>
    </xf>
    <xf numFmtId="164" fontId="8" fillId="0" borderId="9" xfId="1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164" fontId="23" fillId="2" borderId="1" xfId="1" applyNumberFormat="1" applyFont="1" applyFill="1" applyBorder="1" applyAlignment="1">
      <alignment horizontal="center" vertical="center"/>
    </xf>
    <xf numFmtId="164" fontId="23" fillId="2" borderId="9" xfId="1" applyNumberFormat="1" applyFont="1" applyFill="1" applyBorder="1" applyAlignment="1">
      <alignment horizontal="center" vertical="center"/>
    </xf>
    <xf numFmtId="0" fontId="23" fillId="0" borderId="9" xfId="1" applyNumberFormat="1" applyFont="1" applyFill="1" applyBorder="1" applyAlignment="1">
      <alignment horizontal="left" vertical="center"/>
    </xf>
    <xf numFmtId="43" fontId="21" fillId="0" borderId="9" xfId="1" applyFont="1" applyFill="1" applyBorder="1" applyAlignment="1">
      <alignment horizontal="center" wrapText="1"/>
    </xf>
    <xf numFmtId="164" fontId="21" fillId="0" borderId="9" xfId="0" applyNumberFormat="1" applyFont="1" applyFill="1" applyBorder="1" applyAlignment="1">
      <alignment horizontal="center" wrapText="1"/>
    </xf>
    <xf numFmtId="164" fontId="21" fillId="0" borderId="9" xfId="1" applyNumberFormat="1" applyFont="1" applyFill="1" applyBorder="1" applyAlignment="1">
      <alignment horizontal="center" wrapText="1"/>
    </xf>
    <xf numFmtId="43" fontId="21" fillId="0" borderId="9" xfId="0" applyNumberFormat="1" applyFont="1" applyFill="1" applyBorder="1" applyAlignment="1">
      <alignment horizontal="center" wrapText="1"/>
    </xf>
    <xf numFmtId="43" fontId="21" fillId="12" borderId="9" xfId="1" applyFont="1" applyFill="1" applyBorder="1"/>
    <xf numFmtId="14" fontId="21" fillId="0" borderId="9" xfId="0" applyNumberFormat="1" applyFont="1" applyFill="1" applyBorder="1"/>
    <xf numFmtId="164" fontId="21" fillId="0" borderId="9" xfId="1" applyNumberFormat="1" applyFont="1" applyFill="1" applyBorder="1" applyAlignment="1">
      <alignment horizontal="center"/>
    </xf>
    <xf numFmtId="14" fontId="21" fillId="0" borderId="14" xfId="0" applyNumberFormat="1" applyFont="1" applyFill="1" applyBorder="1"/>
    <xf numFmtId="164" fontId="21" fillId="0" borderId="14" xfId="1" applyNumberFormat="1" applyFont="1" applyFill="1" applyBorder="1" applyAlignment="1">
      <alignment horizontal="center"/>
    </xf>
    <xf numFmtId="0" fontId="42" fillId="3" borderId="9" xfId="0" applyFont="1" applyFill="1" applyBorder="1"/>
    <xf numFmtId="43" fontId="47" fillId="0" borderId="0" xfId="1" applyFont="1" applyFill="1"/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3" fillId="2" borderId="16" xfId="1" applyNumberFormat="1" applyFont="1" applyFill="1" applyBorder="1" applyAlignment="1">
      <alignment horizontal="center" vertical="center"/>
    </xf>
    <xf numFmtId="164" fontId="23" fillId="2" borderId="32" xfId="1" applyNumberFormat="1" applyFont="1" applyFill="1" applyBorder="1" applyAlignment="1">
      <alignment horizontal="center" vertical="center"/>
    </xf>
    <xf numFmtId="164" fontId="23" fillId="2" borderId="17" xfId="1" applyNumberFormat="1" applyFont="1" applyFill="1" applyBorder="1" applyAlignment="1">
      <alignment horizontal="center" vertical="center"/>
    </xf>
    <xf numFmtId="14" fontId="18" fillId="0" borderId="4" xfId="1" applyNumberFormat="1" applyFont="1" applyFill="1" applyBorder="1" applyAlignment="1">
      <alignment horizontal="center" vertical="center"/>
    </xf>
    <xf numFmtId="14" fontId="18" fillId="0" borderId="19" xfId="1" applyNumberFormat="1" applyFont="1" applyFill="1" applyBorder="1" applyAlignment="1">
      <alignment horizontal="center" vertical="center"/>
    </xf>
    <xf numFmtId="14" fontId="18" fillId="0" borderId="10" xfId="1" applyNumberFormat="1" applyFont="1" applyFill="1" applyBorder="1" applyAlignment="1">
      <alignment horizontal="center" vertical="center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25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6" fillId="0" borderId="0" xfId="0" applyFont="1" applyAlignment="1">
      <alignment horizontal="left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0" fontId="20" fillId="5" borderId="25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164" fontId="20" fillId="4" borderId="15" xfId="1" applyNumberFormat="1" applyFont="1" applyFill="1" applyBorder="1" applyAlignment="1">
      <alignment horizontal="center" vertical="center" wrapText="1"/>
    </xf>
    <xf numFmtId="0" fontId="27" fillId="7" borderId="0" xfId="0" applyFont="1" applyFill="1" applyAlignment="1">
      <alignment horizontal="left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4" borderId="13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43" fontId="30" fillId="4" borderId="15" xfId="1" applyFont="1" applyFill="1" applyBorder="1" applyAlignment="1">
      <alignment horizontal="center" vertical="center" wrapText="1"/>
    </xf>
    <xf numFmtId="43" fontId="30" fillId="4" borderId="10" xfId="1" applyFont="1" applyFill="1" applyBorder="1" applyAlignment="1">
      <alignment horizontal="center" vertical="center" wrapText="1"/>
    </xf>
    <xf numFmtId="43" fontId="20" fillId="5" borderId="15" xfId="1" applyFont="1" applyFill="1" applyBorder="1" applyAlignment="1">
      <alignment horizontal="center" vertical="center" wrapText="1"/>
    </xf>
    <xf numFmtId="43" fontId="20" fillId="5" borderId="10" xfId="1" applyFont="1" applyFill="1" applyBorder="1" applyAlignment="1">
      <alignment horizontal="center" vertical="center" wrapText="1"/>
    </xf>
    <xf numFmtId="164" fontId="24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42"/>
  <sheetViews>
    <sheetView tabSelected="1" workbookViewId="0">
      <pane ySplit="2" topLeftCell="A3" activePane="bottomLeft" state="frozen"/>
      <selection pane="bottomLeft" activeCell="C38" sqref="C38"/>
    </sheetView>
  </sheetViews>
  <sheetFormatPr defaultRowHeight="11.25"/>
  <cols>
    <col min="1" max="1" width="7.28515625" style="8" bestFit="1" customWidth="1"/>
    <col min="2" max="2" width="9" style="146" customWidth="1"/>
    <col min="3" max="3" width="53.5703125" style="3" bestFit="1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8.140625" style="2" bestFit="1" customWidth="1"/>
    <col min="15" max="15" width="8.85546875" style="2" customWidth="1"/>
    <col min="16" max="16" width="7.7109375" style="2" customWidth="1"/>
    <col min="17" max="17" width="3.85546875" style="3" customWidth="1"/>
    <col min="18" max="18" width="5.5703125" style="3" customWidth="1"/>
    <col min="19" max="19" width="5.85546875" style="3" customWidth="1"/>
    <col min="20" max="20" width="5.7109375" style="3" customWidth="1"/>
    <col min="21" max="21" width="5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515" t="s">
        <v>1</v>
      </c>
      <c r="B1" s="517" t="s">
        <v>2</v>
      </c>
      <c r="C1" s="519" t="s">
        <v>0</v>
      </c>
      <c r="D1" s="521" t="s">
        <v>62</v>
      </c>
      <c r="E1" s="523" t="s">
        <v>84</v>
      </c>
      <c r="F1" s="524"/>
      <c r="G1" s="524"/>
      <c r="H1" s="524"/>
      <c r="I1" s="524"/>
      <c r="J1" s="524"/>
      <c r="K1" s="524"/>
      <c r="L1" s="509" t="s">
        <v>493</v>
      </c>
      <c r="M1" s="509"/>
      <c r="N1" s="507" t="s">
        <v>63</v>
      </c>
      <c r="O1" s="508"/>
      <c r="P1" s="510" t="s">
        <v>29</v>
      </c>
      <c r="Q1" s="511"/>
      <c r="R1" s="511"/>
      <c r="S1" s="511"/>
      <c r="T1" s="511"/>
      <c r="U1" s="511"/>
      <c r="V1" s="511"/>
      <c r="W1" s="511"/>
      <c r="X1" s="511"/>
      <c r="Y1" s="512"/>
    </row>
    <row r="2" spans="1:25" ht="34.5" thickBot="1">
      <c r="A2" s="516"/>
      <c r="B2" s="518"/>
      <c r="C2" s="520"/>
      <c r="D2" s="522"/>
      <c r="E2" s="92" t="s">
        <v>93</v>
      </c>
      <c r="F2" s="92" t="s">
        <v>3</v>
      </c>
      <c r="G2" s="92" t="s">
        <v>144</v>
      </c>
      <c r="H2" s="92" t="s">
        <v>94</v>
      </c>
      <c r="I2" s="92" t="s">
        <v>95</v>
      </c>
      <c r="J2" s="92" t="s">
        <v>96</v>
      </c>
      <c r="K2" s="103" t="s">
        <v>142</v>
      </c>
      <c r="L2" s="68" t="s">
        <v>23</v>
      </c>
      <c r="M2" s="167" t="s">
        <v>69</v>
      </c>
      <c r="N2" s="158" t="s">
        <v>23</v>
      </c>
      <c r="O2" s="102" t="s">
        <v>143</v>
      </c>
      <c r="P2" s="399">
        <v>1</v>
      </c>
      <c r="Q2" s="168" t="s">
        <v>223</v>
      </c>
      <c r="R2" s="168" t="s">
        <v>224</v>
      </c>
      <c r="S2" s="168" t="s">
        <v>225</v>
      </c>
      <c r="T2" s="168" t="s">
        <v>226</v>
      </c>
      <c r="U2" s="168" t="s">
        <v>368</v>
      </c>
      <c r="V2" s="168" t="s">
        <v>369</v>
      </c>
      <c r="W2" s="168"/>
      <c r="X2" s="168"/>
      <c r="Y2" s="169"/>
    </row>
    <row r="3" spans="1:25" s="5" customFormat="1">
      <c r="A3" s="525" t="s">
        <v>515</v>
      </c>
      <c r="B3" s="528">
        <v>40064</v>
      </c>
      <c r="C3" s="420" t="s">
        <v>516</v>
      </c>
      <c r="D3" s="421"/>
      <c r="E3" s="327">
        <f>'2-δικαιώμ'!L3</f>
        <v>17.8</v>
      </c>
      <c r="F3" s="328">
        <f>'3-φύλλα2α'!F3</f>
        <v>6</v>
      </c>
      <c r="G3" s="328">
        <f>'4-πολλυπρ'!P3</f>
        <v>0</v>
      </c>
      <c r="H3" s="326">
        <f>'5-αντίγρ'!M3</f>
        <v>0</v>
      </c>
      <c r="I3" s="326">
        <f>'6-μεταγρ'!I3</f>
        <v>0</v>
      </c>
      <c r="J3" s="326">
        <f>'7-προςΔΟΥ'!E3</f>
        <v>0</v>
      </c>
      <c r="K3" s="326">
        <v>10</v>
      </c>
      <c r="L3" s="327">
        <f t="shared" ref="L3" si="0">E3+F3+G3+H3+I3+J3+K3</f>
        <v>33.799999999999997</v>
      </c>
      <c r="M3" s="327"/>
      <c r="N3" s="329">
        <f>M3-'14-βιβλΕσ'!M3</f>
        <v>0</v>
      </c>
      <c r="O3" s="329">
        <f t="shared" ref="O3" si="1">L3-N3</f>
        <v>33.799999999999997</v>
      </c>
      <c r="P3" s="400"/>
      <c r="Q3" s="330"/>
      <c r="R3" s="330"/>
      <c r="S3" s="330"/>
      <c r="T3" s="330"/>
      <c r="U3" s="401" t="s">
        <v>368</v>
      </c>
      <c r="V3" s="330"/>
      <c r="W3" s="330"/>
      <c r="X3" s="78"/>
      <c r="Y3" s="78"/>
    </row>
    <row r="4" spans="1:25" s="5" customFormat="1">
      <c r="A4" s="526"/>
      <c r="B4" s="529"/>
      <c r="C4" s="420" t="s">
        <v>536</v>
      </c>
      <c r="D4" s="422"/>
      <c r="E4" s="327">
        <f>'2-δικαιώμ'!L4</f>
        <v>17.8</v>
      </c>
      <c r="F4" s="328">
        <f>'3-φύλλα2α'!F4</f>
        <v>6</v>
      </c>
      <c r="G4" s="328">
        <f>'4-πολλυπρ'!P4</f>
        <v>0</v>
      </c>
      <c r="H4" s="326">
        <f>'5-αντίγρ'!M4</f>
        <v>0</v>
      </c>
      <c r="I4" s="326">
        <f>'6-μεταγρ'!I4</f>
        <v>20</v>
      </c>
      <c r="J4" s="326">
        <f>'7-προςΔΟΥ'!E4</f>
        <v>0</v>
      </c>
      <c r="K4" s="326">
        <v>10</v>
      </c>
      <c r="L4" s="327">
        <f t="shared" ref="L4:L23" si="2">E4+F4+G4+H4+I4+J4+K4</f>
        <v>53.8</v>
      </c>
      <c r="M4" s="327"/>
      <c r="N4" s="329">
        <f>M4-'14-βιβλΕσ'!M4</f>
        <v>0</v>
      </c>
      <c r="O4" s="329">
        <f t="shared" ref="O4:O23" si="3">L4-N4</f>
        <v>53.8</v>
      </c>
      <c r="P4" s="400"/>
      <c r="Q4" s="330"/>
      <c r="R4" s="330"/>
      <c r="S4" s="330"/>
      <c r="T4" s="330"/>
      <c r="U4" s="401" t="s">
        <v>368</v>
      </c>
      <c r="V4" s="330"/>
      <c r="W4" s="330"/>
      <c r="X4" s="78"/>
      <c r="Y4" s="78"/>
    </row>
    <row r="5" spans="1:25" s="5" customFormat="1">
      <c r="A5" s="526"/>
      <c r="B5" s="529"/>
      <c r="C5" s="325" t="s">
        <v>535</v>
      </c>
      <c r="D5" s="424">
        <v>222.22</v>
      </c>
      <c r="E5" s="327">
        <f>'2-δικαιώμ'!L5</f>
        <v>19.688870000000001</v>
      </c>
      <c r="F5" s="328">
        <f>'3-φύλλα2α'!F5</f>
        <v>6</v>
      </c>
      <c r="G5" s="328">
        <f>'4-πολλυπρ'!P5</f>
        <v>0</v>
      </c>
      <c r="H5" s="326">
        <f>'5-αντίγρ'!M5</f>
        <v>0</v>
      </c>
      <c r="I5" s="326">
        <f>'6-μεταγρ'!I5</f>
        <v>0</v>
      </c>
      <c r="J5" s="326">
        <f>'7-προςΔΟΥ'!E5</f>
        <v>0</v>
      </c>
      <c r="K5" s="326">
        <v>10</v>
      </c>
      <c r="L5" s="327">
        <f t="shared" si="2"/>
        <v>35.688870000000001</v>
      </c>
      <c r="M5" s="327"/>
      <c r="N5" s="329">
        <f>M5-'14-βιβλΕσ'!M5</f>
        <v>0</v>
      </c>
      <c r="O5" s="329">
        <f t="shared" si="3"/>
        <v>35.688870000000001</v>
      </c>
      <c r="P5" s="400"/>
      <c r="Q5" s="330"/>
      <c r="R5" s="330"/>
      <c r="S5" s="330"/>
      <c r="T5" s="330"/>
      <c r="U5" s="401" t="s">
        <v>368</v>
      </c>
      <c r="V5" s="330"/>
      <c r="W5" s="330"/>
      <c r="X5" s="78"/>
      <c r="Y5" s="78"/>
    </row>
    <row r="6" spans="1:25" s="5" customFormat="1">
      <c r="A6" s="526"/>
      <c r="B6" s="529"/>
      <c r="C6" s="420" t="s">
        <v>534</v>
      </c>
      <c r="D6" s="422"/>
      <c r="E6" s="327">
        <f>'2-δικαιώμ'!L6</f>
        <v>17.8</v>
      </c>
      <c r="F6" s="328">
        <f>'3-φύλλα2α'!F6</f>
        <v>6</v>
      </c>
      <c r="G6" s="328">
        <f>'4-πολλυπρ'!P6</f>
        <v>0</v>
      </c>
      <c r="H6" s="326">
        <f>'5-αντίγρ'!M6</f>
        <v>0</v>
      </c>
      <c r="I6" s="326">
        <f>'6-μεταγρ'!I6</f>
        <v>0</v>
      </c>
      <c r="J6" s="326">
        <f>'7-προςΔΟΥ'!E6</f>
        <v>0</v>
      </c>
      <c r="K6" s="326">
        <v>10</v>
      </c>
      <c r="L6" s="327">
        <f t="shared" si="2"/>
        <v>33.799999999999997</v>
      </c>
      <c r="M6" s="327"/>
      <c r="N6" s="329">
        <f>M6-'14-βιβλΕσ'!M6</f>
        <v>0</v>
      </c>
      <c r="O6" s="329">
        <f t="shared" si="3"/>
        <v>33.799999999999997</v>
      </c>
      <c r="P6" s="400"/>
      <c r="Q6" s="330"/>
      <c r="R6" s="330"/>
      <c r="S6" s="330"/>
      <c r="T6" s="330"/>
      <c r="U6" s="401" t="s">
        <v>368</v>
      </c>
      <c r="V6" s="330"/>
      <c r="W6" s="330"/>
      <c r="X6" s="78"/>
      <c r="Y6" s="78"/>
    </row>
    <row r="7" spans="1:25" s="5" customFormat="1">
      <c r="A7" s="526"/>
      <c r="B7" s="529"/>
      <c r="C7" s="420" t="s">
        <v>533</v>
      </c>
      <c r="D7" s="422"/>
      <c r="E7" s="327">
        <f>'2-δικαιώμ'!L7</f>
        <v>17.8</v>
      </c>
      <c r="F7" s="328">
        <f>'3-φύλλα2α'!F7</f>
        <v>6</v>
      </c>
      <c r="G7" s="328">
        <f>'4-πολλυπρ'!P7</f>
        <v>0</v>
      </c>
      <c r="H7" s="326">
        <f>'5-αντίγρ'!M7</f>
        <v>0</v>
      </c>
      <c r="I7" s="326">
        <f>'6-μεταγρ'!I7</f>
        <v>20</v>
      </c>
      <c r="J7" s="326">
        <f>'7-προςΔΟΥ'!E7</f>
        <v>0</v>
      </c>
      <c r="K7" s="326">
        <v>10</v>
      </c>
      <c r="L7" s="327">
        <f t="shared" si="2"/>
        <v>53.8</v>
      </c>
      <c r="M7" s="327"/>
      <c r="N7" s="329">
        <f>M7-'14-βιβλΕσ'!M7</f>
        <v>0</v>
      </c>
      <c r="O7" s="329">
        <f t="shared" si="3"/>
        <v>53.8</v>
      </c>
      <c r="P7" s="400"/>
      <c r="Q7" s="330"/>
      <c r="R7" s="330"/>
      <c r="S7" s="330"/>
      <c r="T7" s="330"/>
      <c r="U7" s="401" t="s">
        <v>368</v>
      </c>
      <c r="V7" s="330"/>
      <c r="W7" s="330"/>
      <c r="X7" s="78"/>
      <c r="Y7" s="78"/>
    </row>
    <row r="8" spans="1:25" s="5" customFormat="1">
      <c r="A8" s="526"/>
      <c r="B8" s="529"/>
      <c r="C8" s="325" t="s">
        <v>532</v>
      </c>
      <c r="D8" s="424">
        <v>122.22</v>
      </c>
      <c r="E8" s="327">
        <f>'2-δικαιώμ'!L8</f>
        <v>18.83887</v>
      </c>
      <c r="F8" s="328">
        <f>'3-φύλλα2α'!F8</f>
        <v>6</v>
      </c>
      <c r="G8" s="328">
        <f>'4-πολλυπρ'!P8</f>
        <v>0</v>
      </c>
      <c r="H8" s="326">
        <f>'5-αντίγρ'!M8</f>
        <v>0</v>
      </c>
      <c r="I8" s="326">
        <f>'6-μεταγρ'!I8</f>
        <v>0</v>
      </c>
      <c r="J8" s="326">
        <f>'7-προςΔΟΥ'!E8</f>
        <v>0</v>
      </c>
      <c r="K8" s="326">
        <v>10</v>
      </c>
      <c r="L8" s="327">
        <f t="shared" si="2"/>
        <v>34.83887</v>
      </c>
      <c r="M8" s="327"/>
      <c r="N8" s="329">
        <f>M8-'14-βιβλΕσ'!M8</f>
        <v>0</v>
      </c>
      <c r="O8" s="329">
        <f t="shared" si="3"/>
        <v>34.83887</v>
      </c>
      <c r="P8" s="400"/>
      <c r="Q8" s="330"/>
      <c r="R8" s="330"/>
      <c r="S8" s="330"/>
      <c r="T8" s="330"/>
      <c r="U8" s="401" t="s">
        <v>368</v>
      </c>
      <c r="V8" s="330"/>
      <c r="W8" s="330"/>
      <c r="X8" s="78"/>
      <c r="Y8" s="78"/>
    </row>
    <row r="9" spans="1:25" s="5" customFormat="1">
      <c r="A9" s="526"/>
      <c r="B9" s="529"/>
      <c r="C9" s="420" t="s">
        <v>531</v>
      </c>
      <c r="D9" s="422"/>
      <c r="E9" s="327">
        <f>'2-δικαιώμ'!L9</f>
        <v>17.8</v>
      </c>
      <c r="F9" s="328">
        <f>'3-φύλλα2α'!F9</f>
        <v>6</v>
      </c>
      <c r="G9" s="328">
        <f>'4-πολλυπρ'!P9</f>
        <v>0</v>
      </c>
      <c r="H9" s="326">
        <f>'5-αντίγρ'!M9</f>
        <v>0</v>
      </c>
      <c r="I9" s="326">
        <f>'6-μεταγρ'!I9</f>
        <v>0</v>
      </c>
      <c r="J9" s="326">
        <f>'7-προςΔΟΥ'!E9</f>
        <v>0</v>
      </c>
      <c r="K9" s="326">
        <v>10</v>
      </c>
      <c r="L9" s="327">
        <f t="shared" si="2"/>
        <v>33.799999999999997</v>
      </c>
      <c r="M9" s="327"/>
      <c r="N9" s="329">
        <f>M9-'14-βιβλΕσ'!M9</f>
        <v>0</v>
      </c>
      <c r="O9" s="329">
        <f t="shared" si="3"/>
        <v>33.799999999999997</v>
      </c>
      <c r="P9" s="400"/>
      <c r="Q9" s="330"/>
      <c r="R9" s="330"/>
      <c r="S9" s="330"/>
      <c r="T9" s="330"/>
      <c r="U9" s="401" t="s">
        <v>368</v>
      </c>
      <c r="V9" s="330"/>
      <c r="W9" s="330"/>
      <c r="X9" s="78"/>
      <c r="Y9" s="78"/>
    </row>
    <row r="10" spans="1:25" s="5" customFormat="1">
      <c r="A10" s="526"/>
      <c r="B10" s="529"/>
      <c r="C10" s="420" t="s">
        <v>530</v>
      </c>
      <c r="D10" s="422"/>
      <c r="E10" s="327">
        <f>'2-δικαιώμ'!L10</f>
        <v>17.8</v>
      </c>
      <c r="F10" s="328">
        <f>'3-φύλλα2α'!F10</f>
        <v>6</v>
      </c>
      <c r="G10" s="328">
        <f>'4-πολλυπρ'!P10</f>
        <v>0</v>
      </c>
      <c r="H10" s="326">
        <f>'5-αντίγρ'!M10</f>
        <v>0</v>
      </c>
      <c r="I10" s="326">
        <f>'6-μεταγρ'!I10</f>
        <v>20</v>
      </c>
      <c r="J10" s="326">
        <f>'7-προςΔΟΥ'!E10</f>
        <v>0</v>
      </c>
      <c r="K10" s="326">
        <v>10</v>
      </c>
      <c r="L10" s="327">
        <f t="shared" si="2"/>
        <v>53.8</v>
      </c>
      <c r="M10" s="327"/>
      <c r="N10" s="329">
        <f>M10-'14-βιβλΕσ'!M10</f>
        <v>0</v>
      </c>
      <c r="O10" s="329">
        <f t="shared" si="3"/>
        <v>53.8</v>
      </c>
      <c r="P10" s="400"/>
      <c r="Q10" s="330"/>
      <c r="R10" s="330"/>
      <c r="S10" s="330"/>
      <c r="T10" s="330"/>
      <c r="U10" s="401" t="s">
        <v>368</v>
      </c>
      <c r="V10" s="330"/>
      <c r="W10" s="330"/>
      <c r="X10" s="78"/>
      <c r="Y10" s="78"/>
    </row>
    <row r="11" spans="1:25" s="5" customFormat="1">
      <c r="A11" s="526"/>
      <c r="B11" s="529"/>
      <c r="C11" s="325" t="s">
        <v>529</v>
      </c>
      <c r="D11" s="424">
        <v>144.44</v>
      </c>
      <c r="E11" s="327">
        <f>'2-δικαιώμ'!L11</f>
        <v>19.027740000000001</v>
      </c>
      <c r="F11" s="328">
        <f>'3-φύλλα2α'!F11</f>
        <v>6</v>
      </c>
      <c r="G11" s="328">
        <f>'4-πολλυπρ'!P11</f>
        <v>0</v>
      </c>
      <c r="H11" s="326">
        <f>'5-αντίγρ'!M11</f>
        <v>0</v>
      </c>
      <c r="I11" s="326">
        <f>'6-μεταγρ'!I11</f>
        <v>0</v>
      </c>
      <c r="J11" s="326">
        <f>'7-προςΔΟΥ'!E11</f>
        <v>0</v>
      </c>
      <c r="K11" s="326">
        <v>10</v>
      </c>
      <c r="L11" s="327">
        <f t="shared" si="2"/>
        <v>35.027740000000001</v>
      </c>
      <c r="M11" s="327"/>
      <c r="N11" s="329">
        <f>M11-'14-βιβλΕσ'!M11</f>
        <v>0</v>
      </c>
      <c r="O11" s="329">
        <f t="shared" si="3"/>
        <v>35.027740000000001</v>
      </c>
      <c r="P11" s="400"/>
      <c r="Q11" s="330"/>
      <c r="R11" s="330"/>
      <c r="S11" s="330"/>
      <c r="T11" s="330"/>
      <c r="U11" s="401" t="s">
        <v>368</v>
      </c>
      <c r="V11" s="330"/>
      <c r="W11" s="330"/>
      <c r="X11" s="78"/>
      <c r="Y11" s="78"/>
    </row>
    <row r="12" spans="1:25" s="5" customFormat="1">
      <c r="A12" s="526"/>
      <c r="B12" s="529"/>
      <c r="C12" s="420" t="s">
        <v>528</v>
      </c>
      <c r="D12" s="422"/>
      <c r="E12" s="327">
        <f>'2-δικαιώμ'!L12</f>
        <v>17.8</v>
      </c>
      <c r="F12" s="328">
        <f>'3-φύλλα2α'!F12</f>
        <v>6</v>
      </c>
      <c r="G12" s="328">
        <f>'4-πολλυπρ'!P12</f>
        <v>0</v>
      </c>
      <c r="H12" s="326">
        <f>'5-αντίγρ'!M12</f>
        <v>0</v>
      </c>
      <c r="I12" s="326">
        <f>'6-μεταγρ'!I12</f>
        <v>0</v>
      </c>
      <c r="J12" s="326">
        <f>'7-προςΔΟΥ'!E12</f>
        <v>0</v>
      </c>
      <c r="K12" s="326">
        <v>10</v>
      </c>
      <c r="L12" s="327">
        <f t="shared" si="2"/>
        <v>33.799999999999997</v>
      </c>
      <c r="M12" s="327"/>
      <c r="N12" s="329">
        <f>M12-'14-βιβλΕσ'!M12</f>
        <v>0</v>
      </c>
      <c r="O12" s="329">
        <f t="shared" si="3"/>
        <v>33.799999999999997</v>
      </c>
      <c r="P12" s="400"/>
      <c r="Q12" s="330"/>
      <c r="R12" s="330"/>
      <c r="S12" s="330"/>
      <c r="T12" s="330"/>
      <c r="U12" s="401" t="s">
        <v>368</v>
      </c>
      <c r="V12" s="330"/>
      <c r="W12" s="330"/>
      <c r="X12" s="78"/>
      <c r="Y12" s="78"/>
    </row>
    <row r="13" spans="1:25" s="5" customFormat="1">
      <c r="A13" s="526"/>
      <c r="B13" s="529"/>
      <c r="C13" s="420" t="s">
        <v>527</v>
      </c>
      <c r="D13" s="422"/>
      <c r="E13" s="327">
        <f>'2-δικαιώμ'!L13</f>
        <v>17.8</v>
      </c>
      <c r="F13" s="328">
        <f>'3-φύλλα2α'!F13</f>
        <v>6</v>
      </c>
      <c r="G13" s="328">
        <f>'4-πολλυπρ'!P13</f>
        <v>0</v>
      </c>
      <c r="H13" s="326">
        <f>'5-αντίγρ'!M13</f>
        <v>0</v>
      </c>
      <c r="I13" s="326">
        <f>'6-μεταγρ'!I13</f>
        <v>20</v>
      </c>
      <c r="J13" s="326">
        <f>'7-προςΔΟΥ'!E13</f>
        <v>0</v>
      </c>
      <c r="K13" s="326">
        <v>10</v>
      </c>
      <c r="L13" s="327">
        <f t="shared" si="2"/>
        <v>53.8</v>
      </c>
      <c r="M13" s="327"/>
      <c r="N13" s="329">
        <f>M13-'14-βιβλΕσ'!M13</f>
        <v>0</v>
      </c>
      <c r="O13" s="329">
        <f t="shared" si="3"/>
        <v>53.8</v>
      </c>
      <c r="P13" s="400"/>
      <c r="Q13" s="330"/>
      <c r="R13" s="330"/>
      <c r="S13" s="330"/>
      <c r="T13" s="330"/>
      <c r="U13" s="401" t="s">
        <v>368</v>
      </c>
      <c r="V13" s="330"/>
      <c r="W13" s="330"/>
      <c r="X13" s="78"/>
      <c r="Y13" s="78"/>
    </row>
    <row r="14" spans="1:25" s="5" customFormat="1">
      <c r="A14" s="526"/>
      <c r="B14" s="529"/>
      <c r="C14" s="325" t="s">
        <v>526</v>
      </c>
      <c r="D14" s="424">
        <v>266.66000000000003</v>
      </c>
      <c r="E14" s="327">
        <f>'2-δικαιώμ'!L14</f>
        <v>20.066609999999997</v>
      </c>
      <c r="F14" s="328">
        <f>'3-φύλλα2α'!F14</f>
        <v>6</v>
      </c>
      <c r="G14" s="328">
        <f>'4-πολλυπρ'!P14</f>
        <v>0</v>
      </c>
      <c r="H14" s="326">
        <f>'5-αντίγρ'!M14</f>
        <v>0</v>
      </c>
      <c r="I14" s="326">
        <f>'6-μεταγρ'!I14</f>
        <v>0</v>
      </c>
      <c r="J14" s="326">
        <f>'7-προςΔΟΥ'!E14</f>
        <v>0</v>
      </c>
      <c r="K14" s="326">
        <v>10</v>
      </c>
      <c r="L14" s="327">
        <f t="shared" si="2"/>
        <v>36.066609999999997</v>
      </c>
      <c r="M14" s="327"/>
      <c r="N14" s="329">
        <f>M14-'14-βιβλΕσ'!M14</f>
        <v>0</v>
      </c>
      <c r="O14" s="329">
        <f t="shared" si="3"/>
        <v>36.066609999999997</v>
      </c>
      <c r="P14" s="400"/>
      <c r="Q14" s="330"/>
      <c r="R14" s="330"/>
      <c r="S14" s="330"/>
      <c r="T14" s="330"/>
      <c r="U14" s="401" t="s">
        <v>368</v>
      </c>
      <c r="V14" s="330"/>
      <c r="W14" s="330"/>
      <c r="X14" s="78"/>
      <c r="Y14" s="78"/>
    </row>
    <row r="15" spans="1:25" s="5" customFormat="1">
      <c r="A15" s="526"/>
      <c r="B15" s="529"/>
      <c r="C15" s="420" t="s">
        <v>525</v>
      </c>
      <c r="D15" s="422"/>
      <c r="E15" s="327">
        <f>'2-δικαιώμ'!L15</f>
        <v>17.8</v>
      </c>
      <c r="F15" s="328">
        <f>'3-φύλλα2α'!F15</f>
        <v>6</v>
      </c>
      <c r="G15" s="328">
        <f>'4-πολλυπρ'!P15</f>
        <v>0</v>
      </c>
      <c r="H15" s="326">
        <f>'5-αντίγρ'!M15</f>
        <v>0</v>
      </c>
      <c r="I15" s="326">
        <f>'6-μεταγρ'!I15</f>
        <v>0</v>
      </c>
      <c r="J15" s="326">
        <f>'7-προςΔΟΥ'!E15</f>
        <v>0</v>
      </c>
      <c r="K15" s="326">
        <v>10</v>
      </c>
      <c r="L15" s="327">
        <f t="shared" si="2"/>
        <v>33.799999999999997</v>
      </c>
      <c r="M15" s="327"/>
      <c r="N15" s="329">
        <f>M15-'14-βιβλΕσ'!M15</f>
        <v>0</v>
      </c>
      <c r="O15" s="329">
        <f t="shared" si="3"/>
        <v>33.799999999999997</v>
      </c>
      <c r="P15" s="400"/>
      <c r="Q15" s="330"/>
      <c r="R15" s="330"/>
      <c r="S15" s="330"/>
      <c r="T15" s="330"/>
      <c r="U15" s="401" t="s">
        <v>368</v>
      </c>
      <c r="V15" s="330"/>
      <c r="W15" s="330"/>
      <c r="X15" s="78"/>
      <c r="Y15" s="78"/>
    </row>
    <row r="16" spans="1:25" s="5" customFormat="1">
      <c r="A16" s="526"/>
      <c r="B16" s="529"/>
      <c r="C16" s="420" t="s">
        <v>524</v>
      </c>
      <c r="D16" s="422"/>
      <c r="E16" s="327">
        <f>'2-δικαιώμ'!L16</f>
        <v>17.8</v>
      </c>
      <c r="F16" s="328">
        <f>'3-φύλλα2α'!F16</f>
        <v>6</v>
      </c>
      <c r="G16" s="328">
        <f>'4-πολλυπρ'!P16</f>
        <v>0</v>
      </c>
      <c r="H16" s="326">
        <f>'5-αντίγρ'!M16</f>
        <v>0</v>
      </c>
      <c r="I16" s="326">
        <f>'6-μεταγρ'!I16</f>
        <v>20</v>
      </c>
      <c r="J16" s="326">
        <f>'7-προςΔΟΥ'!E16</f>
        <v>0</v>
      </c>
      <c r="K16" s="326">
        <v>10</v>
      </c>
      <c r="L16" s="327">
        <f t="shared" si="2"/>
        <v>53.8</v>
      </c>
      <c r="M16" s="327"/>
      <c r="N16" s="329">
        <f>M16-'14-βιβλΕσ'!M16</f>
        <v>0</v>
      </c>
      <c r="O16" s="329">
        <f t="shared" si="3"/>
        <v>53.8</v>
      </c>
      <c r="P16" s="400"/>
      <c r="Q16" s="330"/>
      <c r="R16" s="330"/>
      <c r="S16" s="330"/>
      <c r="T16" s="330"/>
      <c r="U16" s="401" t="s">
        <v>368</v>
      </c>
      <c r="V16" s="330"/>
      <c r="W16" s="330"/>
      <c r="X16" s="78"/>
      <c r="Y16" s="78"/>
    </row>
    <row r="17" spans="1:25" s="5" customFormat="1">
      <c r="A17" s="526"/>
      <c r="B17" s="529"/>
      <c r="C17" s="325" t="s">
        <v>523</v>
      </c>
      <c r="D17" s="424">
        <v>466.66</v>
      </c>
      <c r="E17" s="327">
        <f>'2-δικαιώμ'!L17</f>
        <v>21.766610000000004</v>
      </c>
      <c r="F17" s="328">
        <f>'3-φύλλα2α'!F17</f>
        <v>6</v>
      </c>
      <c r="G17" s="328">
        <f>'4-πολλυπρ'!P17</f>
        <v>0</v>
      </c>
      <c r="H17" s="326">
        <f>'5-αντίγρ'!M17</f>
        <v>0</v>
      </c>
      <c r="I17" s="326">
        <f>'6-μεταγρ'!I17</f>
        <v>0</v>
      </c>
      <c r="J17" s="326">
        <f>'7-προςΔΟΥ'!E17</f>
        <v>0</v>
      </c>
      <c r="K17" s="326">
        <v>10</v>
      </c>
      <c r="L17" s="327">
        <f t="shared" si="2"/>
        <v>37.76661</v>
      </c>
      <c r="M17" s="327"/>
      <c r="N17" s="329">
        <f>M17-'14-βιβλΕσ'!M17</f>
        <v>0</v>
      </c>
      <c r="O17" s="329">
        <f t="shared" si="3"/>
        <v>37.76661</v>
      </c>
      <c r="P17" s="400"/>
      <c r="Q17" s="330"/>
      <c r="R17" s="330"/>
      <c r="S17" s="330"/>
      <c r="T17" s="330"/>
      <c r="U17" s="401" t="s">
        <v>368</v>
      </c>
      <c r="V17" s="330"/>
      <c r="W17" s="330"/>
      <c r="X17" s="78"/>
      <c r="Y17" s="78"/>
    </row>
    <row r="18" spans="1:25" s="5" customFormat="1">
      <c r="A18" s="526"/>
      <c r="B18" s="529"/>
      <c r="C18" s="420" t="s">
        <v>522</v>
      </c>
      <c r="D18" s="422"/>
      <c r="E18" s="327">
        <f>'2-δικαιώμ'!L18</f>
        <v>17.8</v>
      </c>
      <c r="F18" s="328">
        <f>'3-φύλλα2α'!F18</f>
        <v>6</v>
      </c>
      <c r="G18" s="328">
        <f>'4-πολλυπρ'!P18</f>
        <v>0</v>
      </c>
      <c r="H18" s="326">
        <f>'5-αντίγρ'!M18</f>
        <v>0</v>
      </c>
      <c r="I18" s="326">
        <f>'6-μεταγρ'!I18</f>
        <v>0</v>
      </c>
      <c r="J18" s="326">
        <f>'7-προςΔΟΥ'!E18</f>
        <v>0</v>
      </c>
      <c r="K18" s="326">
        <v>10</v>
      </c>
      <c r="L18" s="327">
        <f t="shared" si="2"/>
        <v>33.799999999999997</v>
      </c>
      <c r="M18" s="327"/>
      <c r="N18" s="329">
        <f>M18-'14-βιβλΕσ'!M18</f>
        <v>0</v>
      </c>
      <c r="O18" s="329">
        <f t="shared" si="3"/>
        <v>33.799999999999997</v>
      </c>
      <c r="P18" s="400"/>
      <c r="Q18" s="330"/>
      <c r="R18" s="330"/>
      <c r="S18" s="330"/>
      <c r="T18" s="330"/>
      <c r="U18" s="401" t="s">
        <v>368</v>
      </c>
      <c r="V18" s="330"/>
      <c r="W18" s="330"/>
      <c r="X18" s="78"/>
      <c r="Y18" s="78"/>
    </row>
    <row r="19" spans="1:25" s="5" customFormat="1">
      <c r="A19" s="526"/>
      <c r="B19" s="529"/>
      <c r="C19" s="420" t="s">
        <v>521</v>
      </c>
      <c r="D19" s="422"/>
      <c r="E19" s="327">
        <f>'2-δικαιώμ'!L19</f>
        <v>17.8</v>
      </c>
      <c r="F19" s="328">
        <f>'3-φύλλα2α'!F19</f>
        <v>6</v>
      </c>
      <c r="G19" s="328">
        <f>'4-πολλυπρ'!P19</f>
        <v>0</v>
      </c>
      <c r="H19" s="326">
        <f>'5-αντίγρ'!M19</f>
        <v>0</v>
      </c>
      <c r="I19" s="326">
        <f>'6-μεταγρ'!I19</f>
        <v>20</v>
      </c>
      <c r="J19" s="326">
        <f>'7-προςΔΟΥ'!E19</f>
        <v>0</v>
      </c>
      <c r="K19" s="326">
        <v>10</v>
      </c>
      <c r="L19" s="327">
        <f t="shared" si="2"/>
        <v>53.8</v>
      </c>
      <c r="M19" s="327"/>
      <c r="N19" s="329">
        <f>M19-'14-βιβλΕσ'!M19</f>
        <v>0</v>
      </c>
      <c r="O19" s="329">
        <f t="shared" si="3"/>
        <v>53.8</v>
      </c>
      <c r="P19" s="400"/>
      <c r="Q19" s="330"/>
      <c r="R19" s="330"/>
      <c r="S19" s="330"/>
      <c r="T19" s="330"/>
      <c r="U19" s="401" t="s">
        <v>368</v>
      </c>
      <c r="V19" s="330"/>
      <c r="W19" s="330"/>
      <c r="X19" s="78"/>
      <c r="Y19" s="78"/>
    </row>
    <row r="20" spans="1:25" s="5" customFormat="1">
      <c r="A20" s="526"/>
      <c r="B20" s="529"/>
      <c r="C20" s="325" t="s">
        <v>520</v>
      </c>
      <c r="D20" s="424">
        <v>188.88</v>
      </c>
      <c r="E20" s="327">
        <f>'2-δικαιώμ'!L20</f>
        <v>19.405480000000001</v>
      </c>
      <c r="F20" s="328">
        <f>'3-φύλλα2α'!F20</f>
        <v>6</v>
      </c>
      <c r="G20" s="328">
        <f>'4-πολλυπρ'!P20</f>
        <v>0</v>
      </c>
      <c r="H20" s="326">
        <f>'5-αντίγρ'!M20</f>
        <v>0</v>
      </c>
      <c r="I20" s="326">
        <f>'6-μεταγρ'!I20</f>
        <v>0</v>
      </c>
      <c r="J20" s="326">
        <f>'7-προςΔΟΥ'!E20</f>
        <v>0</v>
      </c>
      <c r="K20" s="326">
        <v>10</v>
      </c>
      <c r="L20" s="327">
        <f t="shared" si="2"/>
        <v>35.405479999999997</v>
      </c>
      <c r="M20" s="327"/>
      <c r="N20" s="329">
        <f>M20-'14-βιβλΕσ'!M20</f>
        <v>0</v>
      </c>
      <c r="O20" s="329">
        <f t="shared" si="3"/>
        <v>35.405479999999997</v>
      </c>
      <c r="P20" s="400"/>
      <c r="Q20" s="330"/>
      <c r="R20" s="330"/>
      <c r="S20" s="330"/>
      <c r="T20" s="330"/>
      <c r="U20" s="401" t="s">
        <v>368</v>
      </c>
      <c r="V20" s="330"/>
      <c r="W20" s="330"/>
      <c r="X20" s="78"/>
      <c r="Y20" s="78"/>
    </row>
    <row r="21" spans="1:25" s="5" customFormat="1">
      <c r="A21" s="526"/>
      <c r="B21" s="529"/>
      <c r="C21" s="420" t="s">
        <v>519</v>
      </c>
      <c r="D21" s="423"/>
      <c r="E21" s="327">
        <f>'2-δικαιώμ'!L21</f>
        <v>17.8</v>
      </c>
      <c r="F21" s="328">
        <f>'3-φύλλα2α'!F21</f>
        <v>6</v>
      </c>
      <c r="G21" s="328">
        <f>'4-πολλυπρ'!P21</f>
        <v>0</v>
      </c>
      <c r="H21" s="326">
        <f>'5-αντίγρ'!M21</f>
        <v>17.8</v>
      </c>
      <c r="I21" s="326">
        <f>'6-μεταγρ'!I21</f>
        <v>0</v>
      </c>
      <c r="J21" s="326">
        <f>'7-προςΔΟΥ'!E21</f>
        <v>0</v>
      </c>
      <c r="K21" s="326">
        <v>10</v>
      </c>
      <c r="L21" s="327">
        <f t="shared" si="2"/>
        <v>51.6</v>
      </c>
      <c r="M21" s="327">
        <v>26</v>
      </c>
      <c r="N21" s="329">
        <f>M21-'14-βιβλΕσ'!M21</f>
        <v>23.8</v>
      </c>
      <c r="O21" s="329">
        <f t="shared" si="3"/>
        <v>27.8</v>
      </c>
      <c r="P21" s="400"/>
      <c r="Q21" s="330"/>
      <c r="R21" s="330"/>
      <c r="S21" s="330"/>
      <c r="T21" s="330"/>
      <c r="U21" s="401" t="s">
        <v>368</v>
      </c>
      <c r="V21" s="330"/>
      <c r="W21" s="330"/>
      <c r="X21" s="78"/>
      <c r="Y21" s="78"/>
    </row>
    <row r="22" spans="1:25" s="5" customFormat="1">
      <c r="A22" s="526"/>
      <c r="B22" s="529"/>
      <c r="C22" s="420" t="s">
        <v>518</v>
      </c>
      <c r="D22" s="422"/>
      <c r="E22" s="327">
        <f>'2-δικαιώμ'!L22</f>
        <v>17.8</v>
      </c>
      <c r="F22" s="328">
        <f>'3-φύλλα2α'!F22</f>
        <v>6</v>
      </c>
      <c r="G22" s="328">
        <f>'4-πολλυπρ'!P22</f>
        <v>0</v>
      </c>
      <c r="H22" s="326">
        <f>'5-αντίγρ'!M22</f>
        <v>0</v>
      </c>
      <c r="I22" s="326">
        <f>'6-μεταγρ'!I22</f>
        <v>20</v>
      </c>
      <c r="J22" s="326">
        <f>'7-προςΔΟΥ'!E22</f>
        <v>0</v>
      </c>
      <c r="K22" s="326">
        <v>10</v>
      </c>
      <c r="L22" s="327">
        <f t="shared" si="2"/>
        <v>53.8</v>
      </c>
      <c r="M22" s="327"/>
      <c r="N22" s="329">
        <f>M22-'14-βιβλΕσ'!M22</f>
        <v>0</v>
      </c>
      <c r="O22" s="329">
        <f t="shared" si="3"/>
        <v>53.8</v>
      </c>
      <c r="P22" s="400"/>
      <c r="Q22" s="330"/>
      <c r="R22" s="330"/>
      <c r="S22" s="330"/>
      <c r="T22" s="330"/>
      <c r="U22" s="401" t="s">
        <v>368</v>
      </c>
      <c r="V22" s="330"/>
      <c r="W22" s="330"/>
      <c r="X22" s="78"/>
      <c r="Y22" s="78"/>
    </row>
    <row r="23" spans="1:25" s="5" customFormat="1" ht="12" thickBot="1">
      <c r="A23" s="527"/>
      <c r="B23" s="530"/>
      <c r="C23" s="413" t="s">
        <v>517</v>
      </c>
      <c r="D23" s="425">
        <v>44.44</v>
      </c>
      <c r="E23" s="414">
        <f>'2-δικαιώμ'!L23</f>
        <v>18.17774</v>
      </c>
      <c r="F23" s="414">
        <f>'3-φύλλα2α'!F23</f>
        <v>6</v>
      </c>
      <c r="G23" s="414">
        <f>'4-πολλυπρ'!P23</f>
        <v>0</v>
      </c>
      <c r="H23" s="415">
        <f>'5-αντίγρ'!M23</f>
        <v>0</v>
      </c>
      <c r="I23" s="415">
        <f>'6-μεταγρ'!I23</f>
        <v>0</v>
      </c>
      <c r="J23" s="415">
        <f>'7-προςΔΟΥ'!E23</f>
        <v>0</v>
      </c>
      <c r="K23" s="415">
        <v>10</v>
      </c>
      <c r="L23" s="414">
        <f t="shared" si="2"/>
        <v>34.17774</v>
      </c>
      <c r="M23" s="414"/>
      <c r="N23" s="416">
        <f>M23-'14-βιβλΕσ'!M23</f>
        <v>0</v>
      </c>
      <c r="O23" s="416">
        <f t="shared" si="3"/>
        <v>34.17774</v>
      </c>
      <c r="P23" s="417"/>
      <c r="Q23" s="418"/>
      <c r="R23" s="418"/>
      <c r="S23" s="418"/>
      <c r="T23" s="418"/>
      <c r="U23" s="505" t="s">
        <v>368</v>
      </c>
      <c r="V23" s="418"/>
      <c r="W23" s="418"/>
      <c r="X23" s="419"/>
      <c r="Y23" s="419"/>
    </row>
    <row r="24" spans="1:25">
      <c r="A24" s="513" t="s">
        <v>47</v>
      </c>
      <c r="B24" s="514"/>
      <c r="C24" s="514"/>
      <c r="D24" s="514"/>
      <c r="E24" s="42">
        <f t="shared" ref="E24:O24" si="4">SUM(E3:E23)</f>
        <v>386.17192000000011</v>
      </c>
      <c r="F24" s="42">
        <f t="shared" si="4"/>
        <v>126</v>
      </c>
      <c r="G24" s="42">
        <f t="shared" si="4"/>
        <v>0</v>
      </c>
      <c r="H24" s="42">
        <f t="shared" si="4"/>
        <v>17.8</v>
      </c>
      <c r="I24" s="42">
        <f t="shared" si="4"/>
        <v>140</v>
      </c>
      <c r="J24" s="42">
        <f t="shared" si="4"/>
        <v>0</v>
      </c>
      <c r="K24" s="42">
        <f t="shared" si="4"/>
        <v>210</v>
      </c>
      <c r="L24" s="42">
        <f t="shared" si="4"/>
        <v>879.97191999999984</v>
      </c>
      <c r="M24" s="42">
        <f t="shared" si="4"/>
        <v>26</v>
      </c>
      <c r="N24" s="42">
        <f t="shared" si="4"/>
        <v>23.8</v>
      </c>
      <c r="O24" s="42">
        <f t="shared" si="4"/>
        <v>856.17191999999977</v>
      </c>
    </row>
    <row r="26" spans="1:25">
      <c r="C26" s="433"/>
      <c r="P26" s="178" t="s">
        <v>99</v>
      </c>
      <c r="Q26" s="138"/>
      <c r="R26" s="138"/>
      <c r="S26" s="138"/>
      <c r="T26" s="148"/>
      <c r="U26" s="148"/>
      <c r="V26" s="148"/>
      <c r="X26" s="138"/>
      <c r="Y26" s="138"/>
    </row>
    <row r="27" spans="1:25">
      <c r="K27" s="222" t="s">
        <v>463</v>
      </c>
      <c r="L27" s="8"/>
      <c r="M27" s="8"/>
      <c r="Q27" s="122" t="s">
        <v>364</v>
      </c>
      <c r="R27" s="122"/>
      <c r="S27" s="122"/>
      <c r="T27" s="140"/>
      <c r="U27" s="148"/>
      <c r="V27" s="148"/>
      <c r="X27" s="139"/>
      <c r="Y27" s="122"/>
    </row>
    <row r="28" spans="1:25">
      <c r="K28" s="171" t="s">
        <v>227</v>
      </c>
      <c r="L28" s="124"/>
      <c r="M28" s="124"/>
      <c r="Q28" s="122"/>
      <c r="R28" s="122" t="s">
        <v>139</v>
      </c>
      <c r="S28" s="122"/>
      <c r="T28" s="148"/>
      <c r="U28" s="148"/>
      <c r="V28" s="148"/>
      <c r="X28" s="122"/>
    </row>
    <row r="29" spans="1:25">
      <c r="K29" s="221" t="s">
        <v>228</v>
      </c>
      <c r="S29" s="122" t="s">
        <v>363</v>
      </c>
      <c r="T29" s="97"/>
      <c r="U29" s="97"/>
      <c r="V29" s="97"/>
    </row>
    <row r="30" spans="1:25"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T30" s="122" t="s">
        <v>365</v>
      </c>
      <c r="U30" s="148"/>
      <c r="V30" s="148"/>
    </row>
    <row r="31" spans="1:25">
      <c r="T31" s="97"/>
      <c r="U31" s="148" t="s">
        <v>366</v>
      </c>
      <c r="V31" s="148"/>
    </row>
    <row r="32" spans="1:25">
      <c r="T32" s="97"/>
      <c r="U32" s="97"/>
      <c r="V32" s="148" t="s">
        <v>367</v>
      </c>
    </row>
    <row r="33" spans="5:23">
      <c r="F33" s="182" t="s">
        <v>510</v>
      </c>
      <c r="I33" s="391" t="s">
        <v>256</v>
      </c>
      <c r="J33" s="140" t="s">
        <v>507</v>
      </c>
      <c r="L33" s="2" t="s">
        <v>508</v>
      </c>
      <c r="U33" s="148"/>
      <c r="V33" s="148"/>
      <c r="W33" s="148"/>
    </row>
    <row r="34" spans="5:23">
      <c r="E34" s="796" t="s">
        <v>515</v>
      </c>
      <c r="F34" s="434" t="s">
        <v>509</v>
      </c>
      <c r="G34" s="2" t="s">
        <v>318</v>
      </c>
      <c r="H34" s="2">
        <v>0.5</v>
      </c>
      <c r="U34" s="97"/>
      <c r="V34" s="148"/>
      <c r="W34" s="148"/>
    </row>
    <row r="35" spans="5:23">
      <c r="E35" s="392"/>
      <c r="G35" s="2" t="s">
        <v>358</v>
      </c>
      <c r="U35" s="97"/>
      <c r="V35" s="97"/>
      <c r="W35" s="97"/>
    </row>
    <row r="36" spans="5:23">
      <c r="E36" s="392"/>
      <c r="G36" s="2" t="s">
        <v>506</v>
      </c>
      <c r="U36" s="97"/>
      <c r="V36" s="97"/>
      <c r="W36" s="97"/>
    </row>
    <row r="37" spans="5:23">
      <c r="G37" s="144" t="s">
        <v>490</v>
      </c>
      <c r="U37" s="97"/>
      <c r="V37" s="97"/>
      <c r="W37" s="97"/>
    </row>
    <row r="38" spans="5:23">
      <c r="G38" s="144" t="s">
        <v>491</v>
      </c>
    </row>
    <row r="39" spans="5:23">
      <c r="G39" s="144" t="s">
        <v>492</v>
      </c>
    </row>
    <row r="40" spans="5:23">
      <c r="G40" s="144" t="s">
        <v>94</v>
      </c>
    </row>
    <row r="41" spans="5:23">
      <c r="G41" s="2" t="s">
        <v>500</v>
      </c>
    </row>
    <row r="42" spans="5:23">
      <c r="H42" s="182">
        <f>SUM(H34:H41)</f>
        <v>0.5</v>
      </c>
      <c r="I42" s="182">
        <f>SUM(I34:I41)</f>
        <v>0</v>
      </c>
      <c r="J42" s="182">
        <f>SUM(J34:J41)</f>
        <v>0</v>
      </c>
      <c r="L42" s="182">
        <f>SUM(L34:L41)</f>
        <v>0</v>
      </c>
    </row>
  </sheetData>
  <mergeCells count="11">
    <mergeCell ref="N1:O1"/>
    <mergeCell ref="L1:M1"/>
    <mergeCell ref="P1:Y1"/>
    <mergeCell ref="A24:D24"/>
    <mergeCell ref="A1:A2"/>
    <mergeCell ref="B1:B2"/>
    <mergeCell ref="C1:C2"/>
    <mergeCell ref="D1:D2"/>
    <mergeCell ref="E1:K1"/>
    <mergeCell ref="A3:A23"/>
    <mergeCell ref="B3:B23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41"/>
  <sheetViews>
    <sheetView workbookViewId="0">
      <pane ySplit="2" topLeftCell="A3" activePane="bottomLeft" state="frozen"/>
      <selection pane="bottomLeft" activeCell="B41" sqref="B41"/>
    </sheetView>
  </sheetViews>
  <sheetFormatPr defaultRowHeight="11.25"/>
  <cols>
    <col min="1" max="1" width="9.42578125" style="8" bestFit="1" customWidth="1"/>
    <col min="2" max="2" width="55" style="3" bestFit="1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62" t="s">
        <v>19</v>
      </c>
      <c r="B1" s="664" t="s">
        <v>346</v>
      </c>
      <c r="C1" s="664" t="s">
        <v>86</v>
      </c>
      <c r="D1" s="666" t="s">
        <v>347</v>
      </c>
      <c r="E1" s="667"/>
      <c r="F1" s="667"/>
      <c r="G1" s="668" t="s">
        <v>319</v>
      </c>
      <c r="H1" s="669"/>
      <c r="I1" s="658" t="s">
        <v>320</v>
      </c>
      <c r="J1" s="658"/>
      <c r="K1" s="257"/>
      <c r="L1" s="258"/>
      <c r="M1" s="659" t="s">
        <v>348</v>
      </c>
      <c r="N1" s="659"/>
      <c r="O1" s="659"/>
      <c r="P1" s="258"/>
      <c r="Q1" s="659" t="s">
        <v>349</v>
      </c>
      <c r="R1" s="659"/>
      <c r="S1" s="659"/>
      <c r="T1" s="659"/>
      <c r="U1" s="259"/>
      <c r="V1" s="660" t="s">
        <v>319</v>
      </c>
      <c r="W1" s="660" t="s">
        <v>350</v>
      </c>
      <c r="X1" s="660" t="s">
        <v>351</v>
      </c>
      <c r="Y1" s="259"/>
      <c r="Z1" s="652" t="s">
        <v>352</v>
      </c>
      <c r="AA1" s="653"/>
      <c r="AB1" s="653"/>
      <c r="AC1" s="653"/>
      <c r="AD1" s="654"/>
    </row>
    <row r="2" spans="1:30" ht="12" thickBot="1">
      <c r="A2" s="663"/>
      <c r="B2" s="665"/>
      <c r="C2" s="665"/>
      <c r="D2" s="216" t="s">
        <v>324</v>
      </c>
      <c r="E2" s="216" t="s">
        <v>330</v>
      </c>
      <c r="F2" s="161" t="s">
        <v>331</v>
      </c>
      <c r="G2" s="217" t="s">
        <v>353</v>
      </c>
      <c r="H2" s="218" t="s">
        <v>354</v>
      </c>
      <c r="I2" s="217" t="s">
        <v>355</v>
      </c>
      <c r="J2" s="219" t="s">
        <v>356</v>
      </c>
      <c r="K2" s="260" t="s">
        <v>357</v>
      </c>
      <c r="L2" s="261"/>
      <c r="M2" s="262" t="s">
        <v>360</v>
      </c>
      <c r="N2" s="262" t="s">
        <v>358</v>
      </c>
      <c r="O2" s="262" t="s">
        <v>359</v>
      </c>
      <c r="P2" s="261"/>
      <c r="Q2" s="263" t="s">
        <v>360</v>
      </c>
      <c r="R2" s="264">
        <v>1.2999999999999999E-2</v>
      </c>
      <c r="S2" s="264">
        <v>6.4999999999999997E-3</v>
      </c>
      <c r="T2" s="265">
        <v>1.25E-3</v>
      </c>
      <c r="U2" s="266"/>
      <c r="V2" s="661"/>
      <c r="W2" s="661"/>
      <c r="X2" s="661"/>
      <c r="Y2" s="266"/>
      <c r="Z2" s="267" t="s">
        <v>360</v>
      </c>
      <c r="AA2" s="267" t="s">
        <v>358</v>
      </c>
      <c r="AB2" s="268" t="s">
        <v>359</v>
      </c>
      <c r="AC2" s="267" t="s">
        <v>350</v>
      </c>
      <c r="AD2" s="267" t="s">
        <v>351</v>
      </c>
    </row>
    <row r="3" spans="1:30" s="19" customFormat="1">
      <c r="A3" s="220" t="str">
        <f>'1-συμβολαια'!A3</f>
        <v>2ο</v>
      </c>
      <c r="B3" s="129" t="str">
        <f>'1-συμβολαια'!C3</f>
        <v>δάνειο 1ο  κύρου [130τραπεζας]    ΕΞΟΦΛΗΣΗ</v>
      </c>
      <c r="C3" s="220">
        <f>'1-συμβολαια'!D3</f>
        <v>0</v>
      </c>
      <c r="D3" s="29">
        <f>'8-κ-15-17'!D3</f>
        <v>0</v>
      </c>
      <c r="E3" s="29">
        <f>'8-κ-15-17'!M3</f>
        <v>0</v>
      </c>
      <c r="F3" s="29">
        <f>'8-κ-15-17'!V3</f>
        <v>0</v>
      </c>
      <c r="G3" s="29">
        <f>'2-δικαιώμ'!H3</f>
        <v>0</v>
      </c>
      <c r="H3" s="29">
        <f>'2-δικαιώμ'!I3</f>
        <v>1</v>
      </c>
      <c r="I3" s="29">
        <f>'2-δικαιώμ'!J3</f>
        <v>1</v>
      </c>
      <c r="J3" s="29">
        <f>'2-δικαιώμ'!K3</f>
        <v>0.2</v>
      </c>
      <c r="K3" s="166"/>
      <c r="L3" s="166"/>
      <c r="M3" s="37"/>
      <c r="N3" s="37"/>
      <c r="O3" s="37"/>
      <c r="P3" s="166"/>
      <c r="Q3" s="37"/>
      <c r="R3" s="37"/>
      <c r="S3" s="37"/>
      <c r="T3" s="37"/>
      <c r="U3" s="166"/>
      <c r="V3" s="37">
        <f>'2-δικαιώμ'!H3+'2-δικαιώμ'!I3</f>
        <v>1</v>
      </c>
      <c r="W3" s="37">
        <f>'2-δικαιώμ'!J3</f>
        <v>1</v>
      </c>
      <c r="X3" s="37">
        <f>'2-δικαιώμ'!K3</f>
        <v>0.2</v>
      </c>
      <c r="Y3" s="166"/>
      <c r="Z3" s="37"/>
      <c r="AA3" s="37"/>
      <c r="AB3" s="37"/>
      <c r="AC3" s="37"/>
      <c r="AD3" s="37"/>
    </row>
    <row r="4" spans="1:30" s="19" customFormat="1">
      <c r="A4" s="220">
        <f>'1-συμβολαια'!A4</f>
        <v>0</v>
      </c>
      <c r="B4" s="129" t="str">
        <f>'1-συμβολαια'!C4</f>
        <v>υποθήκη 1ο  κύρου [130τραπεζας]   ΕΞΑΛΕΙΨΗ</v>
      </c>
      <c r="C4" s="220">
        <f>'1-συμβολαια'!D4</f>
        <v>0</v>
      </c>
      <c r="D4" s="29">
        <f>'8-κ-15-17'!D4</f>
        <v>0</v>
      </c>
      <c r="E4" s="29">
        <f>'8-κ-15-17'!M4</f>
        <v>0</v>
      </c>
      <c r="F4" s="29">
        <f>'8-κ-15-17'!V4</f>
        <v>0</v>
      </c>
      <c r="G4" s="29">
        <f>'2-δικαιώμ'!H4</f>
        <v>0</v>
      </c>
      <c r="H4" s="29">
        <f>'2-δικαιώμ'!I4</f>
        <v>1</v>
      </c>
      <c r="I4" s="29">
        <f>'2-δικαιώμ'!J4</f>
        <v>1</v>
      </c>
      <c r="J4" s="29">
        <f>'2-δικαιώμ'!K4</f>
        <v>0.2</v>
      </c>
      <c r="K4" s="166"/>
      <c r="L4" s="166"/>
      <c r="M4" s="37"/>
      <c r="N4" s="37"/>
      <c r="O4" s="37"/>
      <c r="P4" s="166"/>
      <c r="Q4" s="37"/>
      <c r="R4" s="37"/>
      <c r="S4" s="37"/>
      <c r="T4" s="37"/>
      <c r="U4" s="166"/>
      <c r="V4" s="37">
        <f>'2-δικαιώμ'!H4+'2-δικαιώμ'!I4</f>
        <v>1</v>
      </c>
      <c r="W4" s="37">
        <f>'2-δικαιώμ'!J4</f>
        <v>1</v>
      </c>
      <c r="X4" s="37">
        <f>'2-δικαιώμ'!K4</f>
        <v>0.2</v>
      </c>
      <c r="Y4" s="166"/>
      <c r="Z4" s="37"/>
      <c r="AA4" s="37"/>
      <c r="AB4" s="37"/>
      <c r="AC4" s="37"/>
      <c r="AD4" s="37"/>
    </row>
    <row r="5" spans="1:30" s="19" customFormat="1">
      <c r="A5" s="220">
        <f>'1-συμβολαια'!A5</f>
        <v>0</v>
      </c>
      <c r="B5" s="129" t="str">
        <f>'1-συμβολαια'!C5</f>
        <v>δανείου 1ο  κύρου [130τραπεζας]   ΤΟΚΟΙ [προπληρωθέντες VS υπερΠληρωθέντες</v>
      </c>
      <c r="C5" s="220">
        <f>'1-συμβολαια'!D5</f>
        <v>222.22</v>
      </c>
      <c r="D5" s="29">
        <f>'8-κ-15-17'!D5</f>
        <v>2.8888600000000002</v>
      </c>
      <c r="E5" s="29">
        <f>'8-κ-15-17'!M5</f>
        <v>0</v>
      </c>
      <c r="F5" s="29">
        <f>'8-κ-15-17'!V5</f>
        <v>0</v>
      </c>
      <c r="G5" s="29">
        <f>'2-δικαιώμ'!H5</f>
        <v>0.19999799999999998</v>
      </c>
      <c r="H5" s="29">
        <f>'2-δικαιώμ'!I5</f>
        <v>1</v>
      </c>
      <c r="I5" s="29">
        <f>'2-δικαιώμ'!J5</f>
        <v>1.11111</v>
      </c>
      <c r="J5" s="29">
        <f>'2-δικαιώμ'!K5</f>
        <v>0.222222</v>
      </c>
      <c r="K5" s="166"/>
      <c r="L5" s="166"/>
      <c r="M5" s="37"/>
      <c r="N5" s="37"/>
      <c r="O5" s="37"/>
      <c r="P5" s="166"/>
      <c r="Q5" s="37"/>
      <c r="R5" s="37"/>
      <c r="S5" s="37"/>
      <c r="T5" s="37"/>
      <c r="U5" s="166"/>
      <c r="V5" s="37">
        <f>'2-δικαιώμ'!H5+'2-δικαιώμ'!I5</f>
        <v>1.1999979999999999</v>
      </c>
      <c r="W5" s="37">
        <f>'2-δικαιώμ'!J5</f>
        <v>1.11111</v>
      </c>
      <c r="X5" s="37">
        <f>'2-δικαιώμ'!K5</f>
        <v>0.222222</v>
      </c>
      <c r="Y5" s="166"/>
      <c r="Z5" s="37"/>
      <c r="AA5" s="37"/>
      <c r="AB5" s="37"/>
      <c r="AC5" s="37"/>
      <c r="AD5" s="37"/>
    </row>
    <row r="6" spans="1:30" s="19" customFormat="1">
      <c r="A6" s="220">
        <f>'1-συμβολαια'!A6</f>
        <v>0</v>
      </c>
      <c r="B6" s="129" t="str">
        <f>'1-συμβολαια'!C6</f>
        <v>δάνειο 1ο  κύρου [520τραπεζας]    ΕΞΟΦΛΗΣΗ</v>
      </c>
      <c r="C6" s="220">
        <f>'1-συμβολαια'!D6</f>
        <v>0</v>
      </c>
      <c r="D6" s="29">
        <f>'8-κ-15-17'!D6</f>
        <v>0</v>
      </c>
      <c r="E6" s="29">
        <f>'8-κ-15-17'!M6</f>
        <v>0</v>
      </c>
      <c r="F6" s="29">
        <f>'8-κ-15-17'!V6</f>
        <v>0</v>
      </c>
      <c r="G6" s="29">
        <f>'2-δικαιώμ'!H6</f>
        <v>0</v>
      </c>
      <c r="H6" s="29">
        <f>'2-δικαιώμ'!I6</f>
        <v>1</v>
      </c>
      <c r="I6" s="29">
        <f>'2-δικαιώμ'!J6</f>
        <v>1</v>
      </c>
      <c r="J6" s="29">
        <f>'2-δικαιώμ'!K6</f>
        <v>0.2</v>
      </c>
      <c r="K6" s="166"/>
      <c r="L6" s="166"/>
      <c r="M6" s="37"/>
      <c r="N6" s="37"/>
      <c r="O6" s="37"/>
      <c r="P6" s="166"/>
      <c r="Q6" s="37"/>
      <c r="R6" s="37"/>
      <c r="S6" s="37"/>
      <c r="T6" s="37"/>
      <c r="U6" s="166"/>
      <c r="V6" s="37">
        <f>'2-δικαιώμ'!H6+'2-δικαιώμ'!I6</f>
        <v>1</v>
      </c>
      <c r="W6" s="37">
        <f>'2-δικαιώμ'!J6</f>
        <v>1</v>
      </c>
      <c r="X6" s="37">
        <f>'2-δικαιώμ'!K6</f>
        <v>0.2</v>
      </c>
      <c r="Y6" s="166"/>
      <c r="Z6" s="37"/>
      <c r="AA6" s="37"/>
      <c r="AB6" s="37"/>
      <c r="AC6" s="37"/>
      <c r="AD6" s="37"/>
    </row>
    <row r="7" spans="1:30" s="19" customFormat="1">
      <c r="A7" s="220">
        <f>'1-συμβολαια'!A7</f>
        <v>0</v>
      </c>
      <c r="B7" s="129" t="str">
        <f>'1-συμβολαια'!C7</f>
        <v>υποθήκη 1ο  κύρου [520τραπεζας]   ΕΞΑΛΕΙΨΗ</v>
      </c>
      <c r="C7" s="220">
        <f>'1-συμβολαια'!D7</f>
        <v>0</v>
      </c>
      <c r="D7" s="29">
        <f>'8-κ-15-17'!D7</f>
        <v>0</v>
      </c>
      <c r="E7" s="29">
        <f>'8-κ-15-17'!M7</f>
        <v>0</v>
      </c>
      <c r="F7" s="29">
        <f>'8-κ-15-17'!V7</f>
        <v>0</v>
      </c>
      <c r="G7" s="29">
        <f>'2-δικαιώμ'!H7</f>
        <v>0</v>
      </c>
      <c r="H7" s="29">
        <f>'2-δικαιώμ'!I7</f>
        <v>1</v>
      </c>
      <c r="I7" s="29">
        <f>'2-δικαιώμ'!J7</f>
        <v>1</v>
      </c>
      <c r="J7" s="29">
        <f>'2-δικαιώμ'!K7</f>
        <v>0.2</v>
      </c>
      <c r="K7" s="166"/>
      <c r="L7" s="166"/>
      <c r="M7" s="37"/>
      <c r="N7" s="37"/>
      <c r="O7" s="37"/>
      <c r="P7" s="166"/>
      <c r="Q7" s="37"/>
      <c r="R7" s="37"/>
      <c r="S7" s="37"/>
      <c r="T7" s="37"/>
      <c r="U7" s="166"/>
      <c r="V7" s="37">
        <f>'2-δικαιώμ'!H7+'2-δικαιώμ'!I7</f>
        <v>1</v>
      </c>
      <c r="W7" s="37">
        <f>'2-δικαιώμ'!J7</f>
        <v>1</v>
      </c>
      <c r="X7" s="37">
        <f>'2-δικαιώμ'!K7</f>
        <v>0.2</v>
      </c>
      <c r="Y7" s="166"/>
      <c r="Z7" s="37"/>
      <c r="AA7" s="37"/>
      <c r="AB7" s="37"/>
      <c r="AC7" s="37"/>
      <c r="AD7" s="37"/>
    </row>
    <row r="8" spans="1:30" s="19" customFormat="1">
      <c r="A8" s="220">
        <f>'1-συμβολαια'!A8</f>
        <v>0</v>
      </c>
      <c r="B8" s="129" t="str">
        <f>'1-συμβολαια'!C8</f>
        <v>δανείου 1ο  κύρου [520τραπεζας]   ΤΟΚΟΙ [προπληρωθέντες VS υπερΠληρωθέντες</v>
      </c>
      <c r="C8" s="220">
        <f>'1-συμβολαια'!D8</f>
        <v>122.22</v>
      </c>
      <c r="D8" s="29">
        <f>'8-κ-15-17'!D8</f>
        <v>1.5888600000000002</v>
      </c>
      <c r="E8" s="29">
        <f>'8-κ-15-17'!M8</f>
        <v>0</v>
      </c>
      <c r="F8" s="29">
        <f>'8-κ-15-17'!V8</f>
        <v>0</v>
      </c>
      <c r="G8" s="29">
        <f>'2-δικαιώμ'!H8</f>
        <v>0.109998</v>
      </c>
      <c r="H8" s="29">
        <f>'2-δικαιώμ'!I8</f>
        <v>1</v>
      </c>
      <c r="I8" s="29">
        <f>'2-δικαιώμ'!J8</f>
        <v>1.06111</v>
      </c>
      <c r="J8" s="29">
        <f>'2-δικαιώμ'!K8</f>
        <v>0.21222200000000002</v>
      </c>
      <c r="K8" s="166"/>
      <c r="L8" s="166"/>
      <c r="M8" s="37"/>
      <c r="N8" s="37"/>
      <c r="O8" s="37"/>
      <c r="P8" s="166"/>
      <c r="Q8" s="37"/>
      <c r="R8" s="37"/>
      <c r="S8" s="37"/>
      <c r="T8" s="37"/>
      <c r="U8" s="166"/>
      <c r="V8" s="37">
        <f>'2-δικαιώμ'!H8+'2-δικαιώμ'!I8</f>
        <v>1.109998</v>
      </c>
      <c r="W8" s="37">
        <f>'2-δικαιώμ'!J8</f>
        <v>1.06111</v>
      </c>
      <c r="X8" s="37">
        <f>'2-δικαιώμ'!K8</f>
        <v>0.21222200000000002</v>
      </c>
      <c r="Y8" s="166"/>
      <c r="Z8" s="37"/>
      <c r="AA8" s="37"/>
      <c r="AB8" s="37"/>
      <c r="AC8" s="37"/>
      <c r="AD8" s="37"/>
    </row>
    <row r="9" spans="1:30" s="19" customFormat="1">
      <c r="A9" s="220">
        <f>'1-συμβολαια'!A9</f>
        <v>0</v>
      </c>
      <c r="B9" s="129" t="str">
        <f>'1-συμβολαια'!C9</f>
        <v>δάνειο 1ο  κύρου [520.1τραπεζας]    ΕΞΟΦΛΗΣΗ</v>
      </c>
      <c r="C9" s="220">
        <f>'1-συμβολαια'!D9</f>
        <v>0</v>
      </c>
      <c r="D9" s="29">
        <f>'8-κ-15-17'!D9</f>
        <v>0</v>
      </c>
      <c r="E9" s="29">
        <f>'8-κ-15-17'!M9</f>
        <v>0</v>
      </c>
      <c r="F9" s="29">
        <f>'8-κ-15-17'!V9</f>
        <v>0</v>
      </c>
      <c r="G9" s="29">
        <f>'2-δικαιώμ'!H9</f>
        <v>0</v>
      </c>
      <c r="H9" s="29">
        <f>'2-δικαιώμ'!I9</f>
        <v>1</v>
      </c>
      <c r="I9" s="29">
        <f>'2-δικαιώμ'!J9</f>
        <v>1</v>
      </c>
      <c r="J9" s="29">
        <f>'2-δικαιώμ'!K9</f>
        <v>0.2</v>
      </c>
      <c r="K9" s="166"/>
      <c r="L9" s="166"/>
      <c r="M9" s="37"/>
      <c r="N9" s="37"/>
      <c r="O9" s="37"/>
      <c r="P9" s="166"/>
      <c r="Q9" s="37"/>
      <c r="R9" s="37"/>
      <c r="S9" s="37"/>
      <c r="T9" s="37"/>
      <c r="U9" s="166"/>
      <c r="V9" s="37">
        <f>'2-δικαιώμ'!H9+'2-δικαιώμ'!I9</f>
        <v>1</v>
      </c>
      <c r="W9" s="37">
        <f>'2-δικαιώμ'!J9</f>
        <v>1</v>
      </c>
      <c r="X9" s="37">
        <f>'2-δικαιώμ'!K9</f>
        <v>0.2</v>
      </c>
      <c r="Y9" s="166"/>
      <c r="Z9" s="37"/>
      <c r="AA9" s="37"/>
      <c r="AB9" s="37"/>
      <c r="AC9" s="37"/>
      <c r="AD9" s="37"/>
    </row>
    <row r="10" spans="1:30" s="19" customFormat="1">
      <c r="A10" s="220">
        <f>'1-συμβολαια'!A10</f>
        <v>0</v>
      </c>
      <c r="B10" s="129" t="str">
        <f>'1-συμβολαια'!C10</f>
        <v>υποθήκη 1ο  κύρου [520.1τραπεζας]   ΕΞΑΛΕΙΨΗ</v>
      </c>
      <c r="C10" s="220">
        <f>'1-συμβολαια'!D10</f>
        <v>0</v>
      </c>
      <c r="D10" s="29">
        <f>'8-κ-15-17'!D10</f>
        <v>0</v>
      </c>
      <c r="E10" s="29">
        <f>'8-κ-15-17'!M10</f>
        <v>0</v>
      </c>
      <c r="F10" s="29">
        <f>'8-κ-15-17'!V10</f>
        <v>0</v>
      </c>
      <c r="G10" s="29">
        <f>'2-δικαιώμ'!H10</f>
        <v>0</v>
      </c>
      <c r="H10" s="29">
        <f>'2-δικαιώμ'!I10</f>
        <v>1</v>
      </c>
      <c r="I10" s="29">
        <f>'2-δικαιώμ'!J10</f>
        <v>1</v>
      </c>
      <c r="J10" s="29">
        <f>'2-δικαιώμ'!K10</f>
        <v>0.2</v>
      </c>
      <c r="K10" s="166"/>
      <c r="L10" s="166"/>
      <c r="M10" s="37"/>
      <c r="N10" s="37"/>
      <c r="O10" s="37"/>
      <c r="P10" s="166"/>
      <c r="Q10" s="37"/>
      <c r="R10" s="37"/>
      <c r="S10" s="37"/>
      <c r="T10" s="37"/>
      <c r="U10" s="166"/>
      <c r="V10" s="37">
        <f>'2-δικαιώμ'!H10+'2-δικαιώμ'!I10</f>
        <v>1</v>
      </c>
      <c r="W10" s="37">
        <f>'2-δικαιώμ'!J10</f>
        <v>1</v>
      </c>
      <c r="X10" s="37">
        <f>'2-δικαιώμ'!K10</f>
        <v>0.2</v>
      </c>
      <c r="Y10" s="166"/>
      <c r="Z10" s="37"/>
      <c r="AA10" s="37"/>
      <c r="AB10" s="37"/>
      <c r="AC10" s="37"/>
      <c r="AD10" s="37"/>
    </row>
    <row r="11" spans="1:30" s="19" customFormat="1">
      <c r="A11" s="220">
        <f>'1-συμβολαια'!A11</f>
        <v>0</v>
      </c>
      <c r="B11" s="129" t="str">
        <f>'1-συμβολαια'!C11</f>
        <v>δανείου 1ο  κύρου [520.1τραπεζας]   ΤΟΚΟΙ [προπληρωθέντες VS υπερΠληρωθέντες</v>
      </c>
      <c r="C11" s="220">
        <f>'1-συμβολαια'!D11</f>
        <v>144.44</v>
      </c>
      <c r="D11" s="29">
        <f>'8-κ-15-17'!D11</f>
        <v>1.8777200000000001</v>
      </c>
      <c r="E11" s="29">
        <f>'8-κ-15-17'!M11</f>
        <v>0</v>
      </c>
      <c r="F11" s="29">
        <f>'8-κ-15-17'!V11</f>
        <v>0</v>
      </c>
      <c r="G11" s="29">
        <f>'2-δικαιώμ'!H11</f>
        <v>0.129996</v>
      </c>
      <c r="H11" s="29">
        <f>'2-δικαιώμ'!I11</f>
        <v>1</v>
      </c>
      <c r="I11" s="29">
        <f>'2-δικαιώμ'!J11</f>
        <v>1.0722200000000002</v>
      </c>
      <c r="J11" s="29">
        <f>'2-δικαιώμ'!K11</f>
        <v>0.21444400000000002</v>
      </c>
      <c r="K11" s="166"/>
      <c r="L11" s="166"/>
      <c r="M11" s="37"/>
      <c r="N11" s="37"/>
      <c r="O11" s="37"/>
      <c r="P11" s="166"/>
      <c r="Q11" s="37"/>
      <c r="R11" s="37"/>
      <c r="S11" s="37"/>
      <c r="T11" s="37"/>
      <c r="U11" s="166"/>
      <c r="V11" s="37">
        <f>'2-δικαιώμ'!H11+'2-δικαιώμ'!I11</f>
        <v>1.129996</v>
      </c>
      <c r="W11" s="37">
        <f>'2-δικαιώμ'!J11</f>
        <v>1.0722200000000002</v>
      </c>
      <c r="X11" s="37">
        <f>'2-δικαιώμ'!K11</f>
        <v>0.21444400000000002</v>
      </c>
      <c r="Y11" s="166"/>
      <c r="Z11" s="37"/>
      <c r="AA11" s="37"/>
      <c r="AB11" s="37"/>
      <c r="AC11" s="37"/>
      <c r="AD11" s="37"/>
    </row>
    <row r="12" spans="1:30" s="19" customFormat="1">
      <c r="A12" s="220">
        <f>'1-συμβολαια'!A12</f>
        <v>0</v>
      </c>
      <c r="B12" s="129" t="str">
        <f>'1-συμβολαια'!C12</f>
        <v>δάνειο 1ο  κύρου [130.1τραπεζας]    ΕΞΟΦΛΗΣΗ</v>
      </c>
      <c r="C12" s="220">
        <f>'1-συμβολαια'!D12</f>
        <v>0</v>
      </c>
      <c r="D12" s="29">
        <f>'8-κ-15-17'!D12</f>
        <v>0</v>
      </c>
      <c r="E12" s="29">
        <f>'8-κ-15-17'!M12</f>
        <v>0</v>
      </c>
      <c r="F12" s="29">
        <f>'8-κ-15-17'!V12</f>
        <v>0</v>
      </c>
      <c r="G12" s="29">
        <f>'2-δικαιώμ'!H12</f>
        <v>0</v>
      </c>
      <c r="H12" s="29">
        <f>'2-δικαιώμ'!I12</f>
        <v>1</v>
      </c>
      <c r="I12" s="29">
        <f>'2-δικαιώμ'!J12</f>
        <v>1</v>
      </c>
      <c r="J12" s="29">
        <f>'2-δικαιώμ'!K12</f>
        <v>0.2</v>
      </c>
      <c r="K12" s="166"/>
      <c r="L12" s="166"/>
      <c r="M12" s="37"/>
      <c r="N12" s="37"/>
      <c r="O12" s="37"/>
      <c r="P12" s="166"/>
      <c r="Q12" s="37"/>
      <c r="R12" s="37"/>
      <c r="S12" s="37"/>
      <c r="T12" s="37"/>
      <c r="U12" s="166"/>
      <c r="V12" s="37">
        <f>'2-δικαιώμ'!H12+'2-δικαιώμ'!I12</f>
        <v>1</v>
      </c>
      <c r="W12" s="37">
        <f>'2-δικαιώμ'!J12</f>
        <v>1</v>
      </c>
      <c r="X12" s="37">
        <f>'2-δικαιώμ'!K12</f>
        <v>0.2</v>
      </c>
      <c r="Y12" s="166"/>
      <c r="Z12" s="37"/>
      <c r="AA12" s="37"/>
      <c r="AB12" s="37"/>
      <c r="AC12" s="37"/>
      <c r="AD12" s="37"/>
    </row>
    <row r="13" spans="1:30" s="19" customFormat="1">
      <c r="A13" s="220">
        <f>'1-συμβολαια'!A13</f>
        <v>0</v>
      </c>
      <c r="B13" s="129" t="str">
        <f>'1-συμβολαια'!C13</f>
        <v>υποθήκη 1ο  κύρου [130.1τραπεζας]   ΕΞΑΛΕΙΨΗ</v>
      </c>
      <c r="C13" s="220">
        <f>'1-συμβολαια'!D13</f>
        <v>0</v>
      </c>
      <c r="D13" s="29">
        <f>'8-κ-15-17'!D13</f>
        <v>0</v>
      </c>
      <c r="E13" s="29">
        <f>'8-κ-15-17'!M13</f>
        <v>0</v>
      </c>
      <c r="F13" s="29">
        <f>'8-κ-15-17'!V13</f>
        <v>0</v>
      </c>
      <c r="G13" s="29">
        <f>'2-δικαιώμ'!H13</f>
        <v>0</v>
      </c>
      <c r="H13" s="29">
        <f>'2-δικαιώμ'!I13</f>
        <v>1</v>
      </c>
      <c r="I13" s="29">
        <f>'2-δικαιώμ'!J13</f>
        <v>1</v>
      </c>
      <c r="J13" s="29">
        <f>'2-δικαιώμ'!K13</f>
        <v>0.2</v>
      </c>
      <c r="K13" s="166"/>
      <c r="L13" s="166"/>
      <c r="M13" s="37"/>
      <c r="N13" s="37"/>
      <c r="O13" s="37"/>
      <c r="P13" s="166"/>
      <c r="Q13" s="37"/>
      <c r="R13" s="37"/>
      <c r="S13" s="37"/>
      <c r="T13" s="37"/>
      <c r="U13" s="166"/>
      <c r="V13" s="37">
        <f>'2-δικαιώμ'!H13+'2-δικαιώμ'!I13</f>
        <v>1</v>
      </c>
      <c r="W13" s="37">
        <f>'2-δικαιώμ'!J13</f>
        <v>1</v>
      </c>
      <c r="X13" s="37">
        <f>'2-δικαιώμ'!K13</f>
        <v>0.2</v>
      </c>
      <c r="Y13" s="166"/>
      <c r="Z13" s="37"/>
      <c r="AA13" s="37"/>
      <c r="AB13" s="37"/>
      <c r="AC13" s="37"/>
      <c r="AD13" s="37"/>
    </row>
    <row r="14" spans="1:30" s="19" customFormat="1">
      <c r="A14" s="220">
        <f>'1-συμβολαια'!A14</f>
        <v>0</v>
      </c>
      <c r="B14" s="129" t="str">
        <f>'1-συμβολαια'!C14</f>
        <v>δανείου 1ο  κύρου [130.1τραπεζας]   ΤΟΚΟΙ [προπληρωθέντες VS υπερΠληρωθέντες</v>
      </c>
      <c r="C14" s="220">
        <f>'1-συμβολαια'!D14</f>
        <v>266.66000000000003</v>
      </c>
      <c r="D14" s="29">
        <f>'8-κ-15-17'!D14</f>
        <v>3.4665800000000004</v>
      </c>
      <c r="E14" s="29">
        <f>'8-κ-15-17'!M14</f>
        <v>0</v>
      </c>
      <c r="F14" s="29">
        <f>'8-κ-15-17'!V14</f>
        <v>0</v>
      </c>
      <c r="G14" s="29">
        <f>'2-δικαιώμ'!H14</f>
        <v>0.23999400000000001</v>
      </c>
      <c r="H14" s="29">
        <f>'2-δικαιώμ'!I14</f>
        <v>1</v>
      </c>
      <c r="I14" s="29">
        <f>'2-δικαιώμ'!J14</f>
        <v>1.1333299999999999</v>
      </c>
      <c r="J14" s="29">
        <f>'2-δικαιώμ'!K14</f>
        <v>0.22666600000000001</v>
      </c>
      <c r="K14" s="166"/>
      <c r="L14" s="166"/>
      <c r="M14" s="37"/>
      <c r="N14" s="37"/>
      <c r="O14" s="37"/>
      <c r="P14" s="166"/>
      <c r="Q14" s="37"/>
      <c r="R14" s="37"/>
      <c r="S14" s="37"/>
      <c r="T14" s="37"/>
      <c r="U14" s="166"/>
      <c r="V14" s="37">
        <f>'2-δικαιώμ'!H14+'2-δικαιώμ'!I14</f>
        <v>1.239994</v>
      </c>
      <c r="W14" s="37">
        <f>'2-δικαιώμ'!J14</f>
        <v>1.1333299999999999</v>
      </c>
      <c r="X14" s="37">
        <f>'2-δικαιώμ'!K14</f>
        <v>0.22666600000000001</v>
      </c>
      <c r="Y14" s="166"/>
      <c r="Z14" s="37"/>
      <c r="AA14" s="37"/>
      <c r="AB14" s="37"/>
      <c r="AC14" s="37"/>
      <c r="AD14" s="37"/>
    </row>
    <row r="15" spans="1:30" s="19" customFormat="1">
      <c r="A15" s="220">
        <f>'1-συμβολαια'!A15</f>
        <v>0</v>
      </c>
      <c r="B15" s="129" t="str">
        <f>'1-συμβολαια'!C15</f>
        <v>δάνειο 1ο  κύρου [130.2τραπεζας]    ΕΞΟΦΛΗΣΗ</v>
      </c>
      <c r="C15" s="220">
        <f>'1-συμβολαια'!D15</f>
        <v>0</v>
      </c>
      <c r="D15" s="29">
        <f>'8-κ-15-17'!D15</f>
        <v>0</v>
      </c>
      <c r="E15" s="29">
        <f>'8-κ-15-17'!M15</f>
        <v>0</v>
      </c>
      <c r="F15" s="29">
        <f>'8-κ-15-17'!V15</f>
        <v>0</v>
      </c>
      <c r="G15" s="29">
        <f>'2-δικαιώμ'!H15</f>
        <v>0</v>
      </c>
      <c r="H15" s="29">
        <f>'2-δικαιώμ'!I15</f>
        <v>1</v>
      </c>
      <c r="I15" s="29">
        <f>'2-δικαιώμ'!J15</f>
        <v>1</v>
      </c>
      <c r="J15" s="29">
        <f>'2-δικαιώμ'!K15</f>
        <v>0.2</v>
      </c>
      <c r="K15" s="166"/>
      <c r="L15" s="166"/>
      <c r="M15" s="37"/>
      <c r="N15" s="37"/>
      <c r="O15" s="37"/>
      <c r="P15" s="166"/>
      <c r="Q15" s="37"/>
      <c r="R15" s="37"/>
      <c r="S15" s="37"/>
      <c r="T15" s="37"/>
      <c r="U15" s="166"/>
      <c r="V15" s="37">
        <f>'2-δικαιώμ'!H15+'2-δικαιώμ'!I15</f>
        <v>1</v>
      </c>
      <c r="W15" s="37">
        <f>'2-δικαιώμ'!J15</f>
        <v>1</v>
      </c>
      <c r="X15" s="37">
        <f>'2-δικαιώμ'!K15</f>
        <v>0.2</v>
      </c>
      <c r="Y15" s="166"/>
      <c r="Z15" s="37"/>
      <c r="AA15" s="37"/>
      <c r="AB15" s="37"/>
      <c r="AC15" s="37"/>
      <c r="AD15" s="37"/>
    </row>
    <row r="16" spans="1:30" s="19" customFormat="1">
      <c r="A16" s="220">
        <f>'1-συμβολαια'!A16</f>
        <v>0</v>
      </c>
      <c r="B16" s="129" t="str">
        <f>'1-συμβολαια'!C16</f>
        <v>υποθήκη 1ο  κύρου [130.2τραπεζας]   ΕΞΑΛΕΙΨΗ</v>
      </c>
      <c r="C16" s="220">
        <f>'1-συμβολαια'!D16</f>
        <v>0</v>
      </c>
      <c r="D16" s="29">
        <f>'8-κ-15-17'!D16</f>
        <v>0</v>
      </c>
      <c r="E16" s="29">
        <f>'8-κ-15-17'!M16</f>
        <v>0</v>
      </c>
      <c r="F16" s="29">
        <f>'8-κ-15-17'!V16</f>
        <v>0</v>
      </c>
      <c r="G16" s="29">
        <f>'2-δικαιώμ'!H16</f>
        <v>0</v>
      </c>
      <c r="H16" s="29">
        <f>'2-δικαιώμ'!I16</f>
        <v>1</v>
      </c>
      <c r="I16" s="29">
        <f>'2-δικαιώμ'!J16</f>
        <v>1</v>
      </c>
      <c r="J16" s="29">
        <f>'2-δικαιώμ'!K16</f>
        <v>0.2</v>
      </c>
      <c r="K16" s="166"/>
      <c r="L16" s="166"/>
      <c r="M16" s="37"/>
      <c r="N16" s="37"/>
      <c r="O16" s="37"/>
      <c r="P16" s="166"/>
      <c r="Q16" s="37"/>
      <c r="R16" s="37"/>
      <c r="S16" s="37"/>
      <c r="T16" s="37"/>
      <c r="U16" s="166"/>
      <c r="V16" s="37">
        <f>'2-δικαιώμ'!H16+'2-δικαιώμ'!I16</f>
        <v>1</v>
      </c>
      <c r="W16" s="37">
        <f>'2-δικαιώμ'!J16</f>
        <v>1</v>
      </c>
      <c r="X16" s="37">
        <f>'2-δικαιώμ'!K16</f>
        <v>0.2</v>
      </c>
      <c r="Y16" s="166"/>
      <c r="Z16" s="37"/>
      <c r="AA16" s="37"/>
      <c r="AB16" s="37"/>
      <c r="AC16" s="37"/>
      <c r="AD16" s="37"/>
    </row>
    <row r="17" spans="1:30" s="19" customFormat="1">
      <c r="A17" s="220">
        <f>'1-συμβολαια'!A17</f>
        <v>0</v>
      </c>
      <c r="B17" s="129" t="str">
        <f>'1-συμβολαια'!C17</f>
        <v>δανείου 1ο  κύρου [130.2τραπεζας]   ΤΟΚΟΙ [προπληρωθέντες VS υπερΠληρωθέντες</v>
      </c>
      <c r="C17" s="220">
        <f>'1-συμβολαια'!D17</f>
        <v>466.66</v>
      </c>
      <c r="D17" s="29">
        <f>'8-κ-15-17'!D17</f>
        <v>6.066580000000001</v>
      </c>
      <c r="E17" s="29">
        <f>'8-κ-15-17'!M17</f>
        <v>0</v>
      </c>
      <c r="F17" s="29">
        <f>'8-κ-15-17'!V17</f>
        <v>0</v>
      </c>
      <c r="G17" s="29">
        <f>'2-δικαιώμ'!H17</f>
        <v>0.41999400000000003</v>
      </c>
      <c r="H17" s="29">
        <f>'2-δικαιώμ'!I17</f>
        <v>1</v>
      </c>
      <c r="I17" s="29">
        <f>'2-δικαιώμ'!J17</f>
        <v>1.2333300000000003</v>
      </c>
      <c r="J17" s="29">
        <f>'2-δικαιώμ'!K17</f>
        <v>0.24666600000000002</v>
      </c>
      <c r="K17" s="166"/>
      <c r="L17" s="166"/>
      <c r="M17" s="37"/>
      <c r="N17" s="37"/>
      <c r="O17" s="37"/>
      <c r="P17" s="166"/>
      <c r="Q17" s="37"/>
      <c r="R17" s="37"/>
      <c r="S17" s="37"/>
      <c r="T17" s="37"/>
      <c r="U17" s="166"/>
      <c r="V17" s="37">
        <f>'2-δικαιώμ'!H17+'2-δικαιώμ'!I17</f>
        <v>1.419994</v>
      </c>
      <c r="W17" s="37">
        <f>'2-δικαιώμ'!J17</f>
        <v>1.2333300000000003</v>
      </c>
      <c r="X17" s="37">
        <f>'2-δικαιώμ'!K17</f>
        <v>0.24666600000000002</v>
      </c>
      <c r="Y17" s="166"/>
      <c r="Z17" s="37"/>
      <c r="AA17" s="37"/>
      <c r="AB17" s="37"/>
      <c r="AC17" s="37"/>
      <c r="AD17" s="37"/>
    </row>
    <row r="18" spans="1:30" s="19" customFormat="1">
      <c r="A18" s="220">
        <f>'1-συμβολαια'!A18</f>
        <v>0</v>
      </c>
      <c r="B18" s="129" t="str">
        <f>'1-συμβολαια'!C18</f>
        <v>δάνειο 1ο  κύρου [520.2τραπεζας]    ΕΞΟΦΛΗΣΗ</v>
      </c>
      <c r="C18" s="220">
        <f>'1-συμβολαια'!D18</f>
        <v>0</v>
      </c>
      <c r="D18" s="29">
        <f>'8-κ-15-17'!D18</f>
        <v>0</v>
      </c>
      <c r="E18" s="29">
        <f>'8-κ-15-17'!M18</f>
        <v>0</v>
      </c>
      <c r="F18" s="29">
        <f>'8-κ-15-17'!V18</f>
        <v>0</v>
      </c>
      <c r="G18" s="29">
        <f>'2-δικαιώμ'!H18</f>
        <v>0</v>
      </c>
      <c r="H18" s="29">
        <f>'2-δικαιώμ'!I18</f>
        <v>1</v>
      </c>
      <c r="I18" s="29">
        <f>'2-δικαιώμ'!J18</f>
        <v>1</v>
      </c>
      <c r="J18" s="29">
        <f>'2-δικαιώμ'!K18</f>
        <v>0.2</v>
      </c>
      <c r="K18" s="166"/>
      <c r="L18" s="166"/>
      <c r="M18" s="37"/>
      <c r="N18" s="37"/>
      <c r="O18" s="37"/>
      <c r="P18" s="166"/>
      <c r="Q18" s="37"/>
      <c r="R18" s="37"/>
      <c r="S18" s="37"/>
      <c r="T18" s="37"/>
      <c r="U18" s="166"/>
      <c r="V18" s="37">
        <f>'2-δικαιώμ'!H18+'2-δικαιώμ'!I18</f>
        <v>1</v>
      </c>
      <c r="W18" s="37">
        <f>'2-δικαιώμ'!J18</f>
        <v>1</v>
      </c>
      <c r="X18" s="37">
        <f>'2-δικαιώμ'!K18</f>
        <v>0.2</v>
      </c>
      <c r="Y18" s="166"/>
      <c r="Z18" s="37"/>
      <c r="AA18" s="37"/>
      <c r="AB18" s="37"/>
      <c r="AC18" s="37"/>
      <c r="AD18" s="37"/>
    </row>
    <row r="19" spans="1:30" s="19" customFormat="1">
      <c r="A19" s="220">
        <f>'1-συμβολαια'!A19</f>
        <v>0</v>
      </c>
      <c r="B19" s="129" t="str">
        <f>'1-συμβολαια'!C19</f>
        <v>υποθήκη 1ο  κύρου [520.2τραπεζας]   ΕΞΑΛΕΙΨΗ</v>
      </c>
      <c r="C19" s="220">
        <f>'1-συμβολαια'!D19</f>
        <v>0</v>
      </c>
      <c r="D19" s="29">
        <f>'8-κ-15-17'!D19</f>
        <v>0</v>
      </c>
      <c r="E19" s="29">
        <f>'8-κ-15-17'!M19</f>
        <v>0</v>
      </c>
      <c r="F19" s="29">
        <f>'8-κ-15-17'!V19</f>
        <v>0</v>
      </c>
      <c r="G19" s="29">
        <f>'2-δικαιώμ'!H19</f>
        <v>0</v>
      </c>
      <c r="H19" s="29">
        <f>'2-δικαιώμ'!I19</f>
        <v>1</v>
      </c>
      <c r="I19" s="29">
        <f>'2-δικαιώμ'!J19</f>
        <v>1</v>
      </c>
      <c r="J19" s="29">
        <f>'2-δικαιώμ'!K19</f>
        <v>0.2</v>
      </c>
      <c r="K19" s="166"/>
      <c r="L19" s="166"/>
      <c r="M19" s="37"/>
      <c r="N19" s="37"/>
      <c r="O19" s="37"/>
      <c r="P19" s="166"/>
      <c r="Q19" s="37"/>
      <c r="R19" s="37"/>
      <c r="S19" s="37"/>
      <c r="T19" s="37"/>
      <c r="U19" s="166"/>
      <c r="V19" s="37">
        <f>'2-δικαιώμ'!H19+'2-δικαιώμ'!I19</f>
        <v>1</v>
      </c>
      <c r="W19" s="37">
        <f>'2-δικαιώμ'!J19</f>
        <v>1</v>
      </c>
      <c r="X19" s="37">
        <f>'2-δικαιώμ'!K19</f>
        <v>0.2</v>
      </c>
      <c r="Y19" s="166"/>
      <c r="Z19" s="37"/>
      <c r="AA19" s="37"/>
      <c r="AB19" s="37"/>
      <c r="AC19" s="37"/>
      <c r="AD19" s="37"/>
    </row>
    <row r="20" spans="1:30" s="19" customFormat="1">
      <c r="A20" s="220">
        <f>'1-συμβολαια'!A20</f>
        <v>0</v>
      </c>
      <c r="B20" s="129" t="str">
        <f>'1-συμβολαια'!C20</f>
        <v>δανείου 1ο  κύρου [520.2τραπεζας]   ΤΟΚΟΙ [προπληρωθέντες VS υπερΠληρωθέντες</v>
      </c>
      <c r="C20" s="220">
        <f>'1-συμβολαια'!D20</f>
        <v>188.88</v>
      </c>
      <c r="D20" s="29">
        <f>'8-κ-15-17'!D20</f>
        <v>2.4554400000000003</v>
      </c>
      <c r="E20" s="29">
        <f>'8-κ-15-17'!M20</f>
        <v>0</v>
      </c>
      <c r="F20" s="29">
        <f>'8-κ-15-17'!V20</f>
        <v>0</v>
      </c>
      <c r="G20" s="29">
        <f>'2-δικαιώμ'!H20</f>
        <v>0.169992</v>
      </c>
      <c r="H20" s="29">
        <f>'2-δικαιώμ'!I20</f>
        <v>1</v>
      </c>
      <c r="I20" s="29">
        <f>'2-δικαιώμ'!J20</f>
        <v>1.0944400000000001</v>
      </c>
      <c r="J20" s="29">
        <f>'2-δικαιώμ'!K20</f>
        <v>0.218888</v>
      </c>
      <c r="K20" s="166"/>
      <c r="L20" s="166"/>
      <c r="M20" s="37"/>
      <c r="N20" s="37"/>
      <c r="O20" s="37"/>
      <c r="P20" s="166"/>
      <c r="Q20" s="37"/>
      <c r="R20" s="37"/>
      <c r="S20" s="37"/>
      <c r="T20" s="37"/>
      <c r="U20" s="166"/>
      <c r="V20" s="37">
        <f>'2-δικαιώμ'!H20+'2-δικαιώμ'!I20</f>
        <v>1.1699919999999999</v>
      </c>
      <c r="W20" s="37">
        <f>'2-δικαιώμ'!J20</f>
        <v>1.0944400000000001</v>
      </c>
      <c r="X20" s="37">
        <f>'2-δικαιώμ'!K20</f>
        <v>0.218888</v>
      </c>
      <c r="Y20" s="166"/>
      <c r="Z20" s="37"/>
      <c r="AA20" s="37"/>
      <c r="AB20" s="37"/>
      <c r="AC20" s="37"/>
      <c r="AD20" s="37"/>
    </row>
    <row r="21" spans="1:30" s="19" customFormat="1">
      <c r="A21" s="220">
        <f>'1-συμβολαια'!A21</f>
        <v>0</v>
      </c>
      <c r="B21" s="129" t="str">
        <f>'1-συμβολαια'!C21</f>
        <v>δάνειο 1ο  κύρου     ΕΞΟΦΛΗΣΗ</v>
      </c>
      <c r="C21" s="220">
        <f>'1-συμβολαια'!D21</f>
        <v>0</v>
      </c>
      <c r="D21" s="29">
        <f>'8-κ-15-17'!D21</f>
        <v>0</v>
      </c>
      <c r="E21" s="29">
        <f>'8-κ-15-17'!M21</f>
        <v>0</v>
      </c>
      <c r="F21" s="29">
        <f>'8-κ-15-17'!V21</f>
        <v>0</v>
      </c>
      <c r="G21" s="29">
        <f>'2-δικαιώμ'!H21</f>
        <v>0</v>
      </c>
      <c r="H21" s="29">
        <f>'2-δικαιώμ'!I21</f>
        <v>1</v>
      </c>
      <c r="I21" s="29">
        <f>'2-δικαιώμ'!J21</f>
        <v>1</v>
      </c>
      <c r="J21" s="29">
        <f>'2-δικαιώμ'!K21</f>
        <v>0.2</v>
      </c>
      <c r="K21" s="166"/>
      <c r="L21" s="166"/>
      <c r="M21" s="37"/>
      <c r="N21" s="37"/>
      <c r="O21" s="37"/>
      <c r="P21" s="166"/>
      <c r="Q21" s="37"/>
      <c r="R21" s="37"/>
      <c r="S21" s="37"/>
      <c r="T21" s="37"/>
      <c r="U21" s="166"/>
      <c r="V21" s="37">
        <f>'2-δικαιώμ'!H21+'2-δικαιώμ'!I21</f>
        <v>1</v>
      </c>
      <c r="W21" s="37">
        <f>'2-δικαιώμ'!J21</f>
        <v>1</v>
      </c>
      <c r="X21" s="37">
        <f>'2-δικαιώμ'!K21</f>
        <v>0.2</v>
      </c>
      <c r="Y21" s="166"/>
      <c r="Z21" s="37"/>
      <c r="AA21" s="37"/>
      <c r="AB21" s="37"/>
      <c r="AC21" s="37"/>
      <c r="AD21" s="37"/>
    </row>
    <row r="22" spans="1:30" s="19" customFormat="1">
      <c r="A22" s="220">
        <f>'1-συμβολαια'!A22</f>
        <v>0</v>
      </c>
      <c r="B22" s="129" t="str">
        <f>'1-συμβολαια'!C22</f>
        <v>υποθήκη 1ο  κύρου     ΕΞΑΛΕΙΨΗ</v>
      </c>
      <c r="C22" s="220">
        <f>'1-συμβολαια'!D22</f>
        <v>0</v>
      </c>
      <c r="D22" s="29">
        <f>'8-κ-15-17'!D22</f>
        <v>0</v>
      </c>
      <c r="E22" s="29">
        <f>'8-κ-15-17'!M22</f>
        <v>0</v>
      </c>
      <c r="F22" s="29">
        <f>'8-κ-15-17'!V22</f>
        <v>0</v>
      </c>
      <c r="G22" s="29">
        <f>'2-δικαιώμ'!H22</f>
        <v>0</v>
      </c>
      <c r="H22" s="29">
        <f>'2-δικαιώμ'!I22</f>
        <v>1</v>
      </c>
      <c r="I22" s="29">
        <f>'2-δικαιώμ'!J22</f>
        <v>1</v>
      </c>
      <c r="J22" s="29">
        <f>'2-δικαιώμ'!K22</f>
        <v>0.2</v>
      </c>
      <c r="K22" s="166"/>
      <c r="L22" s="166"/>
      <c r="M22" s="37"/>
      <c r="N22" s="37"/>
      <c r="O22" s="37"/>
      <c r="P22" s="166"/>
      <c r="Q22" s="37"/>
      <c r="R22" s="37"/>
      <c r="S22" s="37"/>
      <c r="T22" s="37"/>
      <c r="U22" s="166"/>
      <c r="V22" s="37">
        <f>'2-δικαιώμ'!H22+'2-δικαιώμ'!I22</f>
        <v>1</v>
      </c>
      <c r="W22" s="37">
        <f>'2-δικαιώμ'!J22</f>
        <v>1</v>
      </c>
      <c r="X22" s="37">
        <f>'2-δικαιώμ'!K22</f>
        <v>0.2</v>
      </c>
      <c r="Y22" s="166"/>
      <c r="Z22" s="37"/>
      <c r="AA22" s="37"/>
      <c r="AB22" s="37"/>
      <c r="AC22" s="37"/>
      <c r="AD22" s="37"/>
    </row>
    <row r="23" spans="1:30" s="19" customFormat="1">
      <c r="A23" s="220">
        <f>'1-συμβολαια'!A23</f>
        <v>0</v>
      </c>
      <c r="B23" s="129" t="str">
        <f>'1-συμβολαια'!C23</f>
        <v>δανείου 1ο  κύρου     ΤΟΚΟΙ [προπληρωθέντες VS υπερΠληρωθέντες</v>
      </c>
      <c r="C23" s="220">
        <f>'1-συμβολαια'!D23</f>
        <v>44.44</v>
      </c>
      <c r="D23" s="29">
        <f>'8-κ-15-17'!D23</f>
        <v>0.57772000000000001</v>
      </c>
      <c r="E23" s="29">
        <f>'8-κ-15-17'!M23</f>
        <v>0</v>
      </c>
      <c r="F23" s="29">
        <f>'8-κ-15-17'!V23</f>
        <v>0</v>
      </c>
      <c r="G23" s="29">
        <f>'2-δικαιώμ'!H23</f>
        <v>3.9995999999999997E-2</v>
      </c>
      <c r="H23" s="29">
        <f>'2-δικαιώμ'!I23</f>
        <v>1</v>
      </c>
      <c r="I23" s="29">
        <f>'2-δικαιώμ'!J23</f>
        <v>1.0222200000000001</v>
      </c>
      <c r="J23" s="29">
        <f>'2-δικαιώμ'!K23</f>
        <v>0.20444400000000001</v>
      </c>
      <c r="K23" s="166"/>
      <c r="L23" s="166"/>
      <c r="M23" s="37"/>
      <c r="N23" s="37"/>
      <c r="O23" s="37"/>
      <c r="P23" s="166"/>
      <c r="Q23" s="37"/>
      <c r="R23" s="37"/>
      <c r="S23" s="37"/>
      <c r="T23" s="37"/>
      <c r="U23" s="166"/>
      <c r="V23" s="37">
        <f>'2-δικαιώμ'!H23+'2-δικαιώμ'!I23</f>
        <v>1.0399959999999999</v>
      </c>
      <c r="W23" s="37">
        <f>'2-δικαιώμ'!J23</f>
        <v>1.0222200000000001</v>
      </c>
      <c r="X23" s="37">
        <f>'2-δικαιώμ'!K23</f>
        <v>0.20444400000000001</v>
      </c>
      <c r="Y23" s="166"/>
      <c r="Z23" s="37"/>
      <c r="AA23" s="37"/>
      <c r="AB23" s="37"/>
      <c r="AC23" s="37"/>
      <c r="AD23" s="37"/>
    </row>
    <row r="24" spans="1:30">
      <c r="A24" s="655" t="str">
        <f>'1-συμβολαια'!A24</f>
        <v>σύνολο</v>
      </c>
      <c r="B24" s="656"/>
      <c r="C24" s="657"/>
      <c r="D24" s="309">
        <f t="shared" ref="D24:J24" si="0">SUM(D3:D23)</f>
        <v>18.921760000000003</v>
      </c>
      <c r="E24" s="309">
        <f t="shared" si="0"/>
        <v>0</v>
      </c>
      <c r="F24" s="309">
        <f t="shared" si="0"/>
        <v>0</v>
      </c>
      <c r="G24" s="309">
        <f t="shared" si="0"/>
        <v>1.3099679999999998</v>
      </c>
      <c r="H24" s="309">
        <f t="shared" si="0"/>
        <v>21</v>
      </c>
      <c r="I24" s="309">
        <f t="shared" si="0"/>
        <v>21.72776</v>
      </c>
      <c r="J24" s="309">
        <f t="shared" si="0"/>
        <v>4.3455520000000005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7" spans="1:30">
      <c r="B27" s="97"/>
      <c r="D27" s="2"/>
      <c r="E27" s="2"/>
      <c r="F27" s="2"/>
      <c r="G27" s="2"/>
      <c r="H27" s="2"/>
      <c r="I27" s="2"/>
      <c r="J27" s="2"/>
    </row>
    <row r="28" spans="1:30" ht="15.75">
      <c r="B28" s="97"/>
      <c r="D28" s="2"/>
      <c r="E28" s="2"/>
      <c r="F28" s="2"/>
      <c r="G28" s="150"/>
      <c r="H28" s="295"/>
      <c r="I28" s="296">
        <v>1</v>
      </c>
      <c r="J28" s="5" t="s">
        <v>379</v>
      </c>
      <c r="K28" s="5"/>
      <c r="L28" s="297"/>
    </row>
    <row r="29" spans="1:30">
      <c r="B29" s="97"/>
      <c r="D29" s="2"/>
      <c r="E29" s="2"/>
      <c r="F29" s="2"/>
      <c r="G29" s="4"/>
      <c r="H29" s="184"/>
      <c r="I29" s="318">
        <v>1</v>
      </c>
      <c r="J29" s="5" t="s">
        <v>380</v>
      </c>
      <c r="K29" s="5"/>
      <c r="L29" s="297"/>
    </row>
    <row r="30" spans="1:30" ht="12.75">
      <c r="B30" s="227" t="s">
        <v>466</v>
      </c>
      <c r="D30" s="2"/>
      <c r="E30" s="2"/>
      <c r="F30" s="2"/>
      <c r="G30" s="340"/>
      <c r="H30" s="62"/>
      <c r="I30" s="4">
        <v>0.73</v>
      </c>
      <c r="J30" s="5" t="s">
        <v>134</v>
      </c>
      <c r="K30" s="5"/>
      <c r="L30" s="5"/>
    </row>
    <row r="31" spans="1:30" ht="12.75">
      <c r="B31" s="228" t="s">
        <v>467</v>
      </c>
      <c r="D31" s="2"/>
      <c r="E31" s="2"/>
      <c r="F31" s="2"/>
      <c r="G31" s="340"/>
      <c r="H31" s="62"/>
      <c r="I31" s="4">
        <v>2</v>
      </c>
      <c r="J31" s="5" t="s">
        <v>381</v>
      </c>
      <c r="K31" s="5"/>
      <c r="L31" s="5"/>
    </row>
    <row r="32" spans="1:30" ht="15.75">
      <c r="B32" s="229" t="s">
        <v>378</v>
      </c>
      <c r="D32" s="2"/>
      <c r="E32" s="2"/>
      <c r="F32" s="2"/>
      <c r="G32" s="340"/>
      <c r="H32" s="62"/>
      <c r="I32" s="4">
        <v>3.7</v>
      </c>
      <c r="J32" s="5" t="s">
        <v>382</v>
      </c>
      <c r="K32" s="5"/>
      <c r="L32" s="5"/>
    </row>
    <row r="33" spans="2:12">
      <c r="B33" s="97"/>
      <c r="D33" s="2"/>
      <c r="E33" s="2"/>
      <c r="F33" s="2"/>
      <c r="G33" s="337">
        <v>0.05</v>
      </c>
      <c r="H33" s="335"/>
      <c r="I33" s="211"/>
      <c r="J33" s="336" t="s">
        <v>444</v>
      </c>
      <c r="K33" s="336"/>
      <c r="L33" s="336"/>
    </row>
    <row r="34" spans="2:12">
      <c r="B34" s="97"/>
      <c r="D34" s="2"/>
      <c r="E34" s="2"/>
      <c r="F34" s="2"/>
      <c r="G34" s="337">
        <v>0.05</v>
      </c>
      <c r="H34" s="335"/>
      <c r="I34" s="211"/>
      <c r="J34" s="336" t="s">
        <v>445</v>
      </c>
      <c r="K34" s="336"/>
      <c r="L34" s="336"/>
    </row>
    <row r="35" spans="2:12">
      <c r="B35" s="97"/>
      <c r="D35" s="2"/>
      <c r="E35" s="2"/>
      <c r="F35" s="2"/>
      <c r="G35" s="337"/>
      <c r="H35" s="335"/>
      <c r="I35" s="211"/>
      <c r="J35" s="336"/>
      <c r="K35" s="336"/>
      <c r="L35" s="336"/>
    </row>
    <row r="36" spans="2:12">
      <c r="B36" s="97"/>
      <c r="D36" s="2"/>
      <c r="E36" s="2"/>
      <c r="F36" s="2"/>
      <c r="G36" s="211"/>
      <c r="H36" s="336" t="s">
        <v>446</v>
      </c>
      <c r="I36" s="336"/>
      <c r="J36" s="336" t="s">
        <v>134</v>
      </c>
      <c r="K36" s="336"/>
      <c r="L36" s="336"/>
    </row>
    <row r="37" spans="2:12">
      <c r="G37" s="211"/>
      <c r="H37" s="336" t="s">
        <v>447</v>
      </c>
      <c r="I37" s="336"/>
      <c r="J37" s="336" t="s">
        <v>135</v>
      </c>
      <c r="K37" s="336"/>
      <c r="L37" s="336"/>
    </row>
    <row r="38" spans="2:12">
      <c r="G38" s="211"/>
      <c r="H38" s="336" t="s">
        <v>448</v>
      </c>
      <c r="I38" s="336"/>
      <c r="J38" s="336" t="s">
        <v>136</v>
      </c>
      <c r="K38" s="336"/>
      <c r="L38" s="336"/>
    </row>
    <row r="39" spans="2:12" ht="15">
      <c r="G39" s="211"/>
      <c r="H39" s="211">
        <v>2.2000000000000002</v>
      </c>
      <c r="I39" s="338"/>
      <c r="J39" s="336" t="s">
        <v>383</v>
      </c>
      <c r="K39" s="336"/>
      <c r="L39" s="336"/>
    </row>
    <row r="40" spans="2:12" ht="15">
      <c r="G40" s="211"/>
      <c r="H40" s="211">
        <v>2.93</v>
      </c>
      <c r="I40" s="338"/>
      <c r="J40" s="336" t="s">
        <v>384</v>
      </c>
      <c r="K40" s="336"/>
      <c r="L40" s="336"/>
    </row>
    <row r="41" spans="2:12" ht="15">
      <c r="G41" s="211"/>
      <c r="H41" s="335"/>
      <c r="I41" s="339"/>
      <c r="J41" s="338"/>
      <c r="K41" s="336"/>
      <c r="L41" s="336"/>
    </row>
  </sheetData>
  <mergeCells count="13">
    <mergeCell ref="Z1:AD1"/>
    <mergeCell ref="A24:C24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33"/>
  <sheetViews>
    <sheetView workbookViewId="0">
      <pane ySplit="2" topLeftCell="A5" activePane="bottomLeft" state="frozen"/>
      <selection pane="bottomLeft" activeCell="B34" sqref="B34"/>
    </sheetView>
  </sheetViews>
  <sheetFormatPr defaultRowHeight="11.25"/>
  <cols>
    <col min="1" max="1" width="10.42578125" style="8" bestFit="1" customWidth="1"/>
    <col min="2" max="2" width="72.85546875" style="97" bestFit="1" customWidth="1"/>
    <col min="3" max="3" width="13.42578125" style="2" bestFit="1" customWidth="1"/>
    <col min="4" max="4" width="8.140625" style="2" bestFit="1" customWidth="1"/>
    <col min="5" max="5" width="13.140625" style="2" customWidth="1"/>
    <col min="6" max="6" width="8.140625" style="2" bestFit="1" customWidth="1"/>
    <col min="7" max="7" width="9.14062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1" s="6" customFormat="1" ht="34.5" customHeight="1">
      <c r="A1" s="544" t="s">
        <v>1</v>
      </c>
      <c r="B1" s="546" t="s">
        <v>0</v>
      </c>
      <c r="C1" s="521" t="s">
        <v>7</v>
      </c>
      <c r="D1" s="675" t="s">
        <v>45</v>
      </c>
      <c r="E1" s="676"/>
      <c r="F1" s="677" t="s">
        <v>391</v>
      </c>
      <c r="G1" s="678"/>
      <c r="H1" s="673" t="s">
        <v>57</v>
      </c>
      <c r="I1" s="670" t="s">
        <v>29</v>
      </c>
      <c r="J1" s="671"/>
      <c r="K1" s="672"/>
    </row>
    <row r="2" spans="1:11" ht="12.75" thickBot="1">
      <c r="A2" s="545"/>
      <c r="B2" s="547"/>
      <c r="C2" s="522"/>
      <c r="D2" s="405" t="s">
        <v>318</v>
      </c>
      <c r="E2" s="240" t="s">
        <v>91</v>
      </c>
      <c r="F2" s="239" t="s">
        <v>318</v>
      </c>
      <c r="G2" s="238" t="s">
        <v>33</v>
      </c>
      <c r="H2" s="674"/>
      <c r="I2" s="574"/>
      <c r="J2" s="540"/>
      <c r="K2" s="541"/>
    </row>
    <row r="3" spans="1:11" s="374" customFormat="1" ht="14.25">
      <c r="A3" s="486" t="str">
        <f>'1-συμβολαια'!A3</f>
        <v>2ο</v>
      </c>
      <c r="B3" s="371" t="str">
        <f>'1-συμβολαια'!C3</f>
        <v>δάνειο 1ο  κύρου [130τραπεζας]    ΕΞΟΦΛΗΣΗ</v>
      </c>
      <c r="C3" s="408">
        <f>'1-συμβολαια'!D3</f>
        <v>0</v>
      </c>
      <c r="D3" s="373"/>
      <c r="E3" s="373"/>
      <c r="F3" s="395"/>
      <c r="G3" s="376"/>
      <c r="H3" s="376">
        <v>0.5</v>
      </c>
      <c r="I3" s="330" t="s">
        <v>138</v>
      </c>
      <c r="J3" s="330" t="s">
        <v>133</v>
      </c>
      <c r="K3" s="78"/>
    </row>
    <row r="4" spans="1:11" s="374" customFormat="1" ht="14.25">
      <c r="A4" s="486">
        <f>'1-συμβολαια'!A4</f>
        <v>0</v>
      </c>
      <c r="B4" s="371" t="str">
        <f>'1-συμβολαια'!C4</f>
        <v>υποθήκη 1ο  κύρου [130τραπεζας]   ΕΞΑΛΕΙΨΗ</v>
      </c>
      <c r="C4" s="408">
        <f>'1-συμβολαια'!D4</f>
        <v>0</v>
      </c>
      <c r="D4" s="373"/>
      <c r="E4" s="373"/>
      <c r="F4" s="395"/>
      <c r="G4" s="376"/>
      <c r="H4" s="376">
        <v>0.5</v>
      </c>
      <c r="I4" s="330" t="s">
        <v>138</v>
      </c>
      <c r="J4" s="330" t="s">
        <v>133</v>
      </c>
      <c r="K4" s="78"/>
    </row>
    <row r="5" spans="1:11" s="374" customFormat="1" ht="14.25">
      <c r="A5" s="486">
        <f>'1-συμβολαια'!A5</f>
        <v>0</v>
      </c>
      <c r="B5" s="371" t="str">
        <f>'1-συμβολαια'!C5</f>
        <v>δανείου 1ο  κύρου [130τραπεζας]   ΤΟΚΟΙ [προπληρωθέντες VS υπερΠληρωθέντες</v>
      </c>
      <c r="C5" s="408">
        <f>'1-συμβολαια'!D5</f>
        <v>222.22</v>
      </c>
      <c r="D5" s="373"/>
      <c r="E5" s="373"/>
      <c r="F5" s="395"/>
      <c r="G5" s="376"/>
      <c r="H5" s="376">
        <v>0.5</v>
      </c>
      <c r="I5" s="330" t="s">
        <v>138</v>
      </c>
      <c r="J5" s="330" t="s">
        <v>133</v>
      </c>
      <c r="K5" s="78"/>
    </row>
    <row r="6" spans="1:11" s="374" customFormat="1" ht="14.25">
      <c r="A6" s="486">
        <f>'1-συμβολαια'!A6</f>
        <v>0</v>
      </c>
      <c r="B6" s="371" t="str">
        <f>'1-συμβολαια'!C6</f>
        <v>δάνειο 1ο  κύρου [520τραπεζας]    ΕΞΟΦΛΗΣΗ</v>
      </c>
      <c r="C6" s="408">
        <f>'1-συμβολαια'!D6</f>
        <v>0</v>
      </c>
      <c r="D6" s="373"/>
      <c r="E6" s="373"/>
      <c r="F6" s="395"/>
      <c r="G6" s="376"/>
      <c r="H6" s="376">
        <v>0.5</v>
      </c>
      <c r="I6" s="330" t="s">
        <v>138</v>
      </c>
      <c r="J6" s="330" t="s">
        <v>133</v>
      </c>
      <c r="K6" s="78"/>
    </row>
    <row r="7" spans="1:11" s="374" customFormat="1" ht="14.25">
      <c r="A7" s="486">
        <f>'1-συμβολαια'!A7</f>
        <v>0</v>
      </c>
      <c r="B7" s="371" t="str">
        <f>'1-συμβολαια'!C7</f>
        <v>υποθήκη 1ο  κύρου [520τραπεζας]   ΕΞΑΛΕΙΨΗ</v>
      </c>
      <c r="C7" s="408">
        <f>'1-συμβολαια'!D7</f>
        <v>0</v>
      </c>
      <c r="D7" s="373"/>
      <c r="E7" s="373"/>
      <c r="F7" s="395"/>
      <c r="G7" s="376"/>
      <c r="H7" s="376">
        <v>0.5</v>
      </c>
      <c r="I7" s="330" t="s">
        <v>138</v>
      </c>
      <c r="J7" s="330" t="s">
        <v>133</v>
      </c>
      <c r="K7" s="78"/>
    </row>
    <row r="8" spans="1:11" s="374" customFormat="1" ht="14.25">
      <c r="A8" s="486">
        <f>'1-συμβολαια'!A8</f>
        <v>0</v>
      </c>
      <c r="B8" s="371" t="str">
        <f>'1-συμβολαια'!C8</f>
        <v>δανείου 1ο  κύρου [520τραπεζας]   ΤΟΚΟΙ [προπληρωθέντες VS υπερΠληρωθέντες</v>
      </c>
      <c r="C8" s="408">
        <f>'1-συμβολαια'!D8</f>
        <v>122.22</v>
      </c>
      <c r="D8" s="373"/>
      <c r="E8" s="373"/>
      <c r="F8" s="395"/>
      <c r="G8" s="376"/>
      <c r="H8" s="376">
        <v>0.5</v>
      </c>
      <c r="I8" s="330" t="s">
        <v>138</v>
      </c>
      <c r="J8" s="330" t="s">
        <v>133</v>
      </c>
      <c r="K8" s="78"/>
    </row>
    <row r="9" spans="1:11" s="374" customFormat="1" ht="14.25">
      <c r="A9" s="486">
        <f>'1-συμβολαια'!A9</f>
        <v>0</v>
      </c>
      <c r="B9" s="371" t="str">
        <f>'1-συμβολαια'!C9</f>
        <v>δάνειο 1ο  κύρου [520.1τραπεζας]    ΕΞΟΦΛΗΣΗ</v>
      </c>
      <c r="C9" s="408">
        <f>'1-συμβολαια'!D9</f>
        <v>0</v>
      </c>
      <c r="D9" s="372"/>
      <c r="E9" s="373"/>
      <c r="F9" s="395"/>
      <c r="G9" s="376"/>
      <c r="H9" s="376">
        <v>0.5</v>
      </c>
      <c r="I9" s="330" t="s">
        <v>138</v>
      </c>
      <c r="J9" s="330" t="s">
        <v>133</v>
      </c>
      <c r="K9" s="78"/>
    </row>
    <row r="10" spans="1:11" s="374" customFormat="1" ht="14.25">
      <c r="A10" s="486">
        <f>'1-συμβολαια'!A10</f>
        <v>0</v>
      </c>
      <c r="B10" s="371" t="str">
        <f>'1-συμβολαια'!C10</f>
        <v>υποθήκη 1ο  κύρου [520.1τραπεζας]   ΕΞΑΛΕΙΨΗ</v>
      </c>
      <c r="C10" s="408">
        <f>'1-συμβολαια'!D10</f>
        <v>0</v>
      </c>
      <c r="D10" s="372"/>
      <c r="E10" s="373"/>
      <c r="F10" s="395"/>
      <c r="G10" s="376"/>
      <c r="H10" s="376">
        <v>0.5</v>
      </c>
      <c r="I10" s="330" t="s">
        <v>138</v>
      </c>
      <c r="J10" s="330" t="s">
        <v>133</v>
      </c>
      <c r="K10" s="78"/>
    </row>
    <row r="11" spans="1:11" s="374" customFormat="1" ht="14.25">
      <c r="A11" s="486">
        <f>'1-συμβολαια'!A11</f>
        <v>0</v>
      </c>
      <c r="B11" s="371" t="str">
        <f>'1-συμβολαια'!C11</f>
        <v>δανείου 1ο  κύρου [520.1τραπεζας]   ΤΟΚΟΙ [προπληρωθέντες VS υπερΠληρωθέντες</v>
      </c>
      <c r="C11" s="408">
        <f>'1-συμβολαια'!D11</f>
        <v>144.44</v>
      </c>
      <c r="D11" s="372"/>
      <c r="E11" s="373"/>
      <c r="F11" s="395"/>
      <c r="G11" s="376"/>
      <c r="H11" s="376">
        <v>0.5</v>
      </c>
      <c r="I11" s="330" t="s">
        <v>138</v>
      </c>
      <c r="J11" s="330" t="s">
        <v>133</v>
      </c>
      <c r="K11" s="78"/>
    </row>
    <row r="12" spans="1:11" s="374" customFormat="1" ht="14.25">
      <c r="A12" s="486">
        <f>'1-συμβολαια'!A12</f>
        <v>0</v>
      </c>
      <c r="B12" s="371" t="str">
        <f>'1-συμβολαια'!C12</f>
        <v>δάνειο 1ο  κύρου [130.1τραπεζας]    ΕΞΟΦΛΗΣΗ</v>
      </c>
      <c r="C12" s="408">
        <f>'1-συμβολαια'!D12</f>
        <v>0</v>
      </c>
      <c r="D12" s="372"/>
      <c r="E12" s="373"/>
      <c r="F12" s="395"/>
      <c r="G12" s="376"/>
      <c r="H12" s="376">
        <v>0.5</v>
      </c>
      <c r="I12" s="330" t="s">
        <v>138</v>
      </c>
      <c r="J12" s="330" t="s">
        <v>133</v>
      </c>
      <c r="K12" s="78"/>
    </row>
    <row r="13" spans="1:11" s="374" customFormat="1" ht="14.25">
      <c r="A13" s="486">
        <f>'1-συμβολαια'!A13</f>
        <v>0</v>
      </c>
      <c r="B13" s="371" t="str">
        <f>'1-συμβολαια'!C13</f>
        <v>υποθήκη 1ο  κύρου [130.1τραπεζας]   ΕΞΑΛΕΙΨΗ</v>
      </c>
      <c r="C13" s="408">
        <f>'1-συμβολαια'!D13</f>
        <v>0</v>
      </c>
      <c r="D13" s="372"/>
      <c r="E13" s="373"/>
      <c r="F13" s="395"/>
      <c r="G13" s="376"/>
      <c r="H13" s="376">
        <v>0.5</v>
      </c>
      <c r="I13" s="330" t="s">
        <v>138</v>
      </c>
      <c r="J13" s="330" t="s">
        <v>133</v>
      </c>
      <c r="K13" s="78"/>
    </row>
    <row r="14" spans="1:11" s="374" customFormat="1" ht="14.25">
      <c r="A14" s="486">
        <f>'1-συμβολαια'!A14</f>
        <v>0</v>
      </c>
      <c r="B14" s="371" t="str">
        <f>'1-συμβολαια'!C14</f>
        <v>δανείου 1ο  κύρου [130.1τραπεζας]   ΤΟΚΟΙ [προπληρωθέντες VS υπερΠληρωθέντες</v>
      </c>
      <c r="C14" s="408">
        <f>'1-συμβολαια'!D14</f>
        <v>266.66000000000003</v>
      </c>
      <c r="D14" s="372"/>
      <c r="E14" s="373"/>
      <c r="F14" s="395"/>
      <c r="G14" s="376"/>
      <c r="H14" s="376">
        <v>0.5</v>
      </c>
      <c r="I14" s="330" t="s">
        <v>138</v>
      </c>
      <c r="J14" s="330" t="s">
        <v>133</v>
      </c>
      <c r="K14" s="78"/>
    </row>
    <row r="15" spans="1:11" s="374" customFormat="1" ht="14.25">
      <c r="A15" s="486">
        <f>'1-συμβολαια'!A15</f>
        <v>0</v>
      </c>
      <c r="B15" s="371" t="str">
        <f>'1-συμβολαια'!C15</f>
        <v>δάνειο 1ο  κύρου [130.2τραπεζας]    ΕΞΟΦΛΗΣΗ</v>
      </c>
      <c r="C15" s="408">
        <f>'1-συμβολαια'!D15</f>
        <v>0</v>
      </c>
      <c r="D15" s="372"/>
      <c r="E15" s="373"/>
      <c r="F15" s="395"/>
      <c r="G15" s="376"/>
      <c r="H15" s="376">
        <v>0.5</v>
      </c>
      <c r="I15" s="330" t="s">
        <v>138</v>
      </c>
      <c r="J15" s="330" t="s">
        <v>133</v>
      </c>
      <c r="K15" s="78"/>
    </row>
    <row r="16" spans="1:11" s="374" customFormat="1" ht="14.25">
      <c r="A16" s="486">
        <f>'1-συμβολαια'!A16</f>
        <v>0</v>
      </c>
      <c r="B16" s="371" t="str">
        <f>'1-συμβολαια'!C16</f>
        <v>υποθήκη 1ο  κύρου [130.2τραπεζας]   ΕΞΑΛΕΙΨΗ</v>
      </c>
      <c r="C16" s="408">
        <f>'1-συμβολαια'!D16</f>
        <v>0</v>
      </c>
      <c r="D16" s="372"/>
      <c r="E16" s="373"/>
      <c r="F16" s="395"/>
      <c r="G16" s="376"/>
      <c r="H16" s="376">
        <v>0.5</v>
      </c>
      <c r="I16" s="330" t="s">
        <v>138</v>
      </c>
      <c r="J16" s="330" t="s">
        <v>133</v>
      </c>
      <c r="K16" s="78"/>
    </row>
    <row r="17" spans="1:17" s="374" customFormat="1" ht="14.25">
      <c r="A17" s="486">
        <f>'1-συμβολαια'!A17</f>
        <v>0</v>
      </c>
      <c r="B17" s="371" t="str">
        <f>'1-συμβολαια'!C17</f>
        <v>δανείου 1ο  κύρου [130.2τραπεζας]   ΤΟΚΟΙ [προπληρωθέντες VS υπερΠληρωθέντες</v>
      </c>
      <c r="C17" s="408">
        <f>'1-συμβολαια'!D17</f>
        <v>466.66</v>
      </c>
      <c r="D17" s="372"/>
      <c r="E17" s="373"/>
      <c r="F17" s="395"/>
      <c r="G17" s="376"/>
      <c r="H17" s="376">
        <v>0.5</v>
      </c>
      <c r="I17" s="330" t="s">
        <v>138</v>
      </c>
      <c r="J17" s="330" t="s">
        <v>133</v>
      </c>
      <c r="K17" s="78"/>
    </row>
    <row r="18" spans="1:17" s="374" customFormat="1" ht="14.25">
      <c r="A18" s="486">
        <f>'1-συμβολαια'!A18</f>
        <v>0</v>
      </c>
      <c r="B18" s="371" t="str">
        <f>'1-συμβολαια'!C18</f>
        <v>δάνειο 1ο  κύρου [520.2τραπεζας]    ΕΞΟΦΛΗΣΗ</v>
      </c>
      <c r="C18" s="408">
        <f>'1-συμβολαια'!D18</f>
        <v>0</v>
      </c>
      <c r="D18" s="372"/>
      <c r="E18" s="373"/>
      <c r="F18" s="395"/>
      <c r="G18" s="376"/>
      <c r="H18" s="376">
        <v>0.5</v>
      </c>
      <c r="I18" s="330" t="s">
        <v>138</v>
      </c>
      <c r="J18" s="330" t="s">
        <v>133</v>
      </c>
      <c r="K18" s="78"/>
    </row>
    <row r="19" spans="1:17" s="374" customFormat="1" ht="14.25">
      <c r="A19" s="486">
        <f>'1-συμβολαια'!A19</f>
        <v>0</v>
      </c>
      <c r="B19" s="371" t="str">
        <f>'1-συμβολαια'!C19</f>
        <v>υποθήκη 1ο  κύρου [520.2τραπεζας]   ΕΞΑΛΕΙΨΗ</v>
      </c>
      <c r="C19" s="408">
        <f>'1-συμβολαια'!D19</f>
        <v>0</v>
      </c>
      <c r="D19" s="372"/>
      <c r="E19" s="373"/>
      <c r="F19" s="395"/>
      <c r="G19" s="376"/>
      <c r="H19" s="376">
        <v>0.5</v>
      </c>
      <c r="I19" s="330" t="s">
        <v>138</v>
      </c>
      <c r="J19" s="330" t="s">
        <v>133</v>
      </c>
      <c r="K19" s="78"/>
    </row>
    <row r="20" spans="1:17" s="374" customFormat="1" ht="14.25">
      <c r="A20" s="486">
        <f>'1-συμβολαια'!A20</f>
        <v>0</v>
      </c>
      <c r="B20" s="371" t="str">
        <f>'1-συμβολαια'!C20</f>
        <v>δανείου 1ο  κύρου [520.2τραπεζας]   ΤΟΚΟΙ [προπληρωθέντες VS υπερΠληρωθέντες</v>
      </c>
      <c r="C20" s="408">
        <f>'1-συμβολαια'!D20</f>
        <v>188.88</v>
      </c>
      <c r="D20" s="372"/>
      <c r="E20" s="373"/>
      <c r="F20" s="395"/>
      <c r="G20" s="376"/>
      <c r="H20" s="376">
        <v>0.5</v>
      </c>
      <c r="I20" s="330" t="s">
        <v>138</v>
      </c>
      <c r="J20" s="330" t="s">
        <v>133</v>
      </c>
      <c r="K20" s="78"/>
    </row>
    <row r="21" spans="1:17" s="374" customFormat="1" ht="14.25">
      <c r="A21" s="486">
        <f>'1-συμβολαια'!A21</f>
        <v>0</v>
      </c>
      <c r="B21" s="371" t="str">
        <f>'1-συμβολαια'!C21</f>
        <v>δάνειο 1ο  κύρου     ΕΞΟΦΛΗΣΗ</v>
      </c>
      <c r="C21" s="408">
        <f>'1-συμβολαια'!D21</f>
        <v>0</v>
      </c>
      <c r="D21" s="375"/>
      <c r="E21" s="375"/>
      <c r="F21" s="375"/>
      <c r="G21" s="375"/>
      <c r="H21" s="376">
        <v>0.5</v>
      </c>
      <c r="I21" s="330" t="s">
        <v>138</v>
      </c>
      <c r="J21" s="330" t="s">
        <v>133</v>
      </c>
      <c r="K21" s="78"/>
    </row>
    <row r="22" spans="1:17" s="374" customFormat="1" ht="14.25">
      <c r="A22" s="486">
        <f>'1-συμβολαια'!A22</f>
        <v>0</v>
      </c>
      <c r="B22" s="371" t="str">
        <f>'1-συμβολαια'!C22</f>
        <v>υποθήκη 1ο  κύρου     ΕΞΑΛΕΙΨΗ</v>
      </c>
      <c r="C22" s="408">
        <f>'1-συμβολαια'!D22</f>
        <v>0</v>
      </c>
      <c r="D22" s="372"/>
      <c r="E22" s="373"/>
      <c r="F22" s="395"/>
      <c r="G22" s="376"/>
      <c r="H22" s="376">
        <v>0.5</v>
      </c>
      <c r="I22" s="330" t="s">
        <v>138</v>
      </c>
      <c r="J22" s="330" t="s">
        <v>133</v>
      </c>
      <c r="K22" s="78"/>
    </row>
    <row r="23" spans="1:17" s="374" customFormat="1" ht="15" thickBot="1">
      <c r="A23" s="487">
        <f>'1-συμβολαια'!A23</f>
        <v>0</v>
      </c>
      <c r="B23" s="481" t="str">
        <f>'1-συμβολαια'!C23</f>
        <v>δανείου 1ο  κύρου     ΤΟΚΟΙ [προπληρωθέντες VS υπερΠληρωθέντες</v>
      </c>
      <c r="C23" s="482">
        <f>'1-συμβολαια'!D23</f>
        <v>44.44</v>
      </c>
      <c r="D23" s="483"/>
      <c r="E23" s="484"/>
      <c r="F23" s="485"/>
      <c r="G23" s="485"/>
      <c r="H23" s="485">
        <v>0.5</v>
      </c>
      <c r="I23" s="418" t="s">
        <v>138</v>
      </c>
      <c r="J23" s="418" t="s">
        <v>133</v>
      </c>
      <c r="K23" s="419"/>
    </row>
    <row r="24" spans="1:17" ht="15.75">
      <c r="A24" s="560" t="s">
        <v>56</v>
      </c>
      <c r="B24" s="561"/>
      <c r="C24" s="561"/>
      <c r="D24" s="241">
        <f>SUM(D3:D23)</f>
        <v>0</v>
      </c>
      <c r="E24" s="241">
        <f>SUM(E3:E23)</f>
        <v>0</v>
      </c>
      <c r="F24" s="377">
        <f>SUM(F3:F23)</f>
        <v>0</v>
      </c>
      <c r="G24" s="377">
        <f>SUM(G3:G23)</f>
        <v>0</v>
      </c>
      <c r="H24" s="377">
        <f>SUM(H3:H23)</f>
        <v>10.5</v>
      </c>
    </row>
    <row r="25" spans="1:17" ht="15.75">
      <c r="I25" s="134" t="s">
        <v>103</v>
      </c>
      <c r="J25" s="150"/>
      <c r="K25" s="150"/>
      <c r="L25" s="406"/>
      <c r="M25" s="406"/>
      <c r="N25" s="406"/>
      <c r="O25" s="406"/>
      <c r="P25" s="5"/>
    </row>
    <row r="26" spans="1:17" ht="15.75">
      <c r="I26" s="406"/>
      <c r="J26" s="150" t="s">
        <v>104</v>
      </c>
      <c r="K26" s="150"/>
      <c r="L26" s="150"/>
      <c r="M26" s="150"/>
      <c r="N26" s="150"/>
      <c r="O26" s="150"/>
      <c r="P26" s="406"/>
      <c r="Q26" s="407"/>
    </row>
    <row r="27" spans="1:17" ht="15.75">
      <c r="I27" s="406"/>
      <c r="J27" s="406"/>
      <c r="K27" s="242"/>
      <c r="L27" s="242"/>
      <c r="M27" s="242"/>
      <c r="N27" s="242"/>
      <c r="O27" s="242"/>
      <c r="P27" s="242"/>
      <c r="Q27" s="407"/>
    </row>
    <row r="28" spans="1:17" ht="15.75">
      <c r="I28" s="406"/>
      <c r="J28" s="406"/>
      <c r="K28" s="150"/>
      <c r="L28" s="242"/>
      <c r="M28" s="242"/>
      <c r="N28" s="150"/>
      <c r="O28" s="150"/>
      <c r="P28" s="150"/>
      <c r="Q28" s="407"/>
    </row>
    <row r="29" spans="1:17" ht="15.75">
      <c r="I29" s="406"/>
      <c r="J29" s="406"/>
      <c r="K29" s="242"/>
      <c r="L29" s="242"/>
      <c r="M29" s="242"/>
      <c r="N29" s="242"/>
      <c r="O29" s="242"/>
      <c r="P29" s="242"/>
      <c r="Q29" s="407"/>
    </row>
    <row r="30" spans="1:17" ht="15.75">
      <c r="L30" s="136"/>
      <c r="Q30" s="407"/>
    </row>
    <row r="31" spans="1:17" ht="15.75">
      <c r="L31" s="136"/>
    </row>
    <row r="32" spans="1:17" ht="15.75">
      <c r="L32" s="136"/>
    </row>
    <row r="33" spans="12:12" ht="15.75">
      <c r="L33" s="136"/>
    </row>
  </sheetData>
  <mergeCells count="8">
    <mergeCell ref="A24:C24"/>
    <mergeCell ref="I1:K2"/>
    <mergeCell ref="H1:H2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53"/>
  <sheetViews>
    <sheetView workbookViewId="0">
      <pane ySplit="2" topLeftCell="A3" activePane="bottomLeft" state="frozen"/>
      <selection pane="bottomLeft" activeCell="C31" sqref="C31"/>
    </sheetView>
  </sheetViews>
  <sheetFormatPr defaultRowHeight="15"/>
  <cols>
    <col min="1" max="1" width="11.5703125" style="110" bestFit="1" customWidth="1"/>
    <col min="2" max="2" width="78" style="111" bestFit="1" customWidth="1"/>
    <col min="3" max="3" width="14.28515625" style="112" customWidth="1"/>
    <col min="4" max="4" width="14.140625" style="112" bestFit="1" customWidth="1"/>
    <col min="5" max="5" width="16.7109375" style="112" bestFit="1" customWidth="1"/>
    <col min="6" max="6" width="7.85546875" style="109" customWidth="1"/>
    <col min="7" max="7" width="10" style="109" customWidth="1"/>
    <col min="8" max="8" width="6.140625" style="109" bestFit="1" customWidth="1"/>
    <col min="9" max="12" width="7.140625" style="109" customWidth="1"/>
    <col min="13" max="13" width="6.28515625" style="109" customWidth="1"/>
    <col min="14" max="21" width="7.140625" style="109" customWidth="1"/>
    <col min="22" max="22" width="30.85546875" style="109" customWidth="1"/>
    <col min="23" max="220" width="9.140625" style="105"/>
    <col min="221" max="221" width="9" style="105" bestFit="1" customWidth="1"/>
    <col min="222" max="222" width="9.85546875" style="105" bestFit="1" customWidth="1"/>
    <col min="223" max="223" width="9.140625" style="105" bestFit="1" customWidth="1"/>
    <col min="224" max="224" width="16" style="105" bestFit="1" customWidth="1"/>
    <col min="225" max="225" width="9" style="105" bestFit="1" customWidth="1"/>
    <col min="226" max="226" width="7.85546875" style="105" bestFit="1" customWidth="1"/>
    <col min="227" max="227" width="11.7109375" style="105" bestFit="1" customWidth="1"/>
    <col min="228" max="228" width="14.28515625" style="105" customWidth="1"/>
    <col min="229" max="229" width="11.7109375" style="105" bestFit="1" customWidth="1"/>
    <col min="230" max="230" width="14.140625" style="105" bestFit="1" customWidth="1"/>
    <col min="231" max="231" width="16.7109375" style="105" customWidth="1"/>
    <col min="232" max="232" width="16.5703125" style="105" customWidth="1"/>
    <col min="233" max="234" width="7.85546875" style="105" bestFit="1" customWidth="1"/>
    <col min="235" max="235" width="8" style="105" bestFit="1" customWidth="1"/>
    <col min="236" max="237" width="7.85546875" style="105" bestFit="1" customWidth="1"/>
    <col min="238" max="238" width="9.7109375" style="105" customWidth="1"/>
    <col min="239" max="239" width="12.85546875" style="105" customWidth="1"/>
    <col min="240" max="476" width="9.140625" style="105"/>
    <col min="477" max="477" width="9" style="105" bestFit="1" customWidth="1"/>
    <col min="478" max="478" width="9.85546875" style="105" bestFit="1" customWidth="1"/>
    <col min="479" max="479" width="9.140625" style="105" bestFit="1" customWidth="1"/>
    <col min="480" max="480" width="16" style="105" bestFit="1" customWidth="1"/>
    <col min="481" max="481" width="9" style="105" bestFit="1" customWidth="1"/>
    <col min="482" max="482" width="7.85546875" style="105" bestFit="1" customWidth="1"/>
    <col min="483" max="483" width="11.7109375" style="105" bestFit="1" customWidth="1"/>
    <col min="484" max="484" width="14.28515625" style="105" customWidth="1"/>
    <col min="485" max="485" width="11.7109375" style="105" bestFit="1" customWidth="1"/>
    <col min="486" max="486" width="14.140625" style="105" bestFit="1" customWidth="1"/>
    <col min="487" max="487" width="16.7109375" style="105" customWidth="1"/>
    <col min="488" max="488" width="16.5703125" style="105" customWidth="1"/>
    <col min="489" max="490" width="7.85546875" style="105" bestFit="1" customWidth="1"/>
    <col min="491" max="491" width="8" style="105" bestFit="1" customWidth="1"/>
    <col min="492" max="493" width="7.85546875" style="105" bestFit="1" customWidth="1"/>
    <col min="494" max="494" width="9.7109375" style="105" customWidth="1"/>
    <col min="495" max="495" width="12.85546875" style="105" customWidth="1"/>
    <col min="496" max="732" width="9.140625" style="105"/>
    <col min="733" max="733" width="9" style="105" bestFit="1" customWidth="1"/>
    <col min="734" max="734" width="9.85546875" style="105" bestFit="1" customWidth="1"/>
    <col min="735" max="735" width="9.140625" style="105" bestFit="1" customWidth="1"/>
    <col min="736" max="736" width="16" style="105" bestFit="1" customWidth="1"/>
    <col min="737" max="737" width="9" style="105" bestFit="1" customWidth="1"/>
    <col min="738" max="738" width="7.85546875" style="105" bestFit="1" customWidth="1"/>
    <col min="739" max="739" width="11.7109375" style="105" bestFit="1" customWidth="1"/>
    <col min="740" max="740" width="14.28515625" style="105" customWidth="1"/>
    <col min="741" max="741" width="11.7109375" style="105" bestFit="1" customWidth="1"/>
    <col min="742" max="742" width="14.140625" style="105" bestFit="1" customWidth="1"/>
    <col min="743" max="743" width="16.7109375" style="105" customWidth="1"/>
    <col min="744" max="744" width="16.5703125" style="105" customWidth="1"/>
    <col min="745" max="746" width="7.85546875" style="105" bestFit="1" customWidth="1"/>
    <col min="747" max="747" width="8" style="105" bestFit="1" customWidth="1"/>
    <col min="748" max="749" width="7.85546875" style="105" bestFit="1" customWidth="1"/>
    <col min="750" max="750" width="9.7109375" style="105" customWidth="1"/>
    <col min="751" max="751" width="12.85546875" style="105" customWidth="1"/>
    <col min="752" max="988" width="9.140625" style="105"/>
    <col min="989" max="989" width="9" style="105" bestFit="1" customWidth="1"/>
    <col min="990" max="990" width="9.85546875" style="105" bestFit="1" customWidth="1"/>
    <col min="991" max="991" width="9.140625" style="105" bestFit="1" customWidth="1"/>
    <col min="992" max="992" width="16" style="105" bestFit="1" customWidth="1"/>
    <col min="993" max="993" width="9" style="105" bestFit="1" customWidth="1"/>
    <col min="994" max="994" width="7.85546875" style="105" bestFit="1" customWidth="1"/>
    <col min="995" max="995" width="11.7109375" style="105" bestFit="1" customWidth="1"/>
    <col min="996" max="996" width="14.28515625" style="105" customWidth="1"/>
    <col min="997" max="997" width="11.7109375" style="105" bestFit="1" customWidth="1"/>
    <col min="998" max="998" width="14.140625" style="105" bestFit="1" customWidth="1"/>
    <col min="999" max="999" width="16.7109375" style="105" customWidth="1"/>
    <col min="1000" max="1000" width="16.5703125" style="105" customWidth="1"/>
    <col min="1001" max="1002" width="7.85546875" style="105" bestFit="1" customWidth="1"/>
    <col min="1003" max="1003" width="8" style="105" bestFit="1" customWidth="1"/>
    <col min="1004" max="1005" width="7.85546875" style="105" bestFit="1" customWidth="1"/>
    <col min="1006" max="1006" width="9.7109375" style="105" customWidth="1"/>
    <col min="1007" max="1007" width="12.85546875" style="105" customWidth="1"/>
    <col min="1008" max="1244" width="9.140625" style="105"/>
    <col min="1245" max="1245" width="9" style="105" bestFit="1" customWidth="1"/>
    <col min="1246" max="1246" width="9.85546875" style="105" bestFit="1" customWidth="1"/>
    <col min="1247" max="1247" width="9.140625" style="105" bestFit="1" customWidth="1"/>
    <col min="1248" max="1248" width="16" style="105" bestFit="1" customWidth="1"/>
    <col min="1249" max="1249" width="9" style="105" bestFit="1" customWidth="1"/>
    <col min="1250" max="1250" width="7.85546875" style="105" bestFit="1" customWidth="1"/>
    <col min="1251" max="1251" width="11.7109375" style="105" bestFit="1" customWidth="1"/>
    <col min="1252" max="1252" width="14.28515625" style="105" customWidth="1"/>
    <col min="1253" max="1253" width="11.7109375" style="105" bestFit="1" customWidth="1"/>
    <col min="1254" max="1254" width="14.140625" style="105" bestFit="1" customWidth="1"/>
    <col min="1255" max="1255" width="16.7109375" style="105" customWidth="1"/>
    <col min="1256" max="1256" width="16.5703125" style="105" customWidth="1"/>
    <col min="1257" max="1258" width="7.85546875" style="105" bestFit="1" customWidth="1"/>
    <col min="1259" max="1259" width="8" style="105" bestFit="1" customWidth="1"/>
    <col min="1260" max="1261" width="7.85546875" style="105" bestFit="1" customWidth="1"/>
    <col min="1262" max="1262" width="9.7109375" style="105" customWidth="1"/>
    <col min="1263" max="1263" width="12.85546875" style="105" customWidth="1"/>
    <col min="1264" max="1500" width="9.140625" style="105"/>
    <col min="1501" max="1501" width="9" style="105" bestFit="1" customWidth="1"/>
    <col min="1502" max="1502" width="9.85546875" style="105" bestFit="1" customWidth="1"/>
    <col min="1503" max="1503" width="9.140625" style="105" bestFit="1" customWidth="1"/>
    <col min="1504" max="1504" width="16" style="105" bestFit="1" customWidth="1"/>
    <col min="1505" max="1505" width="9" style="105" bestFit="1" customWidth="1"/>
    <col min="1506" max="1506" width="7.85546875" style="105" bestFit="1" customWidth="1"/>
    <col min="1507" max="1507" width="11.7109375" style="105" bestFit="1" customWidth="1"/>
    <col min="1508" max="1508" width="14.28515625" style="105" customWidth="1"/>
    <col min="1509" max="1509" width="11.7109375" style="105" bestFit="1" customWidth="1"/>
    <col min="1510" max="1510" width="14.140625" style="105" bestFit="1" customWidth="1"/>
    <col min="1511" max="1511" width="16.7109375" style="105" customWidth="1"/>
    <col min="1512" max="1512" width="16.5703125" style="105" customWidth="1"/>
    <col min="1513" max="1514" width="7.85546875" style="105" bestFit="1" customWidth="1"/>
    <col min="1515" max="1515" width="8" style="105" bestFit="1" customWidth="1"/>
    <col min="1516" max="1517" width="7.85546875" style="105" bestFit="1" customWidth="1"/>
    <col min="1518" max="1518" width="9.7109375" style="105" customWidth="1"/>
    <col min="1519" max="1519" width="12.85546875" style="105" customWidth="1"/>
    <col min="1520" max="1756" width="9.140625" style="105"/>
    <col min="1757" max="1757" width="9" style="105" bestFit="1" customWidth="1"/>
    <col min="1758" max="1758" width="9.85546875" style="105" bestFit="1" customWidth="1"/>
    <col min="1759" max="1759" width="9.140625" style="105" bestFit="1" customWidth="1"/>
    <col min="1760" max="1760" width="16" style="105" bestFit="1" customWidth="1"/>
    <col min="1761" max="1761" width="9" style="105" bestFit="1" customWidth="1"/>
    <col min="1762" max="1762" width="7.85546875" style="105" bestFit="1" customWidth="1"/>
    <col min="1763" max="1763" width="11.7109375" style="105" bestFit="1" customWidth="1"/>
    <col min="1764" max="1764" width="14.28515625" style="105" customWidth="1"/>
    <col min="1765" max="1765" width="11.7109375" style="105" bestFit="1" customWidth="1"/>
    <col min="1766" max="1766" width="14.140625" style="105" bestFit="1" customWidth="1"/>
    <col min="1767" max="1767" width="16.7109375" style="105" customWidth="1"/>
    <col min="1768" max="1768" width="16.5703125" style="105" customWidth="1"/>
    <col min="1769" max="1770" width="7.85546875" style="105" bestFit="1" customWidth="1"/>
    <col min="1771" max="1771" width="8" style="105" bestFit="1" customWidth="1"/>
    <col min="1772" max="1773" width="7.85546875" style="105" bestFit="1" customWidth="1"/>
    <col min="1774" max="1774" width="9.7109375" style="105" customWidth="1"/>
    <col min="1775" max="1775" width="12.85546875" style="105" customWidth="1"/>
    <col min="1776" max="2012" width="9.140625" style="105"/>
    <col min="2013" max="2013" width="9" style="105" bestFit="1" customWidth="1"/>
    <col min="2014" max="2014" width="9.85546875" style="105" bestFit="1" customWidth="1"/>
    <col min="2015" max="2015" width="9.140625" style="105" bestFit="1" customWidth="1"/>
    <col min="2016" max="2016" width="16" style="105" bestFit="1" customWidth="1"/>
    <col min="2017" max="2017" width="9" style="105" bestFit="1" customWidth="1"/>
    <col min="2018" max="2018" width="7.85546875" style="105" bestFit="1" customWidth="1"/>
    <col min="2019" max="2019" width="11.7109375" style="105" bestFit="1" customWidth="1"/>
    <col min="2020" max="2020" width="14.28515625" style="105" customWidth="1"/>
    <col min="2021" max="2021" width="11.7109375" style="105" bestFit="1" customWidth="1"/>
    <col min="2022" max="2022" width="14.140625" style="105" bestFit="1" customWidth="1"/>
    <col min="2023" max="2023" width="16.7109375" style="105" customWidth="1"/>
    <col min="2024" max="2024" width="16.5703125" style="105" customWidth="1"/>
    <col min="2025" max="2026" width="7.85546875" style="105" bestFit="1" customWidth="1"/>
    <col min="2027" max="2027" width="8" style="105" bestFit="1" customWidth="1"/>
    <col min="2028" max="2029" width="7.85546875" style="105" bestFit="1" customWidth="1"/>
    <col min="2030" max="2030" width="9.7109375" style="105" customWidth="1"/>
    <col min="2031" max="2031" width="12.85546875" style="105" customWidth="1"/>
    <col min="2032" max="2268" width="9.140625" style="105"/>
    <col min="2269" max="2269" width="9" style="105" bestFit="1" customWidth="1"/>
    <col min="2270" max="2270" width="9.85546875" style="105" bestFit="1" customWidth="1"/>
    <col min="2271" max="2271" width="9.140625" style="105" bestFit="1" customWidth="1"/>
    <col min="2272" max="2272" width="16" style="105" bestFit="1" customWidth="1"/>
    <col min="2273" max="2273" width="9" style="105" bestFit="1" customWidth="1"/>
    <col min="2274" max="2274" width="7.85546875" style="105" bestFit="1" customWidth="1"/>
    <col min="2275" max="2275" width="11.7109375" style="105" bestFit="1" customWidth="1"/>
    <col min="2276" max="2276" width="14.28515625" style="105" customWidth="1"/>
    <col min="2277" max="2277" width="11.7109375" style="105" bestFit="1" customWidth="1"/>
    <col min="2278" max="2278" width="14.140625" style="105" bestFit="1" customWidth="1"/>
    <col min="2279" max="2279" width="16.7109375" style="105" customWidth="1"/>
    <col min="2280" max="2280" width="16.5703125" style="105" customWidth="1"/>
    <col min="2281" max="2282" width="7.85546875" style="105" bestFit="1" customWidth="1"/>
    <col min="2283" max="2283" width="8" style="105" bestFit="1" customWidth="1"/>
    <col min="2284" max="2285" width="7.85546875" style="105" bestFit="1" customWidth="1"/>
    <col min="2286" max="2286" width="9.7109375" style="105" customWidth="1"/>
    <col min="2287" max="2287" width="12.85546875" style="105" customWidth="1"/>
    <col min="2288" max="2524" width="9.140625" style="105"/>
    <col min="2525" max="2525" width="9" style="105" bestFit="1" customWidth="1"/>
    <col min="2526" max="2526" width="9.85546875" style="105" bestFit="1" customWidth="1"/>
    <col min="2527" max="2527" width="9.140625" style="105" bestFit="1" customWidth="1"/>
    <col min="2528" max="2528" width="16" style="105" bestFit="1" customWidth="1"/>
    <col min="2529" max="2529" width="9" style="105" bestFit="1" customWidth="1"/>
    <col min="2530" max="2530" width="7.85546875" style="105" bestFit="1" customWidth="1"/>
    <col min="2531" max="2531" width="11.7109375" style="105" bestFit="1" customWidth="1"/>
    <col min="2532" max="2532" width="14.28515625" style="105" customWidth="1"/>
    <col min="2533" max="2533" width="11.7109375" style="105" bestFit="1" customWidth="1"/>
    <col min="2534" max="2534" width="14.140625" style="105" bestFit="1" customWidth="1"/>
    <col min="2535" max="2535" width="16.7109375" style="105" customWidth="1"/>
    <col min="2536" max="2536" width="16.5703125" style="105" customWidth="1"/>
    <col min="2537" max="2538" width="7.85546875" style="105" bestFit="1" customWidth="1"/>
    <col min="2539" max="2539" width="8" style="105" bestFit="1" customWidth="1"/>
    <col min="2540" max="2541" width="7.85546875" style="105" bestFit="1" customWidth="1"/>
    <col min="2542" max="2542" width="9.7109375" style="105" customWidth="1"/>
    <col min="2543" max="2543" width="12.85546875" style="105" customWidth="1"/>
    <col min="2544" max="2780" width="9.140625" style="105"/>
    <col min="2781" max="2781" width="9" style="105" bestFit="1" customWidth="1"/>
    <col min="2782" max="2782" width="9.85546875" style="105" bestFit="1" customWidth="1"/>
    <col min="2783" max="2783" width="9.140625" style="105" bestFit="1" customWidth="1"/>
    <col min="2784" max="2784" width="16" style="105" bestFit="1" customWidth="1"/>
    <col min="2785" max="2785" width="9" style="105" bestFit="1" customWidth="1"/>
    <col min="2786" max="2786" width="7.85546875" style="105" bestFit="1" customWidth="1"/>
    <col min="2787" max="2787" width="11.7109375" style="105" bestFit="1" customWidth="1"/>
    <col min="2788" max="2788" width="14.28515625" style="105" customWidth="1"/>
    <col min="2789" max="2789" width="11.7109375" style="105" bestFit="1" customWidth="1"/>
    <col min="2790" max="2790" width="14.140625" style="105" bestFit="1" customWidth="1"/>
    <col min="2791" max="2791" width="16.7109375" style="105" customWidth="1"/>
    <col min="2792" max="2792" width="16.5703125" style="105" customWidth="1"/>
    <col min="2793" max="2794" width="7.85546875" style="105" bestFit="1" customWidth="1"/>
    <col min="2795" max="2795" width="8" style="105" bestFit="1" customWidth="1"/>
    <col min="2796" max="2797" width="7.85546875" style="105" bestFit="1" customWidth="1"/>
    <col min="2798" max="2798" width="9.7109375" style="105" customWidth="1"/>
    <col min="2799" max="2799" width="12.85546875" style="105" customWidth="1"/>
    <col min="2800" max="3036" width="9.140625" style="105"/>
    <col min="3037" max="3037" width="9" style="105" bestFit="1" customWidth="1"/>
    <col min="3038" max="3038" width="9.85546875" style="105" bestFit="1" customWidth="1"/>
    <col min="3039" max="3039" width="9.140625" style="105" bestFit="1" customWidth="1"/>
    <col min="3040" max="3040" width="16" style="105" bestFit="1" customWidth="1"/>
    <col min="3041" max="3041" width="9" style="105" bestFit="1" customWidth="1"/>
    <col min="3042" max="3042" width="7.85546875" style="105" bestFit="1" customWidth="1"/>
    <col min="3043" max="3043" width="11.7109375" style="105" bestFit="1" customWidth="1"/>
    <col min="3044" max="3044" width="14.28515625" style="105" customWidth="1"/>
    <col min="3045" max="3045" width="11.7109375" style="105" bestFit="1" customWidth="1"/>
    <col min="3046" max="3046" width="14.140625" style="105" bestFit="1" customWidth="1"/>
    <col min="3047" max="3047" width="16.7109375" style="105" customWidth="1"/>
    <col min="3048" max="3048" width="16.5703125" style="105" customWidth="1"/>
    <col min="3049" max="3050" width="7.85546875" style="105" bestFit="1" customWidth="1"/>
    <col min="3051" max="3051" width="8" style="105" bestFit="1" customWidth="1"/>
    <col min="3052" max="3053" width="7.85546875" style="105" bestFit="1" customWidth="1"/>
    <col min="3054" max="3054" width="9.7109375" style="105" customWidth="1"/>
    <col min="3055" max="3055" width="12.85546875" style="105" customWidth="1"/>
    <col min="3056" max="3292" width="9.140625" style="105"/>
    <col min="3293" max="3293" width="9" style="105" bestFit="1" customWidth="1"/>
    <col min="3294" max="3294" width="9.85546875" style="105" bestFit="1" customWidth="1"/>
    <col min="3295" max="3295" width="9.140625" style="105" bestFit="1" customWidth="1"/>
    <col min="3296" max="3296" width="16" style="105" bestFit="1" customWidth="1"/>
    <col min="3297" max="3297" width="9" style="105" bestFit="1" customWidth="1"/>
    <col min="3298" max="3298" width="7.85546875" style="105" bestFit="1" customWidth="1"/>
    <col min="3299" max="3299" width="11.7109375" style="105" bestFit="1" customWidth="1"/>
    <col min="3300" max="3300" width="14.28515625" style="105" customWidth="1"/>
    <col min="3301" max="3301" width="11.7109375" style="105" bestFit="1" customWidth="1"/>
    <col min="3302" max="3302" width="14.140625" style="105" bestFit="1" customWidth="1"/>
    <col min="3303" max="3303" width="16.7109375" style="105" customWidth="1"/>
    <col min="3304" max="3304" width="16.5703125" style="105" customWidth="1"/>
    <col min="3305" max="3306" width="7.85546875" style="105" bestFit="1" customWidth="1"/>
    <col min="3307" max="3307" width="8" style="105" bestFit="1" customWidth="1"/>
    <col min="3308" max="3309" width="7.85546875" style="105" bestFit="1" customWidth="1"/>
    <col min="3310" max="3310" width="9.7109375" style="105" customWidth="1"/>
    <col min="3311" max="3311" width="12.85546875" style="105" customWidth="1"/>
    <col min="3312" max="3548" width="9.140625" style="105"/>
    <col min="3549" max="3549" width="9" style="105" bestFit="1" customWidth="1"/>
    <col min="3550" max="3550" width="9.85546875" style="105" bestFit="1" customWidth="1"/>
    <col min="3551" max="3551" width="9.140625" style="105" bestFit="1" customWidth="1"/>
    <col min="3552" max="3552" width="16" style="105" bestFit="1" customWidth="1"/>
    <col min="3553" max="3553" width="9" style="105" bestFit="1" customWidth="1"/>
    <col min="3554" max="3554" width="7.85546875" style="105" bestFit="1" customWidth="1"/>
    <col min="3555" max="3555" width="11.7109375" style="105" bestFit="1" customWidth="1"/>
    <col min="3556" max="3556" width="14.28515625" style="105" customWidth="1"/>
    <col min="3557" max="3557" width="11.7109375" style="105" bestFit="1" customWidth="1"/>
    <col min="3558" max="3558" width="14.140625" style="105" bestFit="1" customWidth="1"/>
    <col min="3559" max="3559" width="16.7109375" style="105" customWidth="1"/>
    <col min="3560" max="3560" width="16.5703125" style="105" customWidth="1"/>
    <col min="3561" max="3562" width="7.85546875" style="105" bestFit="1" customWidth="1"/>
    <col min="3563" max="3563" width="8" style="105" bestFit="1" customWidth="1"/>
    <col min="3564" max="3565" width="7.85546875" style="105" bestFit="1" customWidth="1"/>
    <col min="3566" max="3566" width="9.7109375" style="105" customWidth="1"/>
    <col min="3567" max="3567" width="12.85546875" style="105" customWidth="1"/>
    <col min="3568" max="3804" width="9.140625" style="105"/>
    <col min="3805" max="3805" width="9" style="105" bestFit="1" customWidth="1"/>
    <col min="3806" max="3806" width="9.85546875" style="105" bestFit="1" customWidth="1"/>
    <col min="3807" max="3807" width="9.140625" style="105" bestFit="1" customWidth="1"/>
    <col min="3808" max="3808" width="16" style="105" bestFit="1" customWidth="1"/>
    <col min="3809" max="3809" width="9" style="105" bestFit="1" customWidth="1"/>
    <col min="3810" max="3810" width="7.85546875" style="105" bestFit="1" customWidth="1"/>
    <col min="3811" max="3811" width="11.7109375" style="105" bestFit="1" customWidth="1"/>
    <col min="3812" max="3812" width="14.28515625" style="105" customWidth="1"/>
    <col min="3813" max="3813" width="11.7109375" style="105" bestFit="1" customWidth="1"/>
    <col min="3814" max="3814" width="14.140625" style="105" bestFit="1" customWidth="1"/>
    <col min="3815" max="3815" width="16.7109375" style="105" customWidth="1"/>
    <col min="3816" max="3816" width="16.5703125" style="105" customWidth="1"/>
    <col min="3817" max="3818" width="7.85546875" style="105" bestFit="1" customWidth="1"/>
    <col min="3819" max="3819" width="8" style="105" bestFit="1" customWidth="1"/>
    <col min="3820" max="3821" width="7.85546875" style="105" bestFit="1" customWidth="1"/>
    <col min="3822" max="3822" width="9.7109375" style="105" customWidth="1"/>
    <col min="3823" max="3823" width="12.85546875" style="105" customWidth="1"/>
    <col min="3824" max="4060" width="9.140625" style="105"/>
    <col min="4061" max="4061" width="9" style="105" bestFit="1" customWidth="1"/>
    <col min="4062" max="4062" width="9.85546875" style="105" bestFit="1" customWidth="1"/>
    <col min="4063" max="4063" width="9.140625" style="105" bestFit="1" customWidth="1"/>
    <col min="4064" max="4064" width="16" style="105" bestFit="1" customWidth="1"/>
    <col min="4065" max="4065" width="9" style="105" bestFit="1" customWidth="1"/>
    <col min="4066" max="4066" width="7.85546875" style="105" bestFit="1" customWidth="1"/>
    <col min="4067" max="4067" width="11.7109375" style="105" bestFit="1" customWidth="1"/>
    <col min="4068" max="4068" width="14.28515625" style="105" customWidth="1"/>
    <col min="4069" max="4069" width="11.7109375" style="105" bestFit="1" customWidth="1"/>
    <col min="4070" max="4070" width="14.140625" style="105" bestFit="1" customWidth="1"/>
    <col min="4071" max="4071" width="16.7109375" style="105" customWidth="1"/>
    <col min="4072" max="4072" width="16.5703125" style="105" customWidth="1"/>
    <col min="4073" max="4074" width="7.85546875" style="105" bestFit="1" customWidth="1"/>
    <col min="4075" max="4075" width="8" style="105" bestFit="1" customWidth="1"/>
    <col min="4076" max="4077" width="7.85546875" style="105" bestFit="1" customWidth="1"/>
    <col min="4078" max="4078" width="9.7109375" style="105" customWidth="1"/>
    <col min="4079" max="4079" width="12.85546875" style="105" customWidth="1"/>
    <col min="4080" max="4316" width="9.140625" style="105"/>
    <col min="4317" max="4317" width="9" style="105" bestFit="1" customWidth="1"/>
    <col min="4318" max="4318" width="9.85546875" style="105" bestFit="1" customWidth="1"/>
    <col min="4319" max="4319" width="9.140625" style="105" bestFit="1" customWidth="1"/>
    <col min="4320" max="4320" width="16" style="105" bestFit="1" customWidth="1"/>
    <col min="4321" max="4321" width="9" style="105" bestFit="1" customWidth="1"/>
    <col min="4322" max="4322" width="7.85546875" style="105" bestFit="1" customWidth="1"/>
    <col min="4323" max="4323" width="11.7109375" style="105" bestFit="1" customWidth="1"/>
    <col min="4324" max="4324" width="14.28515625" style="105" customWidth="1"/>
    <col min="4325" max="4325" width="11.7109375" style="105" bestFit="1" customWidth="1"/>
    <col min="4326" max="4326" width="14.140625" style="105" bestFit="1" customWidth="1"/>
    <col min="4327" max="4327" width="16.7109375" style="105" customWidth="1"/>
    <col min="4328" max="4328" width="16.5703125" style="105" customWidth="1"/>
    <col min="4329" max="4330" width="7.85546875" style="105" bestFit="1" customWidth="1"/>
    <col min="4331" max="4331" width="8" style="105" bestFit="1" customWidth="1"/>
    <col min="4332" max="4333" width="7.85546875" style="105" bestFit="1" customWidth="1"/>
    <col min="4334" max="4334" width="9.7109375" style="105" customWidth="1"/>
    <col min="4335" max="4335" width="12.85546875" style="105" customWidth="1"/>
    <col min="4336" max="4572" width="9.140625" style="105"/>
    <col min="4573" max="4573" width="9" style="105" bestFit="1" customWidth="1"/>
    <col min="4574" max="4574" width="9.85546875" style="105" bestFit="1" customWidth="1"/>
    <col min="4575" max="4575" width="9.140625" style="105" bestFit="1" customWidth="1"/>
    <col min="4576" max="4576" width="16" style="105" bestFit="1" customWidth="1"/>
    <col min="4577" max="4577" width="9" style="105" bestFit="1" customWidth="1"/>
    <col min="4578" max="4578" width="7.85546875" style="105" bestFit="1" customWidth="1"/>
    <col min="4579" max="4579" width="11.7109375" style="105" bestFit="1" customWidth="1"/>
    <col min="4580" max="4580" width="14.28515625" style="105" customWidth="1"/>
    <col min="4581" max="4581" width="11.7109375" style="105" bestFit="1" customWidth="1"/>
    <col min="4582" max="4582" width="14.140625" style="105" bestFit="1" customWidth="1"/>
    <col min="4583" max="4583" width="16.7109375" style="105" customWidth="1"/>
    <col min="4584" max="4584" width="16.5703125" style="105" customWidth="1"/>
    <col min="4585" max="4586" width="7.85546875" style="105" bestFit="1" customWidth="1"/>
    <col min="4587" max="4587" width="8" style="105" bestFit="1" customWidth="1"/>
    <col min="4588" max="4589" width="7.85546875" style="105" bestFit="1" customWidth="1"/>
    <col min="4590" max="4590" width="9.7109375" style="105" customWidth="1"/>
    <col min="4591" max="4591" width="12.85546875" style="105" customWidth="1"/>
    <col min="4592" max="4828" width="9.140625" style="105"/>
    <col min="4829" max="4829" width="9" style="105" bestFit="1" customWidth="1"/>
    <col min="4830" max="4830" width="9.85546875" style="105" bestFit="1" customWidth="1"/>
    <col min="4831" max="4831" width="9.140625" style="105" bestFit="1" customWidth="1"/>
    <col min="4832" max="4832" width="16" style="105" bestFit="1" customWidth="1"/>
    <col min="4833" max="4833" width="9" style="105" bestFit="1" customWidth="1"/>
    <col min="4834" max="4834" width="7.85546875" style="105" bestFit="1" customWidth="1"/>
    <col min="4835" max="4835" width="11.7109375" style="105" bestFit="1" customWidth="1"/>
    <col min="4836" max="4836" width="14.28515625" style="105" customWidth="1"/>
    <col min="4837" max="4837" width="11.7109375" style="105" bestFit="1" customWidth="1"/>
    <col min="4838" max="4838" width="14.140625" style="105" bestFit="1" customWidth="1"/>
    <col min="4839" max="4839" width="16.7109375" style="105" customWidth="1"/>
    <col min="4840" max="4840" width="16.5703125" style="105" customWidth="1"/>
    <col min="4841" max="4842" width="7.85546875" style="105" bestFit="1" customWidth="1"/>
    <col min="4843" max="4843" width="8" style="105" bestFit="1" customWidth="1"/>
    <col min="4844" max="4845" width="7.85546875" style="105" bestFit="1" customWidth="1"/>
    <col min="4846" max="4846" width="9.7109375" style="105" customWidth="1"/>
    <col min="4847" max="4847" width="12.85546875" style="105" customWidth="1"/>
    <col min="4848" max="5084" width="9.140625" style="105"/>
    <col min="5085" max="5085" width="9" style="105" bestFit="1" customWidth="1"/>
    <col min="5086" max="5086" width="9.85546875" style="105" bestFit="1" customWidth="1"/>
    <col min="5087" max="5087" width="9.140625" style="105" bestFit="1" customWidth="1"/>
    <col min="5088" max="5088" width="16" style="105" bestFit="1" customWidth="1"/>
    <col min="5089" max="5089" width="9" style="105" bestFit="1" customWidth="1"/>
    <col min="5090" max="5090" width="7.85546875" style="105" bestFit="1" customWidth="1"/>
    <col min="5091" max="5091" width="11.7109375" style="105" bestFit="1" customWidth="1"/>
    <col min="5092" max="5092" width="14.28515625" style="105" customWidth="1"/>
    <col min="5093" max="5093" width="11.7109375" style="105" bestFit="1" customWidth="1"/>
    <col min="5094" max="5094" width="14.140625" style="105" bestFit="1" customWidth="1"/>
    <col min="5095" max="5095" width="16.7109375" style="105" customWidth="1"/>
    <col min="5096" max="5096" width="16.5703125" style="105" customWidth="1"/>
    <col min="5097" max="5098" width="7.85546875" style="105" bestFit="1" customWidth="1"/>
    <col min="5099" max="5099" width="8" style="105" bestFit="1" customWidth="1"/>
    <col min="5100" max="5101" width="7.85546875" style="105" bestFit="1" customWidth="1"/>
    <col min="5102" max="5102" width="9.7109375" style="105" customWidth="1"/>
    <col min="5103" max="5103" width="12.85546875" style="105" customWidth="1"/>
    <col min="5104" max="5340" width="9.140625" style="105"/>
    <col min="5341" max="5341" width="9" style="105" bestFit="1" customWidth="1"/>
    <col min="5342" max="5342" width="9.85546875" style="105" bestFit="1" customWidth="1"/>
    <col min="5343" max="5343" width="9.140625" style="105" bestFit="1" customWidth="1"/>
    <col min="5344" max="5344" width="16" style="105" bestFit="1" customWidth="1"/>
    <col min="5345" max="5345" width="9" style="105" bestFit="1" customWidth="1"/>
    <col min="5346" max="5346" width="7.85546875" style="105" bestFit="1" customWidth="1"/>
    <col min="5347" max="5347" width="11.7109375" style="105" bestFit="1" customWidth="1"/>
    <col min="5348" max="5348" width="14.28515625" style="105" customWidth="1"/>
    <col min="5349" max="5349" width="11.7109375" style="105" bestFit="1" customWidth="1"/>
    <col min="5350" max="5350" width="14.140625" style="105" bestFit="1" customWidth="1"/>
    <col min="5351" max="5351" width="16.7109375" style="105" customWidth="1"/>
    <col min="5352" max="5352" width="16.5703125" style="105" customWidth="1"/>
    <col min="5353" max="5354" width="7.85546875" style="105" bestFit="1" customWidth="1"/>
    <col min="5355" max="5355" width="8" style="105" bestFit="1" customWidth="1"/>
    <col min="5356" max="5357" width="7.85546875" style="105" bestFit="1" customWidth="1"/>
    <col min="5358" max="5358" width="9.7109375" style="105" customWidth="1"/>
    <col min="5359" max="5359" width="12.85546875" style="105" customWidth="1"/>
    <col min="5360" max="5596" width="9.140625" style="105"/>
    <col min="5597" max="5597" width="9" style="105" bestFit="1" customWidth="1"/>
    <col min="5598" max="5598" width="9.85546875" style="105" bestFit="1" customWidth="1"/>
    <col min="5599" max="5599" width="9.140625" style="105" bestFit="1" customWidth="1"/>
    <col min="5600" max="5600" width="16" style="105" bestFit="1" customWidth="1"/>
    <col min="5601" max="5601" width="9" style="105" bestFit="1" customWidth="1"/>
    <col min="5602" max="5602" width="7.85546875" style="105" bestFit="1" customWidth="1"/>
    <col min="5603" max="5603" width="11.7109375" style="105" bestFit="1" customWidth="1"/>
    <col min="5604" max="5604" width="14.28515625" style="105" customWidth="1"/>
    <col min="5605" max="5605" width="11.7109375" style="105" bestFit="1" customWidth="1"/>
    <col min="5606" max="5606" width="14.140625" style="105" bestFit="1" customWidth="1"/>
    <col min="5607" max="5607" width="16.7109375" style="105" customWidth="1"/>
    <col min="5608" max="5608" width="16.5703125" style="105" customWidth="1"/>
    <col min="5609" max="5610" width="7.85546875" style="105" bestFit="1" customWidth="1"/>
    <col min="5611" max="5611" width="8" style="105" bestFit="1" customWidth="1"/>
    <col min="5612" max="5613" width="7.85546875" style="105" bestFit="1" customWidth="1"/>
    <col min="5614" max="5614" width="9.7109375" style="105" customWidth="1"/>
    <col min="5615" max="5615" width="12.85546875" style="105" customWidth="1"/>
    <col min="5616" max="5852" width="9.140625" style="105"/>
    <col min="5853" max="5853" width="9" style="105" bestFit="1" customWidth="1"/>
    <col min="5854" max="5854" width="9.85546875" style="105" bestFit="1" customWidth="1"/>
    <col min="5855" max="5855" width="9.140625" style="105" bestFit="1" customWidth="1"/>
    <col min="5856" max="5856" width="16" style="105" bestFit="1" customWidth="1"/>
    <col min="5857" max="5857" width="9" style="105" bestFit="1" customWidth="1"/>
    <col min="5858" max="5858" width="7.85546875" style="105" bestFit="1" customWidth="1"/>
    <col min="5859" max="5859" width="11.7109375" style="105" bestFit="1" customWidth="1"/>
    <col min="5860" max="5860" width="14.28515625" style="105" customWidth="1"/>
    <col min="5861" max="5861" width="11.7109375" style="105" bestFit="1" customWidth="1"/>
    <col min="5862" max="5862" width="14.140625" style="105" bestFit="1" customWidth="1"/>
    <col min="5863" max="5863" width="16.7109375" style="105" customWidth="1"/>
    <col min="5864" max="5864" width="16.5703125" style="105" customWidth="1"/>
    <col min="5865" max="5866" width="7.85546875" style="105" bestFit="1" customWidth="1"/>
    <col min="5867" max="5867" width="8" style="105" bestFit="1" customWidth="1"/>
    <col min="5868" max="5869" width="7.85546875" style="105" bestFit="1" customWidth="1"/>
    <col min="5870" max="5870" width="9.7109375" style="105" customWidth="1"/>
    <col min="5871" max="5871" width="12.85546875" style="105" customWidth="1"/>
    <col min="5872" max="6108" width="9.140625" style="105"/>
    <col min="6109" max="6109" width="9" style="105" bestFit="1" customWidth="1"/>
    <col min="6110" max="6110" width="9.85546875" style="105" bestFit="1" customWidth="1"/>
    <col min="6111" max="6111" width="9.140625" style="105" bestFit="1" customWidth="1"/>
    <col min="6112" max="6112" width="16" style="105" bestFit="1" customWidth="1"/>
    <col min="6113" max="6113" width="9" style="105" bestFit="1" customWidth="1"/>
    <col min="6114" max="6114" width="7.85546875" style="105" bestFit="1" customWidth="1"/>
    <col min="6115" max="6115" width="11.7109375" style="105" bestFit="1" customWidth="1"/>
    <col min="6116" max="6116" width="14.28515625" style="105" customWidth="1"/>
    <col min="6117" max="6117" width="11.7109375" style="105" bestFit="1" customWidth="1"/>
    <col min="6118" max="6118" width="14.140625" style="105" bestFit="1" customWidth="1"/>
    <col min="6119" max="6119" width="16.7109375" style="105" customWidth="1"/>
    <col min="6120" max="6120" width="16.5703125" style="105" customWidth="1"/>
    <col min="6121" max="6122" width="7.85546875" style="105" bestFit="1" customWidth="1"/>
    <col min="6123" max="6123" width="8" style="105" bestFit="1" customWidth="1"/>
    <col min="6124" max="6125" width="7.85546875" style="105" bestFit="1" customWidth="1"/>
    <col min="6126" max="6126" width="9.7109375" style="105" customWidth="1"/>
    <col min="6127" max="6127" width="12.85546875" style="105" customWidth="1"/>
    <col min="6128" max="6364" width="9.140625" style="105"/>
    <col min="6365" max="6365" width="9" style="105" bestFit="1" customWidth="1"/>
    <col min="6366" max="6366" width="9.85546875" style="105" bestFit="1" customWidth="1"/>
    <col min="6367" max="6367" width="9.140625" style="105" bestFit="1" customWidth="1"/>
    <col min="6368" max="6368" width="16" style="105" bestFit="1" customWidth="1"/>
    <col min="6369" max="6369" width="9" style="105" bestFit="1" customWidth="1"/>
    <col min="6370" max="6370" width="7.85546875" style="105" bestFit="1" customWidth="1"/>
    <col min="6371" max="6371" width="11.7109375" style="105" bestFit="1" customWidth="1"/>
    <col min="6372" max="6372" width="14.28515625" style="105" customWidth="1"/>
    <col min="6373" max="6373" width="11.7109375" style="105" bestFit="1" customWidth="1"/>
    <col min="6374" max="6374" width="14.140625" style="105" bestFit="1" customWidth="1"/>
    <col min="6375" max="6375" width="16.7109375" style="105" customWidth="1"/>
    <col min="6376" max="6376" width="16.5703125" style="105" customWidth="1"/>
    <col min="6377" max="6378" width="7.85546875" style="105" bestFit="1" customWidth="1"/>
    <col min="6379" max="6379" width="8" style="105" bestFit="1" customWidth="1"/>
    <col min="6380" max="6381" width="7.85546875" style="105" bestFit="1" customWidth="1"/>
    <col min="6382" max="6382" width="9.7109375" style="105" customWidth="1"/>
    <col min="6383" max="6383" width="12.85546875" style="105" customWidth="1"/>
    <col min="6384" max="6620" width="9.140625" style="105"/>
    <col min="6621" max="6621" width="9" style="105" bestFit="1" customWidth="1"/>
    <col min="6622" max="6622" width="9.85546875" style="105" bestFit="1" customWidth="1"/>
    <col min="6623" max="6623" width="9.140625" style="105" bestFit="1" customWidth="1"/>
    <col min="6624" max="6624" width="16" style="105" bestFit="1" customWidth="1"/>
    <col min="6625" max="6625" width="9" style="105" bestFit="1" customWidth="1"/>
    <col min="6626" max="6626" width="7.85546875" style="105" bestFit="1" customWidth="1"/>
    <col min="6627" max="6627" width="11.7109375" style="105" bestFit="1" customWidth="1"/>
    <col min="6628" max="6628" width="14.28515625" style="105" customWidth="1"/>
    <col min="6629" max="6629" width="11.7109375" style="105" bestFit="1" customWidth="1"/>
    <col min="6630" max="6630" width="14.140625" style="105" bestFit="1" customWidth="1"/>
    <col min="6631" max="6631" width="16.7109375" style="105" customWidth="1"/>
    <col min="6632" max="6632" width="16.5703125" style="105" customWidth="1"/>
    <col min="6633" max="6634" width="7.85546875" style="105" bestFit="1" customWidth="1"/>
    <col min="6635" max="6635" width="8" style="105" bestFit="1" customWidth="1"/>
    <col min="6636" max="6637" width="7.85546875" style="105" bestFit="1" customWidth="1"/>
    <col min="6638" max="6638" width="9.7109375" style="105" customWidth="1"/>
    <col min="6639" max="6639" width="12.85546875" style="105" customWidth="1"/>
    <col min="6640" max="6876" width="9.140625" style="105"/>
    <col min="6877" max="6877" width="9" style="105" bestFit="1" customWidth="1"/>
    <col min="6878" max="6878" width="9.85546875" style="105" bestFit="1" customWidth="1"/>
    <col min="6879" max="6879" width="9.140625" style="105" bestFit="1" customWidth="1"/>
    <col min="6880" max="6880" width="16" style="105" bestFit="1" customWidth="1"/>
    <col min="6881" max="6881" width="9" style="105" bestFit="1" customWidth="1"/>
    <col min="6882" max="6882" width="7.85546875" style="105" bestFit="1" customWidth="1"/>
    <col min="6883" max="6883" width="11.7109375" style="105" bestFit="1" customWidth="1"/>
    <col min="6884" max="6884" width="14.28515625" style="105" customWidth="1"/>
    <col min="6885" max="6885" width="11.7109375" style="105" bestFit="1" customWidth="1"/>
    <col min="6886" max="6886" width="14.140625" style="105" bestFit="1" customWidth="1"/>
    <col min="6887" max="6887" width="16.7109375" style="105" customWidth="1"/>
    <col min="6888" max="6888" width="16.5703125" style="105" customWidth="1"/>
    <col min="6889" max="6890" width="7.85546875" style="105" bestFit="1" customWidth="1"/>
    <col min="6891" max="6891" width="8" style="105" bestFit="1" customWidth="1"/>
    <col min="6892" max="6893" width="7.85546875" style="105" bestFit="1" customWidth="1"/>
    <col min="6894" max="6894" width="9.7109375" style="105" customWidth="1"/>
    <col min="6895" max="6895" width="12.85546875" style="105" customWidth="1"/>
    <col min="6896" max="7132" width="9.140625" style="105"/>
    <col min="7133" max="7133" width="9" style="105" bestFit="1" customWidth="1"/>
    <col min="7134" max="7134" width="9.85546875" style="105" bestFit="1" customWidth="1"/>
    <col min="7135" max="7135" width="9.140625" style="105" bestFit="1" customWidth="1"/>
    <col min="7136" max="7136" width="16" style="105" bestFit="1" customWidth="1"/>
    <col min="7137" max="7137" width="9" style="105" bestFit="1" customWidth="1"/>
    <col min="7138" max="7138" width="7.85546875" style="105" bestFit="1" customWidth="1"/>
    <col min="7139" max="7139" width="11.7109375" style="105" bestFit="1" customWidth="1"/>
    <col min="7140" max="7140" width="14.28515625" style="105" customWidth="1"/>
    <col min="7141" max="7141" width="11.7109375" style="105" bestFit="1" customWidth="1"/>
    <col min="7142" max="7142" width="14.140625" style="105" bestFit="1" customWidth="1"/>
    <col min="7143" max="7143" width="16.7109375" style="105" customWidth="1"/>
    <col min="7144" max="7144" width="16.5703125" style="105" customWidth="1"/>
    <col min="7145" max="7146" width="7.85546875" style="105" bestFit="1" customWidth="1"/>
    <col min="7147" max="7147" width="8" style="105" bestFit="1" customWidth="1"/>
    <col min="7148" max="7149" width="7.85546875" style="105" bestFit="1" customWidth="1"/>
    <col min="7150" max="7150" width="9.7109375" style="105" customWidth="1"/>
    <col min="7151" max="7151" width="12.85546875" style="105" customWidth="1"/>
    <col min="7152" max="7388" width="9.140625" style="105"/>
    <col min="7389" max="7389" width="9" style="105" bestFit="1" customWidth="1"/>
    <col min="7390" max="7390" width="9.85546875" style="105" bestFit="1" customWidth="1"/>
    <col min="7391" max="7391" width="9.140625" style="105" bestFit="1" customWidth="1"/>
    <col min="7392" max="7392" width="16" style="105" bestFit="1" customWidth="1"/>
    <col min="7393" max="7393" width="9" style="105" bestFit="1" customWidth="1"/>
    <col min="7394" max="7394" width="7.85546875" style="105" bestFit="1" customWidth="1"/>
    <col min="7395" max="7395" width="11.7109375" style="105" bestFit="1" customWidth="1"/>
    <col min="7396" max="7396" width="14.28515625" style="105" customWidth="1"/>
    <col min="7397" max="7397" width="11.7109375" style="105" bestFit="1" customWidth="1"/>
    <col min="7398" max="7398" width="14.140625" style="105" bestFit="1" customWidth="1"/>
    <col min="7399" max="7399" width="16.7109375" style="105" customWidth="1"/>
    <col min="7400" max="7400" width="16.5703125" style="105" customWidth="1"/>
    <col min="7401" max="7402" width="7.85546875" style="105" bestFit="1" customWidth="1"/>
    <col min="7403" max="7403" width="8" style="105" bestFit="1" customWidth="1"/>
    <col min="7404" max="7405" width="7.85546875" style="105" bestFit="1" customWidth="1"/>
    <col min="7406" max="7406" width="9.7109375" style="105" customWidth="1"/>
    <col min="7407" max="7407" width="12.85546875" style="105" customWidth="1"/>
    <col min="7408" max="7644" width="9.140625" style="105"/>
    <col min="7645" max="7645" width="9" style="105" bestFit="1" customWidth="1"/>
    <col min="7646" max="7646" width="9.85546875" style="105" bestFit="1" customWidth="1"/>
    <col min="7647" max="7647" width="9.140625" style="105" bestFit="1" customWidth="1"/>
    <col min="7648" max="7648" width="16" style="105" bestFit="1" customWidth="1"/>
    <col min="7649" max="7649" width="9" style="105" bestFit="1" customWidth="1"/>
    <col min="7650" max="7650" width="7.85546875" style="105" bestFit="1" customWidth="1"/>
    <col min="7651" max="7651" width="11.7109375" style="105" bestFit="1" customWidth="1"/>
    <col min="7652" max="7652" width="14.28515625" style="105" customWidth="1"/>
    <col min="7653" max="7653" width="11.7109375" style="105" bestFit="1" customWidth="1"/>
    <col min="7654" max="7654" width="14.140625" style="105" bestFit="1" customWidth="1"/>
    <col min="7655" max="7655" width="16.7109375" style="105" customWidth="1"/>
    <col min="7656" max="7656" width="16.5703125" style="105" customWidth="1"/>
    <col min="7657" max="7658" width="7.85546875" style="105" bestFit="1" customWidth="1"/>
    <col min="7659" max="7659" width="8" style="105" bestFit="1" customWidth="1"/>
    <col min="7660" max="7661" width="7.85546875" style="105" bestFit="1" customWidth="1"/>
    <col min="7662" max="7662" width="9.7109375" style="105" customWidth="1"/>
    <col min="7663" max="7663" width="12.85546875" style="105" customWidth="1"/>
    <col min="7664" max="7900" width="9.140625" style="105"/>
    <col min="7901" max="7901" width="9" style="105" bestFit="1" customWidth="1"/>
    <col min="7902" max="7902" width="9.85546875" style="105" bestFit="1" customWidth="1"/>
    <col min="7903" max="7903" width="9.140625" style="105" bestFit="1" customWidth="1"/>
    <col min="7904" max="7904" width="16" style="105" bestFit="1" customWidth="1"/>
    <col min="7905" max="7905" width="9" style="105" bestFit="1" customWidth="1"/>
    <col min="7906" max="7906" width="7.85546875" style="105" bestFit="1" customWidth="1"/>
    <col min="7907" max="7907" width="11.7109375" style="105" bestFit="1" customWidth="1"/>
    <col min="7908" max="7908" width="14.28515625" style="105" customWidth="1"/>
    <col min="7909" max="7909" width="11.7109375" style="105" bestFit="1" customWidth="1"/>
    <col min="7910" max="7910" width="14.140625" style="105" bestFit="1" customWidth="1"/>
    <col min="7911" max="7911" width="16.7109375" style="105" customWidth="1"/>
    <col min="7912" max="7912" width="16.5703125" style="105" customWidth="1"/>
    <col min="7913" max="7914" width="7.85546875" style="105" bestFit="1" customWidth="1"/>
    <col min="7915" max="7915" width="8" style="105" bestFit="1" customWidth="1"/>
    <col min="7916" max="7917" width="7.85546875" style="105" bestFit="1" customWidth="1"/>
    <col min="7918" max="7918" width="9.7109375" style="105" customWidth="1"/>
    <col min="7919" max="7919" width="12.85546875" style="105" customWidth="1"/>
    <col min="7920" max="8156" width="9.140625" style="105"/>
    <col min="8157" max="8157" width="9" style="105" bestFit="1" customWidth="1"/>
    <col min="8158" max="8158" width="9.85546875" style="105" bestFit="1" customWidth="1"/>
    <col min="8159" max="8159" width="9.140625" style="105" bestFit="1" customWidth="1"/>
    <col min="8160" max="8160" width="16" style="105" bestFit="1" customWidth="1"/>
    <col min="8161" max="8161" width="9" style="105" bestFit="1" customWidth="1"/>
    <col min="8162" max="8162" width="7.85546875" style="105" bestFit="1" customWidth="1"/>
    <col min="8163" max="8163" width="11.7109375" style="105" bestFit="1" customWidth="1"/>
    <col min="8164" max="8164" width="14.28515625" style="105" customWidth="1"/>
    <col min="8165" max="8165" width="11.7109375" style="105" bestFit="1" customWidth="1"/>
    <col min="8166" max="8166" width="14.140625" style="105" bestFit="1" customWidth="1"/>
    <col min="8167" max="8167" width="16.7109375" style="105" customWidth="1"/>
    <col min="8168" max="8168" width="16.5703125" style="105" customWidth="1"/>
    <col min="8169" max="8170" width="7.85546875" style="105" bestFit="1" customWidth="1"/>
    <col min="8171" max="8171" width="8" style="105" bestFit="1" customWidth="1"/>
    <col min="8172" max="8173" width="7.85546875" style="105" bestFit="1" customWidth="1"/>
    <col min="8174" max="8174" width="9.7109375" style="105" customWidth="1"/>
    <col min="8175" max="8175" width="12.85546875" style="105" customWidth="1"/>
    <col min="8176" max="8412" width="9.140625" style="105"/>
    <col min="8413" max="8413" width="9" style="105" bestFit="1" customWidth="1"/>
    <col min="8414" max="8414" width="9.85546875" style="105" bestFit="1" customWidth="1"/>
    <col min="8415" max="8415" width="9.140625" style="105" bestFit="1" customWidth="1"/>
    <col min="8416" max="8416" width="16" style="105" bestFit="1" customWidth="1"/>
    <col min="8417" max="8417" width="9" style="105" bestFit="1" customWidth="1"/>
    <col min="8418" max="8418" width="7.85546875" style="105" bestFit="1" customWidth="1"/>
    <col min="8419" max="8419" width="11.7109375" style="105" bestFit="1" customWidth="1"/>
    <col min="8420" max="8420" width="14.28515625" style="105" customWidth="1"/>
    <col min="8421" max="8421" width="11.7109375" style="105" bestFit="1" customWidth="1"/>
    <col min="8422" max="8422" width="14.140625" style="105" bestFit="1" customWidth="1"/>
    <col min="8423" max="8423" width="16.7109375" style="105" customWidth="1"/>
    <col min="8424" max="8424" width="16.5703125" style="105" customWidth="1"/>
    <col min="8425" max="8426" width="7.85546875" style="105" bestFit="1" customWidth="1"/>
    <col min="8427" max="8427" width="8" style="105" bestFit="1" customWidth="1"/>
    <col min="8428" max="8429" width="7.85546875" style="105" bestFit="1" customWidth="1"/>
    <col min="8430" max="8430" width="9.7109375" style="105" customWidth="1"/>
    <col min="8431" max="8431" width="12.85546875" style="105" customWidth="1"/>
    <col min="8432" max="8668" width="9.140625" style="105"/>
    <col min="8669" max="8669" width="9" style="105" bestFit="1" customWidth="1"/>
    <col min="8670" max="8670" width="9.85546875" style="105" bestFit="1" customWidth="1"/>
    <col min="8671" max="8671" width="9.140625" style="105" bestFit="1" customWidth="1"/>
    <col min="8672" max="8672" width="16" style="105" bestFit="1" customWidth="1"/>
    <col min="8673" max="8673" width="9" style="105" bestFit="1" customWidth="1"/>
    <col min="8674" max="8674" width="7.85546875" style="105" bestFit="1" customWidth="1"/>
    <col min="8675" max="8675" width="11.7109375" style="105" bestFit="1" customWidth="1"/>
    <col min="8676" max="8676" width="14.28515625" style="105" customWidth="1"/>
    <col min="8677" max="8677" width="11.7109375" style="105" bestFit="1" customWidth="1"/>
    <col min="8678" max="8678" width="14.140625" style="105" bestFit="1" customWidth="1"/>
    <col min="8679" max="8679" width="16.7109375" style="105" customWidth="1"/>
    <col min="8680" max="8680" width="16.5703125" style="105" customWidth="1"/>
    <col min="8681" max="8682" width="7.85546875" style="105" bestFit="1" customWidth="1"/>
    <col min="8683" max="8683" width="8" style="105" bestFit="1" customWidth="1"/>
    <col min="8684" max="8685" width="7.85546875" style="105" bestFit="1" customWidth="1"/>
    <col min="8686" max="8686" width="9.7109375" style="105" customWidth="1"/>
    <col min="8687" max="8687" width="12.85546875" style="105" customWidth="1"/>
    <col min="8688" max="8924" width="9.140625" style="105"/>
    <col min="8925" max="8925" width="9" style="105" bestFit="1" customWidth="1"/>
    <col min="8926" max="8926" width="9.85546875" style="105" bestFit="1" customWidth="1"/>
    <col min="8927" max="8927" width="9.140625" style="105" bestFit="1" customWidth="1"/>
    <col min="8928" max="8928" width="16" style="105" bestFit="1" customWidth="1"/>
    <col min="8929" max="8929" width="9" style="105" bestFit="1" customWidth="1"/>
    <col min="8930" max="8930" width="7.85546875" style="105" bestFit="1" customWidth="1"/>
    <col min="8931" max="8931" width="11.7109375" style="105" bestFit="1" customWidth="1"/>
    <col min="8932" max="8932" width="14.28515625" style="105" customWidth="1"/>
    <col min="8933" max="8933" width="11.7109375" style="105" bestFit="1" customWidth="1"/>
    <col min="8934" max="8934" width="14.140625" style="105" bestFit="1" customWidth="1"/>
    <col min="8935" max="8935" width="16.7109375" style="105" customWidth="1"/>
    <col min="8936" max="8936" width="16.5703125" style="105" customWidth="1"/>
    <col min="8937" max="8938" width="7.85546875" style="105" bestFit="1" customWidth="1"/>
    <col min="8939" max="8939" width="8" style="105" bestFit="1" customWidth="1"/>
    <col min="8940" max="8941" width="7.85546875" style="105" bestFit="1" customWidth="1"/>
    <col min="8942" max="8942" width="9.7109375" style="105" customWidth="1"/>
    <col min="8943" max="8943" width="12.85546875" style="105" customWidth="1"/>
    <col min="8944" max="9180" width="9.140625" style="105"/>
    <col min="9181" max="9181" width="9" style="105" bestFit="1" customWidth="1"/>
    <col min="9182" max="9182" width="9.85546875" style="105" bestFit="1" customWidth="1"/>
    <col min="9183" max="9183" width="9.140625" style="105" bestFit="1" customWidth="1"/>
    <col min="9184" max="9184" width="16" style="105" bestFit="1" customWidth="1"/>
    <col min="9185" max="9185" width="9" style="105" bestFit="1" customWidth="1"/>
    <col min="9186" max="9186" width="7.85546875" style="105" bestFit="1" customWidth="1"/>
    <col min="9187" max="9187" width="11.7109375" style="105" bestFit="1" customWidth="1"/>
    <col min="9188" max="9188" width="14.28515625" style="105" customWidth="1"/>
    <col min="9189" max="9189" width="11.7109375" style="105" bestFit="1" customWidth="1"/>
    <col min="9190" max="9190" width="14.140625" style="105" bestFit="1" customWidth="1"/>
    <col min="9191" max="9191" width="16.7109375" style="105" customWidth="1"/>
    <col min="9192" max="9192" width="16.5703125" style="105" customWidth="1"/>
    <col min="9193" max="9194" width="7.85546875" style="105" bestFit="1" customWidth="1"/>
    <col min="9195" max="9195" width="8" style="105" bestFit="1" customWidth="1"/>
    <col min="9196" max="9197" width="7.85546875" style="105" bestFit="1" customWidth="1"/>
    <col min="9198" max="9198" width="9.7109375" style="105" customWidth="1"/>
    <col min="9199" max="9199" width="12.85546875" style="105" customWidth="1"/>
    <col min="9200" max="9436" width="9.140625" style="105"/>
    <col min="9437" max="9437" width="9" style="105" bestFit="1" customWidth="1"/>
    <col min="9438" max="9438" width="9.85546875" style="105" bestFit="1" customWidth="1"/>
    <col min="9439" max="9439" width="9.140625" style="105" bestFit="1" customWidth="1"/>
    <col min="9440" max="9440" width="16" style="105" bestFit="1" customWidth="1"/>
    <col min="9441" max="9441" width="9" style="105" bestFit="1" customWidth="1"/>
    <col min="9442" max="9442" width="7.85546875" style="105" bestFit="1" customWidth="1"/>
    <col min="9443" max="9443" width="11.7109375" style="105" bestFit="1" customWidth="1"/>
    <col min="9444" max="9444" width="14.28515625" style="105" customWidth="1"/>
    <col min="9445" max="9445" width="11.7109375" style="105" bestFit="1" customWidth="1"/>
    <col min="9446" max="9446" width="14.140625" style="105" bestFit="1" customWidth="1"/>
    <col min="9447" max="9447" width="16.7109375" style="105" customWidth="1"/>
    <col min="9448" max="9448" width="16.5703125" style="105" customWidth="1"/>
    <col min="9449" max="9450" width="7.85546875" style="105" bestFit="1" customWidth="1"/>
    <col min="9451" max="9451" width="8" style="105" bestFit="1" customWidth="1"/>
    <col min="9452" max="9453" width="7.85546875" style="105" bestFit="1" customWidth="1"/>
    <col min="9454" max="9454" width="9.7109375" style="105" customWidth="1"/>
    <col min="9455" max="9455" width="12.85546875" style="105" customWidth="1"/>
    <col min="9456" max="9692" width="9.140625" style="105"/>
    <col min="9693" max="9693" width="9" style="105" bestFit="1" customWidth="1"/>
    <col min="9694" max="9694" width="9.85546875" style="105" bestFit="1" customWidth="1"/>
    <col min="9695" max="9695" width="9.140625" style="105" bestFit="1" customWidth="1"/>
    <col min="9696" max="9696" width="16" style="105" bestFit="1" customWidth="1"/>
    <col min="9697" max="9697" width="9" style="105" bestFit="1" customWidth="1"/>
    <col min="9698" max="9698" width="7.85546875" style="105" bestFit="1" customWidth="1"/>
    <col min="9699" max="9699" width="11.7109375" style="105" bestFit="1" customWidth="1"/>
    <col min="9700" max="9700" width="14.28515625" style="105" customWidth="1"/>
    <col min="9701" max="9701" width="11.7109375" style="105" bestFit="1" customWidth="1"/>
    <col min="9702" max="9702" width="14.140625" style="105" bestFit="1" customWidth="1"/>
    <col min="9703" max="9703" width="16.7109375" style="105" customWidth="1"/>
    <col min="9704" max="9704" width="16.5703125" style="105" customWidth="1"/>
    <col min="9705" max="9706" width="7.85546875" style="105" bestFit="1" customWidth="1"/>
    <col min="9707" max="9707" width="8" style="105" bestFit="1" customWidth="1"/>
    <col min="9708" max="9709" width="7.85546875" style="105" bestFit="1" customWidth="1"/>
    <col min="9710" max="9710" width="9.7109375" style="105" customWidth="1"/>
    <col min="9711" max="9711" width="12.85546875" style="105" customWidth="1"/>
    <col min="9712" max="9948" width="9.140625" style="105"/>
    <col min="9949" max="9949" width="9" style="105" bestFit="1" customWidth="1"/>
    <col min="9950" max="9950" width="9.85546875" style="105" bestFit="1" customWidth="1"/>
    <col min="9951" max="9951" width="9.140625" style="105" bestFit="1" customWidth="1"/>
    <col min="9952" max="9952" width="16" style="105" bestFit="1" customWidth="1"/>
    <col min="9953" max="9953" width="9" style="105" bestFit="1" customWidth="1"/>
    <col min="9954" max="9954" width="7.85546875" style="105" bestFit="1" customWidth="1"/>
    <col min="9955" max="9955" width="11.7109375" style="105" bestFit="1" customWidth="1"/>
    <col min="9956" max="9956" width="14.28515625" style="105" customWidth="1"/>
    <col min="9957" max="9957" width="11.7109375" style="105" bestFit="1" customWidth="1"/>
    <col min="9958" max="9958" width="14.140625" style="105" bestFit="1" customWidth="1"/>
    <col min="9959" max="9959" width="16.7109375" style="105" customWidth="1"/>
    <col min="9960" max="9960" width="16.5703125" style="105" customWidth="1"/>
    <col min="9961" max="9962" width="7.85546875" style="105" bestFit="1" customWidth="1"/>
    <col min="9963" max="9963" width="8" style="105" bestFit="1" customWidth="1"/>
    <col min="9964" max="9965" width="7.85546875" style="105" bestFit="1" customWidth="1"/>
    <col min="9966" max="9966" width="9.7109375" style="105" customWidth="1"/>
    <col min="9967" max="9967" width="12.85546875" style="105" customWidth="1"/>
    <col min="9968" max="10204" width="9.140625" style="105"/>
    <col min="10205" max="10205" width="9" style="105" bestFit="1" customWidth="1"/>
    <col min="10206" max="10206" width="9.85546875" style="105" bestFit="1" customWidth="1"/>
    <col min="10207" max="10207" width="9.140625" style="105" bestFit="1" customWidth="1"/>
    <col min="10208" max="10208" width="16" style="105" bestFit="1" customWidth="1"/>
    <col min="10209" max="10209" width="9" style="105" bestFit="1" customWidth="1"/>
    <col min="10210" max="10210" width="7.85546875" style="105" bestFit="1" customWidth="1"/>
    <col min="10211" max="10211" width="11.7109375" style="105" bestFit="1" customWidth="1"/>
    <col min="10212" max="10212" width="14.28515625" style="105" customWidth="1"/>
    <col min="10213" max="10213" width="11.7109375" style="105" bestFit="1" customWidth="1"/>
    <col min="10214" max="10214" width="14.140625" style="105" bestFit="1" customWidth="1"/>
    <col min="10215" max="10215" width="16.7109375" style="105" customWidth="1"/>
    <col min="10216" max="10216" width="16.5703125" style="105" customWidth="1"/>
    <col min="10217" max="10218" width="7.85546875" style="105" bestFit="1" customWidth="1"/>
    <col min="10219" max="10219" width="8" style="105" bestFit="1" customWidth="1"/>
    <col min="10220" max="10221" width="7.85546875" style="105" bestFit="1" customWidth="1"/>
    <col min="10222" max="10222" width="9.7109375" style="105" customWidth="1"/>
    <col min="10223" max="10223" width="12.85546875" style="105" customWidth="1"/>
    <col min="10224" max="10460" width="9.140625" style="105"/>
    <col min="10461" max="10461" width="9" style="105" bestFit="1" customWidth="1"/>
    <col min="10462" max="10462" width="9.85546875" style="105" bestFit="1" customWidth="1"/>
    <col min="10463" max="10463" width="9.140625" style="105" bestFit="1" customWidth="1"/>
    <col min="10464" max="10464" width="16" style="105" bestFit="1" customWidth="1"/>
    <col min="10465" max="10465" width="9" style="105" bestFit="1" customWidth="1"/>
    <col min="10466" max="10466" width="7.85546875" style="105" bestFit="1" customWidth="1"/>
    <col min="10467" max="10467" width="11.7109375" style="105" bestFit="1" customWidth="1"/>
    <col min="10468" max="10468" width="14.28515625" style="105" customWidth="1"/>
    <col min="10469" max="10469" width="11.7109375" style="105" bestFit="1" customWidth="1"/>
    <col min="10470" max="10470" width="14.140625" style="105" bestFit="1" customWidth="1"/>
    <col min="10471" max="10471" width="16.7109375" style="105" customWidth="1"/>
    <col min="10472" max="10472" width="16.5703125" style="105" customWidth="1"/>
    <col min="10473" max="10474" width="7.85546875" style="105" bestFit="1" customWidth="1"/>
    <col min="10475" max="10475" width="8" style="105" bestFit="1" customWidth="1"/>
    <col min="10476" max="10477" width="7.85546875" style="105" bestFit="1" customWidth="1"/>
    <col min="10478" max="10478" width="9.7109375" style="105" customWidth="1"/>
    <col min="10479" max="10479" width="12.85546875" style="105" customWidth="1"/>
    <col min="10480" max="10716" width="9.140625" style="105"/>
    <col min="10717" max="10717" width="9" style="105" bestFit="1" customWidth="1"/>
    <col min="10718" max="10718" width="9.85546875" style="105" bestFit="1" customWidth="1"/>
    <col min="10719" max="10719" width="9.140625" style="105" bestFit="1" customWidth="1"/>
    <col min="10720" max="10720" width="16" style="105" bestFit="1" customWidth="1"/>
    <col min="10721" max="10721" width="9" style="105" bestFit="1" customWidth="1"/>
    <col min="10722" max="10722" width="7.85546875" style="105" bestFit="1" customWidth="1"/>
    <col min="10723" max="10723" width="11.7109375" style="105" bestFit="1" customWidth="1"/>
    <col min="10724" max="10724" width="14.28515625" style="105" customWidth="1"/>
    <col min="10725" max="10725" width="11.7109375" style="105" bestFit="1" customWidth="1"/>
    <col min="10726" max="10726" width="14.140625" style="105" bestFit="1" customWidth="1"/>
    <col min="10727" max="10727" width="16.7109375" style="105" customWidth="1"/>
    <col min="10728" max="10728" width="16.5703125" style="105" customWidth="1"/>
    <col min="10729" max="10730" width="7.85546875" style="105" bestFit="1" customWidth="1"/>
    <col min="10731" max="10731" width="8" style="105" bestFit="1" customWidth="1"/>
    <col min="10732" max="10733" width="7.85546875" style="105" bestFit="1" customWidth="1"/>
    <col min="10734" max="10734" width="9.7109375" style="105" customWidth="1"/>
    <col min="10735" max="10735" width="12.85546875" style="105" customWidth="1"/>
    <col min="10736" max="10972" width="9.140625" style="105"/>
    <col min="10973" max="10973" width="9" style="105" bestFit="1" customWidth="1"/>
    <col min="10974" max="10974" width="9.85546875" style="105" bestFit="1" customWidth="1"/>
    <col min="10975" max="10975" width="9.140625" style="105" bestFit="1" customWidth="1"/>
    <col min="10976" max="10976" width="16" style="105" bestFit="1" customWidth="1"/>
    <col min="10977" max="10977" width="9" style="105" bestFit="1" customWidth="1"/>
    <col min="10978" max="10978" width="7.85546875" style="105" bestFit="1" customWidth="1"/>
    <col min="10979" max="10979" width="11.7109375" style="105" bestFit="1" customWidth="1"/>
    <col min="10980" max="10980" width="14.28515625" style="105" customWidth="1"/>
    <col min="10981" max="10981" width="11.7109375" style="105" bestFit="1" customWidth="1"/>
    <col min="10982" max="10982" width="14.140625" style="105" bestFit="1" customWidth="1"/>
    <col min="10983" max="10983" width="16.7109375" style="105" customWidth="1"/>
    <col min="10984" max="10984" width="16.5703125" style="105" customWidth="1"/>
    <col min="10985" max="10986" width="7.85546875" style="105" bestFit="1" customWidth="1"/>
    <col min="10987" max="10987" width="8" style="105" bestFit="1" customWidth="1"/>
    <col min="10988" max="10989" width="7.85546875" style="105" bestFit="1" customWidth="1"/>
    <col min="10990" max="10990" width="9.7109375" style="105" customWidth="1"/>
    <col min="10991" max="10991" width="12.85546875" style="105" customWidth="1"/>
    <col min="10992" max="11228" width="9.140625" style="105"/>
    <col min="11229" max="11229" width="9" style="105" bestFit="1" customWidth="1"/>
    <col min="11230" max="11230" width="9.85546875" style="105" bestFit="1" customWidth="1"/>
    <col min="11231" max="11231" width="9.140625" style="105" bestFit="1" customWidth="1"/>
    <col min="11232" max="11232" width="16" style="105" bestFit="1" customWidth="1"/>
    <col min="11233" max="11233" width="9" style="105" bestFit="1" customWidth="1"/>
    <col min="11234" max="11234" width="7.85546875" style="105" bestFit="1" customWidth="1"/>
    <col min="11235" max="11235" width="11.7109375" style="105" bestFit="1" customWidth="1"/>
    <col min="11236" max="11236" width="14.28515625" style="105" customWidth="1"/>
    <col min="11237" max="11237" width="11.7109375" style="105" bestFit="1" customWidth="1"/>
    <col min="11238" max="11238" width="14.140625" style="105" bestFit="1" customWidth="1"/>
    <col min="11239" max="11239" width="16.7109375" style="105" customWidth="1"/>
    <col min="11240" max="11240" width="16.5703125" style="105" customWidth="1"/>
    <col min="11241" max="11242" width="7.85546875" style="105" bestFit="1" customWidth="1"/>
    <col min="11243" max="11243" width="8" style="105" bestFit="1" customWidth="1"/>
    <col min="11244" max="11245" width="7.85546875" style="105" bestFit="1" customWidth="1"/>
    <col min="11246" max="11246" width="9.7109375" style="105" customWidth="1"/>
    <col min="11247" max="11247" width="12.85546875" style="105" customWidth="1"/>
    <col min="11248" max="11484" width="9.140625" style="105"/>
    <col min="11485" max="11485" width="9" style="105" bestFit="1" customWidth="1"/>
    <col min="11486" max="11486" width="9.85546875" style="105" bestFit="1" customWidth="1"/>
    <col min="11487" max="11487" width="9.140625" style="105" bestFit="1" customWidth="1"/>
    <col min="11488" max="11488" width="16" style="105" bestFit="1" customWidth="1"/>
    <col min="11489" max="11489" width="9" style="105" bestFit="1" customWidth="1"/>
    <col min="11490" max="11490" width="7.85546875" style="105" bestFit="1" customWidth="1"/>
    <col min="11491" max="11491" width="11.7109375" style="105" bestFit="1" customWidth="1"/>
    <col min="11492" max="11492" width="14.28515625" style="105" customWidth="1"/>
    <col min="11493" max="11493" width="11.7109375" style="105" bestFit="1" customWidth="1"/>
    <col min="11494" max="11494" width="14.140625" style="105" bestFit="1" customWidth="1"/>
    <col min="11495" max="11495" width="16.7109375" style="105" customWidth="1"/>
    <col min="11496" max="11496" width="16.5703125" style="105" customWidth="1"/>
    <col min="11497" max="11498" width="7.85546875" style="105" bestFit="1" customWidth="1"/>
    <col min="11499" max="11499" width="8" style="105" bestFit="1" customWidth="1"/>
    <col min="11500" max="11501" width="7.85546875" style="105" bestFit="1" customWidth="1"/>
    <col min="11502" max="11502" width="9.7109375" style="105" customWidth="1"/>
    <col min="11503" max="11503" width="12.85546875" style="105" customWidth="1"/>
    <col min="11504" max="11740" width="9.140625" style="105"/>
    <col min="11741" max="11741" width="9" style="105" bestFit="1" customWidth="1"/>
    <col min="11742" max="11742" width="9.85546875" style="105" bestFit="1" customWidth="1"/>
    <col min="11743" max="11743" width="9.140625" style="105" bestFit="1" customWidth="1"/>
    <col min="11744" max="11744" width="16" style="105" bestFit="1" customWidth="1"/>
    <col min="11745" max="11745" width="9" style="105" bestFit="1" customWidth="1"/>
    <col min="11746" max="11746" width="7.85546875" style="105" bestFit="1" customWidth="1"/>
    <col min="11747" max="11747" width="11.7109375" style="105" bestFit="1" customWidth="1"/>
    <col min="11748" max="11748" width="14.28515625" style="105" customWidth="1"/>
    <col min="11749" max="11749" width="11.7109375" style="105" bestFit="1" customWidth="1"/>
    <col min="11750" max="11750" width="14.140625" style="105" bestFit="1" customWidth="1"/>
    <col min="11751" max="11751" width="16.7109375" style="105" customWidth="1"/>
    <col min="11752" max="11752" width="16.5703125" style="105" customWidth="1"/>
    <col min="11753" max="11754" width="7.85546875" style="105" bestFit="1" customWidth="1"/>
    <col min="11755" max="11755" width="8" style="105" bestFit="1" customWidth="1"/>
    <col min="11756" max="11757" width="7.85546875" style="105" bestFit="1" customWidth="1"/>
    <col min="11758" max="11758" width="9.7109375" style="105" customWidth="1"/>
    <col min="11759" max="11759" width="12.85546875" style="105" customWidth="1"/>
    <col min="11760" max="11996" width="9.140625" style="105"/>
    <col min="11997" max="11997" width="9" style="105" bestFit="1" customWidth="1"/>
    <col min="11998" max="11998" width="9.85546875" style="105" bestFit="1" customWidth="1"/>
    <col min="11999" max="11999" width="9.140625" style="105" bestFit="1" customWidth="1"/>
    <col min="12000" max="12000" width="16" style="105" bestFit="1" customWidth="1"/>
    <col min="12001" max="12001" width="9" style="105" bestFit="1" customWidth="1"/>
    <col min="12002" max="12002" width="7.85546875" style="105" bestFit="1" customWidth="1"/>
    <col min="12003" max="12003" width="11.7109375" style="105" bestFit="1" customWidth="1"/>
    <col min="12004" max="12004" width="14.28515625" style="105" customWidth="1"/>
    <col min="12005" max="12005" width="11.7109375" style="105" bestFit="1" customWidth="1"/>
    <col min="12006" max="12006" width="14.140625" style="105" bestFit="1" customWidth="1"/>
    <col min="12007" max="12007" width="16.7109375" style="105" customWidth="1"/>
    <col min="12008" max="12008" width="16.5703125" style="105" customWidth="1"/>
    <col min="12009" max="12010" width="7.85546875" style="105" bestFit="1" customWidth="1"/>
    <col min="12011" max="12011" width="8" style="105" bestFit="1" customWidth="1"/>
    <col min="12012" max="12013" width="7.85546875" style="105" bestFit="1" customWidth="1"/>
    <col min="12014" max="12014" width="9.7109375" style="105" customWidth="1"/>
    <col min="12015" max="12015" width="12.85546875" style="105" customWidth="1"/>
    <col min="12016" max="12252" width="9.140625" style="105"/>
    <col min="12253" max="12253" width="9" style="105" bestFit="1" customWidth="1"/>
    <col min="12254" max="12254" width="9.85546875" style="105" bestFit="1" customWidth="1"/>
    <col min="12255" max="12255" width="9.140625" style="105" bestFit="1" customWidth="1"/>
    <col min="12256" max="12256" width="16" style="105" bestFit="1" customWidth="1"/>
    <col min="12257" max="12257" width="9" style="105" bestFit="1" customWidth="1"/>
    <col min="12258" max="12258" width="7.85546875" style="105" bestFit="1" customWidth="1"/>
    <col min="12259" max="12259" width="11.7109375" style="105" bestFit="1" customWidth="1"/>
    <col min="12260" max="12260" width="14.28515625" style="105" customWidth="1"/>
    <col min="12261" max="12261" width="11.7109375" style="105" bestFit="1" customWidth="1"/>
    <col min="12262" max="12262" width="14.140625" style="105" bestFit="1" customWidth="1"/>
    <col min="12263" max="12263" width="16.7109375" style="105" customWidth="1"/>
    <col min="12264" max="12264" width="16.5703125" style="105" customWidth="1"/>
    <col min="12265" max="12266" width="7.85546875" style="105" bestFit="1" customWidth="1"/>
    <col min="12267" max="12267" width="8" style="105" bestFit="1" customWidth="1"/>
    <col min="12268" max="12269" width="7.85546875" style="105" bestFit="1" customWidth="1"/>
    <col min="12270" max="12270" width="9.7109375" style="105" customWidth="1"/>
    <col min="12271" max="12271" width="12.85546875" style="105" customWidth="1"/>
    <col min="12272" max="12508" width="9.140625" style="105"/>
    <col min="12509" max="12509" width="9" style="105" bestFit="1" customWidth="1"/>
    <col min="12510" max="12510" width="9.85546875" style="105" bestFit="1" customWidth="1"/>
    <col min="12511" max="12511" width="9.140625" style="105" bestFit="1" customWidth="1"/>
    <col min="12512" max="12512" width="16" style="105" bestFit="1" customWidth="1"/>
    <col min="12513" max="12513" width="9" style="105" bestFit="1" customWidth="1"/>
    <col min="12514" max="12514" width="7.85546875" style="105" bestFit="1" customWidth="1"/>
    <col min="12515" max="12515" width="11.7109375" style="105" bestFit="1" customWidth="1"/>
    <col min="12516" max="12516" width="14.28515625" style="105" customWidth="1"/>
    <col min="12517" max="12517" width="11.7109375" style="105" bestFit="1" customWidth="1"/>
    <col min="12518" max="12518" width="14.140625" style="105" bestFit="1" customWidth="1"/>
    <col min="12519" max="12519" width="16.7109375" style="105" customWidth="1"/>
    <col min="12520" max="12520" width="16.5703125" style="105" customWidth="1"/>
    <col min="12521" max="12522" width="7.85546875" style="105" bestFit="1" customWidth="1"/>
    <col min="12523" max="12523" width="8" style="105" bestFit="1" customWidth="1"/>
    <col min="12524" max="12525" width="7.85546875" style="105" bestFit="1" customWidth="1"/>
    <col min="12526" max="12526" width="9.7109375" style="105" customWidth="1"/>
    <col min="12527" max="12527" width="12.85546875" style="105" customWidth="1"/>
    <col min="12528" max="12764" width="9.140625" style="105"/>
    <col min="12765" max="12765" width="9" style="105" bestFit="1" customWidth="1"/>
    <col min="12766" max="12766" width="9.85546875" style="105" bestFit="1" customWidth="1"/>
    <col min="12767" max="12767" width="9.140625" style="105" bestFit="1" customWidth="1"/>
    <col min="12768" max="12768" width="16" style="105" bestFit="1" customWidth="1"/>
    <col min="12769" max="12769" width="9" style="105" bestFit="1" customWidth="1"/>
    <col min="12770" max="12770" width="7.85546875" style="105" bestFit="1" customWidth="1"/>
    <col min="12771" max="12771" width="11.7109375" style="105" bestFit="1" customWidth="1"/>
    <col min="12772" max="12772" width="14.28515625" style="105" customWidth="1"/>
    <col min="12773" max="12773" width="11.7109375" style="105" bestFit="1" customWidth="1"/>
    <col min="12774" max="12774" width="14.140625" style="105" bestFit="1" customWidth="1"/>
    <col min="12775" max="12775" width="16.7109375" style="105" customWidth="1"/>
    <col min="12776" max="12776" width="16.5703125" style="105" customWidth="1"/>
    <col min="12777" max="12778" width="7.85546875" style="105" bestFit="1" customWidth="1"/>
    <col min="12779" max="12779" width="8" style="105" bestFit="1" customWidth="1"/>
    <col min="12780" max="12781" width="7.85546875" style="105" bestFit="1" customWidth="1"/>
    <col min="12782" max="12782" width="9.7109375" style="105" customWidth="1"/>
    <col min="12783" max="12783" width="12.85546875" style="105" customWidth="1"/>
    <col min="12784" max="13020" width="9.140625" style="105"/>
    <col min="13021" max="13021" width="9" style="105" bestFit="1" customWidth="1"/>
    <col min="13022" max="13022" width="9.85546875" style="105" bestFit="1" customWidth="1"/>
    <col min="13023" max="13023" width="9.140625" style="105" bestFit="1" customWidth="1"/>
    <col min="13024" max="13024" width="16" style="105" bestFit="1" customWidth="1"/>
    <col min="13025" max="13025" width="9" style="105" bestFit="1" customWidth="1"/>
    <col min="13026" max="13026" width="7.85546875" style="105" bestFit="1" customWidth="1"/>
    <col min="13027" max="13027" width="11.7109375" style="105" bestFit="1" customWidth="1"/>
    <col min="13028" max="13028" width="14.28515625" style="105" customWidth="1"/>
    <col min="13029" max="13029" width="11.7109375" style="105" bestFit="1" customWidth="1"/>
    <col min="13030" max="13030" width="14.140625" style="105" bestFit="1" customWidth="1"/>
    <col min="13031" max="13031" width="16.7109375" style="105" customWidth="1"/>
    <col min="13032" max="13032" width="16.5703125" style="105" customWidth="1"/>
    <col min="13033" max="13034" width="7.85546875" style="105" bestFit="1" customWidth="1"/>
    <col min="13035" max="13035" width="8" style="105" bestFit="1" customWidth="1"/>
    <col min="13036" max="13037" width="7.85546875" style="105" bestFit="1" customWidth="1"/>
    <col min="13038" max="13038" width="9.7109375" style="105" customWidth="1"/>
    <col min="13039" max="13039" width="12.85546875" style="105" customWidth="1"/>
    <col min="13040" max="13276" width="9.140625" style="105"/>
    <col min="13277" max="13277" width="9" style="105" bestFit="1" customWidth="1"/>
    <col min="13278" max="13278" width="9.85546875" style="105" bestFit="1" customWidth="1"/>
    <col min="13279" max="13279" width="9.140625" style="105" bestFit="1" customWidth="1"/>
    <col min="13280" max="13280" width="16" style="105" bestFit="1" customWidth="1"/>
    <col min="13281" max="13281" width="9" style="105" bestFit="1" customWidth="1"/>
    <col min="13282" max="13282" width="7.85546875" style="105" bestFit="1" customWidth="1"/>
    <col min="13283" max="13283" width="11.7109375" style="105" bestFit="1" customWidth="1"/>
    <col min="13284" max="13284" width="14.28515625" style="105" customWidth="1"/>
    <col min="13285" max="13285" width="11.7109375" style="105" bestFit="1" customWidth="1"/>
    <col min="13286" max="13286" width="14.140625" style="105" bestFit="1" customWidth="1"/>
    <col min="13287" max="13287" width="16.7109375" style="105" customWidth="1"/>
    <col min="13288" max="13288" width="16.5703125" style="105" customWidth="1"/>
    <col min="13289" max="13290" width="7.85546875" style="105" bestFit="1" customWidth="1"/>
    <col min="13291" max="13291" width="8" style="105" bestFit="1" customWidth="1"/>
    <col min="13292" max="13293" width="7.85546875" style="105" bestFit="1" customWidth="1"/>
    <col min="13294" max="13294" width="9.7109375" style="105" customWidth="1"/>
    <col min="13295" max="13295" width="12.85546875" style="105" customWidth="1"/>
    <col min="13296" max="13532" width="9.140625" style="105"/>
    <col min="13533" max="13533" width="9" style="105" bestFit="1" customWidth="1"/>
    <col min="13534" max="13534" width="9.85546875" style="105" bestFit="1" customWidth="1"/>
    <col min="13535" max="13535" width="9.140625" style="105" bestFit="1" customWidth="1"/>
    <col min="13536" max="13536" width="16" style="105" bestFit="1" customWidth="1"/>
    <col min="13537" max="13537" width="9" style="105" bestFit="1" customWidth="1"/>
    <col min="13538" max="13538" width="7.85546875" style="105" bestFit="1" customWidth="1"/>
    <col min="13539" max="13539" width="11.7109375" style="105" bestFit="1" customWidth="1"/>
    <col min="13540" max="13540" width="14.28515625" style="105" customWidth="1"/>
    <col min="13541" max="13541" width="11.7109375" style="105" bestFit="1" customWidth="1"/>
    <col min="13542" max="13542" width="14.140625" style="105" bestFit="1" customWidth="1"/>
    <col min="13543" max="13543" width="16.7109375" style="105" customWidth="1"/>
    <col min="13544" max="13544" width="16.5703125" style="105" customWidth="1"/>
    <col min="13545" max="13546" width="7.85546875" style="105" bestFit="1" customWidth="1"/>
    <col min="13547" max="13547" width="8" style="105" bestFit="1" customWidth="1"/>
    <col min="13548" max="13549" width="7.85546875" style="105" bestFit="1" customWidth="1"/>
    <col min="13550" max="13550" width="9.7109375" style="105" customWidth="1"/>
    <col min="13551" max="13551" width="12.85546875" style="105" customWidth="1"/>
    <col min="13552" max="13788" width="9.140625" style="105"/>
    <col min="13789" max="13789" width="9" style="105" bestFit="1" customWidth="1"/>
    <col min="13790" max="13790" width="9.85546875" style="105" bestFit="1" customWidth="1"/>
    <col min="13791" max="13791" width="9.140625" style="105" bestFit="1" customWidth="1"/>
    <col min="13792" max="13792" width="16" style="105" bestFit="1" customWidth="1"/>
    <col min="13793" max="13793" width="9" style="105" bestFit="1" customWidth="1"/>
    <col min="13794" max="13794" width="7.85546875" style="105" bestFit="1" customWidth="1"/>
    <col min="13795" max="13795" width="11.7109375" style="105" bestFit="1" customWidth="1"/>
    <col min="13796" max="13796" width="14.28515625" style="105" customWidth="1"/>
    <col min="13797" max="13797" width="11.7109375" style="105" bestFit="1" customWidth="1"/>
    <col min="13798" max="13798" width="14.140625" style="105" bestFit="1" customWidth="1"/>
    <col min="13799" max="13799" width="16.7109375" style="105" customWidth="1"/>
    <col min="13800" max="13800" width="16.5703125" style="105" customWidth="1"/>
    <col min="13801" max="13802" width="7.85546875" style="105" bestFit="1" customWidth="1"/>
    <col min="13803" max="13803" width="8" style="105" bestFit="1" customWidth="1"/>
    <col min="13804" max="13805" width="7.85546875" style="105" bestFit="1" customWidth="1"/>
    <col min="13806" max="13806" width="9.7109375" style="105" customWidth="1"/>
    <col min="13807" max="13807" width="12.85546875" style="105" customWidth="1"/>
    <col min="13808" max="14044" width="9.140625" style="105"/>
    <col min="14045" max="14045" width="9" style="105" bestFit="1" customWidth="1"/>
    <col min="14046" max="14046" width="9.85546875" style="105" bestFit="1" customWidth="1"/>
    <col min="14047" max="14047" width="9.140625" style="105" bestFit="1" customWidth="1"/>
    <col min="14048" max="14048" width="16" style="105" bestFit="1" customWidth="1"/>
    <col min="14049" max="14049" width="9" style="105" bestFit="1" customWidth="1"/>
    <col min="14050" max="14050" width="7.85546875" style="105" bestFit="1" customWidth="1"/>
    <col min="14051" max="14051" width="11.7109375" style="105" bestFit="1" customWidth="1"/>
    <col min="14052" max="14052" width="14.28515625" style="105" customWidth="1"/>
    <col min="14053" max="14053" width="11.7109375" style="105" bestFit="1" customWidth="1"/>
    <col min="14054" max="14054" width="14.140625" style="105" bestFit="1" customWidth="1"/>
    <col min="14055" max="14055" width="16.7109375" style="105" customWidth="1"/>
    <col min="14056" max="14056" width="16.5703125" style="105" customWidth="1"/>
    <col min="14057" max="14058" width="7.85546875" style="105" bestFit="1" customWidth="1"/>
    <col min="14059" max="14059" width="8" style="105" bestFit="1" customWidth="1"/>
    <col min="14060" max="14061" width="7.85546875" style="105" bestFit="1" customWidth="1"/>
    <col min="14062" max="14062" width="9.7109375" style="105" customWidth="1"/>
    <col min="14063" max="14063" width="12.85546875" style="105" customWidth="1"/>
    <col min="14064" max="14300" width="9.140625" style="105"/>
    <col min="14301" max="14301" width="9" style="105" bestFit="1" customWidth="1"/>
    <col min="14302" max="14302" width="9.85546875" style="105" bestFit="1" customWidth="1"/>
    <col min="14303" max="14303" width="9.140625" style="105" bestFit="1" customWidth="1"/>
    <col min="14304" max="14304" width="16" style="105" bestFit="1" customWidth="1"/>
    <col min="14305" max="14305" width="9" style="105" bestFit="1" customWidth="1"/>
    <col min="14306" max="14306" width="7.85546875" style="105" bestFit="1" customWidth="1"/>
    <col min="14307" max="14307" width="11.7109375" style="105" bestFit="1" customWidth="1"/>
    <col min="14308" max="14308" width="14.28515625" style="105" customWidth="1"/>
    <col min="14309" max="14309" width="11.7109375" style="105" bestFit="1" customWidth="1"/>
    <col min="14310" max="14310" width="14.140625" style="105" bestFit="1" customWidth="1"/>
    <col min="14311" max="14311" width="16.7109375" style="105" customWidth="1"/>
    <col min="14312" max="14312" width="16.5703125" style="105" customWidth="1"/>
    <col min="14313" max="14314" width="7.85546875" style="105" bestFit="1" customWidth="1"/>
    <col min="14315" max="14315" width="8" style="105" bestFit="1" customWidth="1"/>
    <col min="14316" max="14317" width="7.85546875" style="105" bestFit="1" customWidth="1"/>
    <col min="14318" max="14318" width="9.7109375" style="105" customWidth="1"/>
    <col min="14319" max="14319" width="12.85546875" style="105" customWidth="1"/>
    <col min="14320" max="14556" width="9.140625" style="105"/>
    <col min="14557" max="14557" width="9" style="105" bestFit="1" customWidth="1"/>
    <col min="14558" max="14558" width="9.85546875" style="105" bestFit="1" customWidth="1"/>
    <col min="14559" max="14559" width="9.140625" style="105" bestFit="1" customWidth="1"/>
    <col min="14560" max="14560" width="16" style="105" bestFit="1" customWidth="1"/>
    <col min="14561" max="14561" width="9" style="105" bestFit="1" customWidth="1"/>
    <col min="14562" max="14562" width="7.85546875" style="105" bestFit="1" customWidth="1"/>
    <col min="14563" max="14563" width="11.7109375" style="105" bestFit="1" customWidth="1"/>
    <col min="14564" max="14564" width="14.28515625" style="105" customWidth="1"/>
    <col min="14565" max="14565" width="11.7109375" style="105" bestFit="1" customWidth="1"/>
    <col min="14566" max="14566" width="14.140625" style="105" bestFit="1" customWidth="1"/>
    <col min="14567" max="14567" width="16.7109375" style="105" customWidth="1"/>
    <col min="14568" max="14568" width="16.5703125" style="105" customWidth="1"/>
    <col min="14569" max="14570" width="7.85546875" style="105" bestFit="1" customWidth="1"/>
    <col min="14571" max="14571" width="8" style="105" bestFit="1" customWidth="1"/>
    <col min="14572" max="14573" width="7.85546875" style="105" bestFit="1" customWidth="1"/>
    <col min="14574" max="14574" width="9.7109375" style="105" customWidth="1"/>
    <col min="14575" max="14575" width="12.85546875" style="105" customWidth="1"/>
    <col min="14576" max="14812" width="9.140625" style="105"/>
    <col min="14813" max="14813" width="9" style="105" bestFit="1" customWidth="1"/>
    <col min="14814" max="14814" width="9.85546875" style="105" bestFit="1" customWidth="1"/>
    <col min="14815" max="14815" width="9.140625" style="105" bestFit="1" customWidth="1"/>
    <col min="14816" max="14816" width="16" style="105" bestFit="1" customWidth="1"/>
    <col min="14817" max="14817" width="9" style="105" bestFit="1" customWidth="1"/>
    <col min="14818" max="14818" width="7.85546875" style="105" bestFit="1" customWidth="1"/>
    <col min="14819" max="14819" width="11.7109375" style="105" bestFit="1" customWidth="1"/>
    <col min="14820" max="14820" width="14.28515625" style="105" customWidth="1"/>
    <col min="14821" max="14821" width="11.7109375" style="105" bestFit="1" customWidth="1"/>
    <col min="14822" max="14822" width="14.140625" style="105" bestFit="1" customWidth="1"/>
    <col min="14823" max="14823" width="16.7109375" style="105" customWidth="1"/>
    <col min="14824" max="14824" width="16.5703125" style="105" customWidth="1"/>
    <col min="14825" max="14826" width="7.85546875" style="105" bestFit="1" customWidth="1"/>
    <col min="14827" max="14827" width="8" style="105" bestFit="1" customWidth="1"/>
    <col min="14828" max="14829" width="7.85546875" style="105" bestFit="1" customWidth="1"/>
    <col min="14830" max="14830" width="9.7109375" style="105" customWidth="1"/>
    <col min="14831" max="14831" width="12.85546875" style="105" customWidth="1"/>
    <col min="14832" max="15068" width="9.140625" style="105"/>
    <col min="15069" max="15069" width="9" style="105" bestFit="1" customWidth="1"/>
    <col min="15070" max="15070" width="9.85546875" style="105" bestFit="1" customWidth="1"/>
    <col min="15071" max="15071" width="9.140625" style="105" bestFit="1" customWidth="1"/>
    <col min="15072" max="15072" width="16" style="105" bestFit="1" customWidth="1"/>
    <col min="15073" max="15073" width="9" style="105" bestFit="1" customWidth="1"/>
    <col min="15074" max="15074" width="7.85546875" style="105" bestFit="1" customWidth="1"/>
    <col min="15075" max="15075" width="11.7109375" style="105" bestFit="1" customWidth="1"/>
    <col min="15076" max="15076" width="14.28515625" style="105" customWidth="1"/>
    <col min="15077" max="15077" width="11.7109375" style="105" bestFit="1" customWidth="1"/>
    <col min="15078" max="15078" width="14.140625" style="105" bestFit="1" customWidth="1"/>
    <col min="15079" max="15079" width="16.7109375" style="105" customWidth="1"/>
    <col min="15080" max="15080" width="16.5703125" style="105" customWidth="1"/>
    <col min="15081" max="15082" width="7.85546875" style="105" bestFit="1" customWidth="1"/>
    <col min="15083" max="15083" width="8" style="105" bestFit="1" customWidth="1"/>
    <col min="15084" max="15085" width="7.85546875" style="105" bestFit="1" customWidth="1"/>
    <col min="15086" max="15086" width="9.7109375" style="105" customWidth="1"/>
    <col min="15087" max="15087" width="12.85546875" style="105" customWidth="1"/>
    <col min="15088" max="15324" width="9.140625" style="105"/>
    <col min="15325" max="15325" width="9" style="105" bestFit="1" customWidth="1"/>
    <col min="15326" max="15326" width="9.85546875" style="105" bestFit="1" customWidth="1"/>
    <col min="15327" max="15327" width="9.140625" style="105" bestFit="1" customWidth="1"/>
    <col min="15328" max="15328" width="16" style="105" bestFit="1" customWidth="1"/>
    <col min="15329" max="15329" width="9" style="105" bestFit="1" customWidth="1"/>
    <col min="15330" max="15330" width="7.85546875" style="105" bestFit="1" customWidth="1"/>
    <col min="15331" max="15331" width="11.7109375" style="105" bestFit="1" customWidth="1"/>
    <col min="15332" max="15332" width="14.28515625" style="105" customWidth="1"/>
    <col min="15333" max="15333" width="11.7109375" style="105" bestFit="1" customWidth="1"/>
    <col min="15334" max="15334" width="14.140625" style="105" bestFit="1" customWidth="1"/>
    <col min="15335" max="15335" width="16.7109375" style="105" customWidth="1"/>
    <col min="15336" max="15336" width="16.5703125" style="105" customWidth="1"/>
    <col min="15337" max="15338" width="7.85546875" style="105" bestFit="1" customWidth="1"/>
    <col min="15339" max="15339" width="8" style="105" bestFit="1" customWidth="1"/>
    <col min="15340" max="15341" width="7.85546875" style="105" bestFit="1" customWidth="1"/>
    <col min="15342" max="15342" width="9.7109375" style="105" customWidth="1"/>
    <col min="15343" max="15343" width="12.85546875" style="105" customWidth="1"/>
    <col min="15344" max="15580" width="9.140625" style="105"/>
    <col min="15581" max="15581" width="9" style="105" bestFit="1" customWidth="1"/>
    <col min="15582" max="15582" width="9.85546875" style="105" bestFit="1" customWidth="1"/>
    <col min="15583" max="15583" width="9.140625" style="105" bestFit="1" customWidth="1"/>
    <col min="15584" max="15584" width="16" style="105" bestFit="1" customWidth="1"/>
    <col min="15585" max="15585" width="9" style="105" bestFit="1" customWidth="1"/>
    <col min="15586" max="15586" width="7.85546875" style="105" bestFit="1" customWidth="1"/>
    <col min="15587" max="15587" width="11.7109375" style="105" bestFit="1" customWidth="1"/>
    <col min="15588" max="15588" width="14.28515625" style="105" customWidth="1"/>
    <col min="15589" max="15589" width="11.7109375" style="105" bestFit="1" customWidth="1"/>
    <col min="15590" max="15590" width="14.140625" style="105" bestFit="1" customWidth="1"/>
    <col min="15591" max="15591" width="16.7109375" style="105" customWidth="1"/>
    <col min="15592" max="15592" width="16.5703125" style="105" customWidth="1"/>
    <col min="15593" max="15594" width="7.85546875" style="105" bestFit="1" customWidth="1"/>
    <col min="15595" max="15595" width="8" style="105" bestFit="1" customWidth="1"/>
    <col min="15596" max="15597" width="7.85546875" style="105" bestFit="1" customWidth="1"/>
    <col min="15598" max="15598" width="9.7109375" style="105" customWidth="1"/>
    <col min="15599" max="15599" width="12.85546875" style="105" customWidth="1"/>
    <col min="15600" max="15836" width="9.140625" style="105"/>
    <col min="15837" max="15837" width="9" style="105" bestFit="1" customWidth="1"/>
    <col min="15838" max="15838" width="9.85546875" style="105" bestFit="1" customWidth="1"/>
    <col min="15839" max="15839" width="9.140625" style="105" bestFit="1" customWidth="1"/>
    <col min="15840" max="15840" width="16" style="105" bestFit="1" customWidth="1"/>
    <col min="15841" max="15841" width="9" style="105" bestFit="1" customWidth="1"/>
    <col min="15842" max="15842" width="7.85546875" style="105" bestFit="1" customWidth="1"/>
    <col min="15843" max="15843" width="11.7109375" style="105" bestFit="1" customWidth="1"/>
    <col min="15844" max="15844" width="14.28515625" style="105" customWidth="1"/>
    <col min="15845" max="15845" width="11.7109375" style="105" bestFit="1" customWidth="1"/>
    <col min="15846" max="15846" width="14.140625" style="105" bestFit="1" customWidth="1"/>
    <col min="15847" max="15847" width="16.7109375" style="105" customWidth="1"/>
    <col min="15848" max="15848" width="16.5703125" style="105" customWidth="1"/>
    <col min="15849" max="15850" width="7.85546875" style="105" bestFit="1" customWidth="1"/>
    <col min="15851" max="15851" width="8" style="105" bestFit="1" customWidth="1"/>
    <col min="15852" max="15853" width="7.85546875" style="105" bestFit="1" customWidth="1"/>
    <col min="15854" max="15854" width="9.7109375" style="105" customWidth="1"/>
    <col min="15855" max="15855" width="12.85546875" style="105" customWidth="1"/>
    <col min="15856" max="16092" width="9.140625" style="105"/>
    <col min="16093" max="16093" width="9" style="105" bestFit="1" customWidth="1"/>
    <col min="16094" max="16094" width="9.85546875" style="105" bestFit="1" customWidth="1"/>
    <col min="16095" max="16095" width="9.140625" style="105" bestFit="1" customWidth="1"/>
    <col min="16096" max="16096" width="16" style="105" bestFit="1" customWidth="1"/>
    <col min="16097" max="16097" width="9" style="105" bestFit="1" customWidth="1"/>
    <col min="16098" max="16098" width="7.85546875" style="105" bestFit="1" customWidth="1"/>
    <col min="16099" max="16099" width="11.7109375" style="105" bestFit="1" customWidth="1"/>
    <col min="16100" max="16100" width="14.28515625" style="105" customWidth="1"/>
    <col min="16101" max="16101" width="11.7109375" style="105" bestFit="1" customWidth="1"/>
    <col min="16102" max="16102" width="14.140625" style="105" bestFit="1" customWidth="1"/>
    <col min="16103" max="16103" width="16.7109375" style="105" customWidth="1"/>
    <col min="16104" max="16104" width="16.5703125" style="105" customWidth="1"/>
    <col min="16105" max="16106" width="7.85546875" style="105" bestFit="1" customWidth="1"/>
    <col min="16107" max="16107" width="8" style="105" bestFit="1" customWidth="1"/>
    <col min="16108" max="16109" width="7.85546875" style="105" bestFit="1" customWidth="1"/>
    <col min="16110" max="16110" width="9.7109375" style="105" customWidth="1"/>
    <col min="16111" max="16111" width="12.85546875" style="105" customWidth="1"/>
    <col min="16112" max="16384" width="9.140625" style="105"/>
  </cols>
  <sheetData>
    <row r="1" spans="1:22" s="107" customFormat="1" ht="15.75" customHeight="1">
      <c r="A1" s="544" t="s">
        <v>1</v>
      </c>
      <c r="B1" s="679" t="s">
        <v>0</v>
      </c>
      <c r="C1" s="681" t="s">
        <v>145</v>
      </c>
      <c r="D1" s="681"/>
      <c r="E1" s="681"/>
      <c r="F1" s="682" t="s">
        <v>29</v>
      </c>
      <c r="G1" s="683"/>
      <c r="H1" s="683"/>
      <c r="I1" s="683"/>
      <c r="J1" s="683"/>
      <c r="K1" s="683"/>
      <c r="L1" s="683"/>
      <c r="M1" s="683"/>
      <c r="N1" s="683"/>
      <c r="O1" s="683"/>
      <c r="P1" s="683"/>
      <c r="Q1" s="683"/>
      <c r="R1" s="683"/>
      <c r="S1" s="683"/>
      <c r="T1" s="683"/>
      <c r="U1" s="683"/>
      <c r="V1" s="684"/>
    </row>
    <row r="2" spans="1:22" ht="16.5" thickBot="1">
      <c r="A2" s="545"/>
      <c r="B2" s="680"/>
      <c r="C2" s="108" t="s">
        <v>23</v>
      </c>
      <c r="D2" s="113" t="s">
        <v>9</v>
      </c>
      <c r="E2" s="115" t="s">
        <v>33</v>
      </c>
      <c r="F2" s="285">
        <v>61</v>
      </c>
      <c r="G2" s="285">
        <v>62</v>
      </c>
      <c r="H2" s="285">
        <v>63</v>
      </c>
      <c r="I2" s="286">
        <v>64</v>
      </c>
      <c r="J2" s="287" t="s">
        <v>409</v>
      </c>
      <c r="K2" s="287" t="s">
        <v>410</v>
      </c>
      <c r="L2" s="287" t="s">
        <v>411</v>
      </c>
      <c r="M2" s="288">
        <v>65</v>
      </c>
      <c r="N2" s="289" t="s">
        <v>412</v>
      </c>
      <c r="O2" s="289" t="s">
        <v>413</v>
      </c>
      <c r="P2" s="289" t="s">
        <v>414</v>
      </c>
      <c r="Q2" s="289" t="s">
        <v>415</v>
      </c>
      <c r="R2" s="289" t="s">
        <v>416</v>
      </c>
      <c r="S2" s="285">
        <v>67</v>
      </c>
      <c r="T2" s="185"/>
      <c r="U2" s="185"/>
      <c r="V2" s="284"/>
    </row>
    <row r="3" spans="1:22" s="147" customFormat="1">
      <c r="A3" s="488" t="str">
        <f>'1-συμβολαια'!A3</f>
        <v>2ο</v>
      </c>
      <c r="B3" s="379" t="str">
        <f>'1-συμβολαια'!C3</f>
        <v>δάνειο 1ο  κύρου [130τραπεζας]    ΕΞΟΦΛΗΣΗ</v>
      </c>
      <c r="C3" s="346">
        <f>'1-συμβολαια'!L3</f>
        <v>33.799999999999997</v>
      </c>
      <c r="D3" s="382">
        <f>'1-συμβολαια'!N3</f>
        <v>0</v>
      </c>
      <c r="E3" s="382">
        <f t="shared" ref="E3" si="0">C3-D3</f>
        <v>33.799999999999997</v>
      </c>
      <c r="F3" s="348">
        <v>61</v>
      </c>
      <c r="G3" s="348">
        <v>62</v>
      </c>
      <c r="H3" s="380"/>
      <c r="I3" s="381"/>
      <c r="J3" s="381"/>
      <c r="K3" s="381"/>
      <c r="L3" s="381"/>
      <c r="M3" s="381"/>
      <c r="N3" s="348"/>
      <c r="O3" s="348"/>
      <c r="P3" s="348"/>
      <c r="Q3" s="348"/>
      <c r="R3" s="348"/>
      <c r="S3" s="348"/>
      <c r="T3" s="348"/>
      <c r="U3" s="348"/>
      <c r="V3" s="348"/>
    </row>
    <row r="4" spans="1:22" s="147" customFormat="1">
      <c r="A4" s="488">
        <f>'1-συμβολαια'!A4</f>
        <v>0</v>
      </c>
      <c r="B4" s="379" t="str">
        <f>'1-συμβολαια'!C4</f>
        <v>υποθήκη 1ο  κύρου [130τραπεζας]   ΕΞΑΛΕΙΨΗ</v>
      </c>
      <c r="C4" s="346">
        <f>'1-συμβολαια'!L4</f>
        <v>53.8</v>
      </c>
      <c r="D4" s="382">
        <f>'1-συμβολαια'!N4</f>
        <v>0</v>
      </c>
      <c r="E4" s="382">
        <f t="shared" ref="E4:E23" si="1">C4-D4</f>
        <v>53.8</v>
      </c>
      <c r="F4" s="348">
        <v>61</v>
      </c>
      <c r="G4" s="348">
        <v>62</v>
      </c>
      <c r="H4" s="380"/>
      <c r="I4" s="381"/>
      <c r="J4" s="381"/>
      <c r="K4" s="381"/>
      <c r="L4" s="381"/>
      <c r="M4" s="381"/>
      <c r="N4" s="348"/>
      <c r="O4" s="348"/>
      <c r="P4" s="348"/>
      <c r="Q4" s="348"/>
      <c r="R4" s="348"/>
      <c r="S4" s="348"/>
      <c r="T4" s="348"/>
      <c r="U4" s="348"/>
      <c r="V4" s="348"/>
    </row>
    <row r="5" spans="1:22" s="147" customFormat="1">
      <c r="A5" s="488">
        <f>'1-συμβολαια'!A5</f>
        <v>0</v>
      </c>
      <c r="B5" s="379" t="str">
        <f>'1-συμβολαια'!C5</f>
        <v>δανείου 1ο  κύρου [130τραπεζας]   ΤΟΚΟΙ [προπληρωθέντες VS υπερΠληρωθέντες</v>
      </c>
      <c r="C5" s="346">
        <f>'1-συμβολαια'!L5</f>
        <v>35.688870000000001</v>
      </c>
      <c r="D5" s="382">
        <f>'1-συμβολαια'!N5</f>
        <v>0</v>
      </c>
      <c r="E5" s="382">
        <f t="shared" si="1"/>
        <v>35.688870000000001</v>
      </c>
      <c r="F5" s="348">
        <v>61</v>
      </c>
      <c r="G5" s="348">
        <v>62</v>
      </c>
      <c r="H5" s="380"/>
      <c r="I5" s="381"/>
      <c r="J5" s="381"/>
      <c r="K5" s="381"/>
      <c r="L5" s="381"/>
      <c r="M5" s="381"/>
      <c r="N5" s="348"/>
      <c r="O5" s="348"/>
      <c r="P5" s="348"/>
      <c r="Q5" s="348"/>
      <c r="R5" s="348"/>
      <c r="S5" s="348"/>
      <c r="T5" s="348"/>
      <c r="U5" s="348"/>
      <c r="V5" s="348"/>
    </row>
    <row r="6" spans="1:22" s="147" customFormat="1">
      <c r="A6" s="488">
        <f>'1-συμβολαια'!A6</f>
        <v>0</v>
      </c>
      <c r="B6" s="379" t="str">
        <f>'1-συμβολαια'!C6</f>
        <v>δάνειο 1ο  κύρου [520τραπεζας]    ΕΞΟΦΛΗΣΗ</v>
      </c>
      <c r="C6" s="346">
        <f>'1-συμβολαια'!L6</f>
        <v>33.799999999999997</v>
      </c>
      <c r="D6" s="382">
        <f>'1-συμβολαια'!N6</f>
        <v>0</v>
      </c>
      <c r="E6" s="382">
        <f t="shared" si="1"/>
        <v>33.799999999999997</v>
      </c>
      <c r="F6" s="348">
        <v>61</v>
      </c>
      <c r="G6" s="348">
        <v>62</v>
      </c>
      <c r="H6" s="380"/>
      <c r="I6" s="381"/>
      <c r="J6" s="381"/>
      <c r="K6" s="381"/>
      <c r="L6" s="381"/>
      <c r="M6" s="381"/>
      <c r="N6" s="348"/>
      <c r="O6" s="348"/>
      <c r="P6" s="348"/>
      <c r="Q6" s="348"/>
      <c r="R6" s="348"/>
      <c r="S6" s="348"/>
      <c r="T6" s="348"/>
      <c r="U6" s="348"/>
      <c r="V6" s="348"/>
    </row>
    <row r="7" spans="1:22" s="147" customFormat="1">
      <c r="A7" s="488">
        <f>'1-συμβολαια'!A7</f>
        <v>0</v>
      </c>
      <c r="B7" s="379" t="str">
        <f>'1-συμβολαια'!C7</f>
        <v>υποθήκη 1ο  κύρου [520τραπεζας]   ΕΞΑΛΕΙΨΗ</v>
      </c>
      <c r="C7" s="346">
        <f>'1-συμβολαια'!L7</f>
        <v>53.8</v>
      </c>
      <c r="D7" s="382">
        <f>'1-συμβολαια'!N7</f>
        <v>0</v>
      </c>
      <c r="E7" s="382">
        <f t="shared" si="1"/>
        <v>53.8</v>
      </c>
      <c r="F7" s="348">
        <v>61</v>
      </c>
      <c r="G7" s="348">
        <v>62</v>
      </c>
      <c r="H7" s="380"/>
      <c r="I7" s="381"/>
      <c r="J7" s="381"/>
      <c r="K7" s="381"/>
      <c r="L7" s="381"/>
      <c r="M7" s="381"/>
      <c r="N7" s="348"/>
      <c r="O7" s="348"/>
      <c r="P7" s="348"/>
      <c r="Q7" s="348"/>
      <c r="R7" s="348"/>
      <c r="S7" s="348"/>
      <c r="T7" s="348"/>
      <c r="U7" s="348"/>
      <c r="V7" s="348"/>
    </row>
    <row r="8" spans="1:22" s="147" customFormat="1">
      <c r="A8" s="488">
        <f>'1-συμβολαια'!A8</f>
        <v>0</v>
      </c>
      <c r="B8" s="379" t="str">
        <f>'1-συμβολαια'!C8</f>
        <v>δανείου 1ο  κύρου [520τραπεζας]   ΤΟΚΟΙ [προπληρωθέντες VS υπερΠληρωθέντες</v>
      </c>
      <c r="C8" s="346">
        <f>'1-συμβολαια'!L8</f>
        <v>34.83887</v>
      </c>
      <c r="D8" s="382">
        <f>'1-συμβολαια'!N8</f>
        <v>0</v>
      </c>
      <c r="E8" s="382">
        <f t="shared" si="1"/>
        <v>34.83887</v>
      </c>
      <c r="F8" s="348">
        <v>61</v>
      </c>
      <c r="G8" s="348">
        <v>62</v>
      </c>
      <c r="H8" s="380"/>
      <c r="I8" s="381"/>
      <c r="J8" s="381"/>
      <c r="K8" s="381"/>
      <c r="L8" s="381"/>
      <c r="M8" s="381"/>
      <c r="N8" s="348"/>
      <c r="O8" s="348"/>
      <c r="P8" s="348"/>
      <c r="Q8" s="348"/>
      <c r="R8" s="348"/>
      <c r="S8" s="348"/>
      <c r="T8" s="348"/>
      <c r="U8" s="348"/>
      <c r="V8" s="348"/>
    </row>
    <row r="9" spans="1:22" s="147" customFormat="1">
      <c r="A9" s="488">
        <f>'1-συμβολαια'!A9</f>
        <v>0</v>
      </c>
      <c r="B9" s="379" t="str">
        <f>'1-συμβολαια'!C9</f>
        <v>δάνειο 1ο  κύρου [520.1τραπεζας]    ΕΞΟΦΛΗΣΗ</v>
      </c>
      <c r="C9" s="346">
        <f>'1-συμβολαια'!L9</f>
        <v>33.799999999999997</v>
      </c>
      <c r="D9" s="382">
        <f>'1-συμβολαια'!N9</f>
        <v>0</v>
      </c>
      <c r="E9" s="382">
        <f t="shared" si="1"/>
        <v>33.799999999999997</v>
      </c>
      <c r="F9" s="348">
        <v>61</v>
      </c>
      <c r="G9" s="348">
        <v>62</v>
      </c>
      <c r="H9" s="380"/>
      <c r="I9" s="381"/>
      <c r="J9" s="381"/>
      <c r="K9" s="381"/>
      <c r="L9" s="381"/>
      <c r="M9" s="381"/>
      <c r="N9" s="348"/>
      <c r="O9" s="348"/>
      <c r="P9" s="348"/>
      <c r="Q9" s="348"/>
      <c r="R9" s="348"/>
      <c r="S9" s="348"/>
      <c r="T9" s="348"/>
      <c r="U9" s="348"/>
      <c r="V9" s="348"/>
    </row>
    <row r="10" spans="1:22" s="147" customFormat="1">
      <c r="A10" s="488">
        <f>'1-συμβολαια'!A10</f>
        <v>0</v>
      </c>
      <c r="B10" s="379" t="str">
        <f>'1-συμβολαια'!C10</f>
        <v>υποθήκη 1ο  κύρου [520.1τραπεζας]   ΕΞΑΛΕΙΨΗ</v>
      </c>
      <c r="C10" s="346">
        <f>'1-συμβολαια'!L10</f>
        <v>53.8</v>
      </c>
      <c r="D10" s="382">
        <f>'1-συμβολαια'!N10</f>
        <v>0</v>
      </c>
      <c r="E10" s="382">
        <f t="shared" si="1"/>
        <v>53.8</v>
      </c>
      <c r="F10" s="348">
        <v>61</v>
      </c>
      <c r="G10" s="348">
        <v>62</v>
      </c>
      <c r="H10" s="380"/>
      <c r="I10" s="381"/>
      <c r="J10" s="381"/>
      <c r="K10" s="381"/>
      <c r="L10" s="381"/>
      <c r="M10" s="381"/>
      <c r="N10" s="348"/>
      <c r="O10" s="348"/>
      <c r="P10" s="348"/>
      <c r="Q10" s="348"/>
      <c r="R10" s="348"/>
      <c r="S10" s="348"/>
      <c r="T10" s="348"/>
      <c r="U10" s="348"/>
      <c r="V10" s="348"/>
    </row>
    <row r="11" spans="1:22" s="147" customFormat="1">
      <c r="A11" s="488">
        <f>'1-συμβολαια'!A11</f>
        <v>0</v>
      </c>
      <c r="B11" s="379" t="str">
        <f>'1-συμβολαια'!C11</f>
        <v>δανείου 1ο  κύρου [520.1τραπεζας]   ΤΟΚΟΙ [προπληρωθέντες VS υπερΠληρωθέντες</v>
      </c>
      <c r="C11" s="346">
        <f>'1-συμβολαια'!L11</f>
        <v>35.027740000000001</v>
      </c>
      <c r="D11" s="382">
        <f>'1-συμβολαια'!N11</f>
        <v>0</v>
      </c>
      <c r="E11" s="382">
        <f t="shared" si="1"/>
        <v>35.027740000000001</v>
      </c>
      <c r="F11" s="348">
        <v>61</v>
      </c>
      <c r="G11" s="348">
        <v>62</v>
      </c>
      <c r="H11" s="380"/>
      <c r="I11" s="381"/>
      <c r="J11" s="381"/>
      <c r="K11" s="381"/>
      <c r="L11" s="381"/>
      <c r="M11" s="381"/>
      <c r="N11" s="348"/>
      <c r="O11" s="348"/>
      <c r="P11" s="348"/>
      <c r="Q11" s="348"/>
      <c r="R11" s="348"/>
      <c r="S11" s="348"/>
      <c r="T11" s="348"/>
      <c r="U11" s="348"/>
      <c r="V11" s="348"/>
    </row>
    <row r="12" spans="1:22" s="147" customFormat="1">
      <c r="A12" s="488">
        <f>'1-συμβολαια'!A12</f>
        <v>0</v>
      </c>
      <c r="B12" s="379" t="str">
        <f>'1-συμβολαια'!C12</f>
        <v>δάνειο 1ο  κύρου [130.1τραπεζας]    ΕΞΟΦΛΗΣΗ</v>
      </c>
      <c r="C12" s="346">
        <f>'1-συμβολαια'!L12</f>
        <v>33.799999999999997</v>
      </c>
      <c r="D12" s="382">
        <f>'1-συμβολαια'!N12</f>
        <v>0</v>
      </c>
      <c r="E12" s="382">
        <f t="shared" si="1"/>
        <v>33.799999999999997</v>
      </c>
      <c r="F12" s="348">
        <v>61</v>
      </c>
      <c r="G12" s="348">
        <v>62</v>
      </c>
      <c r="H12" s="380"/>
      <c r="I12" s="381"/>
      <c r="J12" s="381"/>
      <c r="K12" s="381"/>
      <c r="L12" s="381"/>
      <c r="M12" s="381"/>
      <c r="N12" s="348"/>
      <c r="O12" s="348"/>
      <c r="P12" s="348"/>
      <c r="Q12" s="348"/>
      <c r="R12" s="348"/>
      <c r="S12" s="348"/>
      <c r="T12" s="348"/>
      <c r="U12" s="348"/>
      <c r="V12" s="348"/>
    </row>
    <row r="13" spans="1:22" s="147" customFormat="1">
      <c r="A13" s="488">
        <f>'1-συμβολαια'!A13</f>
        <v>0</v>
      </c>
      <c r="B13" s="379" t="str">
        <f>'1-συμβολαια'!C13</f>
        <v>υποθήκη 1ο  κύρου [130.1τραπεζας]   ΕΞΑΛΕΙΨΗ</v>
      </c>
      <c r="C13" s="346">
        <f>'1-συμβολαια'!L13</f>
        <v>53.8</v>
      </c>
      <c r="D13" s="382">
        <f>'1-συμβολαια'!N13</f>
        <v>0</v>
      </c>
      <c r="E13" s="382">
        <f t="shared" si="1"/>
        <v>53.8</v>
      </c>
      <c r="F13" s="348">
        <v>61</v>
      </c>
      <c r="G13" s="348">
        <v>62</v>
      </c>
      <c r="H13" s="380"/>
      <c r="I13" s="381"/>
      <c r="J13" s="381"/>
      <c r="K13" s="381"/>
      <c r="L13" s="381"/>
      <c r="M13" s="381"/>
      <c r="N13" s="348"/>
      <c r="O13" s="348"/>
      <c r="P13" s="348"/>
      <c r="Q13" s="348"/>
      <c r="R13" s="348"/>
      <c r="S13" s="348"/>
      <c r="T13" s="348"/>
      <c r="U13" s="348"/>
      <c r="V13" s="348"/>
    </row>
    <row r="14" spans="1:22" s="147" customFormat="1">
      <c r="A14" s="488">
        <f>'1-συμβολαια'!A14</f>
        <v>0</v>
      </c>
      <c r="B14" s="379" t="str">
        <f>'1-συμβολαια'!C14</f>
        <v>δανείου 1ο  κύρου [130.1τραπεζας]   ΤΟΚΟΙ [προπληρωθέντες VS υπερΠληρωθέντες</v>
      </c>
      <c r="C14" s="346">
        <f>'1-συμβολαια'!L14</f>
        <v>36.066609999999997</v>
      </c>
      <c r="D14" s="382">
        <f>'1-συμβολαια'!N14</f>
        <v>0</v>
      </c>
      <c r="E14" s="382">
        <f t="shared" si="1"/>
        <v>36.066609999999997</v>
      </c>
      <c r="F14" s="348">
        <v>61</v>
      </c>
      <c r="G14" s="348">
        <v>62</v>
      </c>
      <c r="H14" s="380"/>
      <c r="I14" s="381"/>
      <c r="J14" s="381"/>
      <c r="K14" s="381"/>
      <c r="L14" s="381"/>
      <c r="M14" s="381"/>
      <c r="N14" s="348"/>
      <c r="O14" s="348"/>
      <c r="P14" s="348"/>
      <c r="Q14" s="348"/>
      <c r="R14" s="348"/>
      <c r="S14" s="348"/>
      <c r="T14" s="348"/>
      <c r="U14" s="348"/>
      <c r="V14" s="348"/>
    </row>
    <row r="15" spans="1:22" s="147" customFormat="1">
      <c r="A15" s="488">
        <f>'1-συμβολαια'!A15</f>
        <v>0</v>
      </c>
      <c r="B15" s="379" t="str">
        <f>'1-συμβολαια'!C15</f>
        <v>δάνειο 1ο  κύρου [130.2τραπεζας]    ΕΞΟΦΛΗΣΗ</v>
      </c>
      <c r="C15" s="346">
        <f>'1-συμβολαια'!L15</f>
        <v>33.799999999999997</v>
      </c>
      <c r="D15" s="382">
        <f>'1-συμβολαια'!N15</f>
        <v>0</v>
      </c>
      <c r="E15" s="382">
        <f t="shared" si="1"/>
        <v>33.799999999999997</v>
      </c>
      <c r="F15" s="348">
        <v>61</v>
      </c>
      <c r="G15" s="348">
        <v>62</v>
      </c>
      <c r="H15" s="380"/>
      <c r="I15" s="381"/>
      <c r="J15" s="381"/>
      <c r="K15" s="381"/>
      <c r="L15" s="381"/>
      <c r="M15" s="381"/>
      <c r="N15" s="348"/>
      <c r="O15" s="348"/>
      <c r="P15" s="348"/>
      <c r="Q15" s="348"/>
      <c r="R15" s="348"/>
      <c r="S15" s="348"/>
      <c r="T15" s="348"/>
      <c r="U15" s="348"/>
      <c r="V15" s="348"/>
    </row>
    <row r="16" spans="1:22" s="147" customFormat="1">
      <c r="A16" s="488">
        <f>'1-συμβολαια'!A16</f>
        <v>0</v>
      </c>
      <c r="B16" s="379" t="str">
        <f>'1-συμβολαια'!C16</f>
        <v>υποθήκη 1ο  κύρου [130.2τραπεζας]   ΕΞΑΛΕΙΨΗ</v>
      </c>
      <c r="C16" s="346">
        <f>'1-συμβολαια'!L16</f>
        <v>53.8</v>
      </c>
      <c r="D16" s="382">
        <f>'1-συμβολαια'!N16</f>
        <v>0</v>
      </c>
      <c r="E16" s="382">
        <f t="shared" si="1"/>
        <v>53.8</v>
      </c>
      <c r="F16" s="348">
        <v>61</v>
      </c>
      <c r="G16" s="348">
        <v>62</v>
      </c>
      <c r="H16" s="380"/>
      <c r="I16" s="381"/>
      <c r="J16" s="381"/>
      <c r="K16" s="381"/>
      <c r="L16" s="381"/>
      <c r="M16" s="381"/>
      <c r="N16" s="348"/>
      <c r="O16" s="348"/>
      <c r="P16" s="348"/>
      <c r="Q16" s="348"/>
      <c r="R16" s="348"/>
      <c r="S16" s="348"/>
      <c r="T16" s="348"/>
      <c r="U16" s="348"/>
      <c r="V16" s="348"/>
    </row>
    <row r="17" spans="1:22" s="147" customFormat="1">
      <c r="A17" s="488">
        <f>'1-συμβολαια'!A17</f>
        <v>0</v>
      </c>
      <c r="B17" s="379" t="str">
        <f>'1-συμβολαια'!C17</f>
        <v>δανείου 1ο  κύρου [130.2τραπεζας]   ΤΟΚΟΙ [προπληρωθέντες VS υπερΠληρωθέντες</v>
      </c>
      <c r="C17" s="346">
        <f>'1-συμβολαια'!L17</f>
        <v>37.76661</v>
      </c>
      <c r="D17" s="382">
        <f>'1-συμβολαια'!N17</f>
        <v>0</v>
      </c>
      <c r="E17" s="382">
        <f t="shared" si="1"/>
        <v>37.76661</v>
      </c>
      <c r="F17" s="348">
        <v>61</v>
      </c>
      <c r="G17" s="348">
        <v>62</v>
      </c>
      <c r="H17" s="380"/>
      <c r="I17" s="381"/>
      <c r="J17" s="381"/>
      <c r="K17" s="381"/>
      <c r="L17" s="381"/>
      <c r="M17" s="381"/>
      <c r="N17" s="348"/>
      <c r="O17" s="348"/>
      <c r="P17" s="348"/>
      <c r="Q17" s="348"/>
      <c r="R17" s="348"/>
      <c r="S17" s="348"/>
      <c r="T17" s="348"/>
      <c r="U17" s="348"/>
      <c r="V17" s="348"/>
    </row>
    <row r="18" spans="1:22" s="147" customFormat="1">
      <c r="A18" s="488">
        <f>'1-συμβολαια'!A18</f>
        <v>0</v>
      </c>
      <c r="B18" s="379" t="str">
        <f>'1-συμβολαια'!C18</f>
        <v>δάνειο 1ο  κύρου [520.2τραπεζας]    ΕΞΟΦΛΗΣΗ</v>
      </c>
      <c r="C18" s="346">
        <f>'1-συμβολαια'!L18</f>
        <v>33.799999999999997</v>
      </c>
      <c r="D18" s="382">
        <f>'1-συμβολαια'!N18</f>
        <v>0</v>
      </c>
      <c r="E18" s="382">
        <f t="shared" si="1"/>
        <v>33.799999999999997</v>
      </c>
      <c r="F18" s="348">
        <v>61</v>
      </c>
      <c r="G18" s="348">
        <v>62</v>
      </c>
      <c r="H18" s="380"/>
      <c r="I18" s="381"/>
      <c r="J18" s="381"/>
      <c r="K18" s="381"/>
      <c r="L18" s="381"/>
      <c r="M18" s="381"/>
      <c r="N18" s="348"/>
      <c r="O18" s="348"/>
      <c r="P18" s="348"/>
      <c r="Q18" s="348"/>
      <c r="R18" s="348"/>
      <c r="S18" s="348"/>
      <c r="T18" s="348"/>
      <c r="U18" s="348"/>
      <c r="V18" s="348"/>
    </row>
    <row r="19" spans="1:22" s="147" customFormat="1">
      <c r="A19" s="488">
        <f>'1-συμβολαια'!A19</f>
        <v>0</v>
      </c>
      <c r="B19" s="379" t="str">
        <f>'1-συμβολαια'!C19</f>
        <v>υποθήκη 1ο  κύρου [520.2τραπεζας]   ΕΞΑΛΕΙΨΗ</v>
      </c>
      <c r="C19" s="346">
        <f>'1-συμβολαια'!L19</f>
        <v>53.8</v>
      </c>
      <c r="D19" s="382">
        <f>'1-συμβολαια'!N19</f>
        <v>0</v>
      </c>
      <c r="E19" s="382">
        <f t="shared" si="1"/>
        <v>53.8</v>
      </c>
      <c r="F19" s="348">
        <v>61</v>
      </c>
      <c r="G19" s="348">
        <v>62</v>
      </c>
      <c r="H19" s="380"/>
      <c r="I19" s="381"/>
      <c r="J19" s="381"/>
      <c r="K19" s="381"/>
      <c r="L19" s="381"/>
      <c r="M19" s="381"/>
      <c r="N19" s="348"/>
      <c r="O19" s="348"/>
      <c r="P19" s="348"/>
      <c r="Q19" s="348"/>
      <c r="R19" s="348"/>
      <c r="S19" s="348"/>
      <c r="T19" s="348"/>
      <c r="U19" s="348"/>
      <c r="V19" s="348"/>
    </row>
    <row r="20" spans="1:22" s="147" customFormat="1">
      <c r="A20" s="488">
        <f>'1-συμβολαια'!A20</f>
        <v>0</v>
      </c>
      <c r="B20" s="379" t="str">
        <f>'1-συμβολαια'!C20</f>
        <v>δανείου 1ο  κύρου [520.2τραπεζας]   ΤΟΚΟΙ [προπληρωθέντες VS υπερΠληρωθέντες</v>
      </c>
      <c r="C20" s="346">
        <f>'1-συμβολαια'!L20</f>
        <v>35.405479999999997</v>
      </c>
      <c r="D20" s="382">
        <f>'1-συμβολαια'!N20</f>
        <v>0</v>
      </c>
      <c r="E20" s="382">
        <f t="shared" si="1"/>
        <v>35.405479999999997</v>
      </c>
      <c r="F20" s="348">
        <v>61</v>
      </c>
      <c r="G20" s="348">
        <v>62</v>
      </c>
      <c r="H20" s="380"/>
      <c r="I20" s="381"/>
      <c r="J20" s="381"/>
      <c r="K20" s="381"/>
      <c r="L20" s="381"/>
      <c r="M20" s="381"/>
      <c r="N20" s="348"/>
      <c r="O20" s="348"/>
      <c r="P20" s="348"/>
      <c r="Q20" s="348"/>
      <c r="R20" s="348"/>
      <c r="S20" s="348"/>
      <c r="T20" s="348"/>
      <c r="U20" s="348"/>
      <c r="V20" s="348"/>
    </row>
    <row r="21" spans="1:22" s="147" customFormat="1">
      <c r="A21" s="488">
        <f>'1-συμβολαια'!A21</f>
        <v>0</v>
      </c>
      <c r="B21" s="379" t="str">
        <f>'1-συμβολαια'!C21</f>
        <v>δάνειο 1ο  κύρου     ΕΞΟΦΛΗΣΗ</v>
      </c>
      <c r="C21" s="346"/>
      <c r="D21" s="382"/>
      <c r="E21" s="382"/>
      <c r="F21" s="348"/>
      <c r="G21" s="348"/>
      <c r="H21" s="380"/>
      <c r="I21" s="381"/>
      <c r="J21" s="381"/>
      <c r="K21" s="381"/>
      <c r="L21" s="381"/>
      <c r="M21" s="381"/>
      <c r="N21" s="348"/>
      <c r="O21" s="348"/>
      <c r="P21" s="348"/>
      <c r="Q21" s="348"/>
      <c r="R21" s="348"/>
      <c r="S21" s="348"/>
      <c r="T21" s="348"/>
      <c r="U21" s="348"/>
      <c r="V21" s="348"/>
    </row>
    <row r="22" spans="1:22" s="147" customFormat="1">
      <c r="A22" s="488">
        <f>'1-συμβολαια'!A22</f>
        <v>0</v>
      </c>
      <c r="B22" s="379" t="str">
        <f>'1-συμβολαια'!C22</f>
        <v>υποθήκη 1ο  κύρου     ΕΞΑΛΕΙΨΗ</v>
      </c>
      <c r="C22" s="346">
        <f>'1-συμβολαια'!L22</f>
        <v>53.8</v>
      </c>
      <c r="D22" s="382">
        <f>'1-συμβολαια'!N22</f>
        <v>0</v>
      </c>
      <c r="E22" s="382">
        <f t="shared" si="1"/>
        <v>53.8</v>
      </c>
      <c r="F22" s="348">
        <v>61</v>
      </c>
      <c r="G22" s="348">
        <v>62</v>
      </c>
      <c r="H22" s="380"/>
      <c r="I22" s="381"/>
      <c r="J22" s="381"/>
      <c r="K22" s="381"/>
      <c r="L22" s="381"/>
      <c r="M22" s="381"/>
      <c r="N22" s="348"/>
      <c r="O22" s="348"/>
      <c r="P22" s="348"/>
      <c r="Q22" s="348"/>
      <c r="R22" s="348"/>
      <c r="S22" s="348"/>
      <c r="T22" s="348"/>
      <c r="U22" s="348"/>
      <c r="V22" s="348"/>
    </row>
    <row r="23" spans="1:22" s="147" customFormat="1" ht="15.75" thickBot="1">
      <c r="A23" s="489">
        <f>'1-συμβολαια'!A23</f>
        <v>0</v>
      </c>
      <c r="B23" s="490" t="str">
        <f>'1-συμβολαια'!C23</f>
        <v>δανείου 1ο  κύρου     ΤΟΚΟΙ [προπληρωθέντες VS υπερΠληρωθέντες</v>
      </c>
      <c r="C23" s="445">
        <f>'1-συμβολαια'!L23</f>
        <v>34.17774</v>
      </c>
      <c r="D23" s="445">
        <f>'1-συμβολαια'!N23</f>
        <v>0</v>
      </c>
      <c r="E23" s="445">
        <f t="shared" si="1"/>
        <v>34.17774</v>
      </c>
      <c r="F23" s="447">
        <v>61</v>
      </c>
      <c r="G23" s="447">
        <v>62</v>
      </c>
      <c r="H23" s="491"/>
      <c r="I23" s="492"/>
      <c r="J23" s="492"/>
      <c r="K23" s="492"/>
      <c r="L23" s="492"/>
      <c r="M23" s="492"/>
      <c r="N23" s="447"/>
      <c r="O23" s="447"/>
      <c r="P23" s="447"/>
      <c r="Q23" s="447"/>
      <c r="R23" s="447"/>
      <c r="S23" s="447"/>
      <c r="T23" s="447"/>
      <c r="U23" s="447"/>
      <c r="V23" s="447"/>
    </row>
    <row r="24" spans="1:22" ht="15.75">
      <c r="A24" s="560" t="s">
        <v>47</v>
      </c>
      <c r="B24" s="561"/>
      <c r="C24" s="104">
        <f>SUM(C3:C23)</f>
        <v>828.37191999999982</v>
      </c>
      <c r="D24" s="104">
        <f>SUM(D3:D23)</f>
        <v>0</v>
      </c>
      <c r="E24" s="104">
        <f>SUM(E3:E23)</f>
        <v>828.37191999999982</v>
      </c>
      <c r="I24" s="73">
        <f t="shared" ref="I24:T24" si="2">SUM(I3:I23)</f>
        <v>0</v>
      </c>
      <c r="J24" s="73">
        <f t="shared" si="2"/>
        <v>0</v>
      </c>
      <c r="K24" s="73">
        <f t="shared" si="2"/>
        <v>0</v>
      </c>
      <c r="L24" s="73">
        <f t="shared" si="2"/>
        <v>0</v>
      </c>
      <c r="M24" s="73">
        <f t="shared" si="2"/>
        <v>0</v>
      </c>
      <c r="N24" s="73">
        <f t="shared" si="2"/>
        <v>0</v>
      </c>
      <c r="O24" s="73">
        <f t="shared" si="2"/>
        <v>0</v>
      </c>
      <c r="P24" s="73">
        <f t="shared" si="2"/>
        <v>0</v>
      </c>
      <c r="Q24" s="73">
        <f t="shared" si="2"/>
        <v>0</v>
      </c>
      <c r="R24" s="73">
        <f t="shared" si="2"/>
        <v>0</v>
      </c>
      <c r="S24" s="73">
        <f t="shared" si="2"/>
        <v>0</v>
      </c>
      <c r="T24" s="73">
        <f t="shared" si="2"/>
        <v>0</v>
      </c>
    </row>
    <row r="25" spans="1:22"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</row>
    <row r="26" spans="1:22" ht="15.75">
      <c r="F26" s="170" t="s">
        <v>242</v>
      </c>
      <c r="G26" s="134"/>
      <c r="H26" s="290"/>
      <c r="I26" s="290"/>
      <c r="J26" s="290"/>
      <c r="K26" s="290"/>
      <c r="L26" s="290"/>
      <c r="M26" s="290"/>
      <c r="N26" s="290"/>
      <c r="O26" s="290"/>
      <c r="P26" s="290"/>
      <c r="Q26" s="290"/>
      <c r="R26" s="290"/>
      <c r="S26" s="290"/>
      <c r="T26" s="290"/>
      <c r="U26" s="290"/>
      <c r="V26" s="291"/>
    </row>
    <row r="27" spans="1:22" ht="15.75">
      <c r="F27" s="292"/>
      <c r="G27" s="150" t="s">
        <v>243</v>
      </c>
      <c r="H27" s="290"/>
      <c r="I27" s="290"/>
      <c r="J27" s="290"/>
      <c r="K27" s="290"/>
      <c r="L27" s="290"/>
      <c r="M27" s="290"/>
      <c r="N27" s="290"/>
      <c r="O27" s="290"/>
      <c r="P27" s="290"/>
      <c r="Q27" s="290"/>
      <c r="R27" s="290"/>
      <c r="S27" s="290"/>
      <c r="T27" s="290"/>
      <c r="U27" s="290"/>
      <c r="V27" s="291"/>
    </row>
    <row r="28" spans="1:22" ht="15.75">
      <c r="F28" s="291"/>
      <c r="G28" s="291"/>
      <c r="H28" s="170" t="s">
        <v>244</v>
      </c>
      <c r="I28" s="134"/>
      <c r="J28" s="134"/>
      <c r="K28" s="134"/>
      <c r="L28" s="290"/>
      <c r="M28" s="290"/>
      <c r="N28" s="290"/>
      <c r="O28" s="290"/>
      <c r="P28" s="290"/>
      <c r="Q28" s="290"/>
      <c r="R28" s="290"/>
      <c r="S28" s="290"/>
      <c r="T28" s="290"/>
      <c r="U28" s="290"/>
      <c r="V28" s="291"/>
    </row>
    <row r="29" spans="1:22" ht="15.75">
      <c r="F29" s="291"/>
      <c r="G29" s="292"/>
      <c r="H29" s="291"/>
      <c r="I29" s="150" t="s">
        <v>265</v>
      </c>
      <c r="J29" s="150"/>
      <c r="K29" s="150"/>
      <c r="L29" s="293"/>
      <c r="M29" s="293"/>
      <c r="N29" s="293"/>
      <c r="O29" s="293"/>
      <c r="P29" s="293"/>
      <c r="Q29" s="293"/>
      <c r="R29" s="293"/>
      <c r="S29" s="293"/>
      <c r="T29" s="293"/>
      <c r="U29" s="290"/>
      <c r="V29" s="291"/>
    </row>
    <row r="30" spans="1:22" ht="15.75">
      <c r="F30" s="291"/>
      <c r="G30" s="292"/>
      <c r="H30" s="291"/>
      <c r="I30" s="150"/>
      <c r="J30" s="170" t="s">
        <v>417</v>
      </c>
      <c r="K30" s="150"/>
      <c r="L30" s="293"/>
      <c r="M30" s="293"/>
      <c r="N30" s="293"/>
      <c r="O30" s="293"/>
      <c r="P30" s="293"/>
      <c r="Q30" s="293"/>
      <c r="R30" s="293"/>
      <c r="S30" s="293"/>
      <c r="T30" s="293"/>
      <c r="U30" s="290"/>
      <c r="V30" s="291"/>
    </row>
    <row r="31" spans="1:22" ht="15.75">
      <c r="F31" s="291"/>
      <c r="G31" s="292"/>
      <c r="H31" s="291"/>
      <c r="I31" s="150"/>
      <c r="J31" s="150"/>
      <c r="K31" s="150" t="s">
        <v>418</v>
      </c>
      <c r="L31" s="293"/>
      <c r="M31" s="293"/>
      <c r="N31" s="293"/>
      <c r="O31" s="293"/>
      <c r="P31" s="293"/>
      <c r="Q31" s="293"/>
      <c r="R31" s="293"/>
      <c r="S31" s="293"/>
      <c r="T31" s="293"/>
      <c r="U31" s="290"/>
      <c r="V31" s="291"/>
    </row>
    <row r="32" spans="1:22" ht="15.75">
      <c r="F32" s="291"/>
      <c r="G32" s="291"/>
      <c r="H32" s="290"/>
      <c r="I32" s="293"/>
      <c r="J32" s="293"/>
      <c r="K32" s="293"/>
      <c r="L32" s="170" t="s">
        <v>419</v>
      </c>
      <c r="M32" s="293"/>
      <c r="N32" s="293"/>
      <c r="O32" s="293"/>
      <c r="P32" s="293"/>
      <c r="Q32" s="293"/>
      <c r="R32" s="293"/>
      <c r="S32" s="293"/>
      <c r="T32" s="293"/>
      <c r="U32" s="290"/>
      <c r="V32" s="291"/>
    </row>
    <row r="33" spans="2:22" ht="15.75">
      <c r="C33" s="112">
        <f>SUM(C25:C26)</f>
        <v>0</v>
      </c>
      <c r="F33" s="290"/>
      <c r="G33" s="290"/>
      <c r="H33" s="290"/>
      <c r="I33" s="293"/>
      <c r="J33" s="293"/>
      <c r="K33" s="293"/>
      <c r="L33" s="293"/>
      <c r="M33" s="150" t="s">
        <v>266</v>
      </c>
      <c r="N33" s="293"/>
      <c r="O33" s="293"/>
      <c r="P33" s="293"/>
      <c r="Q33" s="293"/>
      <c r="R33" s="293"/>
      <c r="S33" s="293"/>
      <c r="T33" s="293"/>
      <c r="U33" s="290"/>
      <c r="V33" s="291"/>
    </row>
    <row r="34" spans="2:22" ht="15.75">
      <c r="F34" s="291"/>
      <c r="G34" s="291"/>
      <c r="H34" s="290"/>
      <c r="I34" s="293"/>
      <c r="J34" s="293"/>
      <c r="K34" s="293"/>
      <c r="L34" s="293"/>
      <c r="M34" s="293"/>
      <c r="N34" s="170" t="s">
        <v>420</v>
      </c>
      <c r="O34" s="293"/>
      <c r="P34" s="293"/>
      <c r="Q34" s="293"/>
      <c r="R34" s="293"/>
      <c r="S34" s="293"/>
      <c r="T34" s="293"/>
      <c r="U34" s="290"/>
      <c r="V34" s="291"/>
    </row>
    <row r="35" spans="2:22" ht="15.75">
      <c r="F35" s="291"/>
      <c r="G35" s="291"/>
      <c r="H35" s="290"/>
      <c r="I35" s="293"/>
      <c r="J35" s="293"/>
      <c r="K35" s="293"/>
      <c r="L35" s="293"/>
      <c r="M35" s="293"/>
      <c r="N35" s="293"/>
      <c r="O35" s="150" t="s">
        <v>421</v>
      </c>
      <c r="P35" s="293"/>
      <c r="Q35" s="293"/>
      <c r="R35" s="293"/>
      <c r="S35" s="293"/>
      <c r="T35" s="293"/>
      <c r="U35" s="290"/>
      <c r="V35" s="291"/>
    </row>
    <row r="36" spans="2:22" ht="15.75">
      <c r="F36" s="291"/>
      <c r="G36" s="291"/>
      <c r="H36" s="290"/>
      <c r="I36" s="293"/>
      <c r="J36" s="293"/>
      <c r="K36" s="293"/>
      <c r="L36" s="293"/>
      <c r="M36" s="293"/>
      <c r="N36" s="293"/>
      <c r="O36" s="293"/>
      <c r="P36" s="170" t="s">
        <v>267</v>
      </c>
      <c r="Q36" s="293"/>
      <c r="R36" s="293"/>
      <c r="S36" s="293"/>
      <c r="T36" s="293"/>
      <c r="U36" s="290"/>
      <c r="V36" s="291"/>
    </row>
    <row r="37" spans="2:22" ht="15.75">
      <c r="F37" s="291"/>
      <c r="G37" s="291"/>
      <c r="H37" s="290"/>
      <c r="I37" s="293"/>
      <c r="J37" s="293"/>
      <c r="K37" s="293"/>
      <c r="L37" s="293"/>
      <c r="M37" s="293"/>
      <c r="N37" s="293"/>
      <c r="O37" s="293"/>
      <c r="P37" s="293"/>
      <c r="Q37" s="150" t="s">
        <v>268</v>
      </c>
      <c r="R37" s="150"/>
      <c r="S37" s="150"/>
      <c r="T37" s="293"/>
      <c r="U37" s="290"/>
      <c r="V37" s="291"/>
    </row>
    <row r="38" spans="2:22" ht="15.75">
      <c r="F38" s="291"/>
      <c r="G38" s="291"/>
      <c r="H38" s="290"/>
      <c r="I38" s="293"/>
      <c r="J38" s="293"/>
      <c r="K38" s="293"/>
      <c r="L38" s="293"/>
      <c r="M38" s="293"/>
      <c r="N38" s="293"/>
      <c r="O38" s="293"/>
      <c r="P38" s="293"/>
      <c r="Q38" s="293"/>
      <c r="R38" s="170" t="s">
        <v>269</v>
      </c>
      <c r="S38" s="293"/>
      <c r="T38" s="293"/>
      <c r="U38" s="290"/>
      <c r="V38" s="291"/>
    </row>
    <row r="39" spans="2:22" ht="15.75">
      <c r="F39" s="291"/>
      <c r="G39" s="291"/>
      <c r="H39" s="290"/>
      <c r="I39" s="293"/>
      <c r="J39" s="293"/>
      <c r="K39" s="293"/>
      <c r="L39" s="293"/>
      <c r="M39" s="293"/>
      <c r="N39" s="293"/>
      <c r="O39" s="293"/>
      <c r="P39" s="293"/>
      <c r="Q39" s="293"/>
      <c r="R39" s="293"/>
      <c r="S39" s="150" t="s">
        <v>270</v>
      </c>
      <c r="T39" s="293"/>
      <c r="U39" s="290"/>
      <c r="V39" s="291"/>
    </row>
    <row r="40" spans="2:22" ht="15.75">
      <c r="F40" s="291"/>
      <c r="G40" s="291"/>
      <c r="H40" s="290"/>
      <c r="I40" s="293"/>
      <c r="J40" s="293"/>
      <c r="K40" s="293"/>
      <c r="L40" s="293"/>
      <c r="M40" s="293"/>
      <c r="N40" s="293"/>
      <c r="O40" s="293"/>
      <c r="P40" s="293"/>
      <c r="Q40" s="293"/>
      <c r="R40" s="293"/>
      <c r="S40" s="293"/>
      <c r="T40" s="170" t="s">
        <v>422</v>
      </c>
      <c r="U40" s="290"/>
      <c r="V40" s="291"/>
    </row>
    <row r="41" spans="2:22">
      <c r="F41" s="291"/>
      <c r="G41" s="291"/>
      <c r="H41" s="290"/>
      <c r="I41" s="290"/>
      <c r="J41" s="290"/>
      <c r="K41" s="290"/>
      <c r="L41" s="290"/>
      <c r="M41" s="290"/>
      <c r="N41" s="290"/>
      <c r="O41" s="290"/>
      <c r="P41" s="290"/>
      <c r="Q41" s="290"/>
      <c r="R41" s="290"/>
      <c r="S41" s="290"/>
      <c r="T41" s="290"/>
      <c r="U41" s="290"/>
      <c r="V41" s="291"/>
    </row>
    <row r="42" spans="2:22" ht="15.75" customHeight="1">
      <c r="B42" s="233"/>
      <c r="C42" s="319"/>
      <c r="D42" s="321"/>
      <c r="E42" s="320"/>
      <c r="F42" s="320"/>
      <c r="H42" s="125"/>
      <c r="I42" s="125"/>
      <c r="J42" s="125"/>
      <c r="K42" s="125"/>
      <c r="L42" s="125"/>
      <c r="M42" s="125"/>
      <c r="N42" s="125"/>
      <c r="O42" s="125"/>
      <c r="P42" s="125"/>
      <c r="Q42" s="125"/>
      <c r="R42" s="125"/>
      <c r="S42" s="125"/>
      <c r="T42" s="125"/>
      <c r="U42" s="125"/>
    </row>
    <row r="43" spans="2:22" ht="15.75" customHeight="1">
      <c r="B43" s="232"/>
      <c r="C43" s="116"/>
      <c r="D43" s="321"/>
      <c r="E43" s="320"/>
      <c r="F43" s="320"/>
      <c r="H43" s="125"/>
      <c r="I43" s="125"/>
      <c r="J43" s="125"/>
      <c r="K43" s="125"/>
      <c r="L43" s="125"/>
      <c r="M43" s="125"/>
      <c r="N43" s="125"/>
      <c r="O43" s="125"/>
      <c r="P43" s="125"/>
      <c r="Q43" s="125"/>
      <c r="R43" s="125"/>
      <c r="S43" s="125"/>
      <c r="T43" s="125"/>
      <c r="U43" s="125"/>
    </row>
    <row r="44" spans="2:22">
      <c r="H44" s="125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25"/>
      <c r="T44" s="125"/>
      <c r="U44" s="125"/>
    </row>
    <row r="45" spans="2:22">
      <c r="H45" s="125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25"/>
      <c r="T45" s="125"/>
      <c r="U45" s="125"/>
    </row>
    <row r="46" spans="2:22">
      <c r="H46" s="125"/>
      <c r="I46" s="125"/>
      <c r="J46" s="125"/>
      <c r="K46" s="125"/>
      <c r="L46" s="125"/>
      <c r="M46" s="125"/>
      <c r="N46" s="125"/>
      <c r="O46" s="125"/>
      <c r="P46" s="125"/>
      <c r="Q46" s="125"/>
      <c r="R46" s="125"/>
      <c r="S46" s="125"/>
      <c r="T46" s="125"/>
      <c r="U46" s="125"/>
    </row>
    <row r="47" spans="2:22">
      <c r="D47" s="321"/>
      <c r="H47" s="125"/>
      <c r="I47" s="125"/>
      <c r="J47" s="125"/>
      <c r="K47" s="125"/>
      <c r="L47" s="125"/>
      <c r="M47" s="125"/>
      <c r="N47" s="125"/>
      <c r="O47" s="125"/>
      <c r="P47" s="125"/>
      <c r="Q47" s="125"/>
      <c r="R47" s="125"/>
      <c r="S47" s="125"/>
      <c r="T47" s="125"/>
      <c r="U47" s="125"/>
    </row>
    <row r="48" spans="2:22"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5"/>
      <c r="T48" s="125"/>
      <c r="U48" s="125"/>
    </row>
    <row r="49" spans="8:21"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25"/>
      <c r="T49" s="125"/>
      <c r="U49" s="125"/>
    </row>
    <row r="50" spans="8:21"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25"/>
      <c r="T50" s="125"/>
      <c r="U50" s="125"/>
    </row>
    <row r="51" spans="8:21"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25"/>
      <c r="T51" s="125"/>
      <c r="U51" s="125"/>
    </row>
    <row r="52" spans="8:21">
      <c r="H52" s="125"/>
      <c r="I52" s="125"/>
      <c r="J52" s="125"/>
      <c r="K52" s="125"/>
      <c r="L52" s="125"/>
      <c r="M52" s="125"/>
      <c r="N52" s="125"/>
      <c r="O52" s="125"/>
      <c r="P52" s="125"/>
      <c r="Q52" s="125"/>
      <c r="R52" s="125"/>
      <c r="S52" s="125"/>
      <c r="T52" s="125"/>
      <c r="U52" s="125"/>
    </row>
    <row r="53" spans="8:21">
      <c r="H53" s="125"/>
      <c r="I53" s="125"/>
      <c r="J53" s="125"/>
      <c r="K53" s="125"/>
      <c r="L53" s="125"/>
      <c r="M53" s="125"/>
      <c r="N53" s="125"/>
      <c r="O53" s="125"/>
      <c r="P53" s="125"/>
      <c r="Q53" s="125"/>
      <c r="R53" s="125"/>
      <c r="S53" s="125"/>
      <c r="T53" s="125"/>
      <c r="U53" s="125"/>
    </row>
  </sheetData>
  <mergeCells count="5">
    <mergeCell ref="A1:A2"/>
    <mergeCell ref="B1:B2"/>
    <mergeCell ref="C1:E1"/>
    <mergeCell ref="A24:B24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R51"/>
  <sheetViews>
    <sheetView workbookViewId="0">
      <pane ySplit="2" topLeftCell="A3" activePane="bottomLeft" state="frozen"/>
      <selection pane="bottomLeft" activeCell="A27" sqref="A27"/>
    </sheetView>
  </sheetViews>
  <sheetFormatPr defaultRowHeight="11.25"/>
  <cols>
    <col min="1" max="1" width="7.28515625" style="8" bestFit="1" customWidth="1"/>
    <col min="2" max="2" width="55" style="155" bestFit="1" customWidth="1"/>
    <col min="3" max="3" width="8.140625" style="2" customWidth="1"/>
    <col min="4" max="4" width="6.140625" style="2" customWidth="1"/>
    <col min="5" max="5" width="9.42578125" style="86" customWidth="1"/>
    <col min="6" max="6" width="8.140625" style="86" customWidth="1"/>
    <col min="7" max="7" width="10.7109375" style="86" customWidth="1"/>
    <col min="8" max="8" width="9.42578125" style="86" customWidth="1"/>
    <col min="9" max="9" width="7.85546875" style="86" customWidth="1"/>
    <col min="10" max="10" width="7.42578125" style="86" customWidth="1"/>
    <col min="11" max="11" width="6.85546875" style="86" customWidth="1"/>
    <col min="12" max="24" width="7.140625" style="86" customWidth="1"/>
    <col min="25" max="25" width="6.140625" style="86" customWidth="1"/>
    <col min="26" max="26" width="7.140625" style="86" customWidth="1"/>
    <col min="27" max="30" width="6.140625" style="86" customWidth="1"/>
    <col min="31" max="31" width="7.85546875" style="86" customWidth="1"/>
    <col min="32" max="32" width="16.28515625" style="86" customWidth="1"/>
    <col min="33" max="34" width="7.140625" style="86" customWidth="1"/>
    <col min="35" max="35" width="8.140625" style="86" customWidth="1"/>
    <col min="36" max="36" width="7.7109375" style="86" customWidth="1"/>
    <col min="37" max="37" width="7" style="86" customWidth="1"/>
    <col min="38" max="38" width="6.7109375" style="86" customWidth="1"/>
    <col min="39" max="43" width="7.85546875" style="86" customWidth="1"/>
    <col min="44" max="44" width="7.140625" style="86" customWidth="1"/>
    <col min="45" max="46" width="6.140625" style="86" customWidth="1"/>
    <col min="47" max="47" width="8.28515625" style="86" customWidth="1"/>
    <col min="48" max="48" width="7.85546875" style="86" customWidth="1"/>
    <col min="49" max="49" width="6.140625" style="86" customWidth="1"/>
    <col min="50" max="50" width="7.85546875" style="364" customWidth="1"/>
    <col min="51" max="52" width="6.140625" style="86" customWidth="1"/>
    <col min="53" max="53" width="8" style="86" customWidth="1"/>
    <col min="54" max="55" width="6.140625" style="86" customWidth="1"/>
    <col min="56" max="56" width="7.42578125" style="86" customWidth="1"/>
    <col min="57" max="57" width="8.5703125" style="86" customWidth="1"/>
    <col min="58" max="64" width="6.140625" style="86" customWidth="1"/>
    <col min="65" max="65" width="7.5703125" style="364" customWidth="1"/>
    <col min="66" max="67" width="6.140625" style="86" customWidth="1"/>
    <col min="68" max="68" width="10.5703125" style="86" customWidth="1"/>
    <col min="69" max="70" width="12.42578125" style="86" customWidth="1"/>
    <col min="71" max="267" width="9.140625" style="3"/>
    <col min="268" max="268" width="9" style="3" bestFit="1" customWidth="1"/>
    <col min="269" max="269" width="9.85546875" style="3" bestFit="1" customWidth="1"/>
    <col min="270" max="270" width="9.140625" style="3" bestFit="1" customWidth="1"/>
    <col min="271" max="271" width="16" style="3" bestFit="1" customWidth="1"/>
    <col min="272" max="272" width="9" style="3" bestFit="1" customWidth="1"/>
    <col min="273" max="273" width="7.85546875" style="3" bestFit="1" customWidth="1"/>
    <col min="274" max="274" width="11.7109375" style="3" bestFit="1" customWidth="1"/>
    <col min="275" max="275" width="14.28515625" style="3" customWidth="1"/>
    <col min="276" max="276" width="11.7109375" style="3" bestFit="1" customWidth="1"/>
    <col min="277" max="277" width="14.140625" style="3" bestFit="1" customWidth="1"/>
    <col min="278" max="278" width="16.7109375" style="3" customWidth="1"/>
    <col min="279" max="279" width="16.5703125" style="3" customWidth="1"/>
    <col min="280" max="281" width="7.85546875" style="3" bestFit="1" customWidth="1"/>
    <col min="282" max="282" width="8" style="3" bestFit="1" customWidth="1"/>
    <col min="283" max="284" width="7.85546875" style="3" bestFit="1" customWidth="1"/>
    <col min="285" max="285" width="9.7109375" style="3" customWidth="1"/>
    <col min="286" max="286" width="12.85546875" style="3" customWidth="1"/>
    <col min="287" max="523" width="9.140625" style="3"/>
    <col min="524" max="524" width="9" style="3" bestFit="1" customWidth="1"/>
    <col min="525" max="525" width="9.85546875" style="3" bestFit="1" customWidth="1"/>
    <col min="526" max="526" width="9.140625" style="3" bestFit="1" customWidth="1"/>
    <col min="527" max="527" width="16" style="3" bestFit="1" customWidth="1"/>
    <col min="528" max="528" width="9" style="3" bestFit="1" customWidth="1"/>
    <col min="529" max="529" width="7.85546875" style="3" bestFit="1" customWidth="1"/>
    <col min="530" max="530" width="11.7109375" style="3" bestFit="1" customWidth="1"/>
    <col min="531" max="531" width="14.28515625" style="3" customWidth="1"/>
    <col min="532" max="532" width="11.7109375" style="3" bestFit="1" customWidth="1"/>
    <col min="533" max="533" width="14.140625" style="3" bestFit="1" customWidth="1"/>
    <col min="534" max="534" width="16.7109375" style="3" customWidth="1"/>
    <col min="535" max="535" width="16.5703125" style="3" customWidth="1"/>
    <col min="536" max="537" width="7.85546875" style="3" bestFit="1" customWidth="1"/>
    <col min="538" max="538" width="8" style="3" bestFit="1" customWidth="1"/>
    <col min="539" max="540" width="7.85546875" style="3" bestFit="1" customWidth="1"/>
    <col min="541" max="541" width="9.7109375" style="3" customWidth="1"/>
    <col min="542" max="542" width="12.85546875" style="3" customWidth="1"/>
    <col min="543" max="779" width="9.140625" style="3"/>
    <col min="780" max="780" width="9" style="3" bestFit="1" customWidth="1"/>
    <col min="781" max="781" width="9.85546875" style="3" bestFit="1" customWidth="1"/>
    <col min="782" max="782" width="9.140625" style="3" bestFit="1" customWidth="1"/>
    <col min="783" max="783" width="16" style="3" bestFit="1" customWidth="1"/>
    <col min="784" max="784" width="9" style="3" bestFit="1" customWidth="1"/>
    <col min="785" max="785" width="7.85546875" style="3" bestFit="1" customWidth="1"/>
    <col min="786" max="786" width="11.7109375" style="3" bestFit="1" customWidth="1"/>
    <col min="787" max="787" width="14.28515625" style="3" customWidth="1"/>
    <col min="788" max="788" width="11.7109375" style="3" bestFit="1" customWidth="1"/>
    <col min="789" max="789" width="14.140625" style="3" bestFit="1" customWidth="1"/>
    <col min="790" max="790" width="16.7109375" style="3" customWidth="1"/>
    <col min="791" max="791" width="16.5703125" style="3" customWidth="1"/>
    <col min="792" max="793" width="7.85546875" style="3" bestFit="1" customWidth="1"/>
    <col min="794" max="794" width="8" style="3" bestFit="1" customWidth="1"/>
    <col min="795" max="796" width="7.85546875" style="3" bestFit="1" customWidth="1"/>
    <col min="797" max="797" width="9.7109375" style="3" customWidth="1"/>
    <col min="798" max="798" width="12.85546875" style="3" customWidth="1"/>
    <col min="799" max="1035" width="9.140625" style="3"/>
    <col min="1036" max="1036" width="9" style="3" bestFit="1" customWidth="1"/>
    <col min="1037" max="1037" width="9.85546875" style="3" bestFit="1" customWidth="1"/>
    <col min="1038" max="1038" width="9.140625" style="3" bestFit="1" customWidth="1"/>
    <col min="1039" max="1039" width="16" style="3" bestFit="1" customWidth="1"/>
    <col min="1040" max="1040" width="9" style="3" bestFit="1" customWidth="1"/>
    <col min="1041" max="1041" width="7.85546875" style="3" bestFit="1" customWidth="1"/>
    <col min="1042" max="1042" width="11.7109375" style="3" bestFit="1" customWidth="1"/>
    <col min="1043" max="1043" width="14.28515625" style="3" customWidth="1"/>
    <col min="1044" max="1044" width="11.7109375" style="3" bestFit="1" customWidth="1"/>
    <col min="1045" max="1045" width="14.140625" style="3" bestFit="1" customWidth="1"/>
    <col min="1046" max="1046" width="16.7109375" style="3" customWidth="1"/>
    <col min="1047" max="1047" width="16.5703125" style="3" customWidth="1"/>
    <col min="1048" max="1049" width="7.85546875" style="3" bestFit="1" customWidth="1"/>
    <col min="1050" max="1050" width="8" style="3" bestFit="1" customWidth="1"/>
    <col min="1051" max="1052" width="7.85546875" style="3" bestFit="1" customWidth="1"/>
    <col min="1053" max="1053" width="9.7109375" style="3" customWidth="1"/>
    <col min="1054" max="1054" width="12.85546875" style="3" customWidth="1"/>
    <col min="1055" max="1291" width="9.140625" style="3"/>
    <col min="1292" max="1292" width="9" style="3" bestFit="1" customWidth="1"/>
    <col min="1293" max="1293" width="9.85546875" style="3" bestFit="1" customWidth="1"/>
    <col min="1294" max="1294" width="9.140625" style="3" bestFit="1" customWidth="1"/>
    <col min="1295" max="1295" width="16" style="3" bestFit="1" customWidth="1"/>
    <col min="1296" max="1296" width="9" style="3" bestFit="1" customWidth="1"/>
    <col min="1297" max="1297" width="7.85546875" style="3" bestFit="1" customWidth="1"/>
    <col min="1298" max="1298" width="11.7109375" style="3" bestFit="1" customWidth="1"/>
    <col min="1299" max="1299" width="14.28515625" style="3" customWidth="1"/>
    <col min="1300" max="1300" width="11.7109375" style="3" bestFit="1" customWidth="1"/>
    <col min="1301" max="1301" width="14.140625" style="3" bestFit="1" customWidth="1"/>
    <col min="1302" max="1302" width="16.7109375" style="3" customWidth="1"/>
    <col min="1303" max="1303" width="16.5703125" style="3" customWidth="1"/>
    <col min="1304" max="1305" width="7.85546875" style="3" bestFit="1" customWidth="1"/>
    <col min="1306" max="1306" width="8" style="3" bestFit="1" customWidth="1"/>
    <col min="1307" max="1308" width="7.85546875" style="3" bestFit="1" customWidth="1"/>
    <col min="1309" max="1309" width="9.7109375" style="3" customWidth="1"/>
    <col min="1310" max="1310" width="12.85546875" style="3" customWidth="1"/>
    <col min="1311" max="1547" width="9.140625" style="3"/>
    <col min="1548" max="1548" width="9" style="3" bestFit="1" customWidth="1"/>
    <col min="1549" max="1549" width="9.85546875" style="3" bestFit="1" customWidth="1"/>
    <col min="1550" max="1550" width="9.140625" style="3" bestFit="1" customWidth="1"/>
    <col min="1551" max="1551" width="16" style="3" bestFit="1" customWidth="1"/>
    <col min="1552" max="1552" width="9" style="3" bestFit="1" customWidth="1"/>
    <col min="1553" max="1553" width="7.85546875" style="3" bestFit="1" customWidth="1"/>
    <col min="1554" max="1554" width="11.7109375" style="3" bestFit="1" customWidth="1"/>
    <col min="1555" max="1555" width="14.28515625" style="3" customWidth="1"/>
    <col min="1556" max="1556" width="11.7109375" style="3" bestFit="1" customWidth="1"/>
    <col min="1557" max="1557" width="14.140625" style="3" bestFit="1" customWidth="1"/>
    <col min="1558" max="1558" width="16.7109375" style="3" customWidth="1"/>
    <col min="1559" max="1559" width="16.5703125" style="3" customWidth="1"/>
    <col min="1560" max="1561" width="7.85546875" style="3" bestFit="1" customWidth="1"/>
    <col min="1562" max="1562" width="8" style="3" bestFit="1" customWidth="1"/>
    <col min="1563" max="1564" width="7.85546875" style="3" bestFit="1" customWidth="1"/>
    <col min="1565" max="1565" width="9.7109375" style="3" customWidth="1"/>
    <col min="1566" max="1566" width="12.85546875" style="3" customWidth="1"/>
    <col min="1567" max="1803" width="9.140625" style="3"/>
    <col min="1804" max="1804" width="9" style="3" bestFit="1" customWidth="1"/>
    <col min="1805" max="1805" width="9.85546875" style="3" bestFit="1" customWidth="1"/>
    <col min="1806" max="1806" width="9.140625" style="3" bestFit="1" customWidth="1"/>
    <col min="1807" max="1807" width="16" style="3" bestFit="1" customWidth="1"/>
    <col min="1808" max="1808" width="9" style="3" bestFit="1" customWidth="1"/>
    <col min="1809" max="1809" width="7.85546875" style="3" bestFit="1" customWidth="1"/>
    <col min="1810" max="1810" width="11.7109375" style="3" bestFit="1" customWidth="1"/>
    <col min="1811" max="1811" width="14.28515625" style="3" customWidth="1"/>
    <col min="1812" max="1812" width="11.7109375" style="3" bestFit="1" customWidth="1"/>
    <col min="1813" max="1813" width="14.140625" style="3" bestFit="1" customWidth="1"/>
    <col min="1814" max="1814" width="16.7109375" style="3" customWidth="1"/>
    <col min="1815" max="1815" width="16.5703125" style="3" customWidth="1"/>
    <col min="1816" max="1817" width="7.85546875" style="3" bestFit="1" customWidth="1"/>
    <col min="1818" max="1818" width="8" style="3" bestFit="1" customWidth="1"/>
    <col min="1819" max="1820" width="7.85546875" style="3" bestFit="1" customWidth="1"/>
    <col min="1821" max="1821" width="9.7109375" style="3" customWidth="1"/>
    <col min="1822" max="1822" width="12.85546875" style="3" customWidth="1"/>
    <col min="1823" max="2059" width="9.140625" style="3"/>
    <col min="2060" max="2060" width="9" style="3" bestFit="1" customWidth="1"/>
    <col min="2061" max="2061" width="9.85546875" style="3" bestFit="1" customWidth="1"/>
    <col min="2062" max="2062" width="9.140625" style="3" bestFit="1" customWidth="1"/>
    <col min="2063" max="2063" width="16" style="3" bestFit="1" customWidth="1"/>
    <col min="2064" max="2064" width="9" style="3" bestFit="1" customWidth="1"/>
    <col min="2065" max="2065" width="7.85546875" style="3" bestFit="1" customWidth="1"/>
    <col min="2066" max="2066" width="11.7109375" style="3" bestFit="1" customWidth="1"/>
    <col min="2067" max="2067" width="14.28515625" style="3" customWidth="1"/>
    <col min="2068" max="2068" width="11.7109375" style="3" bestFit="1" customWidth="1"/>
    <col min="2069" max="2069" width="14.140625" style="3" bestFit="1" customWidth="1"/>
    <col min="2070" max="2070" width="16.7109375" style="3" customWidth="1"/>
    <col min="2071" max="2071" width="16.5703125" style="3" customWidth="1"/>
    <col min="2072" max="2073" width="7.85546875" style="3" bestFit="1" customWidth="1"/>
    <col min="2074" max="2074" width="8" style="3" bestFit="1" customWidth="1"/>
    <col min="2075" max="2076" width="7.85546875" style="3" bestFit="1" customWidth="1"/>
    <col min="2077" max="2077" width="9.7109375" style="3" customWidth="1"/>
    <col min="2078" max="2078" width="12.85546875" style="3" customWidth="1"/>
    <col min="2079" max="2315" width="9.140625" style="3"/>
    <col min="2316" max="2316" width="9" style="3" bestFit="1" customWidth="1"/>
    <col min="2317" max="2317" width="9.85546875" style="3" bestFit="1" customWidth="1"/>
    <col min="2318" max="2318" width="9.140625" style="3" bestFit="1" customWidth="1"/>
    <col min="2319" max="2319" width="16" style="3" bestFit="1" customWidth="1"/>
    <col min="2320" max="2320" width="9" style="3" bestFit="1" customWidth="1"/>
    <col min="2321" max="2321" width="7.85546875" style="3" bestFit="1" customWidth="1"/>
    <col min="2322" max="2322" width="11.7109375" style="3" bestFit="1" customWidth="1"/>
    <col min="2323" max="2323" width="14.28515625" style="3" customWidth="1"/>
    <col min="2324" max="2324" width="11.7109375" style="3" bestFit="1" customWidth="1"/>
    <col min="2325" max="2325" width="14.140625" style="3" bestFit="1" customWidth="1"/>
    <col min="2326" max="2326" width="16.7109375" style="3" customWidth="1"/>
    <col min="2327" max="2327" width="16.5703125" style="3" customWidth="1"/>
    <col min="2328" max="2329" width="7.85546875" style="3" bestFit="1" customWidth="1"/>
    <col min="2330" max="2330" width="8" style="3" bestFit="1" customWidth="1"/>
    <col min="2331" max="2332" width="7.85546875" style="3" bestFit="1" customWidth="1"/>
    <col min="2333" max="2333" width="9.7109375" style="3" customWidth="1"/>
    <col min="2334" max="2334" width="12.85546875" style="3" customWidth="1"/>
    <col min="2335" max="2571" width="9.140625" style="3"/>
    <col min="2572" max="2572" width="9" style="3" bestFit="1" customWidth="1"/>
    <col min="2573" max="2573" width="9.85546875" style="3" bestFit="1" customWidth="1"/>
    <col min="2574" max="2574" width="9.140625" style="3" bestFit="1" customWidth="1"/>
    <col min="2575" max="2575" width="16" style="3" bestFit="1" customWidth="1"/>
    <col min="2576" max="2576" width="9" style="3" bestFit="1" customWidth="1"/>
    <col min="2577" max="2577" width="7.85546875" style="3" bestFit="1" customWidth="1"/>
    <col min="2578" max="2578" width="11.7109375" style="3" bestFit="1" customWidth="1"/>
    <col min="2579" max="2579" width="14.28515625" style="3" customWidth="1"/>
    <col min="2580" max="2580" width="11.7109375" style="3" bestFit="1" customWidth="1"/>
    <col min="2581" max="2581" width="14.140625" style="3" bestFit="1" customWidth="1"/>
    <col min="2582" max="2582" width="16.7109375" style="3" customWidth="1"/>
    <col min="2583" max="2583" width="16.5703125" style="3" customWidth="1"/>
    <col min="2584" max="2585" width="7.85546875" style="3" bestFit="1" customWidth="1"/>
    <col min="2586" max="2586" width="8" style="3" bestFit="1" customWidth="1"/>
    <col min="2587" max="2588" width="7.85546875" style="3" bestFit="1" customWidth="1"/>
    <col min="2589" max="2589" width="9.7109375" style="3" customWidth="1"/>
    <col min="2590" max="2590" width="12.85546875" style="3" customWidth="1"/>
    <col min="2591" max="2827" width="9.140625" style="3"/>
    <col min="2828" max="2828" width="9" style="3" bestFit="1" customWidth="1"/>
    <col min="2829" max="2829" width="9.85546875" style="3" bestFit="1" customWidth="1"/>
    <col min="2830" max="2830" width="9.140625" style="3" bestFit="1" customWidth="1"/>
    <col min="2831" max="2831" width="16" style="3" bestFit="1" customWidth="1"/>
    <col min="2832" max="2832" width="9" style="3" bestFit="1" customWidth="1"/>
    <col min="2833" max="2833" width="7.85546875" style="3" bestFit="1" customWidth="1"/>
    <col min="2834" max="2834" width="11.7109375" style="3" bestFit="1" customWidth="1"/>
    <col min="2835" max="2835" width="14.28515625" style="3" customWidth="1"/>
    <col min="2836" max="2836" width="11.7109375" style="3" bestFit="1" customWidth="1"/>
    <col min="2837" max="2837" width="14.140625" style="3" bestFit="1" customWidth="1"/>
    <col min="2838" max="2838" width="16.7109375" style="3" customWidth="1"/>
    <col min="2839" max="2839" width="16.5703125" style="3" customWidth="1"/>
    <col min="2840" max="2841" width="7.85546875" style="3" bestFit="1" customWidth="1"/>
    <col min="2842" max="2842" width="8" style="3" bestFit="1" customWidth="1"/>
    <col min="2843" max="2844" width="7.85546875" style="3" bestFit="1" customWidth="1"/>
    <col min="2845" max="2845" width="9.7109375" style="3" customWidth="1"/>
    <col min="2846" max="2846" width="12.85546875" style="3" customWidth="1"/>
    <col min="2847" max="3083" width="9.140625" style="3"/>
    <col min="3084" max="3084" width="9" style="3" bestFit="1" customWidth="1"/>
    <col min="3085" max="3085" width="9.85546875" style="3" bestFit="1" customWidth="1"/>
    <col min="3086" max="3086" width="9.140625" style="3" bestFit="1" customWidth="1"/>
    <col min="3087" max="3087" width="16" style="3" bestFit="1" customWidth="1"/>
    <col min="3088" max="3088" width="9" style="3" bestFit="1" customWidth="1"/>
    <col min="3089" max="3089" width="7.85546875" style="3" bestFit="1" customWidth="1"/>
    <col min="3090" max="3090" width="11.7109375" style="3" bestFit="1" customWidth="1"/>
    <col min="3091" max="3091" width="14.28515625" style="3" customWidth="1"/>
    <col min="3092" max="3092" width="11.7109375" style="3" bestFit="1" customWidth="1"/>
    <col min="3093" max="3093" width="14.140625" style="3" bestFit="1" customWidth="1"/>
    <col min="3094" max="3094" width="16.7109375" style="3" customWidth="1"/>
    <col min="3095" max="3095" width="16.5703125" style="3" customWidth="1"/>
    <col min="3096" max="3097" width="7.85546875" style="3" bestFit="1" customWidth="1"/>
    <col min="3098" max="3098" width="8" style="3" bestFit="1" customWidth="1"/>
    <col min="3099" max="3100" width="7.85546875" style="3" bestFit="1" customWidth="1"/>
    <col min="3101" max="3101" width="9.7109375" style="3" customWidth="1"/>
    <col min="3102" max="3102" width="12.85546875" style="3" customWidth="1"/>
    <col min="3103" max="3339" width="9.140625" style="3"/>
    <col min="3340" max="3340" width="9" style="3" bestFit="1" customWidth="1"/>
    <col min="3341" max="3341" width="9.85546875" style="3" bestFit="1" customWidth="1"/>
    <col min="3342" max="3342" width="9.140625" style="3" bestFit="1" customWidth="1"/>
    <col min="3343" max="3343" width="16" style="3" bestFit="1" customWidth="1"/>
    <col min="3344" max="3344" width="9" style="3" bestFit="1" customWidth="1"/>
    <col min="3345" max="3345" width="7.85546875" style="3" bestFit="1" customWidth="1"/>
    <col min="3346" max="3346" width="11.7109375" style="3" bestFit="1" customWidth="1"/>
    <col min="3347" max="3347" width="14.28515625" style="3" customWidth="1"/>
    <col min="3348" max="3348" width="11.7109375" style="3" bestFit="1" customWidth="1"/>
    <col min="3349" max="3349" width="14.140625" style="3" bestFit="1" customWidth="1"/>
    <col min="3350" max="3350" width="16.7109375" style="3" customWidth="1"/>
    <col min="3351" max="3351" width="16.5703125" style="3" customWidth="1"/>
    <col min="3352" max="3353" width="7.85546875" style="3" bestFit="1" customWidth="1"/>
    <col min="3354" max="3354" width="8" style="3" bestFit="1" customWidth="1"/>
    <col min="3355" max="3356" width="7.85546875" style="3" bestFit="1" customWidth="1"/>
    <col min="3357" max="3357" width="9.7109375" style="3" customWidth="1"/>
    <col min="3358" max="3358" width="12.85546875" style="3" customWidth="1"/>
    <col min="3359" max="3595" width="9.140625" style="3"/>
    <col min="3596" max="3596" width="9" style="3" bestFit="1" customWidth="1"/>
    <col min="3597" max="3597" width="9.85546875" style="3" bestFit="1" customWidth="1"/>
    <col min="3598" max="3598" width="9.140625" style="3" bestFit="1" customWidth="1"/>
    <col min="3599" max="3599" width="16" style="3" bestFit="1" customWidth="1"/>
    <col min="3600" max="3600" width="9" style="3" bestFit="1" customWidth="1"/>
    <col min="3601" max="3601" width="7.85546875" style="3" bestFit="1" customWidth="1"/>
    <col min="3602" max="3602" width="11.7109375" style="3" bestFit="1" customWidth="1"/>
    <col min="3603" max="3603" width="14.28515625" style="3" customWidth="1"/>
    <col min="3604" max="3604" width="11.7109375" style="3" bestFit="1" customWidth="1"/>
    <col min="3605" max="3605" width="14.140625" style="3" bestFit="1" customWidth="1"/>
    <col min="3606" max="3606" width="16.7109375" style="3" customWidth="1"/>
    <col min="3607" max="3607" width="16.5703125" style="3" customWidth="1"/>
    <col min="3608" max="3609" width="7.85546875" style="3" bestFit="1" customWidth="1"/>
    <col min="3610" max="3610" width="8" style="3" bestFit="1" customWidth="1"/>
    <col min="3611" max="3612" width="7.85546875" style="3" bestFit="1" customWidth="1"/>
    <col min="3613" max="3613" width="9.7109375" style="3" customWidth="1"/>
    <col min="3614" max="3614" width="12.85546875" style="3" customWidth="1"/>
    <col min="3615" max="3851" width="9.140625" style="3"/>
    <col min="3852" max="3852" width="9" style="3" bestFit="1" customWidth="1"/>
    <col min="3853" max="3853" width="9.85546875" style="3" bestFit="1" customWidth="1"/>
    <col min="3854" max="3854" width="9.140625" style="3" bestFit="1" customWidth="1"/>
    <col min="3855" max="3855" width="16" style="3" bestFit="1" customWidth="1"/>
    <col min="3856" max="3856" width="9" style="3" bestFit="1" customWidth="1"/>
    <col min="3857" max="3857" width="7.85546875" style="3" bestFit="1" customWidth="1"/>
    <col min="3858" max="3858" width="11.7109375" style="3" bestFit="1" customWidth="1"/>
    <col min="3859" max="3859" width="14.28515625" style="3" customWidth="1"/>
    <col min="3860" max="3860" width="11.7109375" style="3" bestFit="1" customWidth="1"/>
    <col min="3861" max="3861" width="14.140625" style="3" bestFit="1" customWidth="1"/>
    <col min="3862" max="3862" width="16.7109375" style="3" customWidth="1"/>
    <col min="3863" max="3863" width="16.5703125" style="3" customWidth="1"/>
    <col min="3864" max="3865" width="7.85546875" style="3" bestFit="1" customWidth="1"/>
    <col min="3866" max="3866" width="8" style="3" bestFit="1" customWidth="1"/>
    <col min="3867" max="3868" width="7.85546875" style="3" bestFit="1" customWidth="1"/>
    <col min="3869" max="3869" width="9.7109375" style="3" customWidth="1"/>
    <col min="3870" max="3870" width="12.85546875" style="3" customWidth="1"/>
    <col min="3871" max="4107" width="9.140625" style="3"/>
    <col min="4108" max="4108" width="9" style="3" bestFit="1" customWidth="1"/>
    <col min="4109" max="4109" width="9.85546875" style="3" bestFit="1" customWidth="1"/>
    <col min="4110" max="4110" width="9.140625" style="3" bestFit="1" customWidth="1"/>
    <col min="4111" max="4111" width="16" style="3" bestFit="1" customWidth="1"/>
    <col min="4112" max="4112" width="9" style="3" bestFit="1" customWidth="1"/>
    <col min="4113" max="4113" width="7.85546875" style="3" bestFit="1" customWidth="1"/>
    <col min="4114" max="4114" width="11.7109375" style="3" bestFit="1" customWidth="1"/>
    <col min="4115" max="4115" width="14.28515625" style="3" customWidth="1"/>
    <col min="4116" max="4116" width="11.7109375" style="3" bestFit="1" customWidth="1"/>
    <col min="4117" max="4117" width="14.140625" style="3" bestFit="1" customWidth="1"/>
    <col min="4118" max="4118" width="16.7109375" style="3" customWidth="1"/>
    <col min="4119" max="4119" width="16.5703125" style="3" customWidth="1"/>
    <col min="4120" max="4121" width="7.85546875" style="3" bestFit="1" customWidth="1"/>
    <col min="4122" max="4122" width="8" style="3" bestFit="1" customWidth="1"/>
    <col min="4123" max="4124" width="7.85546875" style="3" bestFit="1" customWidth="1"/>
    <col min="4125" max="4125" width="9.7109375" style="3" customWidth="1"/>
    <col min="4126" max="4126" width="12.85546875" style="3" customWidth="1"/>
    <col min="4127" max="4363" width="9.140625" style="3"/>
    <col min="4364" max="4364" width="9" style="3" bestFit="1" customWidth="1"/>
    <col min="4365" max="4365" width="9.85546875" style="3" bestFit="1" customWidth="1"/>
    <col min="4366" max="4366" width="9.140625" style="3" bestFit="1" customWidth="1"/>
    <col min="4367" max="4367" width="16" style="3" bestFit="1" customWidth="1"/>
    <col min="4368" max="4368" width="9" style="3" bestFit="1" customWidth="1"/>
    <col min="4369" max="4369" width="7.85546875" style="3" bestFit="1" customWidth="1"/>
    <col min="4370" max="4370" width="11.7109375" style="3" bestFit="1" customWidth="1"/>
    <col min="4371" max="4371" width="14.28515625" style="3" customWidth="1"/>
    <col min="4372" max="4372" width="11.7109375" style="3" bestFit="1" customWidth="1"/>
    <col min="4373" max="4373" width="14.140625" style="3" bestFit="1" customWidth="1"/>
    <col min="4374" max="4374" width="16.7109375" style="3" customWidth="1"/>
    <col min="4375" max="4375" width="16.5703125" style="3" customWidth="1"/>
    <col min="4376" max="4377" width="7.85546875" style="3" bestFit="1" customWidth="1"/>
    <col min="4378" max="4378" width="8" style="3" bestFit="1" customWidth="1"/>
    <col min="4379" max="4380" width="7.85546875" style="3" bestFit="1" customWidth="1"/>
    <col min="4381" max="4381" width="9.7109375" style="3" customWidth="1"/>
    <col min="4382" max="4382" width="12.85546875" style="3" customWidth="1"/>
    <col min="4383" max="4619" width="9.140625" style="3"/>
    <col min="4620" max="4620" width="9" style="3" bestFit="1" customWidth="1"/>
    <col min="4621" max="4621" width="9.85546875" style="3" bestFit="1" customWidth="1"/>
    <col min="4622" max="4622" width="9.140625" style="3" bestFit="1" customWidth="1"/>
    <col min="4623" max="4623" width="16" style="3" bestFit="1" customWidth="1"/>
    <col min="4624" max="4624" width="9" style="3" bestFit="1" customWidth="1"/>
    <col min="4625" max="4625" width="7.85546875" style="3" bestFit="1" customWidth="1"/>
    <col min="4626" max="4626" width="11.7109375" style="3" bestFit="1" customWidth="1"/>
    <col min="4627" max="4627" width="14.28515625" style="3" customWidth="1"/>
    <col min="4628" max="4628" width="11.7109375" style="3" bestFit="1" customWidth="1"/>
    <col min="4629" max="4629" width="14.140625" style="3" bestFit="1" customWidth="1"/>
    <col min="4630" max="4630" width="16.7109375" style="3" customWidth="1"/>
    <col min="4631" max="4631" width="16.5703125" style="3" customWidth="1"/>
    <col min="4632" max="4633" width="7.85546875" style="3" bestFit="1" customWidth="1"/>
    <col min="4634" max="4634" width="8" style="3" bestFit="1" customWidth="1"/>
    <col min="4635" max="4636" width="7.85546875" style="3" bestFit="1" customWidth="1"/>
    <col min="4637" max="4637" width="9.7109375" style="3" customWidth="1"/>
    <col min="4638" max="4638" width="12.85546875" style="3" customWidth="1"/>
    <col min="4639" max="4875" width="9.140625" style="3"/>
    <col min="4876" max="4876" width="9" style="3" bestFit="1" customWidth="1"/>
    <col min="4877" max="4877" width="9.85546875" style="3" bestFit="1" customWidth="1"/>
    <col min="4878" max="4878" width="9.140625" style="3" bestFit="1" customWidth="1"/>
    <col min="4879" max="4879" width="16" style="3" bestFit="1" customWidth="1"/>
    <col min="4880" max="4880" width="9" style="3" bestFit="1" customWidth="1"/>
    <col min="4881" max="4881" width="7.85546875" style="3" bestFit="1" customWidth="1"/>
    <col min="4882" max="4882" width="11.7109375" style="3" bestFit="1" customWidth="1"/>
    <col min="4883" max="4883" width="14.28515625" style="3" customWidth="1"/>
    <col min="4884" max="4884" width="11.7109375" style="3" bestFit="1" customWidth="1"/>
    <col min="4885" max="4885" width="14.140625" style="3" bestFit="1" customWidth="1"/>
    <col min="4886" max="4886" width="16.7109375" style="3" customWidth="1"/>
    <col min="4887" max="4887" width="16.5703125" style="3" customWidth="1"/>
    <col min="4888" max="4889" width="7.85546875" style="3" bestFit="1" customWidth="1"/>
    <col min="4890" max="4890" width="8" style="3" bestFit="1" customWidth="1"/>
    <col min="4891" max="4892" width="7.85546875" style="3" bestFit="1" customWidth="1"/>
    <col min="4893" max="4893" width="9.7109375" style="3" customWidth="1"/>
    <col min="4894" max="4894" width="12.85546875" style="3" customWidth="1"/>
    <col min="4895" max="5131" width="9.140625" style="3"/>
    <col min="5132" max="5132" width="9" style="3" bestFit="1" customWidth="1"/>
    <col min="5133" max="5133" width="9.85546875" style="3" bestFit="1" customWidth="1"/>
    <col min="5134" max="5134" width="9.140625" style="3" bestFit="1" customWidth="1"/>
    <col min="5135" max="5135" width="16" style="3" bestFit="1" customWidth="1"/>
    <col min="5136" max="5136" width="9" style="3" bestFit="1" customWidth="1"/>
    <col min="5137" max="5137" width="7.85546875" style="3" bestFit="1" customWidth="1"/>
    <col min="5138" max="5138" width="11.7109375" style="3" bestFit="1" customWidth="1"/>
    <col min="5139" max="5139" width="14.28515625" style="3" customWidth="1"/>
    <col min="5140" max="5140" width="11.7109375" style="3" bestFit="1" customWidth="1"/>
    <col min="5141" max="5141" width="14.140625" style="3" bestFit="1" customWidth="1"/>
    <col min="5142" max="5142" width="16.7109375" style="3" customWidth="1"/>
    <col min="5143" max="5143" width="16.5703125" style="3" customWidth="1"/>
    <col min="5144" max="5145" width="7.85546875" style="3" bestFit="1" customWidth="1"/>
    <col min="5146" max="5146" width="8" style="3" bestFit="1" customWidth="1"/>
    <col min="5147" max="5148" width="7.85546875" style="3" bestFit="1" customWidth="1"/>
    <col min="5149" max="5149" width="9.7109375" style="3" customWidth="1"/>
    <col min="5150" max="5150" width="12.85546875" style="3" customWidth="1"/>
    <col min="5151" max="5387" width="9.140625" style="3"/>
    <col min="5388" max="5388" width="9" style="3" bestFit="1" customWidth="1"/>
    <col min="5389" max="5389" width="9.85546875" style="3" bestFit="1" customWidth="1"/>
    <col min="5390" max="5390" width="9.140625" style="3" bestFit="1" customWidth="1"/>
    <col min="5391" max="5391" width="16" style="3" bestFit="1" customWidth="1"/>
    <col min="5392" max="5392" width="9" style="3" bestFit="1" customWidth="1"/>
    <col min="5393" max="5393" width="7.85546875" style="3" bestFit="1" customWidth="1"/>
    <col min="5394" max="5394" width="11.7109375" style="3" bestFit="1" customWidth="1"/>
    <col min="5395" max="5395" width="14.28515625" style="3" customWidth="1"/>
    <col min="5396" max="5396" width="11.7109375" style="3" bestFit="1" customWidth="1"/>
    <col min="5397" max="5397" width="14.140625" style="3" bestFit="1" customWidth="1"/>
    <col min="5398" max="5398" width="16.7109375" style="3" customWidth="1"/>
    <col min="5399" max="5399" width="16.5703125" style="3" customWidth="1"/>
    <col min="5400" max="5401" width="7.85546875" style="3" bestFit="1" customWidth="1"/>
    <col min="5402" max="5402" width="8" style="3" bestFit="1" customWidth="1"/>
    <col min="5403" max="5404" width="7.85546875" style="3" bestFit="1" customWidth="1"/>
    <col min="5405" max="5405" width="9.7109375" style="3" customWidth="1"/>
    <col min="5406" max="5406" width="12.85546875" style="3" customWidth="1"/>
    <col min="5407" max="5643" width="9.140625" style="3"/>
    <col min="5644" max="5644" width="9" style="3" bestFit="1" customWidth="1"/>
    <col min="5645" max="5645" width="9.85546875" style="3" bestFit="1" customWidth="1"/>
    <col min="5646" max="5646" width="9.140625" style="3" bestFit="1" customWidth="1"/>
    <col min="5647" max="5647" width="16" style="3" bestFit="1" customWidth="1"/>
    <col min="5648" max="5648" width="9" style="3" bestFit="1" customWidth="1"/>
    <col min="5649" max="5649" width="7.85546875" style="3" bestFit="1" customWidth="1"/>
    <col min="5650" max="5650" width="11.7109375" style="3" bestFit="1" customWidth="1"/>
    <col min="5651" max="5651" width="14.28515625" style="3" customWidth="1"/>
    <col min="5652" max="5652" width="11.7109375" style="3" bestFit="1" customWidth="1"/>
    <col min="5653" max="5653" width="14.140625" style="3" bestFit="1" customWidth="1"/>
    <col min="5654" max="5654" width="16.7109375" style="3" customWidth="1"/>
    <col min="5655" max="5655" width="16.5703125" style="3" customWidth="1"/>
    <col min="5656" max="5657" width="7.85546875" style="3" bestFit="1" customWidth="1"/>
    <col min="5658" max="5658" width="8" style="3" bestFit="1" customWidth="1"/>
    <col min="5659" max="5660" width="7.85546875" style="3" bestFit="1" customWidth="1"/>
    <col min="5661" max="5661" width="9.7109375" style="3" customWidth="1"/>
    <col min="5662" max="5662" width="12.85546875" style="3" customWidth="1"/>
    <col min="5663" max="5899" width="9.140625" style="3"/>
    <col min="5900" max="5900" width="9" style="3" bestFit="1" customWidth="1"/>
    <col min="5901" max="5901" width="9.85546875" style="3" bestFit="1" customWidth="1"/>
    <col min="5902" max="5902" width="9.140625" style="3" bestFit="1" customWidth="1"/>
    <col min="5903" max="5903" width="16" style="3" bestFit="1" customWidth="1"/>
    <col min="5904" max="5904" width="9" style="3" bestFit="1" customWidth="1"/>
    <col min="5905" max="5905" width="7.85546875" style="3" bestFit="1" customWidth="1"/>
    <col min="5906" max="5906" width="11.7109375" style="3" bestFit="1" customWidth="1"/>
    <col min="5907" max="5907" width="14.28515625" style="3" customWidth="1"/>
    <col min="5908" max="5908" width="11.7109375" style="3" bestFit="1" customWidth="1"/>
    <col min="5909" max="5909" width="14.140625" style="3" bestFit="1" customWidth="1"/>
    <col min="5910" max="5910" width="16.7109375" style="3" customWidth="1"/>
    <col min="5911" max="5911" width="16.5703125" style="3" customWidth="1"/>
    <col min="5912" max="5913" width="7.85546875" style="3" bestFit="1" customWidth="1"/>
    <col min="5914" max="5914" width="8" style="3" bestFit="1" customWidth="1"/>
    <col min="5915" max="5916" width="7.85546875" style="3" bestFit="1" customWidth="1"/>
    <col min="5917" max="5917" width="9.7109375" style="3" customWidth="1"/>
    <col min="5918" max="5918" width="12.85546875" style="3" customWidth="1"/>
    <col min="5919" max="6155" width="9.140625" style="3"/>
    <col min="6156" max="6156" width="9" style="3" bestFit="1" customWidth="1"/>
    <col min="6157" max="6157" width="9.85546875" style="3" bestFit="1" customWidth="1"/>
    <col min="6158" max="6158" width="9.140625" style="3" bestFit="1" customWidth="1"/>
    <col min="6159" max="6159" width="16" style="3" bestFit="1" customWidth="1"/>
    <col min="6160" max="6160" width="9" style="3" bestFit="1" customWidth="1"/>
    <col min="6161" max="6161" width="7.85546875" style="3" bestFit="1" customWidth="1"/>
    <col min="6162" max="6162" width="11.7109375" style="3" bestFit="1" customWidth="1"/>
    <col min="6163" max="6163" width="14.28515625" style="3" customWidth="1"/>
    <col min="6164" max="6164" width="11.7109375" style="3" bestFit="1" customWidth="1"/>
    <col min="6165" max="6165" width="14.140625" style="3" bestFit="1" customWidth="1"/>
    <col min="6166" max="6166" width="16.7109375" style="3" customWidth="1"/>
    <col min="6167" max="6167" width="16.5703125" style="3" customWidth="1"/>
    <col min="6168" max="6169" width="7.85546875" style="3" bestFit="1" customWidth="1"/>
    <col min="6170" max="6170" width="8" style="3" bestFit="1" customWidth="1"/>
    <col min="6171" max="6172" width="7.85546875" style="3" bestFit="1" customWidth="1"/>
    <col min="6173" max="6173" width="9.7109375" style="3" customWidth="1"/>
    <col min="6174" max="6174" width="12.85546875" style="3" customWidth="1"/>
    <col min="6175" max="6411" width="9.140625" style="3"/>
    <col min="6412" max="6412" width="9" style="3" bestFit="1" customWidth="1"/>
    <col min="6413" max="6413" width="9.85546875" style="3" bestFit="1" customWidth="1"/>
    <col min="6414" max="6414" width="9.140625" style="3" bestFit="1" customWidth="1"/>
    <col min="6415" max="6415" width="16" style="3" bestFit="1" customWidth="1"/>
    <col min="6416" max="6416" width="9" style="3" bestFit="1" customWidth="1"/>
    <col min="6417" max="6417" width="7.85546875" style="3" bestFit="1" customWidth="1"/>
    <col min="6418" max="6418" width="11.7109375" style="3" bestFit="1" customWidth="1"/>
    <col min="6419" max="6419" width="14.28515625" style="3" customWidth="1"/>
    <col min="6420" max="6420" width="11.7109375" style="3" bestFit="1" customWidth="1"/>
    <col min="6421" max="6421" width="14.140625" style="3" bestFit="1" customWidth="1"/>
    <col min="6422" max="6422" width="16.7109375" style="3" customWidth="1"/>
    <col min="6423" max="6423" width="16.5703125" style="3" customWidth="1"/>
    <col min="6424" max="6425" width="7.85546875" style="3" bestFit="1" customWidth="1"/>
    <col min="6426" max="6426" width="8" style="3" bestFit="1" customWidth="1"/>
    <col min="6427" max="6428" width="7.85546875" style="3" bestFit="1" customWidth="1"/>
    <col min="6429" max="6429" width="9.7109375" style="3" customWidth="1"/>
    <col min="6430" max="6430" width="12.85546875" style="3" customWidth="1"/>
    <col min="6431" max="6667" width="9.140625" style="3"/>
    <col min="6668" max="6668" width="9" style="3" bestFit="1" customWidth="1"/>
    <col min="6669" max="6669" width="9.85546875" style="3" bestFit="1" customWidth="1"/>
    <col min="6670" max="6670" width="9.140625" style="3" bestFit="1" customWidth="1"/>
    <col min="6671" max="6671" width="16" style="3" bestFit="1" customWidth="1"/>
    <col min="6672" max="6672" width="9" style="3" bestFit="1" customWidth="1"/>
    <col min="6673" max="6673" width="7.85546875" style="3" bestFit="1" customWidth="1"/>
    <col min="6674" max="6674" width="11.7109375" style="3" bestFit="1" customWidth="1"/>
    <col min="6675" max="6675" width="14.28515625" style="3" customWidth="1"/>
    <col min="6676" max="6676" width="11.7109375" style="3" bestFit="1" customWidth="1"/>
    <col min="6677" max="6677" width="14.140625" style="3" bestFit="1" customWidth="1"/>
    <col min="6678" max="6678" width="16.7109375" style="3" customWidth="1"/>
    <col min="6679" max="6679" width="16.5703125" style="3" customWidth="1"/>
    <col min="6680" max="6681" width="7.85546875" style="3" bestFit="1" customWidth="1"/>
    <col min="6682" max="6682" width="8" style="3" bestFit="1" customWidth="1"/>
    <col min="6683" max="6684" width="7.85546875" style="3" bestFit="1" customWidth="1"/>
    <col min="6685" max="6685" width="9.7109375" style="3" customWidth="1"/>
    <col min="6686" max="6686" width="12.85546875" style="3" customWidth="1"/>
    <col min="6687" max="6923" width="9.140625" style="3"/>
    <col min="6924" max="6924" width="9" style="3" bestFit="1" customWidth="1"/>
    <col min="6925" max="6925" width="9.85546875" style="3" bestFit="1" customWidth="1"/>
    <col min="6926" max="6926" width="9.140625" style="3" bestFit="1" customWidth="1"/>
    <col min="6927" max="6927" width="16" style="3" bestFit="1" customWidth="1"/>
    <col min="6928" max="6928" width="9" style="3" bestFit="1" customWidth="1"/>
    <col min="6929" max="6929" width="7.85546875" style="3" bestFit="1" customWidth="1"/>
    <col min="6930" max="6930" width="11.7109375" style="3" bestFit="1" customWidth="1"/>
    <col min="6931" max="6931" width="14.28515625" style="3" customWidth="1"/>
    <col min="6932" max="6932" width="11.7109375" style="3" bestFit="1" customWidth="1"/>
    <col min="6933" max="6933" width="14.140625" style="3" bestFit="1" customWidth="1"/>
    <col min="6934" max="6934" width="16.7109375" style="3" customWidth="1"/>
    <col min="6935" max="6935" width="16.5703125" style="3" customWidth="1"/>
    <col min="6936" max="6937" width="7.85546875" style="3" bestFit="1" customWidth="1"/>
    <col min="6938" max="6938" width="8" style="3" bestFit="1" customWidth="1"/>
    <col min="6939" max="6940" width="7.85546875" style="3" bestFit="1" customWidth="1"/>
    <col min="6941" max="6941" width="9.7109375" style="3" customWidth="1"/>
    <col min="6942" max="6942" width="12.85546875" style="3" customWidth="1"/>
    <col min="6943" max="7179" width="9.140625" style="3"/>
    <col min="7180" max="7180" width="9" style="3" bestFit="1" customWidth="1"/>
    <col min="7181" max="7181" width="9.85546875" style="3" bestFit="1" customWidth="1"/>
    <col min="7182" max="7182" width="9.140625" style="3" bestFit="1" customWidth="1"/>
    <col min="7183" max="7183" width="16" style="3" bestFit="1" customWidth="1"/>
    <col min="7184" max="7184" width="9" style="3" bestFit="1" customWidth="1"/>
    <col min="7185" max="7185" width="7.85546875" style="3" bestFit="1" customWidth="1"/>
    <col min="7186" max="7186" width="11.7109375" style="3" bestFit="1" customWidth="1"/>
    <col min="7187" max="7187" width="14.28515625" style="3" customWidth="1"/>
    <col min="7188" max="7188" width="11.7109375" style="3" bestFit="1" customWidth="1"/>
    <col min="7189" max="7189" width="14.140625" style="3" bestFit="1" customWidth="1"/>
    <col min="7190" max="7190" width="16.7109375" style="3" customWidth="1"/>
    <col min="7191" max="7191" width="16.5703125" style="3" customWidth="1"/>
    <col min="7192" max="7193" width="7.85546875" style="3" bestFit="1" customWidth="1"/>
    <col min="7194" max="7194" width="8" style="3" bestFit="1" customWidth="1"/>
    <col min="7195" max="7196" width="7.85546875" style="3" bestFit="1" customWidth="1"/>
    <col min="7197" max="7197" width="9.7109375" style="3" customWidth="1"/>
    <col min="7198" max="7198" width="12.85546875" style="3" customWidth="1"/>
    <col min="7199" max="7435" width="9.140625" style="3"/>
    <col min="7436" max="7436" width="9" style="3" bestFit="1" customWidth="1"/>
    <col min="7437" max="7437" width="9.85546875" style="3" bestFit="1" customWidth="1"/>
    <col min="7438" max="7438" width="9.140625" style="3" bestFit="1" customWidth="1"/>
    <col min="7439" max="7439" width="16" style="3" bestFit="1" customWidth="1"/>
    <col min="7440" max="7440" width="9" style="3" bestFit="1" customWidth="1"/>
    <col min="7441" max="7441" width="7.85546875" style="3" bestFit="1" customWidth="1"/>
    <col min="7442" max="7442" width="11.7109375" style="3" bestFit="1" customWidth="1"/>
    <col min="7443" max="7443" width="14.28515625" style="3" customWidth="1"/>
    <col min="7444" max="7444" width="11.7109375" style="3" bestFit="1" customWidth="1"/>
    <col min="7445" max="7445" width="14.140625" style="3" bestFit="1" customWidth="1"/>
    <col min="7446" max="7446" width="16.7109375" style="3" customWidth="1"/>
    <col min="7447" max="7447" width="16.5703125" style="3" customWidth="1"/>
    <col min="7448" max="7449" width="7.85546875" style="3" bestFit="1" customWidth="1"/>
    <col min="7450" max="7450" width="8" style="3" bestFit="1" customWidth="1"/>
    <col min="7451" max="7452" width="7.85546875" style="3" bestFit="1" customWidth="1"/>
    <col min="7453" max="7453" width="9.7109375" style="3" customWidth="1"/>
    <col min="7454" max="7454" width="12.85546875" style="3" customWidth="1"/>
    <col min="7455" max="7691" width="9.140625" style="3"/>
    <col min="7692" max="7692" width="9" style="3" bestFit="1" customWidth="1"/>
    <col min="7693" max="7693" width="9.85546875" style="3" bestFit="1" customWidth="1"/>
    <col min="7694" max="7694" width="9.140625" style="3" bestFit="1" customWidth="1"/>
    <col min="7695" max="7695" width="16" style="3" bestFit="1" customWidth="1"/>
    <col min="7696" max="7696" width="9" style="3" bestFit="1" customWidth="1"/>
    <col min="7697" max="7697" width="7.85546875" style="3" bestFit="1" customWidth="1"/>
    <col min="7698" max="7698" width="11.7109375" style="3" bestFit="1" customWidth="1"/>
    <col min="7699" max="7699" width="14.28515625" style="3" customWidth="1"/>
    <col min="7700" max="7700" width="11.7109375" style="3" bestFit="1" customWidth="1"/>
    <col min="7701" max="7701" width="14.140625" style="3" bestFit="1" customWidth="1"/>
    <col min="7702" max="7702" width="16.7109375" style="3" customWidth="1"/>
    <col min="7703" max="7703" width="16.5703125" style="3" customWidth="1"/>
    <col min="7704" max="7705" width="7.85546875" style="3" bestFit="1" customWidth="1"/>
    <col min="7706" max="7706" width="8" style="3" bestFit="1" customWidth="1"/>
    <col min="7707" max="7708" width="7.85546875" style="3" bestFit="1" customWidth="1"/>
    <col min="7709" max="7709" width="9.7109375" style="3" customWidth="1"/>
    <col min="7710" max="7710" width="12.85546875" style="3" customWidth="1"/>
    <col min="7711" max="7947" width="9.140625" style="3"/>
    <col min="7948" max="7948" width="9" style="3" bestFit="1" customWidth="1"/>
    <col min="7949" max="7949" width="9.85546875" style="3" bestFit="1" customWidth="1"/>
    <col min="7950" max="7950" width="9.140625" style="3" bestFit="1" customWidth="1"/>
    <col min="7951" max="7951" width="16" style="3" bestFit="1" customWidth="1"/>
    <col min="7952" max="7952" width="9" style="3" bestFit="1" customWidth="1"/>
    <col min="7953" max="7953" width="7.85546875" style="3" bestFit="1" customWidth="1"/>
    <col min="7954" max="7954" width="11.7109375" style="3" bestFit="1" customWidth="1"/>
    <col min="7955" max="7955" width="14.28515625" style="3" customWidth="1"/>
    <col min="7956" max="7956" width="11.7109375" style="3" bestFit="1" customWidth="1"/>
    <col min="7957" max="7957" width="14.140625" style="3" bestFit="1" customWidth="1"/>
    <col min="7958" max="7958" width="16.7109375" style="3" customWidth="1"/>
    <col min="7959" max="7959" width="16.5703125" style="3" customWidth="1"/>
    <col min="7960" max="7961" width="7.85546875" style="3" bestFit="1" customWidth="1"/>
    <col min="7962" max="7962" width="8" style="3" bestFit="1" customWidth="1"/>
    <col min="7963" max="7964" width="7.85546875" style="3" bestFit="1" customWidth="1"/>
    <col min="7965" max="7965" width="9.7109375" style="3" customWidth="1"/>
    <col min="7966" max="7966" width="12.85546875" style="3" customWidth="1"/>
    <col min="7967" max="8203" width="9.140625" style="3"/>
    <col min="8204" max="8204" width="9" style="3" bestFit="1" customWidth="1"/>
    <col min="8205" max="8205" width="9.85546875" style="3" bestFit="1" customWidth="1"/>
    <col min="8206" max="8206" width="9.140625" style="3" bestFit="1" customWidth="1"/>
    <col min="8207" max="8207" width="16" style="3" bestFit="1" customWidth="1"/>
    <col min="8208" max="8208" width="9" style="3" bestFit="1" customWidth="1"/>
    <col min="8209" max="8209" width="7.85546875" style="3" bestFit="1" customWidth="1"/>
    <col min="8210" max="8210" width="11.7109375" style="3" bestFit="1" customWidth="1"/>
    <col min="8211" max="8211" width="14.28515625" style="3" customWidth="1"/>
    <col min="8212" max="8212" width="11.7109375" style="3" bestFit="1" customWidth="1"/>
    <col min="8213" max="8213" width="14.140625" style="3" bestFit="1" customWidth="1"/>
    <col min="8214" max="8214" width="16.7109375" style="3" customWidth="1"/>
    <col min="8215" max="8215" width="16.5703125" style="3" customWidth="1"/>
    <col min="8216" max="8217" width="7.85546875" style="3" bestFit="1" customWidth="1"/>
    <col min="8218" max="8218" width="8" style="3" bestFit="1" customWidth="1"/>
    <col min="8219" max="8220" width="7.85546875" style="3" bestFit="1" customWidth="1"/>
    <col min="8221" max="8221" width="9.7109375" style="3" customWidth="1"/>
    <col min="8222" max="8222" width="12.85546875" style="3" customWidth="1"/>
    <col min="8223" max="8459" width="9.140625" style="3"/>
    <col min="8460" max="8460" width="9" style="3" bestFit="1" customWidth="1"/>
    <col min="8461" max="8461" width="9.85546875" style="3" bestFit="1" customWidth="1"/>
    <col min="8462" max="8462" width="9.140625" style="3" bestFit="1" customWidth="1"/>
    <col min="8463" max="8463" width="16" style="3" bestFit="1" customWidth="1"/>
    <col min="8464" max="8464" width="9" style="3" bestFit="1" customWidth="1"/>
    <col min="8465" max="8465" width="7.85546875" style="3" bestFit="1" customWidth="1"/>
    <col min="8466" max="8466" width="11.7109375" style="3" bestFit="1" customWidth="1"/>
    <col min="8467" max="8467" width="14.28515625" style="3" customWidth="1"/>
    <col min="8468" max="8468" width="11.7109375" style="3" bestFit="1" customWidth="1"/>
    <col min="8469" max="8469" width="14.140625" style="3" bestFit="1" customWidth="1"/>
    <col min="8470" max="8470" width="16.7109375" style="3" customWidth="1"/>
    <col min="8471" max="8471" width="16.5703125" style="3" customWidth="1"/>
    <col min="8472" max="8473" width="7.85546875" style="3" bestFit="1" customWidth="1"/>
    <col min="8474" max="8474" width="8" style="3" bestFit="1" customWidth="1"/>
    <col min="8475" max="8476" width="7.85546875" style="3" bestFit="1" customWidth="1"/>
    <col min="8477" max="8477" width="9.7109375" style="3" customWidth="1"/>
    <col min="8478" max="8478" width="12.85546875" style="3" customWidth="1"/>
    <col min="8479" max="8715" width="9.140625" style="3"/>
    <col min="8716" max="8716" width="9" style="3" bestFit="1" customWidth="1"/>
    <col min="8717" max="8717" width="9.85546875" style="3" bestFit="1" customWidth="1"/>
    <col min="8718" max="8718" width="9.140625" style="3" bestFit="1" customWidth="1"/>
    <col min="8719" max="8719" width="16" style="3" bestFit="1" customWidth="1"/>
    <col min="8720" max="8720" width="9" style="3" bestFit="1" customWidth="1"/>
    <col min="8721" max="8721" width="7.85546875" style="3" bestFit="1" customWidth="1"/>
    <col min="8722" max="8722" width="11.7109375" style="3" bestFit="1" customWidth="1"/>
    <col min="8723" max="8723" width="14.28515625" style="3" customWidth="1"/>
    <col min="8724" max="8724" width="11.7109375" style="3" bestFit="1" customWidth="1"/>
    <col min="8725" max="8725" width="14.140625" style="3" bestFit="1" customWidth="1"/>
    <col min="8726" max="8726" width="16.7109375" style="3" customWidth="1"/>
    <col min="8727" max="8727" width="16.5703125" style="3" customWidth="1"/>
    <col min="8728" max="8729" width="7.85546875" style="3" bestFit="1" customWidth="1"/>
    <col min="8730" max="8730" width="8" style="3" bestFit="1" customWidth="1"/>
    <col min="8731" max="8732" width="7.85546875" style="3" bestFit="1" customWidth="1"/>
    <col min="8733" max="8733" width="9.7109375" style="3" customWidth="1"/>
    <col min="8734" max="8734" width="12.85546875" style="3" customWidth="1"/>
    <col min="8735" max="8971" width="9.140625" style="3"/>
    <col min="8972" max="8972" width="9" style="3" bestFit="1" customWidth="1"/>
    <col min="8973" max="8973" width="9.85546875" style="3" bestFit="1" customWidth="1"/>
    <col min="8974" max="8974" width="9.140625" style="3" bestFit="1" customWidth="1"/>
    <col min="8975" max="8975" width="16" style="3" bestFit="1" customWidth="1"/>
    <col min="8976" max="8976" width="9" style="3" bestFit="1" customWidth="1"/>
    <col min="8977" max="8977" width="7.85546875" style="3" bestFit="1" customWidth="1"/>
    <col min="8978" max="8978" width="11.7109375" style="3" bestFit="1" customWidth="1"/>
    <col min="8979" max="8979" width="14.28515625" style="3" customWidth="1"/>
    <col min="8980" max="8980" width="11.7109375" style="3" bestFit="1" customWidth="1"/>
    <col min="8981" max="8981" width="14.140625" style="3" bestFit="1" customWidth="1"/>
    <col min="8982" max="8982" width="16.7109375" style="3" customWidth="1"/>
    <col min="8983" max="8983" width="16.5703125" style="3" customWidth="1"/>
    <col min="8984" max="8985" width="7.85546875" style="3" bestFit="1" customWidth="1"/>
    <col min="8986" max="8986" width="8" style="3" bestFit="1" customWidth="1"/>
    <col min="8987" max="8988" width="7.85546875" style="3" bestFit="1" customWidth="1"/>
    <col min="8989" max="8989" width="9.7109375" style="3" customWidth="1"/>
    <col min="8990" max="8990" width="12.85546875" style="3" customWidth="1"/>
    <col min="8991" max="9227" width="9.140625" style="3"/>
    <col min="9228" max="9228" width="9" style="3" bestFit="1" customWidth="1"/>
    <col min="9229" max="9229" width="9.85546875" style="3" bestFit="1" customWidth="1"/>
    <col min="9230" max="9230" width="9.140625" style="3" bestFit="1" customWidth="1"/>
    <col min="9231" max="9231" width="16" style="3" bestFit="1" customWidth="1"/>
    <col min="9232" max="9232" width="9" style="3" bestFit="1" customWidth="1"/>
    <col min="9233" max="9233" width="7.85546875" style="3" bestFit="1" customWidth="1"/>
    <col min="9234" max="9234" width="11.7109375" style="3" bestFit="1" customWidth="1"/>
    <col min="9235" max="9235" width="14.28515625" style="3" customWidth="1"/>
    <col min="9236" max="9236" width="11.7109375" style="3" bestFit="1" customWidth="1"/>
    <col min="9237" max="9237" width="14.140625" style="3" bestFit="1" customWidth="1"/>
    <col min="9238" max="9238" width="16.7109375" style="3" customWidth="1"/>
    <col min="9239" max="9239" width="16.5703125" style="3" customWidth="1"/>
    <col min="9240" max="9241" width="7.85546875" style="3" bestFit="1" customWidth="1"/>
    <col min="9242" max="9242" width="8" style="3" bestFit="1" customWidth="1"/>
    <col min="9243" max="9244" width="7.85546875" style="3" bestFit="1" customWidth="1"/>
    <col min="9245" max="9245" width="9.7109375" style="3" customWidth="1"/>
    <col min="9246" max="9246" width="12.85546875" style="3" customWidth="1"/>
    <col min="9247" max="9483" width="9.140625" style="3"/>
    <col min="9484" max="9484" width="9" style="3" bestFit="1" customWidth="1"/>
    <col min="9485" max="9485" width="9.85546875" style="3" bestFit="1" customWidth="1"/>
    <col min="9486" max="9486" width="9.140625" style="3" bestFit="1" customWidth="1"/>
    <col min="9487" max="9487" width="16" style="3" bestFit="1" customWidth="1"/>
    <col min="9488" max="9488" width="9" style="3" bestFit="1" customWidth="1"/>
    <col min="9489" max="9489" width="7.85546875" style="3" bestFit="1" customWidth="1"/>
    <col min="9490" max="9490" width="11.7109375" style="3" bestFit="1" customWidth="1"/>
    <col min="9491" max="9491" width="14.28515625" style="3" customWidth="1"/>
    <col min="9492" max="9492" width="11.7109375" style="3" bestFit="1" customWidth="1"/>
    <col min="9493" max="9493" width="14.140625" style="3" bestFit="1" customWidth="1"/>
    <col min="9494" max="9494" width="16.7109375" style="3" customWidth="1"/>
    <col min="9495" max="9495" width="16.5703125" style="3" customWidth="1"/>
    <col min="9496" max="9497" width="7.85546875" style="3" bestFit="1" customWidth="1"/>
    <col min="9498" max="9498" width="8" style="3" bestFit="1" customWidth="1"/>
    <col min="9499" max="9500" width="7.85546875" style="3" bestFit="1" customWidth="1"/>
    <col min="9501" max="9501" width="9.7109375" style="3" customWidth="1"/>
    <col min="9502" max="9502" width="12.85546875" style="3" customWidth="1"/>
    <col min="9503" max="9739" width="9.140625" style="3"/>
    <col min="9740" max="9740" width="9" style="3" bestFit="1" customWidth="1"/>
    <col min="9741" max="9741" width="9.85546875" style="3" bestFit="1" customWidth="1"/>
    <col min="9742" max="9742" width="9.140625" style="3" bestFit="1" customWidth="1"/>
    <col min="9743" max="9743" width="16" style="3" bestFit="1" customWidth="1"/>
    <col min="9744" max="9744" width="9" style="3" bestFit="1" customWidth="1"/>
    <col min="9745" max="9745" width="7.85546875" style="3" bestFit="1" customWidth="1"/>
    <col min="9746" max="9746" width="11.7109375" style="3" bestFit="1" customWidth="1"/>
    <col min="9747" max="9747" width="14.28515625" style="3" customWidth="1"/>
    <col min="9748" max="9748" width="11.7109375" style="3" bestFit="1" customWidth="1"/>
    <col min="9749" max="9749" width="14.140625" style="3" bestFit="1" customWidth="1"/>
    <col min="9750" max="9750" width="16.7109375" style="3" customWidth="1"/>
    <col min="9751" max="9751" width="16.5703125" style="3" customWidth="1"/>
    <col min="9752" max="9753" width="7.85546875" style="3" bestFit="1" customWidth="1"/>
    <col min="9754" max="9754" width="8" style="3" bestFit="1" customWidth="1"/>
    <col min="9755" max="9756" width="7.85546875" style="3" bestFit="1" customWidth="1"/>
    <col min="9757" max="9757" width="9.7109375" style="3" customWidth="1"/>
    <col min="9758" max="9758" width="12.85546875" style="3" customWidth="1"/>
    <col min="9759" max="9995" width="9.140625" style="3"/>
    <col min="9996" max="9996" width="9" style="3" bestFit="1" customWidth="1"/>
    <col min="9997" max="9997" width="9.85546875" style="3" bestFit="1" customWidth="1"/>
    <col min="9998" max="9998" width="9.140625" style="3" bestFit="1" customWidth="1"/>
    <col min="9999" max="9999" width="16" style="3" bestFit="1" customWidth="1"/>
    <col min="10000" max="10000" width="9" style="3" bestFit="1" customWidth="1"/>
    <col min="10001" max="10001" width="7.85546875" style="3" bestFit="1" customWidth="1"/>
    <col min="10002" max="10002" width="11.7109375" style="3" bestFit="1" customWidth="1"/>
    <col min="10003" max="10003" width="14.28515625" style="3" customWidth="1"/>
    <col min="10004" max="10004" width="11.7109375" style="3" bestFit="1" customWidth="1"/>
    <col min="10005" max="10005" width="14.140625" style="3" bestFit="1" customWidth="1"/>
    <col min="10006" max="10006" width="16.7109375" style="3" customWidth="1"/>
    <col min="10007" max="10007" width="16.5703125" style="3" customWidth="1"/>
    <col min="10008" max="10009" width="7.85546875" style="3" bestFit="1" customWidth="1"/>
    <col min="10010" max="10010" width="8" style="3" bestFit="1" customWidth="1"/>
    <col min="10011" max="10012" width="7.85546875" style="3" bestFit="1" customWidth="1"/>
    <col min="10013" max="10013" width="9.7109375" style="3" customWidth="1"/>
    <col min="10014" max="10014" width="12.85546875" style="3" customWidth="1"/>
    <col min="10015" max="10251" width="9.140625" style="3"/>
    <col min="10252" max="10252" width="9" style="3" bestFit="1" customWidth="1"/>
    <col min="10253" max="10253" width="9.85546875" style="3" bestFit="1" customWidth="1"/>
    <col min="10254" max="10254" width="9.140625" style="3" bestFit="1" customWidth="1"/>
    <col min="10255" max="10255" width="16" style="3" bestFit="1" customWidth="1"/>
    <col min="10256" max="10256" width="9" style="3" bestFit="1" customWidth="1"/>
    <col min="10257" max="10257" width="7.85546875" style="3" bestFit="1" customWidth="1"/>
    <col min="10258" max="10258" width="11.7109375" style="3" bestFit="1" customWidth="1"/>
    <col min="10259" max="10259" width="14.28515625" style="3" customWidth="1"/>
    <col min="10260" max="10260" width="11.7109375" style="3" bestFit="1" customWidth="1"/>
    <col min="10261" max="10261" width="14.140625" style="3" bestFit="1" customWidth="1"/>
    <col min="10262" max="10262" width="16.7109375" style="3" customWidth="1"/>
    <col min="10263" max="10263" width="16.5703125" style="3" customWidth="1"/>
    <col min="10264" max="10265" width="7.85546875" style="3" bestFit="1" customWidth="1"/>
    <col min="10266" max="10266" width="8" style="3" bestFit="1" customWidth="1"/>
    <col min="10267" max="10268" width="7.85546875" style="3" bestFit="1" customWidth="1"/>
    <col min="10269" max="10269" width="9.7109375" style="3" customWidth="1"/>
    <col min="10270" max="10270" width="12.85546875" style="3" customWidth="1"/>
    <col min="10271" max="10507" width="9.140625" style="3"/>
    <col min="10508" max="10508" width="9" style="3" bestFit="1" customWidth="1"/>
    <col min="10509" max="10509" width="9.85546875" style="3" bestFit="1" customWidth="1"/>
    <col min="10510" max="10510" width="9.140625" style="3" bestFit="1" customWidth="1"/>
    <col min="10511" max="10511" width="16" style="3" bestFit="1" customWidth="1"/>
    <col min="10512" max="10512" width="9" style="3" bestFit="1" customWidth="1"/>
    <col min="10513" max="10513" width="7.85546875" style="3" bestFit="1" customWidth="1"/>
    <col min="10514" max="10514" width="11.7109375" style="3" bestFit="1" customWidth="1"/>
    <col min="10515" max="10515" width="14.28515625" style="3" customWidth="1"/>
    <col min="10516" max="10516" width="11.7109375" style="3" bestFit="1" customWidth="1"/>
    <col min="10517" max="10517" width="14.140625" style="3" bestFit="1" customWidth="1"/>
    <col min="10518" max="10518" width="16.7109375" style="3" customWidth="1"/>
    <col min="10519" max="10519" width="16.5703125" style="3" customWidth="1"/>
    <col min="10520" max="10521" width="7.85546875" style="3" bestFit="1" customWidth="1"/>
    <col min="10522" max="10522" width="8" style="3" bestFit="1" customWidth="1"/>
    <col min="10523" max="10524" width="7.85546875" style="3" bestFit="1" customWidth="1"/>
    <col min="10525" max="10525" width="9.7109375" style="3" customWidth="1"/>
    <col min="10526" max="10526" width="12.85546875" style="3" customWidth="1"/>
    <col min="10527" max="10763" width="9.140625" style="3"/>
    <col min="10764" max="10764" width="9" style="3" bestFit="1" customWidth="1"/>
    <col min="10765" max="10765" width="9.85546875" style="3" bestFit="1" customWidth="1"/>
    <col min="10766" max="10766" width="9.140625" style="3" bestFit="1" customWidth="1"/>
    <col min="10767" max="10767" width="16" style="3" bestFit="1" customWidth="1"/>
    <col min="10768" max="10768" width="9" style="3" bestFit="1" customWidth="1"/>
    <col min="10769" max="10769" width="7.85546875" style="3" bestFit="1" customWidth="1"/>
    <col min="10770" max="10770" width="11.7109375" style="3" bestFit="1" customWidth="1"/>
    <col min="10771" max="10771" width="14.28515625" style="3" customWidth="1"/>
    <col min="10772" max="10772" width="11.7109375" style="3" bestFit="1" customWidth="1"/>
    <col min="10773" max="10773" width="14.140625" style="3" bestFit="1" customWidth="1"/>
    <col min="10774" max="10774" width="16.7109375" style="3" customWidth="1"/>
    <col min="10775" max="10775" width="16.5703125" style="3" customWidth="1"/>
    <col min="10776" max="10777" width="7.85546875" style="3" bestFit="1" customWidth="1"/>
    <col min="10778" max="10778" width="8" style="3" bestFit="1" customWidth="1"/>
    <col min="10779" max="10780" width="7.85546875" style="3" bestFit="1" customWidth="1"/>
    <col min="10781" max="10781" width="9.7109375" style="3" customWidth="1"/>
    <col min="10782" max="10782" width="12.85546875" style="3" customWidth="1"/>
    <col min="10783" max="11019" width="9.140625" style="3"/>
    <col min="11020" max="11020" width="9" style="3" bestFit="1" customWidth="1"/>
    <col min="11021" max="11021" width="9.85546875" style="3" bestFit="1" customWidth="1"/>
    <col min="11022" max="11022" width="9.140625" style="3" bestFit="1" customWidth="1"/>
    <col min="11023" max="11023" width="16" style="3" bestFit="1" customWidth="1"/>
    <col min="11024" max="11024" width="9" style="3" bestFit="1" customWidth="1"/>
    <col min="11025" max="11025" width="7.85546875" style="3" bestFit="1" customWidth="1"/>
    <col min="11026" max="11026" width="11.7109375" style="3" bestFit="1" customWidth="1"/>
    <col min="11027" max="11027" width="14.28515625" style="3" customWidth="1"/>
    <col min="11028" max="11028" width="11.7109375" style="3" bestFit="1" customWidth="1"/>
    <col min="11029" max="11029" width="14.140625" style="3" bestFit="1" customWidth="1"/>
    <col min="11030" max="11030" width="16.7109375" style="3" customWidth="1"/>
    <col min="11031" max="11031" width="16.5703125" style="3" customWidth="1"/>
    <col min="11032" max="11033" width="7.85546875" style="3" bestFit="1" customWidth="1"/>
    <col min="11034" max="11034" width="8" style="3" bestFit="1" customWidth="1"/>
    <col min="11035" max="11036" width="7.85546875" style="3" bestFit="1" customWidth="1"/>
    <col min="11037" max="11037" width="9.7109375" style="3" customWidth="1"/>
    <col min="11038" max="11038" width="12.85546875" style="3" customWidth="1"/>
    <col min="11039" max="11275" width="9.140625" style="3"/>
    <col min="11276" max="11276" width="9" style="3" bestFit="1" customWidth="1"/>
    <col min="11277" max="11277" width="9.85546875" style="3" bestFit="1" customWidth="1"/>
    <col min="11278" max="11278" width="9.140625" style="3" bestFit="1" customWidth="1"/>
    <col min="11279" max="11279" width="16" style="3" bestFit="1" customWidth="1"/>
    <col min="11280" max="11280" width="9" style="3" bestFit="1" customWidth="1"/>
    <col min="11281" max="11281" width="7.85546875" style="3" bestFit="1" customWidth="1"/>
    <col min="11282" max="11282" width="11.7109375" style="3" bestFit="1" customWidth="1"/>
    <col min="11283" max="11283" width="14.28515625" style="3" customWidth="1"/>
    <col min="11284" max="11284" width="11.7109375" style="3" bestFit="1" customWidth="1"/>
    <col min="11285" max="11285" width="14.140625" style="3" bestFit="1" customWidth="1"/>
    <col min="11286" max="11286" width="16.7109375" style="3" customWidth="1"/>
    <col min="11287" max="11287" width="16.5703125" style="3" customWidth="1"/>
    <col min="11288" max="11289" width="7.85546875" style="3" bestFit="1" customWidth="1"/>
    <col min="11290" max="11290" width="8" style="3" bestFit="1" customWidth="1"/>
    <col min="11291" max="11292" width="7.85546875" style="3" bestFit="1" customWidth="1"/>
    <col min="11293" max="11293" width="9.7109375" style="3" customWidth="1"/>
    <col min="11294" max="11294" width="12.85546875" style="3" customWidth="1"/>
    <col min="11295" max="11531" width="9.140625" style="3"/>
    <col min="11532" max="11532" width="9" style="3" bestFit="1" customWidth="1"/>
    <col min="11533" max="11533" width="9.85546875" style="3" bestFit="1" customWidth="1"/>
    <col min="11534" max="11534" width="9.140625" style="3" bestFit="1" customWidth="1"/>
    <col min="11535" max="11535" width="16" style="3" bestFit="1" customWidth="1"/>
    <col min="11536" max="11536" width="9" style="3" bestFit="1" customWidth="1"/>
    <col min="11537" max="11537" width="7.85546875" style="3" bestFit="1" customWidth="1"/>
    <col min="11538" max="11538" width="11.7109375" style="3" bestFit="1" customWidth="1"/>
    <col min="11539" max="11539" width="14.28515625" style="3" customWidth="1"/>
    <col min="11540" max="11540" width="11.7109375" style="3" bestFit="1" customWidth="1"/>
    <col min="11541" max="11541" width="14.140625" style="3" bestFit="1" customWidth="1"/>
    <col min="11542" max="11542" width="16.7109375" style="3" customWidth="1"/>
    <col min="11543" max="11543" width="16.5703125" style="3" customWidth="1"/>
    <col min="11544" max="11545" width="7.85546875" style="3" bestFit="1" customWidth="1"/>
    <col min="11546" max="11546" width="8" style="3" bestFit="1" customWidth="1"/>
    <col min="11547" max="11548" width="7.85546875" style="3" bestFit="1" customWidth="1"/>
    <col min="11549" max="11549" width="9.7109375" style="3" customWidth="1"/>
    <col min="11550" max="11550" width="12.85546875" style="3" customWidth="1"/>
    <col min="11551" max="11787" width="9.140625" style="3"/>
    <col min="11788" max="11788" width="9" style="3" bestFit="1" customWidth="1"/>
    <col min="11789" max="11789" width="9.85546875" style="3" bestFit="1" customWidth="1"/>
    <col min="11790" max="11790" width="9.140625" style="3" bestFit="1" customWidth="1"/>
    <col min="11791" max="11791" width="16" style="3" bestFit="1" customWidth="1"/>
    <col min="11792" max="11792" width="9" style="3" bestFit="1" customWidth="1"/>
    <col min="11793" max="11793" width="7.85546875" style="3" bestFit="1" customWidth="1"/>
    <col min="11794" max="11794" width="11.7109375" style="3" bestFit="1" customWidth="1"/>
    <col min="11795" max="11795" width="14.28515625" style="3" customWidth="1"/>
    <col min="11796" max="11796" width="11.7109375" style="3" bestFit="1" customWidth="1"/>
    <col min="11797" max="11797" width="14.140625" style="3" bestFit="1" customWidth="1"/>
    <col min="11798" max="11798" width="16.7109375" style="3" customWidth="1"/>
    <col min="11799" max="11799" width="16.5703125" style="3" customWidth="1"/>
    <col min="11800" max="11801" width="7.85546875" style="3" bestFit="1" customWidth="1"/>
    <col min="11802" max="11802" width="8" style="3" bestFit="1" customWidth="1"/>
    <col min="11803" max="11804" width="7.85546875" style="3" bestFit="1" customWidth="1"/>
    <col min="11805" max="11805" width="9.7109375" style="3" customWidth="1"/>
    <col min="11806" max="11806" width="12.85546875" style="3" customWidth="1"/>
    <col min="11807" max="12043" width="9.140625" style="3"/>
    <col min="12044" max="12044" width="9" style="3" bestFit="1" customWidth="1"/>
    <col min="12045" max="12045" width="9.85546875" style="3" bestFit="1" customWidth="1"/>
    <col min="12046" max="12046" width="9.140625" style="3" bestFit="1" customWidth="1"/>
    <col min="12047" max="12047" width="16" style="3" bestFit="1" customWidth="1"/>
    <col min="12048" max="12048" width="9" style="3" bestFit="1" customWidth="1"/>
    <col min="12049" max="12049" width="7.85546875" style="3" bestFit="1" customWidth="1"/>
    <col min="12050" max="12050" width="11.7109375" style="3" bestFit="1" customWidth="1"/>
    <col min="12051" max="12051" width="14.28515625" style="3" customWidth="1"/>
    <col min="12052" max="12052" width="11.7109375" style="3" bestFit="1" customWidth="1"/>
    <col min="12053" max="12053" width="14.140625" style="3" bestFit="1" customWidth="1"/>
    <col min="12054" max="12054" width="16.7109375" style="3" customWidth="1"/>
    <col min="12055" max="12055" width="16.5703125" style="3" customWidth="1"/>
    <col min="12056" max="12057" width="7.85546875" style="3" bestFit="1" customWidth="1"/>
    <col min="12058" max="12058" width="8" style="3" bestFit="1" customWidth="1"/>
    <col min="12059" max="12060" width="7.85546875" style="3" bestFit="1" customWidth="1"/>
    <col min="12061" max="12061" width="9.7109375" style="3" customWidth="1"/>
    <col min="12062" max="12062" width="12.85546875" style="3" customWidth="1"/>
    <col min="12063" max="12299" width="9.140625" style="3"/>
    <col min="12300" max="12300" width="9" style="3" bestFit="1" customWidth="1"/>
    <col min="12301" max="12301" width="9.85546875" style="3" bestFit="1" customWidth="1"/>
    <col min="12302" max="12302" width="9.140625" style="3" bestFit="1" customWidth="1"/>
    <col min="12303" max="12303" width="16" style="3" bestFit="1" customWidth="1"/>
    <col min="12304" max="12304" width="9" style="3" bestFit="1" customWidth="1"/>
    <col min="12305" max="12305" width="7.85546875" style="3" bestFit="1" customWidth="1"/>
    <col min="12306" max="12306" width="11.7109375" style="3" bestFit="1" customWidth="1"/>
    <col min="12307" max="12307" width="14.28515625" style="3" customWidth="1"/>
    <col min="12308" max="12308" width="11.7109375" style="3" bestFit="1" customWidth="1"/>
    <col min="12309" max="12309" width="14.140625" style="3" bestFit="1" customWidth="1"/>
    <col min="12310" max="12310" width="16.7109375" style="3" customWidth="1"/>
    <col min="12311" max="12311" width="16.5703125" style="3" customWidth="1"/>
    <col min="12312" max="12313" width="7.85546875" style="3" bestFit="1" customWidth="1"/>
    <col min="12314" max="12314" width="8" style="3" bestFit="1" customWidth="1"/>
    <col min="12315" max="12316" width="7.85546875" style="3" bestFit="1" customWidth="1"/>
    <col min="12317" max="12317" width="9.7109375" style="3" customWidth="1"/>
    <col min="12318" max="12318" width="12.85546875" style="3" customWidth="1"/>
    <col min="12319" max="12555" width="9.140625" style="3"/>
    <col min="12556" max="12556" width="9" style="3" bestFit="1" customWidth="1"/>
    <col min="12557" max="12557" width="9.85546875" style="3" bestFit="1" customWidth="1"/>
    <col min="12558" max="12558" width="9.140625" style="3" bestFit="1" customWidth="1"/>
    <col min="12559" max="12559" width="16" style="3" bestFit="1" customWidth="1"/>
    <col min="12560" max="12560" width="9" style="3" bestFit="1" customWidth="1"/>
    <col min="12561" max="12561" width="7.85546875" style="3" bestFit="1" customWidth="1"/>
    <col min="12562" max="12562" width="11.7109375" style="3" bestFit="1" customWidth="1"/>
    <col min="12563" max="12563" width="14.28515625" style="3" customWidth="1"/>
    <col min="12564" max="12564" width="11.7109375" style="3" bestFit="1" customWidth="1"/>
    <col min="12565" max="12565" width="14.140625" style="3" bestFit="1" customWidth="1"/>
    <col min="12566" max="12566" width="16.7109375" style="3" customWidth="1"/>
    <col min="12567" max="12567" width="16.5703125" style="3" customWidth="1"/>
    <col min="12568" max="12569" width="7.85546875" style="3" bestFit="1" customWidth="1"/>
    <col min="12570" max="12570" width="8" style="3" bestFit="1" customWidth="1"/>
    <col min="12571" max="12572" width="7.85546875" style="3" bestFit="1" customWidth="1"/>
    <col min="12573" max="12573" width="9.7109375" style="3" customWidth="1"/>
    <col min="12574" max="12574" width="12.85546875" style="3" customWidth="1"/>
    <col min="12575" max="12811" width="9.140625" style="3"/>
    <col min="12812" max="12812" width="9" style="3" bestFit="1" customWidth="1"/>
    <col min="12813" max="12813" width="9.85546875" style="3" bestFit="1" customWidth="1"/>
    <col min="12814" max="12814" width="9.140625" style="3" bestFit="1" customWidth="1"/>
    <col min="12815" max="12815" width="16" style="3" bestFit="1" customWidth="1"/>
    <col min="12816" max="12816" width="9" style="3" bestFit="1" customWidth="1"/>
    <col min="12817" max="12817" width="7.85546875" style="3" bestFit="1" customWidth="1"/>
    <col min="12818" max="12818" width="11.7109375" style="3" bestFit="1" customWidth="1"/>
    <col min="12819" max="12819" width="14.28515625" style="3" customWidth="1"/>
    <col min="12820" max="12820" width="11.7109375" style="3" bestFit="1" customWidth="1"/>
    <col min="12821" max="12821" width="14.140625" style="3" bestFit="1" customWidth="1"/>
    <col min="12822" max="12822" width="16.7109375" style="3" customWidth="1"/>
    <col min="12823" max="12823" width="16.5703125" style="3" customWidth="1"/>
    <col min="12824" max="12825" width="7.85546875" style="3" bestFit="1" customWidth="1"/>
    <col min="12826" max="12826" width="8" style="3" bestFit="1" customWidth="1"/>
    <col min="12827" max="12828" width="7.85546875" style="3" bestFit="1" customWidth="1"/>
    <col min="12829" max="12829" width="9.7109375" style="3" customWidth="1"/>
    <col min="12830" max="12830" width="12.85546875" style="3" customWidth="1"/>
    <col min="12831" max="13067" width="9.140625" style="3"/>
    <col min="13068" max="13068" width="9" style="3" bestFit="1" customWidth="1"/>
    <col min="13069" max="13069" width="9.85546875" style="3" bestFit="1" customWidth="1"/>
    <col min="13070" max="13070" width="9.140625" style="3" bestFit="1" customWidth="1"/>
    <col min="13071" max="13071" width="16" style="3" bestFit="1" customWidth="1"/>
    <col min="13072" max="13072" width="9" style="3" bestFit="1" customWidth="1"/>
    <col min="13073" max="13073" width="7.85546875" style="3" bestFit="1" customWidth="1"/>
    <col min="13074" max="13074" width="11.7109375" style="3" bestFit="1" customWidth="1"/>
    <col min="13075" max="13075" width="14.28515625" style="3" customWidth="1"/>
    <col min="13076" max="13076" width="11.7109375" style="3" bestFit="1" customWidth="1"/>
    <col min="13077" max="13077" width="14.140625" style="3" bestFit="1" customWidth="1"/>
    <col min="13078" max="13078" width="16.7109375" style="3" customWidth="1"/>
    <col min="13079" max="13079" width="16.5703125" style="3" customWidth="1"/>
    <col min="13080" max="13081" width="7.85546875" style="3" bestFit="1" customWidth="1"/>
    <col min="13082" max="13082" width="8" style="3" bestFit="1" customWidth="1"/>
    <col min="13083" max="13084" width="7.85546875" style="3" bestFit="1" customWidth="1"/>
    <col min="13085" max="13085" width="9.7109375" style="3" customWidth="1"/>
    <col min="13086" max="13086" width="12.85546875" style="3" customWidth="1"/>
    <col min="13087" max="13323" width="9.140625" style="3"/>
    <col min="13324" max="13324" width="9" style="3" bestFit="1" customWidth="1"/>
    <col min="13325" max="13325" width="9.85546875" style="3" bestFit="1" customWidth="1"/>
    <col min="13326" max="13326" width="9.140625" style="3" bestFit="1" customWidth="1"/>
    <col min="13327" max="13327" width="16" style="3" bestFit="1" customWidth="1"/>
    <col min="13328" max="13328" width="9" style="3" bestFit="1" customWidth="1"/>
    <col min="13329" max="13329" width="7.85546875" style="3" bestFit="1" customWidth="1"/>
    <col min="13330" max="13330" width="11.7109375" style="3" bestFit="1" customWidth="1"/>
    <col min="13331" max="13331" width="14.28515625" style="3" customWidth="1"/>
    <col min="13332" max="13332" width="11.7109375" style="3" bestFit="1" customWidth="1"/>
    <col min="13333" max="13333" width="14.140625" style="3" bestFit="1" customWidth="1"/>
    <col min="13334" max="13334" width="16.7109375" style="3" customWidth="1"/>
    <col min="13335" max="13335" width="16.5703125" style="3" customWidth="1"/>
    <col min="13336" max="13337" width="7.85546875" style="3" bestFit="1" customWidth="1"/>
    <col min="13338" max="13338" width="8" style="3" bestFit="1" customWidth="1"/>
    <col min="13339" max="13340" width="7.85546875" style="3" bestFit="1" customWidth="1"/>
    <col min="13341" max="13341" width="9.7109375" style="3" customWidth="1"/>
    <col min="13342" max="13342" width="12.85546875" style="3" customWidth="1"/>
    <col min="13343" max="13579" width="9.140625" style="3"/>
    <col min="13580" max="13580" width="9" style="3" bestFit="1" customWidth="1"/>
    <col min="13581" max="13581" width="9.85546875" style="3" bestFit="1" customWidth="1"/>
    <col min="13582" max="13582" width="9.140625" style="3" bestFit="1" customWidth="1"/>
    <col min="13583" max="13583" width="16" style="3" bestFit="1" customWidth="1"/>
    <col min="13584" max="13584" width="9" style="3" bestFit="1" customWidth="1"/>
    <col min="13585" max="13585" width="7.85546875" style="3" bestFit="1" customWidth="1"/>
    <col min="13586" max="13586" width="11.7109375" style="3" bestFit="1" customWidth="1"/>
    <col min="13587" max="13587" width="14.28515625" style="3" customWidth="1"/>
    <col min="13588" max="13588" width="11.7109375" style="3" bestFit="1" customWidth="1"/>
    <col min="13589" max="13589" width="14.140625" style="3" bestFit="1" customWidth="1"/>
    <col min="13590" max="13590" width="16.7109375" style="3" customWidth="1"/>
    <col min="13591" max="13591" width="16.5703125" style="3" customWidth="1"/>
    <col min="13592" max="13593" width="7.85546875" style="3" bestFit="1" customWidth="1"/>
    <col min="13594" max="13594" width="8" style="3" bestFit="1" customWidth="1"/>
    <col min="13595" max="13596" width="7.85546875" style="3" bestFit="1" customWidth="1"/>
    <col min="13597" max="13597" width="9.7109375" style="3" customWidth="1"/>
    <col min="13598" max="13598" width="12.85546875" style="3" customWidth="1"/>
    <col min="13599" max="13835" width="9.140625" style="3"/>
    <col min="13836" max="13836" width="9" style="3" bestFit="1" customWidth="1"/>
    <col min="13837" max="13837" width="9.85546875" style="3" bestFit="1" customWidth="1"/>
    <col min="13838" max="13838" width="9.140625" style="3" bestFit="1" customWidth="1"/>
    <col min="13839" max="13839" width="16" style="3" bestFit="1" customWidth="1"/>
    <col min="13840" max="13840" width="9" style="3" bestFit="1" customWidth="1"/>
    <col min="13841" max="13841" width="7.85546875" style="3" bestFit="1" customWidth="1"/>
    <col min="13842" max="13842" width="11.7109375" style="3" bestFit="1" customWidth="1"/>
    <col min="13843" max="13843" width="14.28515625" style="3" customWidth="1"/>
    <col min="13844" max="13844" width="11.7109375" style="3" bestFit="1" customWidth="1"/>
    <col min="13845" max="13845" width="14.140625" style="3" bestFit="1" customWidth="1"/>
    <col min="13846" max="13846" width="16.7109375" style="3" customWidth="1"/>
    <col min="13847" max="13847" width="16.5703125" style="3" customWidth="1"/>
    <col min="13848" max="13849" width="7.85546875" style="3" bestFit="1" customWidth="1"/>
    <col min="13850" max="13850" width="8" style="3" bestFit="1" customWidth="1"/>
    <col min="13851" max="13852" width="7.85546875" style="3" bestFit="1" customWidth="1"/>
    <col min="13853" max="13853" width="9.7109375" style="3" customWidth="1"/>
    <col min="13854" max="13854" width="12.85546875" style="3" customWidth="1"/>
    <col min="13855" max="14091" width="9.140625" style="3"/>
    <col min="14092" max="14092" width="9" style="3" bestFit="1" customWidth="1"/>
    <col min="14093" max="14093" width="9.85546875" style="3" bestFit="1" customWidth="1"/>
    <col min="14094" max="14094" width="9.140625" style="3" bestFit="1" customWidth="1"/>
    <col min="14095" max="14095" width="16" style="3" bestFit="1" customWidth="1"/>
    <col min="14096" max="14096" width="9" style="3" bestFit="1" customWidth="1"/>
    <col min="14097" max="14097" width="7.85546875" style="3" bestFit="1" customWidth="1"/>
    <col min="14098" max="14098" width="11.7109375" style="3" bestFit="1" customWidth="1"/>
    <col min="14099" max="14099" width="14.28515625" style="3" customWidth="1"/>
    <col min="14100" max="14100" width="11.7109375" style="3" bestFit="1" customWidth="1"/>
    <col min="14101" max="14101" width="14.140625" style="3" bestFit="1" customWidth="1"/>
    <col min="14102" max="14102" width="16.7109375" style="3" customWidth="1"/>
    <col min="14103" max="14103" width="16.5703125" style="3" customWidth="1"/>
    <col min="14104" max="14105" width="7.85546875" style="3" bestFit="1" customWidth="1"/>
    <col min="14106" max="14106" width="8" style="3" bestFit="1" customWidth="1"/>
    <col min="14107" max="14108" width="7.85546875" style="3" bestFit="1" customWidth="1"/>
    <col min="14109" max="14109" width="9.7109375" style="3" customWidth="1"/>
    <col min="14110" max="14110" width="12.85546875" style="3" customWidth="1"/>
    <col min="14111" max="14347" width="9.140625" style="3"/>
    <col min="14348" max="14348" width="9" style="3" bestFit="1" customWidth="1"/>
    <col min="14349" max="14349" width="9.85546875" style="3" bestFit="1" customWidth="1"/>
    <col min="14350" max="14350" width="9.140625" style="3" bestFit="1" customWidth="1"/>
    <col min="14351" max="14351" width="16" style="3" bestFit="1" customWidth="1"/>
    <col min="14352" max="14352" width="9" style="3" bestFit="1" customWidth="1"/>
    <col min="14353" max="14353" width="7.85546875" style="3" bestFit="1" customWidth="1"/>
    <col min="14354" max="14354" width="11.7109375" style="3" bestFit="1" customWidth="1"/>
    <col min="14355" max="14355" width="14.28515625" style="3" customWidth="1"/>
    <col min="14356" max="14356" width="11.7109375" style="3" bestFit="1" customWidth="1"/>
    <col min="14357" max="14357" width="14.140625" style="3" bestFit="1" customWidth="1"/>
    <col min="14358" max="14358" width="16.7109375" style="3" customWidth="1"/>
    <col min="14359" max="14359" width="16.5703125" style="3" customWidth="1"/>
    <col min="14360" max="14361" width="7.85546875" style="3" bestFit="1" customWidth="1"/>
    <col min="14362" max="14362" width="8" style="3" bestFit="1" customWidth="1"/>
    <col min="14363" max="14364" width="7.85546875" style="3" bestFit="1" customWidth="1"/>
    <col min="14365" max="14365" width="9.7109375" style="3" customWidth="1"/>
    <col min="14366" max="14366" width="12.85546875" style="3" customWidth="1"/>
    <col min="14367" max="14603" width="9.140625" style="3"/>
    <col min="14604" max="14604" width="9" style="3" bestFit="1" customWidth="1"/>
    <col min="14605" max="14605" width="9.85546875" style="3" bestFit="1" customWidth="1"/>
    <col min="14606" max="14606" width="9.140625" style="3" bestFit="1" customWidth="1"/>
    <col min="14607" max="14607" width="16" style="3" bestFit="1" customWidth="1"/>
    <col min="14608" max="14608" width="9" style="3" bestFit="1" customWidth="1"/>
    <col min="14609" max="14609" width="7.85546875" style="3" bestFit="1" customWidth="1"/>
    <col min="14610" max="14610" width="11.7109375" style="3" bestFit="1" customWidth="1"/>
    <col min="14611" max="14611" width="14.28515625" style="3" customWidth="1"/>
    <col min="14612" max="14612" width="11.7109375" style="3" bestFit="1" customWidth="1"/>
    <col min="14613" max="14613" width="14.140625" style="3" bestFit="1" customWidth="1"/>
    <col min="14614" max="14614" width="16.7109375" style="3" customWidth="1"/>
    <col min="14615" max="14615" width="16.5703125" style="3" customWidth="1"/>
    <col min="14616" max="14617" width="7.85546875" style="3" bestFit="1" customWidth="1"/>
    <col min="14618" max="14618" width="8" style="3" bestFit="1" customWidth="1"/>
    <col min="14619" max="14620" width="7.85546875" style="3" bestFit="1" customWidth="1"/>
    <col min="14621" max="14621" width="9.7109375" style="3" customWidth="1"/>
    <col min="14622" max="14622" width="12.85546875" style="3" customWidth="1"/>
    <col min="14623" max="14859" width="9.140625" style="3"/>
    <col min="14860" max="14860" width="9" style="3" bestFit="1" customWidth="1"/>
    <col min="14861" max="14861" width="9.85546875" style="3" bestFit="1" customWidth="1"/>
    <col min="14862" max="14862" width="9.140625" style="3" bestFit="1" customWidth="1"/>
    <col min="14863" max="14863" width="16" style="3" bestFit="1" customWidth="1"/>
    <col min="14864" max="14864" width="9" style="3" bestFit="1" customWidth="1"/>
    <col min="14865" max="14865" width="7.85546875" style="3" bestFit="1" customWidth="1"/>
    <col min="14866" max="14866" width="11.7109375" style="3" bestFit="1" customWidth="1"/>
    <col min="14867" max="14867" width="14.28515625" style="3" customWidth="1"/>
    <col min="14868" max="14868" width="11.7109375" style="3" bestFit="1" customWidth="1"/>
    <col min="14869" max="14869" width="14.140625" style="3" bestFit="1" customWidth="1"/>
    <col min="14870" max="14870" width="16.7109375" style="3" customWidth="1"/>
    <col min="14871" max="14871" width="16.5703125" style="3" customWidth="1"/>
    <col min="14872" max="14873" width="7.85546875" style="3" bestFit="1" customWidth="1"/>
    <col min="14874" max="14874" width="8" style="3" bestFit="1" customWidth="1"/>
    <col min="14875" max="14876" width="7.85546875" style="3" bestFit="1" customWidth="1"/>
    <col min="14877" max="14877" width="9.7109375" style="3" customWidth="1"/>
    <col min="14878" max="14878" width="12.85546875" style="3" customWidth="1"/>
    <col min="14879" max="15115" width="9.140625" style="3"/>
    <col min="15116" max="15116" width="9" style="3" bestFit="1" customWidth="1"/>
    <col min="15117" max="15117" width="9.85546875" style="3" bestFit="1" customWidth="1"/>
    <col min="15118" max="15118" width="9.140625" style="3" bestFit="1" customWidth="1"/>
    <col min="15119" max="15119" width="16" style="3" bestFit="1" customWidth="1"/>
    <col min="15120" max="15120" width="9" style="3" bestFit="1" customWidth="1"/>
    <col min="15121" max="15121" width="7.85546875" style="3" bestFit="1" customWidth="1"/>
    <col min="15122" max="15122" width="11.7109375" style="3" bestFit="1" customWidth="1"/>
    <col min="15123" max="15123" width="14.28515625" style="3" customWidth="1"/>
    <col min="15124" max="15124" width="11.7109375" style="3" bestFit="1" customWidth="1"/>
    <col min="15125" max="15125" width="14.140625" style="3" bestFit="1" customWidth="1"/>
    <col min="15126" max="15126" width="16.7109375" style="3" customWidth="1"/>
    <col min="15127" max="15127" width="16.5703125" style="3" customWidth="1"/>
    <col min="15128" max="15129" width="7.85546875" style="3" bestFit="1" customWidth="1"/>
    <col min="15130" max="15130" width="8" style="3" bestFit="1" customWidth="1"/>
    <col min="15131" max="15132" width="7.85546875" style="3" bestFit="1" customWidth="1"/>
    <col min="15133" max="15133" width="9.7109375" style="3" customWidth="1"/>
    <col min="15134" max="15134" width="12.85546875" style="3" customWidth="1"/>
    <col min="15135" max="15371" width="9.140625" style="3"/>
    <col min="15372" max="15372" width="9" style="3" bestFit="1" customWidth="1"/>
    <col min="15373" max="15373" width="9.85546875" style="3" bestFit="1" customWidth="1"/>
    <col min="15374" max="15374" width="9.140625" style="3" bestFit="1" customWidth="1"/>
    <col min="15375" max="15375" width="16" style="3" bestFit="1" customWidth="1"/>
    <col min="15376" max="15376" width="9" style="3" bestFit="1" customWidth="1"/>
    <col min="15377" max="15377" width="7.85546875" style="3" bestFit="1" customWidth="1"/>
    <col min="15378" max="15378" width="11.7109375" style="3" bestFit="1" customWidth="1"/>
    <col min="15379" max="15379" width="14.28515625" style="3" customWidth="1"/>
    <col min="15380" max="15380" width="11.7109375" style="3" bestFit="1" customWidth="1"/>
    <col min="15381" max="15381" width="14.140625" style="3" bestFit="1" customWidth="1"/>
    <col min="15382" max="15382" width="16.7109375" style="3" customWidth="1"/>
    <col min="15383" max="15383" width="16.5703125" style="3" customWidth="1"/>
    <col min="15384" max="15385" width="7.85546875" style="3" bestFit="1" customWidth="1"/>
    <col min="15386" max="15386" width="8" style="3" bestFit="1" customWidth="1"/>
    <col min="15387" max="15388" width="7.85546875" style="3" bestFit="1" customWidth="1"/>
    <col min="15389" max="15389" width="9.7109375" style="3" customWidth="1"/>
    <col min="15390" max="15390" width="12.85546875" style="3" customWidth="1"/>
    <col min="15391" max="15627" width="9.140625" style="3"/>
    <col min="15628" max="15628" width="9" style="3" bestFit="1" customWidth="1"/>
    <col min="15629" max="15629" width="9.85546875" style="3" bestFit="1" customWidth="1"/>
    <col min="15630" max="15630" width="9.140625" style="3" bestFit="1" customWidth="1"/>
    <col min="15631" max="15631" width="16" style="3" bestFit="1" customWidth="1"/>
    <col min="15632" max="15632" width="9" style="3" bestFit="1" customWidth="1"/>
    <col min="15633" max="15633" width="7.85546875" style="3" bestFit="1" customWidth="1"/>
    <col min="15634" max="15634" width="11.7109375" style="3" bestFit="1" customWidth="1"/>
    <col min="15635" max="15635" width="14.28515625" style="3" customWidth="1"/>
    <col min="15636" max="15636" width="11.7109375" style="3" bestFit="1" customWidth="1"/>
    <col min="15637" max="15637" width="14.140625" style="3" bestFit="1" customWidth="1"/>
    <col min="15638" max="15638" width="16.7109375" style="3" customWidth="1"/>
    <col min="15639" max="15639" width="16.5703125" style="3" customWidth="1"/>
    <col min="15640" max="15641" width="7.85546875" style="3" bestFit="1" customWidth="1"/>
    <col min="15642" max="15642" width="8" style="3" bestFit="1" customWidth="1"/>
    <col min="15643" max="15644" width="7.85546875" style="3" bestFit="1" customWidth="1"/>
    <col min="15645" max="15645" width="9.7109375" style="3" customWidth="1"/>
    <col min="15646" max="15646" width="12.85546875" style="3" customWidth="1"/>
    <col min="15647" max="15883" width="9.140625" style="3"/>
    <col min="15884" max="15884" width="9" style="3" bestFit="1" customWidth="1"/>
    <col min="15885" max="15885" width="9.85546875" style="3" bestFit="1" customWidth="1"/>
    <col min="15886" max="15886" width="9.140625" style="3" bestFit="1" customWidth="1"/>
    <col min="15887" max="15887" width="16" style="3" bestFit="1" customWidth="1"/>
    <col min="15888" max="15888" width="9" style="3" bestFit="1" customWidth="1"/>
    <col min="15889" max="15889" width="7.85546875" style="3" bestFit="1" customWidth="1"/>
    <col min="15890" max="15890" width="11.7109375" style="3" bestFit="1" customWidth="1"/>
    <col min="15891" max="15891" width="14.28515625" style="3" customWidth="1"/>
    <col min="15892" max="15892" width="11.7109375" style="3" bestFit="1" customWidth="1"/>
    <col min="15893" max="15893" width="14.140625" style="3" bestFit="1" customWidth="1"/>
    <col min="15894" max="15894" width="16.7109375" style="3" customWidth="1"/>
    <col min="15895" max="15895" width="16.5703125" style="3" customWidth="1"/>
    <col min="15896" max="15897" width="7.85546875" style="3" bestFit="1" customWidth="1"/>
    <col min="15898" max="15898" width="8" style="3" bestFit="1" customWidth="1"/>
    <col min="15899" max="15900" width="7.85546875" style="3" bestFit="1" customWidth="1"/>
    <col min="15901" max="15901" width="9.7109375" style="3" customWidth="1"/>
    <col min="15902" max="15902" width="12.85546875" style="3" customWidth="1"/>
    <col min="15903" max="16139" width="9.140625" style="3"/>
    <col min="16140" max="16140" width="9" style="3" bestFit="1" customWidth="1"/>
    <col min="16141" max="16141" width="9.85546875" style="3" bestFit="1" customWidth="1"/>
    <col min="16142" max="16142" width="9.140625" style="3" bestFit="1" customWidth="1"/>
    <col min="16143" max="16143" width="16" style="3" bestFit="1" customWidth="1"/>
    <col min="16144" max="16144" width="9" style="3" bestFit="1" customWidth="1"/>
    <col min="16145" max="16145" width="7.85546875" style="3" bestFit="1" customWidth="1"/>
    <col min="16146" max="16146" width="11.7109375" style="3" bestFit="1" customWidth="1"/>
    <col min="16147" max="16147" width="14.28515625" style="3" customWidth="1"/>
    <col min="16148" max="16148" width="11.7109375" style="3" bestFit="1" customWidth="1"/>
    <col min="16149" max="16149" width="14.140625" style="3" bestFit="1" customWidth="1"/>
    <col min="16150" max="16150" width="16.7109375" style="3" customWidth="1"/>
    <col min="16151" max="16151" width="16.5703125" style="3" customWidth="1"/>
    <col min="16152" max="16153" width="7.85546875" style="3" bestFit="1" customWidth="1"/>
    <col min="16154" max="16154" width="8" style="3" bestFit="1" customWidth="1"/>
    <col min="16155" max="16156" width="7.85546875" style="3" bestFit="1" customWidth="1"/>
    <col min="16157" max="16157" width="9.7109375" style="3" customWidth="1"/>
    <col min="16158" max="16158" width="12.85546875" style="3" customWidth="1"/>
    <col min="16159" max="16384" width="9.140625" style="3"/>
  </cols>
  <sheetData>
    <row r="1" spans="1:70" s="6" customFormat="1" ht="15.75" customHeight="1">
      <c r="A1" s="515" t="s">
        <v>1</v>
      </c>
      <c r="B1" s="695" t="s">
        <v>0</v>
      </c>
      <c r="C1" s="698" t="s">
        <v>94</v>
      </c>
      <c r="D1" s="699"/>
      <c r="E1" s="686" t="s">
        <v>95</v>
      </c>
      <c r="F1" s="686"/>
      <c r="G1" s="686"/>
      <c r="H1" s="687" t="s">
        <v>171</v>
      </c>
      <c r="I1" s="687"/>
      <c r="J1" s="686" t="s">
        <v>175</v>
      </c>
      <c r="K1" s="686"/>
      <c r="L1" s="686"/>
      <c r="M1" s="686"/>
      <c r="N1" s="686"/>
      <c r="O1" s="686"/>
      <c r="P1" s="686"/>
      <c r="Q1" s="686"/>
      <c r="R1" s="686"/>
      <c r="S1" s="686"/>
      <c r="T1" s="686"/>
      <c r="U1" s="686"/>
      <c r="V1" s="686"/>
      <c r="W1" s="686"/>
      <c r="X1" s="686"/>
      <c r="Y1" s="686"/>
      <c r="Z1" s="686"/>
      <c r="AA1" s="686"/>
      <c r="AB1" s="686"/>
      <c r="AC1" s="686"/>
      <c r="AD1" s="686"/>
      <c r="AE1" s="686"/>
      <c r="AF1" s="686"/>
      <c r="AG1" s="697" t="s">
        <v>176</v>
      </c>
      <c r="AH1" s="697"/>
      <c r="AI1" s="697"/>
      <c r="AJ1" s="697"/>
      <c r="AK1" s="697"/>
      <c r="AL1" s="697"/>
      <c r="AM1" s="697"/>
      <c r="AN1" s="697"/>
      <c r="AO1" s="697"/>
      <c r="AP1" s="697"/>
      <c r="AQ1" s="697"/>
      <c r="AR1" s="697"/>
      <c r="AS1" s="697"/>
      <c r="AT1" s="697"/>
      <c r="AU1" s="697"/>
      <c r="AV1" s="688" t="s">
        <v>192</v>
      </c>
      <c r="AW1" s="689"/>
      <c r="AX1" s="689"/>
      <c r="AY1" s="689"/>
      <c r="AZ1" s="689"/>
      <c r="BA1" s="690"/>
      <c r="BB1" s="691" t="s">
        <v>196</v>
      </c>
      <c r="BC1" s="692"/>
      <c r="BD1" s="692"/>
      <c r="BE1" s="693"/>
      <c r="BF1" s="694" t="s">
        <v>184</v>
      </c>
      <c r="BG1" s="694"/>
      <c r="BH1" s="694"/>
      <c r="BI1" s="694"/>
      <c r="BJ1" s="694"/>
      <c r="BK1" s="694"/>
      <c r="BL1" s="694"/>
      <c r="BM1" s="694"/>
      <c r="BN1" s="694"/>
      <c r="BO1" s="694"/>
      <c r="BP1" s="694"/>
      <c r="BQ1" s="685" t="s">
        <v>290</v>
      </c>
      <c r="BR1" s="685"/>
    </row>
    <row r="2" spans="1:70" ht="23.25" thickBot="1">
      <c r="A2" s="516"/>
      <c r="B2" s="696"/>
      <c r="C2" s="177"/>
      <c r="D2" s="192" t="s">
        <v>92</v>
      </c>
      <c r="E2" s="158"/>
      <c r="F2" s="193" t="s">
        <v>92</v>
      </c>
      <c r="G2" s="157" t="s">
        <v>170</v>
      </c>
      <c r="H2" s="158"/>
      <c r="I2" s="219" t="s">
        <v>92</v>
      </c>
      <c r="J2" s="158" t="s">
        <v>245</v>
      </c>
      <c r="K2" s="158" t="s">
        <v>246</v>
      </c>
      <c r="L2" s="158" t="s">
        <v>247</v>
      </c>
      <c r="M2" s="158" t="s">
        <v>248</v>
      </c>
      <c r="N2" s="158" t="s">
        <v>249</v>
      </c>
      <c r="O2" s="158" t="s">
        <v>440</v>
      </c>
      <c r="P2" s="158" t="s">
        <v>451</v>
      </c>
      <c r="Q2" s="158" t="s">
        <v>455</v>
      </c>
      <c r="R2" s="158" t="s">
        <v>250</v>
      </c>
      <c r="S2" s="158" t="s">
        <v>405</v>
      </c>
      <c r="T2" s="158" t="s">
        <v>406</v>
      </c>
      <c r="U2" s="158" t="s">
        <v>434</v>
      </c>
      <c r="V2" s="158" t="s">
        <v>443</v>
      </c>
      <c r="W2" s="158" t="s">
        <v>251</v>
      </c>
      <c r="X2" s="158" t="s">
        <v>252</v>
      </c>
      <c r="Y2" s="158" t="s">
        <v>253</v>
      </c>
      <c r="Z2" s="158" t="s">
        <v>285</v>
      </c>
      <c r="AA2" s="158" t="s">
        <v>283</v>
      </c>
      <c r="AB2" s="158" t="s">
        <v>284</v>
      </c>
      <c r="AC2" s="158"/>
      <c r="AD2" s="158"/>
      <c r="AE2" s="158" t="s">
        <v>47</v>
      </c>
      <c r="AF2" s="156" t="s">
        <v>29</v>
      </c>
      <c r="AG2" s="158" t="s">
        <v>177</v>
      </c>
      <c r="AH2" s="158" t="s">
        <v>178</v>
      </c>
      <c r="AI2" s="158" t="s">
        <v>179</v>
      </c>
      <c r="AJ2" s="158" t="s">
        <v>181</v>
      </c>
      <c r="AK2" s="158" t="s">
        <v>182</v>
      </c>
      <c r="AL2" s="158" t="s">
        <v>183</v>
      </c>
      <c r="AM2" s="158" t="s">
        <v>271</v>
      </c>
      <c r="AN2" s="158" t="s">
        <v>272</v>
      </c>
      <c r="AO2" s="158" t="s">
        <v>273</v>
      </c>
      <c r="AP2" s="158" t="s">
        <v>458</v>
      </c>
      <c r="AQ2" s="158" t="s">
        <v>436</v>
      </c>
      <c r="AR2" s="158" t="s">
        <v>437</v>
      </c>
      <c r="AS2" s="158"/>
      <c r="AT2" s="158"/>
      <c r="AU2" s="161" t="s">
        <v>47</v>
      </c>
      <c r="AV2" s="158" t="s">
        <v>189</v>
      </c>
      <c r="AW2" s="158" t="s">
        <v>190</v>
      </c>
      <c r="AX2" s="158" t="s">
        <v>193</v>
      </c>
      <c r="AY2" s="158" t="s">
        <v>191</v>
      </c>
      <c r="AZ2" s="158" t="s">
        <v>195</v>
      </c>
      <c r="BA2" s="156" t="s">
        <v>47</v>
      </c>
      <c r="BB2" s="158" t="s">
        <v>200</v>
      </c>
      <c r="BC2" s="158" t="s">
        <v>201</v>
      </c>
      <c r="BD2" s="158" t="s">
        <v>202</v>
      </c>
      <c r="BE2" s="159" t="s">
        <v>47</v>
      </c>
      <c r="BF2" s="158" t="s">
        <v>211</v>
      </c>
      <c r="BG2" s="158" t="s">
        <v>212</v>
      </c>
      <c r="BH2" s="158" t="s">
        <v>215</v>
      </c>
      <c r="BI2" s="158" t="s">
        <v>220</v>
      </c>
      <c r="BJ2" s="158" t="s">
        <v>221</v>
      </c>
      <c r="BK2" s="158" t="s">
        <v>222</v>
      </c>
      <c r="BL2" s="158" t="s">
        <v>286</v>
      </c>
      <c r="BM2" s="158" t="s">
        <v>287</v>
      </c>
      <c r="BN2" s="158" t="s">
        <v>423</v>
      </c>
      <c r="BO2" s="158" t="s">
        <v>424</v>
      </c>
      <c r="BP2" s="156" t="s">
        <v>47</v>
      </c>
      <c r="BQ2" s="177" t="s">
        <v>140</v>
      </c>
      <c r="BR2" s="316" t="s">
        <v>450</v>
      </c>
    </row>
    <row r="3" spans="1:70" s="5" customFormat="1">
      <c r="A3" s="493" t="str">
        <f>'1-συμβολαια'!A3</f>
        <v>2ο</v>
      </c>
      <c r="B3" s="383" t="str">
        <f>'1-συμβολαια'!C3</f>
        <v>δάνειο 1ο  κύρου [130τραπεζας]    ΕΞΟΦΛΗΣΗ</v>
      </c>
      <c r="C3" s="356">
        <f>'5-αντίγρ'!AN3</f>
        <v>0</v>
      </c>
      <c r="D3" s="356">
        <f>'5-αντίγρ'!AM3</f>
        <v>0</v>
      </c>
      <c r="E3" s="315">
        <f>'6-μεταγρ'!Q3</f>
        <v>0</v>
      </c>
      <c r="F3" s="315">
        <f>'6-μεταγρ'!O3</f>
        <v>0</v>
      </c>
      <c r="G3" s="315">
        <f>'6-μεταγρ'!R3</f>
        <v>0</v>
      </c>
      <c r="H3" s="315">
        <f>'7-προςΔΟΥ'!P3</f>
        <v>0</v>
      </c>
      <c r="I3" s="278">
        <f>'7-προςΔΟΥ'!K3</f>
        <v>0</v>
      </c>
      <c r="J3" s="279"/>
      <c r="K3" s="279"/>
      <c r="L3" s="279"/>
      <c r="M3" s="279"/>
      <c r="N3" s="279"/>
      <c r="O3" s="279"/>
      <c r="P3" s="279"/>
      <c r="Q3" s="279"/>
      <c r="R3" s="279"/>
      <c r="S3" s="279"/>
      <c r="T3" s="279"/>
      <c r="U3" s="279"/>
      <c r="V3" s="279"/>
      <c r="W3" s="279"/>
      <c r="X3" s="277"/>
      <c r="Y3" s="277"/>
      <c r="Z3" s="279"/>
      <c r="AA3" s="279"/>
      <c r="AB3" s="277"/>
      <c r="AC3" s="277"/>
      <c r="AD3" s="277"/>
      <c r="AE3" s="279">
        <f t="shared" ref="AE3" si="0">SUM(J3:AD3)</f>
        <v>0</v>
      </c>
      <c r="AF3" s="277"/>
      <c r="AG3" s="279"/>
      <c r="AH3" s="279"/>
      <c r="AI3" s="279"/>
      <c r="AJ3" s="279"/>
      <c r="AK3" s="279"/>
      <c r="AL3" s="279"/>
      <c r="AM3" s="279"/>
      <c r="AN3" s="279"/>
      <c r="AO3" s="279"/>
      <c r="AP3" s="279"/>
      <c r="AQ3" s="279"/>
      <c r="AR3" s="279"/>
      <c r="AS3" s="277"/>
      <c r="AT3" s="277"/>
      <c r="AU3" s="279">
        <f t="shared" ref="AU3" si="1">SUM(AG3:AT3)</f>
        <v>0</v>
      </c>
      <c r="AV3" s="279"/>
      <c r="AW3" s="277"/>
      <c r="AX3" s="279"/>
      <c r="AY3" s="277"/>
      <c r="AZ3" s="277"/>
      <c r="BA3" s="279">
        <f t="shared" ref="BA3" si="2">SUM(AV3:AZ3)</f>
        <v>0</v>
      </c>
      <c r="BB3" s="277"/>
      <c r="BC3" s="277"/>
      <c r="BD3" s="277"/>
      <c r="BE3" s="277">
        <f t="shared" ref="BE3" si="3">SUM(BB3:BD3)</f>
        <v>0</v>
      </c>
      <c r="BF3" s="277"/>
      <c r="BG3" s="277"/>
      <c r="BH3" s="277"/>
      <c r="BI3" s="277"/>
      <c r="BJ3" s="277"/>
      <c r="BK3" s="277"/>
      <c r="BL3" s="277"/>
      <c r="BM3" s="279"/>
      <c r="BN3" s="279"/>
      <c r="BO3" s="279"/>
      <c r="BP3" s="279">
        <f t="shared" ref="BP3" si="4">SUM(BF3:BO3)</f>
        <v>0</v>
      </c>
      <c r="BQ3" s="280">
        <f t="shared" ref="BQ3" si="5">C3+E3+G3+H3+AE3+AU3+BA3+BE3+BP3</f>
        <v>0</v>
      </c>
      <c r="BR3" s="280">
        <f t="shared" ref="BR3" si="6">D3+F3+I3+Y3+AA3</f>
        <v>0</v>
      </c>
    </row>
    <row r="4" spans="1:70" s="5" customFormat="1">
      <c r="A4" s="493">
        <f>'1-συμβολαια'!A4</f>
        <v>0</v>
      </c>
      <c r="B4" s="383" t="str">
        <f>'1-συμβολαια'!C4</f>
        <v>υποθήκη 1ο  κύρου [130τραπεζας]   ΕΞΑΛΕΙΨΗ</v>
      </c>
      <c r="C4" s="356">
        <f>'5-αντίγρ'!AN4</f>
        <v>10</v>
      </c>
      <c r="D4" s="356">
        <f>'5-αντίγρ'!AM4</f>
        <v>0</v>
      </c>
      <c r="E4" s="315">
        <f>'6-μεταγρ'!Q4</f>
        <v>0</v>
      </c>
      <c r="F4" s="315">
        <f>'6-μεταγρ'!O4</f>
        <v>1.98</v>
      </c>
      <c r="G4" s="315">
        <f>'6-μεταγρ'!R4</f>
        <v>0</v>
      </c>
      <c r="H4" s="315">
        <f>'7-προςΔΟΥ'!P4</f>
        <v>0</v>
      </c>
      <c r="I4" s="278">
        <f>'7-προςΔΟΥ'!K4</f>
        <v>0</v>
      </c>
      <c r="J4" s="279"/>
      <c r="K4" s="279"/>
      <c r="L4" s="279"/>
      <c r="M4" s="279"/>
      <c r="N4" s="279"/>
      <c r="O4" s="279"/>
      <c r="P4" s="279"/>
      <c r="Q4" s="279"/>
      <c r="R4" s="279"/>
      <c r="S4" s="279"/>
      <c r="T4" s="279"/>
      <c r="U4" s="279"/>
      <c r="V4" s="279"/>
      <c r="W4" s="279"/>
      <c r="X4" s="277"/>
      <c r="Y4" s="277"/>
      <c r="Z4" s="279"/>
      <c r="AA4" s="279"/>
      <c r="AB4" s="277"/>
      <c r="AC4" s="277"/>
      <c r="AD4" s="277"/>
      <c r="AE4" s="279">
        <f t="shared" ref="AE4:AE23" si="7">SUM(J4:AD4)</f>
        <v>0</v>
      </c>
      <c r="AF4" s="277"/>
      <c r="AG4" s="279"/>
      <c r="AH4" s="279"/>
      <c r="AI4" s="279"/>
      <c r="AJ4" s="279"/>
      <c r="AK4" s="279"/>
      <c r="AL4" s="279"/>
      <c r="AM4" s="279"/>
      <c r="AN4" s="279"/>
      <c r="AO4" s="279"/>
      <c r="AP4" s="279"/>
      <c r="AQ4" s="279"/>
      <c r="AR4" s="279"/>
      <c r="AS4" s="277"/>
      <c r="AT4" s="277"/>
      <c r="AU4" s="279">
        <f t="shared" ref="AU4:AU23" si="8">SUM(AG4:AT4)</f>
        <v>0</v>
      </c>
      <c r="AV4" s="279"/>
      <c r="AW4" s="277"/>
      <c r="AX4" s="279"/>
      <c r="AY4" s="277"/>
      <c r="AZ4" s="277"/>
      <c r="BA4" s="279">
        <f t="shared" ref="BA4:BA23" si="9">SUM(AV4:AZ4)</f>
        <v>0</v>
      </c>
      <c r="BB4" s="277"/>
      <c r="BC4" s="277"/>
      <c r="BD4" s="277"/>
      <c r="BE4" s="277">
        <f t="shared" ref="BE4:BE23" si="10">SUM(BB4:BD4)</f>
        <v>0</v>
      </c>
      <c r="BF4" s="277"/>
      <c r="BG4" s="277"/>
      <c r="BH4" s="277"/>
      <c r="BI4" s="277"/>
      <c r="BJ4" s="277"/>
      <c r="BK4" s="277"/>
      <c r="BL4" s="277"/>
      <c r="BM4" s="279"/>
      <c r="BN4" s="279">
        <v>0.2</v>
      </c>
      <c r="BO4" s="279"/>
      <c r="BP4" s="279">
        <f t="shared" ref="BP4:BP23" si="11">SUM(BF4:BO4)</f>
        <v>0.2</v>
      </c>
      <c r="BQ4" s="280">
        <f t="shared" ref="BQ4:BQ23" si="12">C4+E4+G4+H4+AE4+AU4+BA4+BE4+BP4</f>
        <v>10.199999999999999</v>
      </c>
      <c r="BR4" s="280">
        <f t="shared" ref="BR4:BR23" si="13">D4+F4+I4+Y4+AA4</f>
        <v>1.98</v>
      </c>
    </row>
    <row r="5" spans="1:70" s="5" customFormat="1">
      <c r="A5" s="493">
        <f>'1-συμβολαια'!A5</f>
        <v>0</v>
      </c>
      <c r="B5" s="383" t="str">
        <f>'1-συμβολαια'!C5</f>
        <v>δανείου 1ο  κύρου [130τραπεζας]   ΤΟΚΟΙ [προπληρωθέντες VS υπερΠληρωθέντες</v>
      </c>
      <c r="C5" s="356">
        <f>'5-αντίγρ'!AN5</f>
        <v>0</v>
      </c>
      <c r="D5" s="356">
        <f>'5-αντίγρ'!AM5</f>
        <v>0</v>
      </c>
      <c r="E5" s="315">
        <f>'6-μεταγρ'!Q5</f>
        <v>0</v>
      </c>
      <c r="F5" s="315">
        <f>'6-μεταγρ'!O5</f>
        <v>0</v>
      </c>
      <c r="G5" s="315">
        <f>'6-μεταγρ'!R5</f>
        <v>0</v>
      </c>
      <c r="H5" s="315">
        <f>'7-προςΔΟΥ'!P5</f>
        <v>0</v>
      </c>
      <c r="I5" s="278">
        <f>'7-προςΔΟΥ'!K5</f>
        <v>0</v>
      </c>
      <c r="J5" s="279"/>
      <c r="K5" s="279"/>
      <c r="L5" s="279"/>
      <c r="M5" s="279"/>
      <c r="N5" s="279"/>
      <c r="O5" s="279"/>
      <c r="P5" s="279"/>
      <c r="Q5" s="279"/>
      <c r="R5" s="279"/>
      <c r="S5" s="279"/>
      <c r="T5" s="279"/>
      <c r="U5" s="279"/>
      <c r="V5" s="279"/>
      <c r="W5" s="279"/>
      <c r="X5" s="277"/>
      <c r="Y5" s="277"/>
      <c r="Z5" s="279"/>
      <c r="AA5" s="279"/>
      <c r="AB5" s="277"/>
      <c r="AC5" s="277"/>
      <c r="AD5" s="277"/>
      <c r="AE5" s="279">
        <f t="shared" si="7"/>
        <v>0</v>
      </c>
      <c r="AF5" s="277"/>
      <c r="AG5" s="279"/>
      <c r="AH5" s="279"/>
      <c r="AI5" s="279"/>
      <c r="AJ5" s="279"/>
      <c r="AK5" s="279"/>
      <c r="AL5" s="279"/>
      <c r="AM5" s="279"/>
      <c r="AN5" s="279"/>
      <c r="AO5" s="279"/>
      <c r="AP5" s="279"/>
      <c r="AQ5" s="279"/>
      <c r="AR5" s="279"/>
      <c r="AS5" s="277"/>
      <c r="AT5" s="277"/>
      <c r="AU5" s="279">
        <f t="shared" si="8"/>
        <v>0</v>
      </c>
      <c r="AV5" s="279"/>
      <c r="AW5" s="277"/>
      <c r="AX5" s="279"/>
      <c r="AY5" s="277"/>
      <c r="AZ5" s="277"/>
      <c r="BA5" s="279">
        <f t="shared" si="9"/>
        <v>0</v>
      </c>
      <c r="BB5" s="277"/>
      <c r="BC5" s="277"/>
      <c r="BD5" s="277">
        <v>10</v>
      </c>
      <c r="BE5" s="277">
        <f t="shared" si="10"/>
        <v>10</v>
      </c>
      <c r="BF5" s="277"/>
      <c r="BG5" s="277"/>
      <c r="BH5" s="277"/>
      <c r="BI5" s="277"/>
      <c r="BJ5" s="277"/>
      <c r="BK5" s="277"/>
      <c r="BL5" s="277"/>
      <c r="BM5" s="279"/>
      <c r="BN5" s="279"/>
      <c r="BO5" s="279"/>
      <c r="BP5" s="279">
        <f t="shared" si="11"/>
        <v>0</v>
      </c>
      <c r="BQ5" s="280">
        <f t="shared" si="12"/>
        <v>10</v>
      </c>
      <c r="BR5" s="280">
        <f t="shared" si="13"/>
        <v>0</v>
      </c>
    </row>
    <row r="6" spans="1:70" s="5" customFormat="1">
      <c r="A6" s="493">
        <f>'1-συμβολαια'!A6</f>
        <v>0</v>
      </c>
      <c r="B6" s="383" t="str">
        <f>'1-συμβολαια'!C6</f>
        <v>δάνειο 1ο  κύρου [520τραπεζας]    ΕΞΟΦΛΗΣΗ</v>
      </c>
      <c r="C6" s="356">
        <f>'5-αντίγρ'!AN6</f>
        <v>0</v>
      </c>
      <c r="D6" s="356">
        <f>'5-αντίγρ'!AM6</f>
        <v>0</v>
      </c>
      <c r="E6" s="315">
        <f>'6-μεταγρ'!Q6</f>
        <v>0</v>
      </c>
      <c r="F6" s="315">
        <f>'6-μεταγρ'!O6</f>
        <v>0</v>
      </c>
      <c r="G6" s="315">
        <f>'6-μεταγρ'!R6</f>
        <v>0</v>
      </c>
      <c r="H6" s="315">
        <f>'7-προςΔΟΥ'!P6</f>
        <v>0</v>
      </c>
      <c r="I6" s="278">
        <f>'7-προςΔΟΥ'!K6</f>
        <v>0</v>
      </c>
      <c r="J6" s="279"/>
      <c r="K6" s="279"/>
      <c r="L6" s="279"/>
      <c r="M6" s="279"/>
      <c r="N6" s="279"/>
      <c r="O6" s="279"/>
      <c r="P6" s="279"/>
      <c r="Q6" s="279"/>
      <c r="R6" s="279"/>
      <c r="S6" s="279"/>
      <c r="T6" s="279"/>
      <c r="U6" s="279"/>
      <c r="V6" s="279"/>
      <c r="W6" s="279"/>
      <c r="X6" s="277"/>
      <c r="Y6" s="277"/>
      <c r="Z6" s="279"/>
      <c r="AA6" s="279"/>
      <c r="AB6" s="277"/>
      <c r="AC6" s="277"/>
      <c r="AD6" s="277"/>
      <c r="AE6" s="279">
        <f t="shared" si="7"/>
        <v>0</v>
      </c>
      <c r="AF6" s="277"/>
      <c r="AG6" s="279"/>
      <c r="AH6" s="279"/>
      <c r="AI6" s="279"/>
      <c r="AJ6" s="279"/>
      <c r="AK6" s="279"/>
      <c r="AL6" s="279"/>
      <c r="AM6" s="279"/>
      <c r="AN6" s="279"/>
      <c r="AO6" s="279"/>
      <c r="AP6" s="279"/>
      <c r="AQ6" s="279"/>
      <c r="AR6" s="279"/>
      <c r="AS6" s="277"/>
      <c r="AT6" s="277"/>
      <c r="AU6" s="279">
        <f t="shared" si="8"/>
        <v>0</v>
      </c>
      <c r="AV6" s="279"/>
      <c r="AW6" s="277"/>
      <c r="AX6" s="279"/>
      <c r="AY6" s="277"/>
      <c r="AZ6" s="277"/>
      <c r="BA6" s="279">
        <f t="shared" si="9"/>
        <v>0</v>
      </c>
      <c r="BB6" s="277"/>
      <c r="BC6" s="277"/>
      <c r="BD6" s="277"/>
      <c r="BE6" s="277">
        <f t="shared" si="10"/>
        <v>0</v>
      </c>
      <c r="BF6" s="277"/>
      <c r="BG6" s="277"/>
      <c r="BH6" s="277"/>
      <c r="BI6" s="277"/>
      <c r="BJ6" s="277"/>
      <c r="BK6" s="277"/>
      <c r="BL6" s="277"/>
      <c r="BM6" s="279"/>
      <c r="BN6" s="279"/>
      <c r="BO6" s="279"/>
      <c r="BP6" s="279">
        <f t="shared" si="11"/>
        <v>0</v>
      </c>
      <c r="BQ6" s="280">
        <f t="shared" si="12"/>
        <v>0</v>
      </c>
      <c r="BR6" s="280">
        <f t="shared" si="13"/>
        <v>0</v>
      </c>
    </row>
    <row r="7" spans="1:70" s="5" customFormat="1">
      <c r="A7" s="493">
        <f>'1-συμβολαια'!A7</f>
        <v>0</v>
      </c>
      <c r="B7" s="383" t="str">
        <f>'1-συμβολαια'!C7</f>
        <v>υποθήκη 1ο  κύρου [520τραπεζας]   ΕΞΑΛΕΙΨΗ</v>
      </c>
      <c r="C7" s="356">
        <f>'5-αντίγρ'!AN7</f>
        <v>10</v>
      </c>
      <c r="D7" s="356">
        <f>'5-αντίγρ'!AM7</f>
        <v>0</v>
      </c>
      <c r="E7" s="315">
        <f>'6-μεταγρ'!Q7</f>
        <v>0</v>
      </c>
      <c r="F7" s="315">
        <f>'6-μεταγρ'!O7</f>
        <v>1.98</v>
      </c>
      <c r="G7" s="315">
        <f>'6-μεταγρ'!R7</f>
        <v>0</v>
      </c>
      <c r="H7" s="315">
        <f>'7-προςΔΟΥ'!P7</f>
        <v>0</v>
      </c>
      <c r="I7" s="278">
        <f>'7-προςΔΟΥ'!K7</f>
        <v>0</v>
      </c>
      <c r="J7" s="279"/>
      <c r="K7" s="279"/>
      <c r="L7" s="279"/>
      <c r="M7" s="279"/>
      <c r="N7" s="279"/>
      <c r="O7" s="279"/>
      <c r="P7" s="279"/>
      <c r="Q7" s="279"/>
      <c r="R7" s="279"/>
      <c r="S7" s="279"/>
      <c r="T7" s="279"/>
      <c r="U7" s="279"/>
      <c r="V7" s="279"/>
      <c r="W7" s="279"/>
      <c r="X7" s="277"/>
      <c r="Y7" s="277"/>
      <c r="Z7" s="279"/>
      <c r="AA7" s="279"/>
      <c r="AB7" s="277"/>
      <c r="AC7" s="277"/>
      <c r="AD7" s="277"/>
      <c r="AE7" s="279">
        <f t="shared" si="7"/>
        <v>0</v>
      </c>
      <c r="AF7" s="277"/>
      <c r="AG7" s="279"/>
      <c r="AH7" s="279"/>
      <c r="AI7" s="279"/>
      <c r="AJ7" s="279"/>
      <c r="AK7" s="279"/>
      <c r="AL7" s="279"/>
      <c r="AM7" s="279"/>
      <c r="AN7" s="279"/>
      <c r="AO7" s="279"/>
      <c r="AP7" s="279"/>
      <c r="AQ7" s="279"/>
      <c r="AR7" s="279"/>
      <c r="AS7" s="277"/>
      <c r="AT7" s="277"/>
      <c r="AU7" s="279">
        <f t="shared" si="8"/>
        <v>0</v>
      </c>
      <c r="AV7" s="279"/>
      <c r="AW7" s="277"/>
      <c r="AX7" s="279"/>
      <c r="AY7" s="277"/>
      <c r="AZ7" s="277"/>
      <c r="BA7" s="279">
        <f t="shared" si="9"/>
        <v>0</v>
      </c>
      <c r="BB7" s="277"/>
      <c r="BC7" s="277"/>
      <c r="BD7" s="277"/>
      <c r="BE7" s="277">
        <f t="shared" si="10"/>
        <v>0</v>
      </c>
      <c r="BF7" s="277"/>
      <c r="BG7" s="277"/>
      <c r="BH7" s="277"/>
      <c r="BI7" s="277"/>
      <c r="BJ7" s="277"/>
      <c r="BK7" s="277"/>
      <c r="BL7" s="277"/>
      <c r="BM7" s="279"/>
      <c r="BN7" s="279">
        <v>0.2</v>
      </c>
      <c r="BO7" s="279"/>
      <c r="BP7" s="279">
        <f t="shared" si="11"/>
        <v>0.2</v>
      </c>
      <c r="BQ7" s="280">
        <f t="shared" si="12"/>
        <v>10.199999999999999</v>
      </c>
      <c r="BR7" s="280">
        <f t="shared" si="13"/>
        <v>1.98</v>
      </c>
    </row>
    <row r="8" spans="1:70" s="5" customFormat="1">
      <c r="A8" s="493">
        <f>'1-συμβολαια'!A8</f>
        <v>0</v>
      </c>
      <c r="B8" s="383" t="str">
        <f>'1-συμβολαια'!C8</f>
        <v>δανείου 1ο  κύρου [520τραπεζας]   ΤΟΚΟΙ [προπληρωθέντες VS υπερΠληρωθέντες</v>
      </c>
      <c r="C8" s="356">
        <f>'5-αντίγρ'!AN8</f>
        <v>0</v>
      </c>
      <c r="D8" s="356">
        <f>'5-αντίγρ'!AM8</f>
        <v>0</v>
      </c>
      <c r="E8" s="315">
        <f>'6-μεταγρ'!Q8</f>
        <v>0</v>
      </c>
      <c r="F8" s="315">
        <f>'6-μεταγρ'!O8</f>
        <v>0</v>
      </c>
      <c r="G8" s="315">
        <f>'6-μεταγρ'!R8</f>
        <v>0</v>
      </c>
      <c r="H8" s="315">
        <f>'7-προςΔΟΥ'!P8</f>
        <v>0</v>
      </c>
      <c r="I8" s="278">
        <f>'7-προςΔΟΥ'!K8</f>
        <v>0</v>
      </c>
      <c r="J8" s="279"/>
      <c r="K8" s="279"/>
      <c r="L8" s="279"/>
      <c r="M8" s="279"/>
      <c r="N8" s="279"/>
      <c r="O8" s="279"/>
      <c r="P8" s="279"/>
      <c r="Q8" s="279"/>
      <c r="R8" s="279"/>
      <c r="S8" s="279"/>
      <c r="T8" s="279"/>
      <c r="U8" s="279"/>
      <c r="V8" s="279"/>
      <c r="W8" s="279"/>
      <c r="X8" s="277"/>
      <c r="Y8" s="277"/>
      <c r="Z8" s="279"/>
      <c r="AA8" s="279"/>
      <c r="AB8" s="277"/>
      <c r="AC8" s="277"/>
      <c r="AD8" s="277"/>
      <c r="AE8" s="279">
        <f t="shared" si="7"/>
        <v>0</v>
      </c>
      <c r="AF8" s="277"/>
      <c r="AG8" s="279"/>
      <c r="AH8" s="279"/>
      <c r="AI8" s="279"/>
      <c r="AJ8" s="279"/>
      <c r="AK8" s="279"/>
      <c r="AL8" s="279"/>
      <c r="AM8" s="279"/>
      <c r="AN8" s="279"/>
      <c r="AO8" s="279"/>
      <c r="AP8" s="279"/>
      <c r="AQ8" s="279"/>
      <c r="AR8" s="279"/>
      <c r="AS8" s="277"/>
      <c r="AT8" s="277"/>
      <c r="AU8" s="279">
        <f t="shared" si="8"/>
        <v>0</v>
      </c>
      <c r="AV8" s="279"/>
      <c r="AW8" s="277"/>
      <c r="AX8" s="279"/>
      <c r="AY8" s="277"/>
      <c r="AZ8" s="277"/>
      <c r="BA8" s="279">
        <f t="shared" si="9"/>
        <v>0</v>
      </c>
      <c r="BB8" s="277"/>
      <c r="BC8" s="277"/>
      <c r="BD8" s="277">
        <v>10</v>
      </c>
      <c r="BE8" s="277">
        <f t="shared" si="10"/>
        <v>10</v>
      </c>
      <c r="BF8" s="277"/>
      <c r="BG8" s="277"/>
      <c r="BH8" s="277"/>
      <c r="BI8" s="277"/>
      <c r="BJ8" s="277"/>
      <c r="BK8" s="277"/>
      <c r="BL8" s="277"/>
      <c r="BM8" s="279"/>
      <c r="BN8" s="279"/>
      <c r="BO8" s="279"/>
      <c r="BP8" s="279">
        <f t="shared" si="11"/>
        <v>0</v>
      </c>
      <c r="BQ8" s="280">
        <f t="shared" si="12"/>
        <v>10</v>
      </c>
      <c r="BR8" s="280">
        <f t="shared" si="13"/>
        <v>0</v>
      </c>
    </row>
    <row r="9" spans="1:70" s="5" customFormat="1">
      <c r="A9" s="493">
        <f>'1-συμβολαια'!A9</f>
        <v>0</v>
      </c>
      <c r="B9" s="383" t="str">
        <f>'1-συμβολαια'!C9</f>
        <v>δάνειο 1ο  κύρου [520.1τραπεζας]    ΕΞΟΦΛΗΣΗ</v>
      </c>
      <c r="C9" s="356">
        <f>'5-αντίγρ'!AN9</f>
        <v>0</v>
      </c>
      <c r="D9" s="356">
        <f>'5-αντίγρ'!AM9</f>
        <v>0</v>
      </c>
      <c r="E9" s="315">
        <f>'6-μεταγρ'!Q9</f>
        <v>0</v>
      </c>
      <c r="F9" s="315">
        <f>'6-μεταγρ'!O9</f>
        <v>0</v>
      </c>
      <c r="G9" s="315">
        <f>'6-μεταγρ'!R9</f>
        <v>0</v>
      </c>
      <c r="H9" s="315">
        <f>'7-προςΔΟΥ'!P9</f>
        <v>0</v>
      </c>
      <c r="I9" s="278">
        <f>'7-προςΔΟΥ'!K9</f>
        <v>0</v>
      </c>
      <c r="J9" s="279"/>
      <c r="K9" s="279"/>
      <c r="L9" s="279"/>
      <c r="M9" s="279"/>
      <c r="N9" s="279"/>
      <c r="O9" s="279"/>
      <c r="P9" s="279"/>
      <c r="Q9" s="279"/>
      <c r="R9" s="279"/>
      <c r="S9" s="279"/>
      <c r="T9" s="279"/>
      <c r="U9" s="279"/>
      <c r="V9" s="279"/>
      <c r="W9" s="279"/>
      <c r="X9" s="277"/>
      <c r="Y9" s="277"/>
      <c r="Z9" s="279"/>
      <c r="AA9" s="279"/>
      <c r="AB9" s="277"/>
      <c r="AC9" s="277"/>
      <c r="AD9" s="277"/>
      <c r="AE9" s="279">
        <f t="shared" si="7"/>
        <v>0</v>
      </c>
      <c r="AF9" s="277"/>
      <c r="AG9" s="279"/>
      <c r="AH9" s="279"/>
      <c r="AI9" s="279"/>
      <c r="AJ9" s="279"/>
      <c r="AK9" s="279"/>
      <c r="AL9" s="279"/>
      <c r="AM9" s="279"/>
      <c r="AN9" s="279"/>
      <c r="AO9" s="279"/>
      <c r="AP9" s="279"/>
      <c r="AQ9" s="279"/>
      <c r="AR9" s="279"/>
      <c r="AS9" s="277"/>
      <c r="AT9" s="277"/>
      <c r="AU9" s="279">
        <f t="shared" si="8"/>
        <v>0</v>
      </c>
      <c r="AV9" s="279"/>
      <c r="AW9" s="277"/>
      <c r="AX9" s="279"/>
      <c r="AY9" s="277"/>
      <c r="AZ9" s="277"/>
      <c r="BA9" s="279">
        <f t="shared" si="9"/>
        <v>0</v>
      </c>
      <c r="BB9" s="277"/>
      <c r="BC9" s="277"/>
      <c r="BD9" s="277"/>
      <c r="BE9" s="277">
        <f t="shared" si="10"/>
        <v>0</v>
      </c>
      <c r="BF9" s="277"/>
      <c r="BG9" s="277"/>
      <c r="BH9" s="277"/>
      <c r="BI9" s="277"/>
      <c r="BJ9" s="277"/>
      <c r="BK9" s="277"/>
      <c r="BL9" s="277"/>
      <c r="BM9" s="279"/>
      <c r="BN9" s="279"/>
      <c r="BO9" s="279"/>
      <c r="BP9" s="279">
        <f t="shared" si="11"/>
        <v>0</v>
      </c>
      <c r="BQ9" s="280">
        <f t="shared" si="12"/>
        <v>0</v>
      </c>
      <c r="BR9" s="280">
        <f t="shared" si="13"/>
        <v>0</v>
      </c>
    </row>
    <row r="10" spans="1:70" s="5" customFormat="1">
      <c r="A10" s="493">
        <f>'1-συμβολαια'!A10</f>
        <v>0</v>
      </c>
      <c r="B10" s="383" t="str">
        <f>'1-συμβολαια'!C10</f>
        <v>υποθήκη 1ο  κύρου [520.1τραπεζας]   ΕΞΑΛΕΙΨΗ</v>
      </c>
      <c r="C10" s="356">
        <f>'5-αντίγρ'!AN10</f>
        <v>10</v>
      </c>
      <c r="D10" s="356">
        <f>'5-αντίγρ'!AM10</f>
        <v>0</v>
      </c>
      <c r="E10" s="315">
        <f>'6-μεταγρ'!Q10</f>
        <v>0</v>
      </c>
      <c r="F10" s="315">
        <f>'6-μεταγρ'!O10</f>
        <v>1.98</v>
      </c>
      <c r="G10" s="315">
        <f>'6-μεταγρ'!R10</f>
        <v>0</v>
      </c>
      <c r="H10" s="315">
        <f>'7-προςΔΟΥ'!P10</f>
        <v>0</v>
      </c>
      <c r="I10" s="278">
        <f>'7-προςΔΟΥ'!K10</f>
        <v>0</v>
      </c>
      <c r="J10" s="279"/>
      <c r="K10" s="279"/>
      <c r="L10" s="279"/>
      <c r="M10" s="279"/>
      <c r="N10" s="279"/>
      <c r="O10" s="279"/>
      <c r="P10" s="279"/>
      <c r="Q10" s="279"/>
      <c r="R10" s="279"/>
      <c r="S10" s="279"/>
      <c r="T10" s="279"/>
      <c r="U10" s="279"/>
      <c r="V10" s="279"/>
      <c r="W10" s="279"/>
      <c r="X10" s="277"/>
      <c r="Y10" s="277"/>
      <c r="Z10" s="279"/>
      <c r="AA10" s="279"/>
      <c r="AB10" s="277"/>
      <c r="AC10" s="277"/>
      <c r="AD10" s="277"/>
      <c r="AE10" s="279">
        <f t="shared" si="7"/>
        <v>0</v>
      </c>
      <c r="AF10" s="277"/>
      <c r="AG10" s="279"/>
      <c r="AH10" s="279"/>
      <c r="AI10" s="279"/>
      <c r="AJ10" s="279"/>
      <c r="AK10" s="279"/>
      <c r="AL10" s="279"/>
      <c r="AM10" s="279"/>
      <c r="AN10" s="279"/>
      <c r="AO10" s="279"/>
      <c r="AP10" s="279"/>
      <c r="AQ10" s="279"/>
      <c r="AR10" s="279"/>
      <c r="AS10" s="277"/>
      <c r="AT10" s="277"/>
      <c r="AU10" s="279">
        <f t="shared" si="8"/>
        <v>0</v>
      </c>
      <c r="AV10" s="279"/>
      <c r="AW10" s="277"/>
      <c r="AX10" s="279"/>
      <c r="AY10" s="277"/>
      <c r="AZ10" s="277"/>
      <c r="BA10" s="279">
        <f t="shared" si="9"/>
        <v>0</v>
      </c>
      <c r="BB10" s="277"/>
      <c r="BC10" s="277"/>
      <c r="BD10" s="277"/>
      <c r="BE10" s="277">
        <f t="shared" si="10"/>
        <v>0</v>
      </c>
      <c r="BF10" s="277"/>
      <c r="BG10" s="277"/>
      <c r="BH10" s="277"/>
      <c r="BI10" s="277"/>
      <c r="BJ10" s="277"/>
      <c r="BK10" s="277"/>
      <c r="BL10" s="277"/>
      <c r="BM10" s="279"/>
      <c r="BN10" s="279">
        <v>0.2</v>
      </c>
      <c r="BO10" s="279"/>
      <c r="BP10" s="279">
        <f t="shared" si="11"/>
        <v>0.2</v>
      </c>
      <c r="BQ10" s="280">
        <f t="shared" si="12"/>
        <v>10.199999999999999</v>
      </c>
      <c r="BR10" s="280">
        <f t="shared" si="13"/>
        <v>1.98</v>
      </c>
    </row>
    <row r="11" spans="1:70" s="5" customFormat="1">
      <c r="A11" s="493">
        <f>'1-συμβολαια'!A11</f>
        <v>0</v>
      </c>
      <c r="B11" s="383" t="str">
        <f>'1-συμβολαια'!C11</f>
        <v>δανείου 1ο  κύρου [520.1τραπεζας]   ΤΟΚΟΙ [προπληρωθέντες VS υπερΠληρωθέντες</v>
      </c>
      <c r="C11" s="356">
        <f>'5-αντίγρ'!AN11</f>
        <v>0</v>
      </c>
      <c r="D11" s="356">
        <f>'5-αντίγρ'!AM11</f>
        <v>0</v>
      </c>
      <c r="E11" s="315">
        <f>'6-μεταγρ'!Q11</f>
        <v>0</v>
      </c>
      <c r="F11" s="315">
        <f>'6-μεταγρ'!O11</f>
        <v>0</v>
      </c>
      <c r="G11" s="315">
        <f>'6-μεταγρ'!R11</f>
        <v>0</v>
      </c>
      <c r="H11" s="315">
        <f>'7-προςΔΟΥ'!P11</f>
        <v>0</v>
      </c>
      <c r="I11" s="278">
        <f>'7-προςΔΟΥ'!K11</f>
        <v>0</v>
      </c>
      <c r="J11" s="279"/>
      <c r="K11" s="279"/>
      <c r="L11" s="279"/>
      <c r="M11" s="279"/>
      <c r="N11" s="279"/>
      <c r="O11" s="279"/>
      <c r="P11" s="279"/>
      <c r="Q11" s="279"/>
      <c r="R11" s="279"/>
      <c r="S11" s="279"/>
      <c r="T11" s="279"/>
      <c r="U11" s="279"/>
      <c r="V11" s="279"/>
      <c r="W11" s="279"/>
      <c r="X11" s="277"/>
      <c r="Y11" s="277"/>
      <c r="Z11" s="279"/>
      <c r="AA11" s="279"/>
      <c r="AB11" s="277"/>
      <c r="AC11" s="277"/>
      <c r="AD11" s="277"/>
      <c r="AE11" s="279">
        <f t="shared" si="7"/>
        <v>0</v>
      </c>
      <c r="AF11" s="277"/>
      <c r="AG11" s="279"/>
      <c r="AH11" s="279"/>
      <c r="AI11" s="279"/>
      <c r="AJ11" s="279"/>
      <c r="AK11" s="279"/>
      <c r="AL11" s="279"/>
      <c r="AM11" s="279"/>
      <c r="AN11" s="279"/>
      <c r="AO11" s="279"/>
      <c r="AP11" s="279"/>
      <c r="AQ11" s="279"/>
      <c r="AR11" s="279"/>
      <c r="AS11" s="277"/>
      <c r="AT11" s="277"/>
      <c r="AU11" s="279">
        <f t="shared" si="8"/>
        <v>0</v>
      </c>
      <c r="AV11" s="279"/>
      <c r="AW11" s="277"/>
      <c r="AX11" s="279"/>
      <c r="AY11" s="277"/>
      <c r="AZ11" s="277"/>
      <c r="BA11" s="279">
        <f t="shared" si="9"/>
        <v>0</v>
      </c>
      <c r="BB11" s="277"/>
      <c r="BC11" s="277"/>
      <c r="BD11" s="277">
        <v>10</v>
      </c>
      <c r="BE11" s="277">
        <f t="shared" si="10"/>
        <v>10</v>
      </c>
      <c r="BF11" s="277"/>
      <c r="BG11" s="277"/>
      <c r="BH11" s="277"/>
      <c r="BI11" s="277"/>
      <c r="BJ11" s="277"/>
      <c r="BK11" s="277"/>
      <c r="BL11" s="277"/>
      <c r="BM11" s="279"/>
      <c r="BN11" s="279"/>
      <c r="BO11" s="279"/>
      <c r="BP11" s="279">
        <f t="shared" si="11"/>
        <v>0</v>
      </c>
      <c r="BQ11" s="280">
        <f t="shared" si="12"/>
        <v>10</v>
      </c>
      <c r="BR11" s="280">
        <f t="shared" si="13"/>
        <v>0</v>
      </c>
    </row>
    <row r="12" spans="1:70" s="5" customFormat="1">
      <c r="A12" s="493">
        <f>'1-συμβολαια'!A12</f>
        <v>0</v>
      </c>
      <c r="B12" s="383" t="str">
        <f>'1-συμβολαια'!C12</f>
        <v>δάνειο 1ο  κύρου [130.1τραπεζας]    ΕΞΟΦΛΗΣΗ</v>
      </c>
      <c r="C12" s="356">
        <f>'5-αντίγρ'!AN12</f>
        <v>0</v>
      </c>
      <c r="D12" s="356">
        <f>'5-αντίγρ'!AM12</f>
        <v>0</v>
      </c>
      <c r="E12" s="315">
        <f>'6-μεταγρ'!Q12</f>
        <v>0</v>
      </c>
      <c r="F12" s="315">
        <f>'6-μεταγρ'!O12</f>
        <v>0</v>
      </c>
      <c r="G12" s="315">
        <f>'6-μεταγρ'!R12</f>
        <v>0</v>
      </c>
      <c r="H12" s="315">
        <f>'7-προςΔΟΥ'!P12</f>
        <v>0</v>
      </c>
      <c r="I12" s="278">
        <f>'7-προςΔΟΥ'!K12</f>
        <v>0</v>
      </c>
      <c r="J12" s="279"/>
      <c r="K12" s="279"/>
      <c r="L12" s="279"/>
      <c r="M12" s="279"/>
      <c r="N12" s="279"/>
      <c r="O12" s="279"/>
      <c r="P12" s="279"/>
      <c r="Q12" s="279"/>
      <c r="R12" s="279"/>
      <c r="S12" s="279"/>
      <c r="T12" s="279"/>
      <c r="U12" s="279"/>
      <c r="V12" s="279"/>
      <c r="W12" s="279"/>
      <c r="X12" s="277"/>
      <c r="Y12" s="277"/>
      <c r="Z12" s="279"/>
      <c r="AA12" s="279"/>
      <c r="AB12" s="277"/>
      <c r="AC12" s="277"/>
      <c r="AD12" s="277"/>
      <c r="AE12" s="279">
        <f t="shared" si="7"/>
        <v>0</v>
      </c>
      <c r="AF12" s="277"/>
      <c r="AG12" s="279"/>
      <c r="AH12" s="279"/>
      <c r="AI12" s="279"/>
      <c r="AJ12" s="279"/>
      <c r="AK12" s="279"/>
      <c r="AL12" s="279"/>
      <c r="AM12" s="279"/>
      <c r="AN12" s="279"/>
      <c r="AO12" s="279"/>
      <c r="AP12" s="279"/>
      <c r="AQ12" s="279"/>
      <c r="AR12" s="279"/>
      <c r="AS12" s="277"/>
      <c r="AT12" s="277"/>
      <c r="AU12" s="279">
        <f t="shared" si="8"/>
        <v>0</v>
      </c>
      <c r="AV12" s="279"/>
      <c r="AW12" s="277"/>
      <c r="AX12" s="279"/>
      <c r="AY12" s="277"/>
      <c r="AZ12" s="277"/>
      <c r="BA12" s="279">
        <f t="shared" si="9"/>
        <v>0</v>
      </c>
      <c r="BB12" s="277"/>
      <c r="BC12" s="277"/>
      <c r="BD12" s="277"/>
      <c r="BE12" s="277">
        <f t="shared" si="10"/>
        <v>0</v>
      </c>
      <c r="BF12" s="277"/>
      <c r="BG12" s="277"/>
      <c r="BH12" s="277"/>
      <c r="BI12" s="277"/>
      <c r="BJ12" s="277"/>
      <c r="BK12" s="277"/>
      <c r="BL12" s="277"/>
      <c r="BM12" s="279"/>
      <c r="BN12" s="279"/>
      <c r="BO12" s="279"/>
      <c r="BP12" s="279">
        <f t="shared" si="11"/>
        <v>0</v>
      </c>
      <c r="BQ12" s="280">
        <f t="shared" si="12"/>
        <v>0</v>
      </c>
      <c r="BR12" s="280">
        <f t="shared" si="13"/>
        <v>0</v>
      </c>
    </row>
    <row r="13" spans="1:70" s="5" customFormat="1">
      <c r="A13" s="493">
        <f>'1-συμβολαια'!A13</f>
        <v>0</v>
      </c>
      <c r="B13" s="383" t="str">
        <f>'1-συμβολαια'!C13</f>
        <v>υποθήκη 1ο  κύρου [130.1τραπεζας]   ΕΞΑΛΕΙΨΗ</v>
      </c>
      <c r="C13" s="356">
        <f>'5-αντίγρ'!AN13</f>
        <v>10</v>
      </c>
      <c r="D13" s="356">
        <f>'5-αντίγρ'!AM13</f>
        <v>0</v>
      </c>
      <c r="E13" s="315">
        <f>'6-μεταγρ'!Q13</f>
        <v>0</v>
      </c>
      <c r="F13" s="315">
        <f>'6-μεταγρ'!O13</f>
        <v>1.98</v>
      </c>
      <c r="G13" s="315">
        <f>'6-μεταγρ'!R13</f>
        <v>0</v>
      </c>
      <c r="H13" s="315">
        <f>'7-προςΔΟΥ'!P13</f>
        <v>0</v>
      </c>
      <c r="I13" s="278">
        <f>'7-προςΔΟΥ'!K13</f>
        <v>0</v>
      </c>
      <c r="J13" s="279"/>
      <c r="K13" s="279"/>
      <c r="L13" s="279"/>
      <c r="M13" s="279"/>
      <c r="N13" s="279"/>
      <c r="O13" s="279"/>
      <c r="P13" s="279"/>
      <c r="Q13" s="279"/>
      <c r="R13" s="279"/>
      <c r="S13" s="279"/>
      <c r="T13" s="279"/>
      <c r="U13" s="279"/>
      <c r="V13" s="279"/>
      <c r="W13" s="279"/>
      <c r="X13" s="277"/>
      <c r="Y13" s="277"/>
      <c r="Z13" s="279"/>
      <c r="AA13" s="279"/>
      <c r="AB13" s="277"/>
      <c r="AC13" s="277"/>
      <c r="AD13" s="277"/>
      <c r="AE13" s="279">
        <f t="shared" si="7"/>
        <v>0</v>
      </c>
      <c r="AF13" s="277"/>
      <c r="AG13" s="279"/>
      <c r="AH13" s="279"/>
      <c r="AI13" s="279"/>
      <c r="AJ13" s="279"/>
      <c r="AK13" s="279"/>
      <c r="AL13" s="279"/>
      <c r="AM13" s="279"/>
      <c r="AN13" s="279"/>
      <c r="AO13" s="279"/>
      <c r="AP13" s="279"/>
      <c r="AQ13" s="279"/>
      <c r="AR13" s="279"/>
      <c r="AS13" s="277"/>
      <c r="AT13" s="277"/>
      <c r="AU13" s="279">
        <f t="shared" si="8"/>
        <v>0</v>
      </c>
      <c r="AV13" s="279"/>
      <c r="AW13" s="277"/>
      <c r="AX13" s="279"/>
      <c r="AY13" s="277"/>
      <c r="AZ13" s="277"/>
      <c r="BA13" s="279">
        <f t="shared" si="9"/>
        <v>0</v>
      </c>
      <c r="BB13" s="277"/>
      <c r="BC13" s="277"/>
      <c r="BD13" s="277"/>
      <c r="BE13" s="277">
        <f t="shared" si="10"/>
        <v>0</v>
      </c>
      <c r="BF13" s="277"/>
      <c r="BG13" s="277"/>
      <c r="BH13" s="277"/>
      <c r="BI13" s="277"/>
      <c r="BJ13" s="277"/>
      <c r="BK13" s="277"/>
      <c r="BL13" s="277"/>
      <c r="BM13" s="279"/>
      <c r="BN13" s="279">
        <v>0.2</v>
      </c>
      <c r="BO13" s="279"/>
      <c r="BP13" s="279">
        <f t="shared" si="11"/>
        <v>0.2</v>
      </c>
      <c r="BQ13" s="280">
        <f t="shared" si="12"/>
        <v>10.199999999999999</v>
      </c>
      <c r="BR13" s="280">
        <f t="shared" si="13"/>
        <v>1.98</v>
      </c>
    </row>
    <row r="14" spans="1:70" s="5" customFormat="1">
      <c r="A14" s="493">
        <f>'1-συμβολαια'!A14</f>
        <v>0</v>
      </c>
      <c r="B14" s="383" t="str">
        <f>'1-συμβολαια'!C14</f>
        <v>δανείου 1ο  κύρου [130.1τραπεζας]   ΤΟΚΟΙ [προπληρωθέντες VS υπερΠληρωθέντες</v>
      </c>
      <c r="C14" s="356">
        <f>'5-αντίγρ'!AN14</f>
        <v>0</v>
      </c>
      <c r="D14" s="356">
        <f>'5-αντίγρ'!AM14</f>
        <v>0</v>
      </c>
      <c r="E14" s="315">
        <f>'6-μεταγρ'!Q14</f>
        <v>0</v>
      </c>
      <c r="F14" s="315">
        <f>'6-μεταγρ'!O14</f>
        <v>0</v>
      </c>
      <c r="G14" s="315">
        <f>'6-μεταγρ'!R14</f>
        <v>0</v>
      </c>
      <c r="H14" s="315">
        <f>'7-προςΔΟΥ'!P14</f>
        <v>0</v>
      </c>
      <c r="I14" s="278">
        <f>'7-προςΔΟΥ'!K14</f>
        <v>0</v>
      </c>
      <c r="J14" s="279"/>
      <c r="K14" s="279"/>
      <c r="L14" s="279"/>
      <c r="M14" s="279"/>
      <c r="N14" s="279"/>
      <c r="O14" s="279"/>
      <c r="P14" s="279"/>
      <c r="Q14" s="279"/>
      <c r="R14" s="279"/>
      <c r="S14" s="279"/>
      <c r="T14" s="279"/>
      <c r="U14" s="279"/>
      <c r="V14" s="279"/>
      <c r="W14" s="279"/>
      <c r="X14" s="277"/>
      <c r="Y14" s="277"/>
      <c r="Z14" s="279"/>
      <c r="AA14" s="279"/>
      <c r="AB14" s="277"/>
      <c r="AC14" s="277"/>
      <c r="AD14" s="277"/>
      <c r="AE14" s="279">
        <f t="shared" si="7"/>
        <v>0</v>
      </c>
      <c r="AF14" s="277"/>
      <c r="AG14" s="279"/>
      <c r="AH14" s="279"/>
      <c r="AI14" s="279"/>
      <c r="AJ14" s="279"/>
      <c r="AK14" s="279"/>
      <c r="AL14" s="279"/>
      <c r="AM14" s="279"/>
      <c r="AN14" s="279"/>
      <c r="AO14" s="279"/>
      <c r="AP14" s="279"/>
      <c r="AQ14" s="279"/>
      <c r="AR14" s="279"/>
      <c r="AS14" s="277"/>
      <c r="AT14" s="277"/>
      <c r="AU14" s="279">
        <f t="shared" si="8"/>
        <v>0</v>
      </c>
      <c r="AV14" s="279"/>
      <c r="AW14" s="277"/>
      <c r="AX14" s="279"/>
      <c r="AY14" s="277"/>
      <c r="AZ14" s="277"/>
      <c r="BA14" s="279">
        <f t="shared" si="9"/>
        <v>0</v>
      </c>
      <c r="BB14" s="277"/>
      <c r="BC14" s="277"/>
      <c r="BD14" s="277">
        <v>10</v>
      </c>
      <c r="BE14" s="277">
        <f t="shared" si="10"/>
        <v>10</v>
      </c>
      <c r="BF14" s="277"/>
      <c r="BG14" s="277"/>
      <c r="BH14" s="277"/>
      <c r="BI14" s="277"/>
      <c r="BJ14" s="277"/>
      <c r="BK14" s="277"/>
      <c r="BL14" s="277"/>
      <c r="BM14" s="279"/>
      <c r="BN14" s="279"/>
      <c r="BO14" s="279"/>
      <c r="BP14" s="279">
        <f t="shared" si="11"/>
        <v>0</v>
      </c>
      <c r="BQ14" s="280">
        <f t="shared" si="12"/>
        <v>10</v>
      </c>
      <c r="BR14" s="280">
        <f t="shared" si="13"/>
        <v>0</v>
      </c>
    </row>
    <row r="15" spans="1:70" s="5" customFormat="1">
      <c r="A15" s="493">
        <f>'1-συμβολαια'!A15</f>
        <v>0</v>
      </c>
      <c r="B15" s="383" t="str">
        <f>'1-συμβολαια'!C15</f>
        <v>δάνειο 1ο  κύρου [130.2τραπεζας]    ΕΞΟΦΛΗΣΗ</v>
      </c>
      <c r="C15" s="356">
        <f>'5-αντίγρ'!AN15</f>
        <v>0</v>
      </c>
      <c r="D15" s="356">
        <f>'5-αντίγρ'!AM15</f>
        <v>0</v>
      </c>
      <c r="E15" s="315">
        <f>'6-μεταγρ'!Q15</f>
        <v>0</v>
      </c>
      <c r="F15" s="315">
        <f>'6-μεταγρ'!O15</f>
        <v>0</v>
      </c>
      <c r="G15" s="315">
        <f>'6-μεταγρ'!R15</f>
        <v>0</v>
      </c>
      <c r="H15" s="315">
        <f>'7-προςΔΟΥ'!P15</f>
        <v>0</v>
      </c>
      <c r="I15" s="278">
        <f>'7-προςΔΟΥ'!K15</f>
        <v>0</v>
      </c>
      <c r="J15" s="279"/>
      <c r="K15" s="279"/>
      <c r="L15" s="279"/>
      <c r="M15" s="279"/>
      <c r="N15" s="279"/>
      <c r="O15" s="279"/>
      <c r="P15" s="279"/>
      <c r="Q15" s="279"/>
      <c r="R15" s="279"/>
      <c r="S15" s="279"/>
      <c r="T15" s="279"/>
      <c r="U15" s="279"/>
      <c r="V15" s="279"/>
      <c r="W15" s="279"/>
      <c r="X15" s="277"/>
      <c r="Y15" s="277"/>
      <c r="Z15" s="279"/>
      <c r="AA15" s="279"/>
      <c r="AB15" s="277"/>
      <c r="AC15" s="277"/>
      <c r="AD15" s="277"/>
      <c r="AE15" s="279">
        <f t="shared" si="7"/>
        <v>0</v>
      </c>
      <c r="AF15" s="277"/>
      <c r="AG15" s="279"/>
      <c r="AH15" s="279"/>
      <c r="AI15" s="279"/>
      <c r="AJ15" s="279"/>
      <c r="AK15" s="279"/>
      <c r="AL15" s="279"/>
      <c r="AM15" s="279"/>
      <c r="AN15" s="279"/>
      <c r="AO15" s="279"/>
      <c r="AP15" s="279"/>
      <c r="AQ15" s="279"/>
      <c r="AR15" s="279"/>
      <c r="AS15" s="277"/>
      <c r="AT15" s="277"/>
      <c r="AU15" s="279">
        <f t="shared" si="8"/>
        <v>0</v>
      </c>
      <c r="AV15" s="279"/>
      <c r="AW15" s="277"/>
      <c r="AX15" s="279"/>
      <c r="AY15" s="277"/>
      <c r="AZ15" s="277"/>
      <c r="BA15" s="279">
        <f t="shared" si="9"/>
        <v>0</v>
      </c>
      <c r="BB15" s="277"/>
      <c r="BC15" s="277"/>
      <c r="BD15" s="277"/>
      <c r="BE15" s="277">
        <f t="shared" si="10"/>
        <v>0</v>
      </c>
      <c r="BF15" s="277"/>
      <c r="BG15" s="277"/>
      <c r="BH15" s="277"/>
      <c r="BI15" s="277"/>
      <c r="BJ15" s="277"/>
      <c r="BK15" s="277"/>
      <c r="BL15" s="277"/>
      <c r="BM15" s="279"/>
      <c r="BN15" s="279"/>
      <c r="BO15" s="279"/>
      <c r="BP15" s="279">
        <f t="shared" si="11"/>
        <v>0</v>
      </c>
      <c r="BQ15" s="280">
        <f t="shared" si="12"/>
        <v>0</v>
      </c>
      <c r="BR15" s="280">
        <f t="shared" si="13"/>
        <v>0</v>
      </c>
    </row>
    <row r="16" spans="1:70" s="5" customFormat="1">
      <c r="A16" s="493">
        <f>'1-συμβολαια'!A16</f>
        <v>0</v>
      </c>
      <c r="B16" s="383" t="str">
        <f>'1-συμβολαια'!C16</f>
        <v>υποθήκη 1ο  κύρου [130.2τραπεζας]   ΕΞΑΛΕΙΨΗ</v>
      </c>
      <c r="C16" s="356">
        <f>'5-αντίγρ'!AN16</f>
        <v>10</v>
      </c>
      <c r="D16" s="356">
        <f>'5-αντίγρ'!AM16</f>
        <v>0</v>
      </c>
      <c r="E16" s="315">
        <f>'6-μεταγρ'!Q16</f>
        <v>0</v>
      </c>
      <c r="F16" s="315">
        <f>'6-μεταγρ'!O16</f>
        <v>1.98</v>
      </c>
      <c r="G16" s="315">
        <f>'6-μεταγρ'!R16</f>
        <v>0</v>
      </c>
      <c r="H16" s="315">
        <f>'7-προςΔΟΥ'!P16</f>
        <v>0</v>
      </c>
      <c r="I16" s="278">
        <f>'7-προςΔΟΥ'!K16</f>
        <v>0</v>
      </c>
      <c r="J16" s="279"/>
      <c r="K16" s="279"/>
      <c r="L16" s="279"/>
      <c r="M16" s="279"/>
      <c r="N16" s="279"/>
      <c r="O16" s="279"/>
      <c r="P16" s="279"/>
      <c r="Q16" s="279"/>
      <c r="R16" s="279"/>
      <c r="S16" s="279"/>
      <c r="T16" s="279"/>
      <c r="U16" s="279"/>
      <c r="V16" s="279"/>
      <c r="W16" s="279"/>
      <c r="X16" s="277"/>
      <c r="Y16" s="277"/>
      <c r="Z16" s="279"/>
      <c r="AA16" s="279"/>
      <c r="AB16" s="277"/>
      <c r="AC16" s="277"/>
      <c r="AD16" s="277"/>
      <c r="AE16" s="279">
        <f t="shared" si="7"/>
        <v>0</v>
      </c>
      <c r="AF16" s="277"/>
      <c r="AG16" s="279"/>
      <c r="AH16" s="279"/>
      <c r="AI16" s="279"/>
      <c r="AJ16" s="279"/>
      <c r="AK16" s="279"/>
      <c r="AL16" s="279"/>
      <c r="AM16" s="279"/>
      <c r="AN16" s="279"/>
      <c r="AO16" s="279"/>
      <c r="AP16" s="279"/>
      <c r="AQ16" s="279"/>
      <c r="AR16" s="279"/>
      <c r="AS16" s="277"/>
      <c r="AT16" s="277"/>
      <c r="AU16" s="279">
        <f t="shared" si="8"/>
        <v>0</v>
      </c>
      <c r="AV16" s="279"/>
      <c r="AW16" s="277"/>
      <c r="AX16" s="279"/>
      <c r="AY16" s="277"/>
      <c r="AZ16" s="277"/>
      <c r="BA16" s="279">
        <f t="shared" si="9"/>
        <v>0</v>
      </c>
      <c r="BB16" s="277"/>
      <c r="BC16" s="277"/>
      <c r="BD16" s="277"/>
      <c r="BE16" s="277">
        <f t="shared" si="10"/>
        <v>0</v>
      </c>
      <c r="BF16" s="277"/>
      <c r="BG16" s="277"/>
      <c r="BH16" s="277"/>
      <c r="BI16" s="277"/>
      <c r="BJ16" s="277"/>
      <c r="BK16" s="277"/>
      <c r="BL16" s="277"/>
      <c r="BM16" s="279"/>
      <c r="BN16" s="279">
        <v>0.2</v>
      </c>
      <c r="BO16" s="279"/>
      <c r="BP16" s="279">
        <f t="shared" si="11"/>
        <v>0.2</v>
      </c>
      <c r="BQ16" s="280">
        <f t="shared" si="12"/>
        <v>10.199999999999999</v>
      </c>
      <c r="BR16" s="280">
        <f t="shared" si="13"/>
        <v>1.98</v>
      </c>
    </row>
    <row r="17" spans="1:70" s="5" customFormat="1">
      <c r="A17" s="493">
        <f>'1-συμβολαια'!A17</f>
        <v>0</v>
      </c>
      <c r="B17" s="383" t="str">
        <f>'1-συμβολαια'!C17</f>
        <v>δανείου 1ο  κύρου [130.2τραπεζας]   ΤΟΚΟΙ [προπληρωθέντες VS υπερΠληρωθέντες</v>
      </c>
      <c r="C17" s="356">
        <f>'5-αντίγρ'!AN17</f>
        <v>0</v>
      </c>
      <c r="D17" s="356">
        <f>'5-αντίγρ'!AM17</f>
        <v>0</v>
      </c>
      <c r="E17" s="315">
        <f>'6-μεταγρ'!Q17</f>
        <v>0</v>
      </c>
      <c r="F17" s="315">
        <f>'6-μεταγρ'!O17</f>
        <v>0</v>
      </c>
      <c r="G17" s="315">
        <f>'6-μεταγρ'!R17</f>
        <v>0</v>
      </c>
      <c r="H17" s="315">
        <f>'7-προςΔΟΥ'!P17</f>
        <v>0</v>
      </c>
      <c r="I17" s="278">
        <f>'7-προςΔΟΥ'!K17</f>
        <v>0</v>
      </c>
      <c r="J17" s="279"/>
      <c r="K17" s="279"/>
      <c r="L17" s="279"/>
      <c r="M17" s="279"/>
      <c r="N17" s="279"/>
      <c r="O17" s="279"/>
      <c r="P17" s="279"/>
      <c r="Q17" s="279"/>
      <c r="R17" s="279"/>
      <c r="S17" s="279"/>
      <c r="T17" s="279"/>
      <c r="U17" s="279"/>
      <c r="V17" s="279"/>
      <c r="W17" s="279"/>
      <c r="X17" s="277"/>
      <c r="Y17" s="277"/>
      <c r="Z17" s="279"/>
      <c r="AA17" s="279"/>
      <c r="AB17" s="277"/>
      <c r="AC17" s="277"/>
      <c r="AD17" s="277"/>
      <c r="AE17" s="279">
        <f t="shared" si="7"/>
        <v>0</v>
      </c>
      <c r="AF17" s="277"/>
      <c r="AG17" s="279"/>
      <c r="AH17" s="279"/>
      <c r="AI17" s="279"/>
      <c r="AJ17" s="279"/>
      <c r="AK17" s="279"/>
      <c r="AL17" s="279"/>
      <c r="AM17" s="279"/>
      <c r="AN17" s="279"/>
      <c r="AO17" s="279"/>
      <c r="AP17" s="279"/>
      <c r="AQ17" s="279"/>
      <c r="AR17" s="279"/>
      <c r="AS17" s="277"/>
      <c r="AT17" s="277"/>
      <c r="AU17" s="279">
        <f t="shared" si="8"/>
        <v>0</v>
      </c>
      <c r="AV17" s="279"/>
      <c r="AW17" s="277"/>
      <c r="AX17" s="279"/>
      <c r="AY17" s="277"/>
      <c r="AZ17" s="277"/>
      <c r="BA17" s="279">
        <f t="shared" si="9"/>
        <v>0</v>
      </c>
      <c r="BB17" s="277"/>
      <c r="BC17" s="277"/>
      <c r="BD17" s="277">
        <v>10</v>
      </c>
      <c r="BE17" s="277">
        <f t="shared" si="10"/>
        <v>10</v>
      </c>
      <c r="BF17" s="277"/>
      <c r="BG17" s="277"/>
      <c r="BH17" s="277"/>
      <c r="BI17" s="277"/>
      <c r="BJ17" s="277"/>
      <c r="BK17" s="277"/>
      <c r="BL17" s="277"/>
      <c r="BM17" s="279"/>
      <c r="BN17" s="279"/>
      <c r="BO17" s="279"/>
      <c r="BP17" s="279">
        <f t="shared" si="11"/>
        <v>0</v>
      </c>
      <c r="BQ17" s="280">
        <f t="shared" si="12"/>
        <v>10</v>
      </c>
      <c r="BR17" s="280">
        <f t="shared" si="13"/>
        <v>0</v>
      </c>
    </row>
    <row r="18" spans="1:70" s="5" customFormat="1">
      <c r="A18" s="493">
        <f>'1-συμβολαια'!A18</f>
        <v>0</v>
      </c>
      <c r="B18" s="383" t="str">
        <f>'1-συμβολαια'!C18</f>
        <v>δάνειο 1ο  κύρου [520.2τραπεζας]    ΕΞΟΦΛΗΣΗ</v>
      </c>
      <c r="C18" s="356">
        <f>'5-αντίγρ'!AN18</f>
        <v>0</v>
      </c>
      <c r="D18" s="356">
        <f>'5-αντίγρ'!AM18</f>
        <v>0</v>
      </c>
      <c r="E18" s="315">
        <f>'6-μεταγρ'!Q18</f>
        <v>0</v>
      </c>
      <c r="F18" s="315">
        <f>'6-μεταγρ'!O18</f>
        <v>0</v>
      </c>
      <c r="G18" s="315">
        <f>'6-μεταγρ'!R18</f>
        <v>0</v>
      </c>
      <c r="H18" s="315">
        <f>'7-προςΔΟΥ'!P18</f>
        <v>0</v>
      </c>
      <c r="I18" s="278">
        <f>'7-προςΔΟΥ'!K18</f>
        <v>0</v>
      </c>
      <c r="J18" s="279"/>
      <c r="K18" s="279"/>
      <c r="L18" s="279"/>
      <c r="M18" s="279"/>
      <c r="N18" s="279"/>
      <c r="O18" s="279"/>
      <c r="P18" s="279"/>
      <c r="Q18" s="279"/>
      <c r="R18" s="279"/>
      <c r="S18" s="279"/>
      <c r="T18" s="279"/>
      <c r="U18" s="279"/>
      <c r="V18" s="279"/>
      <c r="W18" s="279"/>
      <c r="X18" s="277"/>
      <c r="Y18" s="277"/>
      <c r="Z18" s="279"/>
      <c r="AA18" s="279"/>
      <c r="AB18" s="277"/>
      <c r="AC18" s="277"/>
      <c r="AD18" s="277"/>
      <c r="AE18" s="279">
        <f t="shared" si="7"/>
        <v>0</v>
      </c>
      <c r="AF18" s="277"/>
      <c r="AG18" s="279"/>
      <c r="AH18" s="279"/>
      <c r="AI18" s="279"/>
      <c r="AJ18" s="279"/>
      <c r="AK18" s="279"/>
      <c r="AL18" s="279"/>
      <c r="AM18" s="279"/>
      <c r="AN18" s="279"/>
      <c r="AO18" s="279"/>
      <c r="AP18" s="279"/>
      <c r="AQ18" s="279"/>
      <c r="AR18" s="279"/>
      <c r="AS18" s="277"/>
      <c r="AT18" s="277"/>
      <c r="AU18" s="279">
        <f t="shared" si="8"/>
        <v>0</v>
      </c>
      <c r="AV18" s="279"/>
      <c r="AW18" s="277"/>
      <c r="AX18" s="279"/>
      <c r="AY18" s="277"/>
      <c r="AZ18" s="277"/>
      <c r="BA18" s="279">
        <f t="shared" si="9"/>
        <v>0</v>
      </c>
      <c r="BB18" s="277"/>
      <c r="BC18" s="277"/>
      <c r="BD18" s="277"/>
      <c r="BE18" s="277">
        <f t="shared" si="10"/>
        <v>0</v>
      </c>
      <c r="BF18" s="277"/>
      <c r="BG18" s="277"/>
      <c r="BH18" s="277"/>
      <c r="BI18" s="277"/>
      <c r="BJ18" s="277"/>
      <c r="BK18" s="277"/>
      <c r="BL18" s="277"/>
      <c r="BM18" s="279"/>
      <c r="BN18" s="279"/>
      <c r="BO18" s="279"/>
      <c r="BP18" s="279">
        <f t="shared" si="11"/>
        <v>0</v>
      </c>
      <c r="BQ18" s="280">
        <f t="shared" si="12"/>
        <v>0</v>
      </c>
      <c r="BR18" s="280">
        <f t="shared" si="13"/>
        <v>0</v>
      </c>
    </row>
    <row r="19" spans="1:70" s="5" customFormat="1">
      <c r="A19" s="493">
        <f>'1-συμβολαια'!A19</f>
        <v>0</v>
      </c>
      <c r="B19" s="383" t="str">
        <f>'1-συμβολαια'!C19</f>
        <v>υποθήκη 1ο  κύρου [520.2τραπεζας]   ΕΞΑΛΕΙΨΗ</v>
      </c>
      <c r="C19" s="356">
        <f>'5-αντίγρ'!AN19</f>
        <v>10</v>
      </c>
      <c r="D19" s="356">
        <f>'5-αντίγρ'!AM19</f>
        <v>0</v>
      </c>
      <c r="E19" s="315">
        <f>'6-μεταγρ'!Q19</f>
        <v>0</v>
      </c>
      <c r="F19" s="315">
        <f>'6-μεταγρ'!O19</f>
        <v>1.98</v>
      </c>
      <c r="G19" s="315">
        <f>'6-μεταγρ'!R19</f>
        <v>0</v>
      </c>
      <c r="H19" s="315">
        <f>'7-προςΔΟΥ'!P19</f>
        <v>0</v>
      </c>
      <c r="I19" s="278">
        <f>'7-προςΔΟΥ'!K19</f>
        <v>0</v>
      </c>
      <c r="J19" s="279"/>
      <c r="K19" s="279"/>
      <c r="L19" s="279"/>
      <c r="M19" s="279"/>
      <c r="N19" s="279"/>
      <c r="O19" s="279"/>
      <c r="P19" s="279"/>
      <c r="Q19" s="279"/>
      <c r="R19" s="279"/>
      <c r="S19" s="279"/>
      <c r="T19" s="279"/>
      <c r="U19" s="279"/>
      <c r="V19" s="279"/>
      <c r="W19" s="279"/>
      <c r="X19" s="277"/>
      <c r="Y19" s="277"/>
      <c r="Z19" s="279"/>
      <c r="AA19" s="279"/>
      <c r="AB19" s="277"/>
      <c r="AC19" s="277"/>
      <c r="AD19" s="277"/>
      <c r="AE19" s="279">
        <f t="shared" si="7"/>
        <v>0</v>
      </c>
      <c r="AF19" s="277"/>
      <c r="AG19" s="279"/>
      <c r="AH19" s="279"/>
      <c r="AI19" s="279"/>
      <c r="AJ19" s="279"/>
      <c r="AK19" s="279"/>
      <c r="AL19" s="279"/>
      <c r="AM19" s="279"/>
      <c r="AN19" s="279"/>
      <c r="AO19" s="279"/>
      <c r="AP19" s="279"/>
      <c r="AQ19" s="279"/>
      <c r="AR19" s="279"/>
      <c r="AS19" s="277"/>
      <c r="AT19" s="277"/>
      <c r="AU19" s="279">
        <f t="shared" si="8"/>
        <v>0</v>
      </c>
      <c r="AV19" s="279"/>
      <c r="AW19" s="277"/>
      <c r="AX19" s="279"/>
      <c r="AY19" s="277"/>
      <c r="AZ19" s="277"/>
      <c r="BA19" s="279">
        <f t="shared" si="9"/>
        <v>0</v>
      </c>
      <c r="BB19" s="277"/>
      <c r="BC19" s="277"/>
      <c r="BD19" s="277"/>
      <c r="BE19" s="277">
        <f t="shared" si="10"/>
        <v>0</v>
      </c>
      <c r="BF19" s="277"/>
      <c r="BG19" s="277"/>
      <c r="BH19" s="277"/>
      <c r="BI19" s="277"/>
      <c r="BJ19" s="277"/>
      <c r="BK19" s="277"/>
      <c r="BL19" s="277"/>
      <c r="BM19" s="279"/>
      <c r="BN19" s="279">
        <v>0.2</v>
      </c>
      <c r="BO19" s="279"/>
      <c r="BP19" s="279">
        <f t="shared" si="11"/>
        <v>0.2</v>
      </c>
      <c r="BQ19" s="280">
        <f t="shared" si="12"/>
        <v>10.199999999999999</v>
      </c>
      <c r="BR19" s="280">
        <f t="shared" si="13"/>
        <v>1.98</v>
      </c>
    </row>
    <row r="20" spans="1:70" s="5" customFormat="1">
      <c r="A20" s="493">
        <f>'1-συμβολαια'!A20</f>
        <v>0</v>
      </c>
      <c r="B20" s="383" t="str">
        <f>'1-συμβολαια'!C20</f>
        <v>δανείου 1ο  κύρου [520.2τραπεζας]   ΤΟΚΟΙ [προπληρωθέντες VS υπερΠληρωθέντες</v>
      </c>
      <c r="C20" s="356">
        <f>'5-αντίγρ'!AN20</f>
        <v>0</v>
      </c>
      <c r="D20" s="356">
        <f>'5-αντίγρ'!AM20</f>
        <v>0</v>
      </c>
      <c r="E20" s="315">
        <f>'6-μεταγρ'!Q20</f>
        <v>0</v>
      </c>
      <c r="F20" s="315">
        <f>'6-μεταγρ'!O20</f>
        <v>0</v>
      </c>
      <c r="G20" s="315">
        <f>'6-μεταγρ'!R20</f>
        <v>0</v>
      </c>
      <c r="H20" s="315">
        <f>'7-προςΔΟΥ'!P20</f>
        <v>0</v>
      </c>
      <c r="I20" s="278">
        <f>'7-προςΔΟΥ'!K20</f>
        <v>0</v>
      </c>
      <c r="J20" s="279"/>
      <c r="K20" s="279"/>
      <c r="L20" s="279"/>
      <c r="M20" s="279"/>
      <c r="N20" s="279"/>
      <c r="O20" s="279"/>
      <c r="P20" s="279"/>
      <c r="Q20" s="279"/>
      <c r="R20" s="279"/>
      <c r="S20" s="279"/>
      <c r="T20" s="279"/>
      <c r="U20" s="279"/>
      <c r="V20" s="279"/>
      <c r="W20" s="279"/>
      <c r="X20" s="277"/>
      <c r="Y20" s="277"/>
      <c r="Z20" s="279"/>
      <c r="AA20" s="279"/>
      <c r="AB20" s="277"/>
      <c r="AC20" s="277"/>
      <c r="AD20" s="277"/>
      <c r="AE20" s="279">
        <f t="shared" si="7"/>
        <v>0</v>
      </c>
      <c r="AF20" s="277"/>
      <c r="AG20" s="279"/>
      <c r="AH20" s="279"/>
      <c r="AI20" s="279"/>
      <c r="AJ20" s="279"/>
      <c r="AK20" s="279"/>
      <c r="AL20" s="279"/>
      <c r="AM20" s="279"/>
      <c r="AN20" s="279"/>
      <c r="AO20" s="279"/>
      <c r="AP20" s="279"/>
      <c r="AQ20" s="279"/>
      <c r="AR20" s="279"/>
      <c r="AS20" s="277"/>
      <c r="AT20" s="277"/>
      <c r="AU20" s="279">
        <f t="shared" si="8"/>
        <v>0</v>
      </c>
      <c r="AV20" s="279"/>
      <c r="AW20" s="277"/>
      <c r="AX20" s="279"/>
      <c r="AY20" s="277"/>
      <c r="AZ20" s="277"/>
      <c r="BA20" s="279">
        <f t="shared" si="9"/>
        <v>0</v>
      </c>
      <c r="BB20" s="277"/>
      <c r="BC20" s="277"/>
      <c r="BD20" s="277">
        <v>10</v>
      </c>
      <c r="BE20" s="277">
        <f t="shared" si="10"/>
        <v>10</v>
      </c>
      <c r="BF20" s="277"/>
      <c r="BG20" s="277"/>
      <c r="BH20" s="277"/>
      <c r="BI20" s="277"/>
      <c r="BJ20" s="277"/>
      <c r="BK20" s="277"/>
      <c r="BL20" s="277"/>
      <c r="BM20" s="279"/>
      <c r="BN20" s="279"/>
      <c r="BO20" s="279"/>
      <c r="BP20" s="279">
        <f t="shared" si="11"/>
        <v>0</v>
      </c>
      <c r="BQ20" s="280">
        <f t="shared" si="12"/>
        <v>10</v>
      </c>
      <c r="BR20" s="280">
        <f t="shared" si="13"/>
        <v>0</v>
      </c>
    </row>
    <row r="21" spans="1:70" s="5" customFormat="1">
      <c r="A21" s="493">
        <f>'1-συμβολαια'!A21</f>
        <v>0</v>
      </c>
      <c r="B21" s="383" t="str">
        <f>'1-συμβολαια'!C21</f>
        <v>δάνειο 1ο  κύρου     ΕΞΟΦΛΗΣΗ</v>
      </c>
      <c r="C21" s="356">
        <f>'5-αντίγρ'!AN21</f>
        <v>40</v>
      </c>
      <c r="D21" s="356">
        <f>'5-αντίγρ'!AM21</f>
        <v>0.5</v>
      </c>
      <c r="E21" s="315">
        <f>'6-μεταγρ'!Q21</f>
        <v>0</v>
      </c>
      <c r="F21" s="315">
        <f>'6-μεταγρ'!O21</f>
        <v>0</v>
      </c>
      <c r="G21" s="315">
        <f>'6-μεταγρ'!R21</f>
        <v>0</v>
      </c>
      <c r="H21" s="315">
        <f>'7-προςΔΟΥ'!P21</f>
        <v>0</v>
      </c>
      <c r="I21" s="278">
        <f>'7-προςΔΟΥ'!K21</f>
        <v>0</v>
      </c>
      <c r="J21" s="279"/>
      <c r="K21" s="279"/>
      <c r="L21" s="279"/>
      <c r="M21" s="279"/>
      <c r="N21" s="279"/>
      <c r="O21" s="279"/>
      <c r="P21" s="279"/>
      <c r="Q21" s="279"/>
      <c r="R21" s="279"/>
      <c r="S21" s="279"/>
      <c r="T21" s="279"/>
      <c r="U21" s="279"/>
      <c r="V21" s="279"/>
      <c r="W21" s="279"/>
      <c r="X21" s="277"/>
      <c r="Y21" s="277"/>
      <c r="Z21" s="279"/>
      <c r="AA21" s="279"/>
      <c r="AB21" s="277"/>
      <c r="AC21" s="277"/>
      <c r="AD21" s="277"/>
      <c r="AE21" s="279">
        <f t="shared" si="7"/>
        <v>0</v>
      </c>
      <c r="AF21" s="277"/>
      <c r="AG21" s="279"/>
      <c r="AH21" s="279"/>
      <c r="AI21" s="279">
        <v>20</v>
      </c>
      <c r="AJ21" s="279"/>
      <c r="AK21" s="279"/>
      <c r="AL21" s="279"/>
      <c r="AM21" s="279"/>
      <c r="AN21" s="279"/>
      <c r="AO21" s="279"/>
      <c r="AP21" s="279"/>
      <c r="AQ21" s="279"/>
      <c r="AR21" s="279"/>
      <c r="AS21" s="277"/>
      <c r="AT21" s="277"/>
      <c r="AU21" s="279">
        <f t="shared" si="8"/>
        <v>20</v>
      </c>
      <c r="AV21" s="279">
        <v>20</v>
      </c>
      <c r="AW21" s="277"/>
      <c r="AX21" s="279">
        <v>20</v>
      </c>
      <c r="AY21" s="277"/>
      <c r="AZ21" s="277"/>
      <c r="BA21" s="279">
        <f t="shared" si="9"/>
        <v>40</v>
      </c>
      <c r="BB21" s="277"/>
      <c r="BC21" s="277"/>
      <c r="BD21" s="277"/>
      <c r="BE21" s="277">
        <f t="shared" si="10"/>
        <v>0</v>
      </c>
      <c r="BF21" s="277"/>
      <c r="BG21" s="277"/>
      <c r="BH21" s="277"/>
      <c r="BI21" s="277"/>
      <c r="BJ21" s="277"/>
      <c r="BK21" s="277"/>
      <c r="BL21" s="277"/>
      <c r="BM21" s="279"/>
      <c r="BN21" s="279"/>
      <c r="BO21" s="279">
        <v>0.3</v>
      </c>
      <c r="BP21" s="279">
        <f t="shared" si="11"/>
        <v>0.3</v>
      </c>
      <c r="BQ21" s="280">
        <f t="shared" si="12"/>
        <v>100.3</v>
      </c>
      <c r="BR21" s="280">
        <f t="shared" si="13"/>
        <v>0.5</v>
      </c>
    </row>
    <row r="22" spans="1:70" s="5" customFormat="1">
      <c r="A22" s="493">
        <f>'1-συμβολαια'!A22</f>
        <v>0</v>
      </c>
      <c r="B22" s="383" t="str">
        <f>'1-συμβολαια'!C22</f>
        <v>υποθήκη 1ο  κύρου     ΕΞΑΛΕΙΨΗ</v>
      </c>
      <c r="C22" s="356">
        <f>'5-αντίγρ'!AN22</f>
        <v>10</v>
      </c>
      <c r="D22" s="356">
        <f>'5-αντίγρ'!AM22</f>
        <v>0</v>
      </c>
      <c r="E22" s="315">
        <f>'6-μεταγρ'!Q22</f>
        <v>20</v>
      </c>
      <c r="F22" s="315">
        <f>'6-μεταγρ'!O22</f>
        <v>1.98</v>
      </c>
      <c r="G22" s="315">
        <f>'6-μεταγρ'!R22</f>
        <v>0</v>
      </c>
      <c r="H22" s="315">
        <f>'7-προςΔΟΥ'!P22</f>
        <v>0</v>
      </c>
      <c r="I22" s="278">
        <f>'7-προςΔΟΥ'!K22</f>
        <v>0</v>
      </c>
      <c r="J22" s="279"/>
      <c r="K22" s="279"/>
      <c r="L22" s="279"/>
      <c r="M22" s="279"/>
      <c r="N22" s="279"/>
      <c r="O22" s="279"/>
      <c r="P22" s="279"/>
      <c r="Q22" s="279"/>
      <c r="R22" s="279"/>
      <c r="S22" s="279"/>
      <c r="T22" s="279"/>
      <c r="U22" s="279"/>
      <c r="V22" s="279"/>
      <c r="W22" s="279"/>
      <c r="X22" s="277"/>
      <c r="Y22" s="277"/>
      <c r="Z22" s="279"/>
      <c r="AA22" s="279"/>
      <c r="AB22" s="277"/>
      <c r="AC22" s="277"/>
      <c r="AD22" s="277"/>
      <c r="AE22" s="279">
        <f t="shared" si="7"/>
        <v>0</v>
      </c>
      <c r="AF22" s="277"/>
      <c r="AG22" s="279"/>
      <c r="AH22" s="279"/>
      <c r="AI22" s="279"/>
      <c r="AJ22" s="279"/>
      <c r="AK22" s="279"/>
      <c r="AL22" s="279"/>
      <c r="AM22" s="279"/>
      <c r="AN22" s="279"/>
      <c r="AO22" s="279"/>
      <c r="AP22" s="279"/>
      <c r="AQ22" s="279"/>
      <c r="AR22" s="279"/>
      <c r="AS22" s="277"/>
      <c r="AT22" s="277"/>
      <c r="AU22" s="279">
        <f t="shared" si="8"/>
        <v>0</v>
      </c>
      <c r="AV22" s="279"/>
      <c r="AW22" s="277"/>
      <c r="AX22" s="279"/>
      <c r="AY22" s="277"/>
      <c r="AZ22" s="277"/>
      <c r="BA22" s="279">
        <f t="shared" si="9"/>
        <v>0</v>
      </c>
      <c r="BB22" s="277"/>
      <c r="BC22" s="277"/>
      <c r="BD22" s="277"/>
      <c r="BE22" s="277">
        <f t="shared" si="10"/>
        <v>0</v>
      </c>
      <c r="BF22" s="277"/>
      <c r="BG22" s="277"/>
      <c r="BH22" s="277"/>
      <c r="BI22" s="277"/>
      <c r="BJ22" s="277"/>
      <c r="BK22" s="277"/>
      <c r="BL22" s="277"/>
      <c r="BM22" s="279"/>
      <c r="BN22" s="279">
        <v>0.2</v>
      </c>
      <c r="BO22" s="279"/>
      <c r="BP22" s="279">
        <f t="shared" si="11"/>
        <v>0.2</v>
      </c>
      <c r="BQ22" s="280">
        <f t="shared" si="12"/>
        <v>30.2</v>
      </c>
      <c r="BR22" s="280">
        <f t="shared" si="13"/>
        <v>1.98</v>
      </c>
    </row>
    <row r="23" spans="1:70" s="5" customFormat="1" ht="12" thickBot="1">
      <c r="A23" s="494">
        <f>'1-συμβολαια'!A23</f>
        <v>0</v>
      </c>
      <c r="B23" s="495" t="str">
        <f>'1-συμβολαια'!C23</f>
        <v>δανείου 1ο  κύρου     ΤΟΚΟΙ [προπληρωθέντες VS υπερΠληρωθέντες</v>
      </c>
      <c r="C23" s="474">
        <f>'5-αντίγρ'!AN23</f>
        <v>0</v>
      </c>
      <c r="D23" s="474">
        <f>'5-αντίγρ'!AM23</f>
        <v>0</v>
      </c>
      <c r="E23" s="496">
        <f>'6-μεταγρ'!Q23</f>
        <v>0</v>
      </c>
      <c r="F23" s="496">
        <f>'6-μεταγρ'!O23</f>
        <v>0</v>
      </c>
      <c r="G23" s="496">
        <f>'6-μεταγρ'!R23</f>
        <v>0</v>
      </c>
      <c r="H23" s="496">
        <f>'7-προςΔΟΥ'!P23</f>
        <v>0</v>
      </c>
      <c r="I23" s="497">
        <f>'7-προςΔΟΥ'!K23</f>
        <v>0</v>
      </c>
      <c r="J23" s="496"/>
      <c r="K23" s="496"/>
      <c r="L23" s="496"/>
      <c r="M23" s="496"/>
      <c r="N23" s="496"/>
      <c r="O23" s="496"/>
      <c r="P23" s="496"/>
      <c r="Q23" s="496"/>
      <c r="R23" s="496"/>
      <c r="S23" s="496"/>
      <c r="T23" s="496"/>
      <c r="U23" s="496"/>
      <c r="V23" s="496"/>
      <c r="W23" s="496"/>
      <c r="X23" s="498"/>
      <c r="Y23" s="498"/>
      <c r="Z23" s="496"/>
      <c r="AA23" s="496"/>
      <c r="AB23" s="498"/>
      <c r="AC23" s="498"/>
      <c r="AD23" s="498"/>
      <c r="AE23" s="496">
        <f t="shared" si="7"/>
        <v>0</v>
      </c>
      <c r="AF23" s="498"/>
      <c r="AG23" s="496"/>
      <c r="AH23" s="496"/>
      <c r="AI23" s="496"/>
      <c r="AJ23" s="496"/>
      <c r="AK23" s="496"/>
      <c r="AL23" s="496"/>
      <c r="AM23" s="496"/>
      <c r="AN23" s="496"/>
      <c r="AO23" s="496"/>
      <c r="AP23" s="496"/>
      <c r="AQ23" s="496"/>
      <c r="AR23" s="496"/>
      <c r="AS23" s="498"/>
      <c r="AT23" s="498"/>
      <c r="AU23" s="496">
        <f t="shared" si="8"/>
        <v>0</v>
      </c>
      <c r="AV23" s="496"/>
      <c r="AW23" s="498"/>
      <c r="AX23" s="496"/>
      <c r="AY23" s="498"/>
      <c r="AZ23" s="498"/>
      <c r="BA23" s="496">
        <f t="shared" si="9"/>
        <v>0</v>
      </c>
      <c r="BB23" s="498"/>
      <c r="BC23" s="498"/>
      <c r="BD23" s="498">
        <v>20</v>
      </c>
      <c r="BE23" s="498">
        <f t="shared" si="10"/>
        <v>20</v>
      </c>
      <c r="BF23" s="498"/>
      <c r="BG23" s="498"/>
      <c r="BH23" s="498"/>
      <c r="BI23" s="498"/>
      <c r="BJ23" s="498"/>
      <c r="BK23" s="498"/>
      <c r="BL23" s="498"/>
      <c r="BM23" s="496"/>
      <c r="BN23" s="496"/>
      <c r="BO23" s="496"/>
      <c r="BP23" s="496">
        <f t="shared" si="11"/>
        <v>0</v>
      </c>
      <c r="BQ23" s="499">
        <f t="shared" si="12"/>
        <v>20</v>
      </c>
      <c r="BR23" s="499">
        <f t="shared" si="13"/>
        <v>0</v>
      </c>
    </row>
    <row r="24" spans="1:70">
      <c r="A24" s="513" t="s">
        <v>47</v>
      </c>
      <c r="B24" s="514"/>
      <c r="C24" s="42">
        <f t="shared" ref="C24:AE24" si="14">SUM(C3:C23)</f>
        <v>110</v>
      </c>
      <c r="D24" s="42">
        <f t="shared" si="14"/>
        <v>0.5</v>
      </c>
      <c r="E24" s="42">
        <f t="shared" si="14"/>
        <v>20</v>
      </c>
      <c r="F24" s="42">
        <f t="shared" si="14"/>
        <v>13.860000000000001</v>
      </c>
      <c r="G24" s="42">
        <f t="shared" si="14"/>
        <v>0</v>
      </c>
      <c r="H24" s="42">
        <f t="shared" si="14"/>
        <v>0</v>
      </c>
      <c r="I24" s="42">
        <f t="shared" si="14"/>
        <v>0</v>
      </c>
      <c r="J24" s="42">
        <f t="shared" si="14"/>
        <v>0</v>
      </c>
      <c r="K24" s="42">
        <f t="shared" si="14"/>
        <v>0</v>
      </c>
      <c r="L24" s="42">
        <f t="shared" si="14"/>
        <v>0</v>
      </c>
      <c r="M24" s="42">
        <f t="shared" si="14"/>
        <v>0</v>
      </c>
      <c r="N24" s="42">
        <f t="shared" si="14"/>
        <v>0</v>
      </c>
      <c r="O24" s="42">
        <f t="shared" si="14"/>
        <v>0</v>
      </c>
      <c r="P24" s="42">
        <f t="shared" si="14"/>
        <v>0</v>
      </c>
      <c r="Q24" s="42">
        <f t="shared" si="14"/>
        <v>0</v>
      </c>
      <c r="R24" s="42">
        <f t="shared" si="14"/>
        <v>0</v>
      </c>
      <c r="S24" s="42">
        <f t="shared" si="14"/>
        <v>0</v>
      </c>
      <c r="T24" s="42">
        <f t="shared" si="14"/>
        <v>0</v>
      </c>
      <c r="U24" s="42">
        <f t="shared" si="14"/>
        <v>0</v>
      </c>
      <c r="V24" s="42">
        <f t="shared" si="14"/>
        <v>0</v>
      </c>
      <c r="W24" s="42">
        <f t="shared" si="14"/>
        <v>0</v>
      </c>
      <c r="X24" s="42">
        <f t="shared" si="14"/>
        <v>0</v>
      </c>
      <c r="Y24" s="42">
        <f t="shared" si="14"/>
        <v>0</v>
      </c>
      <c r="Z24" s="42">
        <f t="shared" si="14"/>
        <v>0</v>
      </c>
      <c r="AA24" s="42">
        <f t="shared" si="14"/>
        <v>0</v>
      </c>
      <c r="AB24" s="42">
        <f t="shared" si="14"/>
        <v>0</v>
      </c>
      <c r="AC24" s="42">
        <f t="shared" si="14"/>
        <v>0</v>
      </c>
      <c r="AD24" s="42">
        <f t="shared" si="14"/>
        <v>0</v>
      </c>
      <c r="AE24" s="42">
        <f t="shared" si="14"/>
        <v>0</v>
      </c>
      <c r="AF24" s="42"/>
      <c r="AG24" s="42">
        <f t="shared" ref="AG24:AR24" si="15">SUM(AG3:AG23)</f>
        <v>0</v>
      </c>
      <c r="AH24" s="42">
        <f t="shared" si="15"/>
        <v>0</v>
      </c>
      <c r="AI24" s="42">
        <f t="shared" si="15"/>
        <v>20</v>
      </c>
      <c r="AJ24" s="42">
        <f t="shared" si="15"/>
        <v>0</v>
      </c>
      <c r="AK24" s="42">
        <f t="shared" si="15"/>
        <v>0</v>
      </c>
      <c r="AL24" s="244">
        <f t="shared" si="15"/>
        <v>0</v>
      </c>
      <c r="AM24" s="42">
        <f t="shared" si="15"/>
        <v>0</v>
      </c>
      <c r="AN24" s="42">
        <f t="shared" si="15"/>
        <v>0</v>
      </c>
      <c r="AO24" s="42">
        <f t="shared" si="15"/>
        <v>0</v>
      </c>
      <c r="AP24" s="42">
        <f t="shared" si="15"/>
        <v>0</v>
      </c>
      <c r="AQ24" s="42">
        <f t="shared" si="15"/>
        <v>0</v>
      </c>
      <c r="AR24" s="42">
        <f t="shared" si="15"/>
        <v>0</v>
      </c>
      <c r="AS24" s="42"/>
      <c r="AT24" s="42">
        <f t="shared" ref="AT24:BM24" si="16">SUM(AT3:AT23)</f>
        <v>0</v>
      </c>
      <c r="AU24" s="42">
        <f t="shared" si="16"/>
        <v>20</v>
      </c>
      <c r="AV24" s="42">
        <f t="shared" si="16"/>
        <v>20</v>
      </c>
      <c r="AW24" s="248">
        <f t="shared" si="16"/>
        <v>0</v>
      </c>
      <c r="AX24" s="42">
        <f t="shared" si="16"/>
        <v>20</v>
      </c>
      <c r="AY24" s="248">
        <f t="shared" si="16"/>
        <v>0</v>
      </c>
      <c r="AZ24" s="248">
        <f t="shared" si="16"/>
        <v>0</v>
      </c>
      <c r="BA24" s="42">
        <f t="shared" si="16"/>
        <v>40</v>
      </c>
      <c r="BB24" s="42">
        <f t="shared" si="16"/>
        <v>0</v>
      </c>
      <c r="BC24" s="248">
        <f t="shared" si="16"/>
        <v>0</v>
      </c>
      <c r="BD24" s="42">
        <f t="shared" si="16"/>
        <v>80</v>
      </c>
      <c r="BE24" s="42">
        <f t="shared" si="16"/>
        <v>80</v>
      </c>
      <c r="BF24" s="42">
        <f t="shared" si="16"/>
        <v>0</v>
      </c>
      <c r="BG24" s="42">
        <f t="shared" si="16"/>
        <v>0</v>
      </c>
      <c r="BH24" s="42">
        <f t="shared" si="16"/>
        <v>0</v>
      </c>
      <c r="BI24" s="42">
        <f t="shared" si="16"/>
        <v>0</v>
      </c>
      <c r="BJ24" s="42">
        <f t="shared" si="16"/>
        <v>0</v>
      </c>
      <c r="BK24" s="42">
        <f t="shared" si="16"/>
        <v>0</v>
      </c>
      <c r="BL24" s="42">
        <f t="shared" si="16"/>
        <v>0</v>
      </c>
      <c r="BM24" s="42">
        <f t="shared" si="16"/>
        <v>0</v>
      </c>
      <c r="BN24" s="42"/>
      <c r="BO24" s="42"/>
      <c r="BP24" s="42">
        <f>SUM(BP3:BP23)</f>
        <v>1.7</v>
      </c>
      <c r="BQ24" s="42">
        <f>SUM(BQ3:BQ23)</f>
        <v>271.7</v>
      </c>
      <c r="BR24" s="42">
        <f>SUM(BR3:BR23)</f>
        <v>14.360000000000001</v>
      </c>
    </row>
    <row r="25" spans="1:70" ht="11.25" customHeight="1"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</row>
    <row r="26" spans="1:70" ht="11.25" customHeight="1">
      <c r="C26" s="138"/>
      <c r="D26" s="138"/>
      <c r="E26" s="2"/>
      <c r="F26" s="2"/>
      <c r="G26" s="2"/>
      <c r="H26" s="2"/>
      <c r="I26" s="2"/>
      <c r="J26" s="174" t="s">
        <v>477</v>
      </c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2"/>
      <c r="AF26" s="2"/>
      <c r="AG26" s="19" t="s">
        <v>494</v>
      </c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166" t="s">
        <v>185</v>
      </c>
      <c r="AW26" s="2"/>
      <c r="AX26" s="2"/>
      <c r="AY26" s="2"/>
      <c r="AZ26" s="2"/>
      <c r="BA26" s="2"/>
      <c r="BB26" s="166" t="s">
        <v>197</v>
      </c>
      <c r="BC26" s="2"/>
      <c r="BD26" s="2"/>
      <c r="BE26" s="2"/>
      <c r="BF26" s="166" t="s">
        <v>210</v>
      </c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</row>
    <row r="27" spans="1:70" ht="11.25" customHeight="1">
      <c r="A27" s="8">
        <v>1</v>
      </c>
      <c r="C27" s="138"/>
      <c r="D27" s="138"/>
      <c r="E27" s="2"/>
      <c r="F27" s="2"/>
      <c r="G27" s="2"/>
      <c r="H27" s="2"/>
      <c r="I27" s="2"/>
      <c r="J27" s="4"/>
      <c r="K27" s="317" t="s">
        <v>478</v>
      </c>
      <c r="L27" s="318"/>
      <c r="M27" s="318"/>
      <c r="N27" s="318"/>
      <c r="O27" s="318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2"/>
      <c r="AF27" s="2"/>
      <c r="AG27" s="2"/>
      <c r="AH27" s="174" t="s">
        <v>180</v>
      </c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47" t="s">
        <v>188</v>
      </c>
      <c r="AX27" s="2"/>
      <c r="AY27" s="2"/>
      <c r="AZ27" s="2"/>
      <c r="BA27" s="2"/>
      <c r="BB27" s="2"/>
      <c r="BC27" s="246" t="s">
        <v>198</v>
      </c>
      <c r="BD27" s="2"/>
      <c r="BE27" s="2"/>
      <c r="BF27" s="2"/>
      <c r="BG27" s="182" t="s">
        <v>213</v>
      </c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</row>
    <row r="28" spans="1:70" ht="11.25" customHeight="1">
      <c r="C28" s="138"/>
      <c r="D28" s="138"/>
      <c r="E28" s="2"/>
      <c r="F28" s="2"/>
      <c r="G28" s="2"/>
      <c r="H28" s="2"/>
      <c r="I28" s="2"/>
      <c r="J28" s="4"/>
      <c r="K28" s="318"/>
      <c r="L28" s="317" t="s">
        <v>392</v>
      </c>
      <c r="M28" s="318"/>
      <c r="N28" s="318"/>
      <c r="O28" s="318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2"/>
      <c r="AF28" s="2"/>
      <c r="AG28" s="2"/>
      <c r="AH28" s="2"/>
      <c r="AI28" s="19" t="s">
        <v>495</v>
      </c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46" t="s">
        <v>186</v>
      </c>
      <c r="AY28" s="2"/>
      <c r="AZ28" s="2"/>
      <c r="BA28" s="2"/>
      <c r="BB28" s="2"/>
      <c r="BC28" s="2"/>
      <c r="BD28" s="166" t="s">
        <v>199</v>
      </c>
      <c r="BE28" s="2"/>
      <c r="BF28" s="2"/>
      <c r="BG28" s="2"/>
      <c r="BH28" s="166" t="s">
        <v>214</v>
      </c>
      <c r="BI28" s="2"/>
      <c r="BJ28" s="2"/>
      <c r="BK28" s="2"/>
      <c r="BL28" s="2"/>
      <c r="BM28" s="2"/>
      <c r="BN28" s="2"/>
      <c r="BO28" s="2"/>
      <c r="BP28" s="2"/>
      <c r="BQ28" s="2"/>
      <c r="BR28" s="2"/>
    </row>
    <row r="29" spans="1:70" ht="11.25" customHeight="1">
      <c r="C29" s="138"/>
      <c r="D29" s="138"/>
      <c r="E29" s="2"/>
      <c r="F29" s="2"/>
      <c r="G29" s="2"/>
      <c r="H29" s="2"/>
      <c r="I29" s="2"/>
      <c r="J29" s="4"/>
      <c r="K29" s="318"/>
      <c r="L29" s="318"/>
      <c r="M29" s="318" t="s">
        <v>393</v>
      </c>
      <c r="N29" s="318"/>
      <c r="O29" s="318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2"/>
      <c r="AF29" s="2"/>
      <c r="AG29" s="2"/>
      <c r="AH29" s="2"/>
      <c r="AI29" s="2"/>
      <c r="AJ29" s="122" t="s">
        <v>496</v>
      </c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47" t="s">
        <v>187</v>
      </c>
      <c r="AZ29" s="2"/>
      <c r="BA29" s="2"/>
      <c r="BB29" s="2"/>
      <c r="BC29" s="2"/>
      <c r="BD29" s="2"/>
      <c r="BE29" s="2"/>
      <c r="BF29" s="2"/>
      <c r="BG29" s="2"/>
      <c r="BH29" s="2"/>
      <c r="BI29" s="182" t="s">
        <v>216</v>
      </c>
      <c r="BJ29" s="2"/>
      <c r="BK29" s="2"/>
      <c r="BL29" s="2"/>
      <c r="BM29" s="2"/>
      <c r="BN29" s="2"/>
      <c r="BO29" s="2"/>
      <c r="BP29" s="2"/>
      <c r="BQ29" s="2"/>
      <c r="BR29" s="2"/>
    </row>
    <row r="30" spans="1:70" ht="11.25" customHeight="1">
      <c r="C30" s="138"/>
      <c r="D30" s="138"/>
      <c r="E30" s="2"/>
      <c r="F30" s="2"/>
      <c r="G30" s="2"/>
      <c r="H30" s="2"/>
      <c r="I30" s="2"/>
      <c r="J30" s="4"/>
      <c r="K30" s="4"/>
      <c r="L30" s="4"/>
      <c r="M30" s="4"/>
      <c r="N30" s="4" t="s">
        <v>394</v>
      </c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2"/>
      <c r="AF30" s="2"/>
      <c r="AG30" s="2"/>
      <c r="AH30" s="2"/>
      <c r="AI30" s="2"/>
      <c r="AJ30" s="2"/>
      <c r="AK30" s="19" t="s">
        <v>497</v>
      </c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46" t="s">
        <v>194</v>
      </c>
      <c r="BA30" s="2"/>
      <c r="BB30" s="2"/>
      <c r="BC30" s="2"/>
      <c r="BD30" s="2"/>
      <c r="BE30" s="2"/>
      <c r="BF30" s="2"/>
      <c r="BG30" s="2"/>
      <c r="BH30" s="2"/>
      <c r="BI30" s="2"/>
      <c r="BJ30" s="166" t="s">
        <v>217</v>
      </c>
      <c r="BK30" s="2"/>
      <c r="BL30" s="2"/>
      <c r="BM30" s="2"/>
      <c r="BN30" s="2"/>
      <c r="BO30" s="2"/>
      <c r="BP30" s="2"/>
      <c r="BQ30" s="3"/>
      <c r="BR30" s="3"/>
    </row>
    <row r="31" spans="1:70" ht="11.25" customHeight="1">
      <c r="C31" s="138"/>
      <c r="D31" s="138"/>
      <c r="E31" s="2"/>
      <c r="F31" s="2"/>
      <c r="G31" s="2"/>
      <c r="H31" s="2"/>
      <c r="I31" s="2"/>
      <c r="J31" s="4"/>
      <c r="K31" s="4"/>
      <c r="L31" s="4"/>
      <c r="M31" s="4"/>
      <c r="N31" s="4"/>
      <c r="O31" s="4" t="s">
        <v>441</v>
      </c>
      <c r="P31" s="4"/>
      <c r="Q31" s="4"/>
      <c r="R31" s="4"/>
      <c r="S31" s="184"/>
      <c r="T31" s="184"/>
      <c r="U31" s="184"/>
      <c r="V31" s="4"/>
      <c r="W31" s="4"/>
      <c r="X31" s="4"/>
      <c r="Y31" s="4"/>
      <c r="Z31" s="4"/>
      <c r="AA31" s="4"/>
      <c r="AB31" s="4"/>
      <c r="AC31" s="4"/>
      <c r="AD31" s="4"/>
      <c r="AE31" s="2"/>
      <c r="AF31" s="2"/>
      <c r="AG31" s="2"/>
      <c r="AH31" s="2"/>
      <c r="AI31" s="2"/>
      <c r="AJ31" s="2"/>
      <c r="AK31" s="2"/>
      <c r="AL31" s="245" t="s">
        <v>498</v>
      </c>
      <c r="AM31" s="122"/>
      <c r="AN31" s="122"/>
      <c r="AO31" s="122"/>
      <c r="AP31" s="122"/>
      <c r="AQ31" s="122"/>
      <c r="AR31" s="122"/>
      <c r="AS31" s="122"/>
      <c r="AT31" s="122"/>
      <c r="AU31" s="2"/>
      <c r="AV31" s="2"/>
      <c r="AW31" s="2"/>
      <c r="AX31" s="2"/>
      <c r="AY31" s="2"/>
      <c r="AZ31" s="2"/>
      <c r="BA31" s="2"/>
      <c r="BB31" s="2"/>
      <c r="BC31" s="2"/>
      <c r="BD31" s="166" t="s">
        <v>205</v>
      </c>
      <c r="BE31" s="2"/>
      <c r="BF31" s="2"/>
      <c r="BG31" s="2"/>
      <c r="BH31" s="2"/>
      <c r="BI31" s="2"/>
      <c r="BJ31" s="2"/>
      <c r="BK31" s="182" t="s">
        <v>218</v>
      </c>
      <c r="BL31" s="2"/>
      <c r="BM31" s="2"/>
      <c r="BN31" s="2"/>
      <c r="BO31" s="2"/>
      <c r="BP31" s="2"/>
      <c r="BQ31" s="3"/>
      <c r="BR31" s="3"/>
    </row>
    <row r="32" spans="1:70" ht="11.25" customHeight="1">
      <c r="C32" s="138"/>
      <c r="D32" s="138"/>
      <c r="E32" s="2"/>
      <c r="F32" s="2"/>
      <c r="G32" s="2"/>
      <c r="H32" s="2"/>
      <c r="I32" s="2"/>
      <c r="J32" s="4"/>
      <c r="K32" s="4"/>
      <c r="L32" s="4"/>
      <c r="M32" s="4"/>
      <c r="N32" s="4"/>
      <c r="O32" s="4"/>
      <c r="P32" s="4" t="s">
        <v>452</v>
      </c>
      <c r="Q32" s="4"/>
      <c r="R32" s="4"/>
      <c r="S32" s="184"/>
      <c r="T32" s="184"/>
      <c r="U32" s="184"/>
      <c r="V32" s="4"/>
      <c r="W32" s="4"/>
      <c r="X32" s="4"/>
      <c r="Y32" s="4"/>
      <c r="Z32" s="4"/>
      <c r="AA32" s="4"/>
      <c r="AB32" s="4"/>
      <c r="AC32" s="4"/>
      <c r="AD32" s="4"/>
      <c r="AE32" s="2"/>
      <c r="AF32" s="2"/>
      <c r="AG32" s="2"/>
      <c r="AH32" s="2"/>
      <c r="AI32" s="2"/>
      <c r="AJ32" s="2"/>
      <c r="AK32" s="2"/>
      <c r="AL32" s="2"/>
      <c r="AM32" s="173" t="s">
        <v>499</v>
      </c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47" t="s">
        <v>203</v>
      </c>
      <c r="BE32" s="2"/>
      <c r="BF32" s="2"/>
      <c r="BG32" s="2"/>
      <c r="BH32" s="2"/>
      <c r="BI32" s="2"/>
      <c r="BJ32" s="2"/>
      <c r="BK32" s="182"/>
      <c r="BL32" s="166" t="s">
        <v>219</v>
      </c>
      <c r="BM32" s="2"/>
      <c r="BN32" s="2"/>
      <c r="BO32" s="2"/>
      <c r="BP32" s="2"/>
      <c r="BQ32" s="3"/>
      <c r="BR32" s="3"/>
    </row>
    <row r="33" spans="3:70" ht="11.25" customHeight="1">
      <c r="C33" s="138"/>
      <c r="D33" s="138"/>
      <c r="E33" s="2"/>
      <c r="F33" s="2"/>
      <c r="G33" s="2"/>
      <c r="H33" s="2"/>
      <c r="I33" s="2"/>
      <c r="J33" s="4"/>
      <c r="K33" s="4"/>
      <c r="L33" s="4"/>
      <c r="M33" s="4"/>
      <c r="N33" s="4"/>
      <c r="O33" s="4"/>
      <c r="P33" s="4"/>
      <c r="Q33" s="166" t="s">
        <v>456</v>
      </c>
      <c r="R33" s="4"/>
      <c r="S33" s="184"/>
      <c r="T33" s="184"/>
      <c r="U33" s="184"/>
      <c r="V33" s="4"/>
      <c r="W33" s="4"/>
      <c r="X33" s="4"/>
      <c r="Y33" s="4"/>
      <c r="Z33" s="4"/>
      <c r="AA33" s="4"/>
      <c r="AB33" s="4"/>
      <c r="AC33" s="4"/>
      <c r="AD33" s="4"/>
      <c r="AE33" s="2"/>
      <c r="AF33" s="2"/>
      <c r="AG33" s="2"/>
      <c r="AH33" s="2"/>
      <c r="AI33" s="2"/>
      <c r="AJ33" s="2"/>
      <c r="AK33" s="2"/>
      <c r="AL33" s="2"/>
      <c r="AM33" s="2"/>
      <c r="AN33" s="122" t="s">
        <v>438</v>
      </c>
      <c r="AO33" s="122"/>
      <c r="AP33" s="122"/>
      <c r="AQ33" s="12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166" t="s">
        <v>204</v>
      </c>
      <c r="BE33" s="2"/>
      <c r="BF33" s="2"/>
      <c r="BG33" s="2"/>
      <c r="BH33" s="2"/>
      <c r="BI33" s="2"/>
      <c r="BJ33" s="2"/>
      <c r="BK33" s="182"/>
      <c r="BL33" s="4"/>
      <c r="BM33" s="182" t="s">
        <v>288</v>
      </c>
      <c r="BN33" s="182"/>
      <c r="BO33" s="182"/>
      <c r="BP33" s="2"/>
      <c r="BQ33" s="3"/>
      <c r="BR33" s="3"/>
    </row>
    <row r="34" spans="3:70">
      <c r="C34" s="86"/>
      <c r="D34" s="86"/>
      <c r="E34" s="2"/>
      <c r="F34" s="2"/>
      <c r="G34" s="2"/>
      <c r="H34" s="2"/>
      <c r="I34" s="2"/>
      <c r="J34" s="4"/>
      <c r="K34" s="4"/>
      <c r="L34" s="4"/>
      <c r="M34" s="4"/>
      <c r="N34" s="4"/>
      <c r="O34" s="4"/>
      <c r="P34" s="4"/>
      <c r="Q34" s="4"/>
      <c r="R34" s="184" t="s">
        <v>395</v>
      </c>
      <c r="S34" s="184"/>
      <c r="T34" s="184"/>
      <c r="U34" s="184"/>
      <c r="V34" s="4"/>
      <c r="W34" s="4"/>
      <c r="X34" s="4"/>
      <c r="Y34" s="4"/>
      <c r="Z34" s="4"/>
      <c r="AA34" s="4"/>
      <c r="AB34" s="4"/>
      <c r="AC34" s="4"/>
      <c r="AD34" s="4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173" t="s">
        <v>439</v>
      </c>
      <c r="AP34" s="2"/>
      <c r="AQ34" s="173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182" t="s">
        <v>206</v>
      </c>
      <c r="BE34" s="2"/>
      <c r="BF34" s="2"/>
      <c r="BG34" s="2"/>
      <c r="BH34" s="2"/>
      <c r="BI34" s="2"/>
      <c r="BJ34" s="2"/>
      <c r="BK34" s="2"/>
      <c r="BL34" s="2"/>
      <c r="BM34" s="2"/>
      <c r="BN34" s="166" t="s">
        <v>426</v>
      </c>
      <c r="BO34" s="166"/>
      <c r="BP34" s="2"/>
      <c r="BQ34" s="3"/>
      <c r="BR34" s="3"/>
    </row>
    <row r="35" spans="3:70">
      <c r="C35" s="86"/>
      <c r="D35" s="86"/>
      <c r="E35" s="2"/>
      <c r="F35" s="2"/>
      <c r="G35" s="2"/>
      <c r="H35" s="2"/>
      <c r="I35" s="2"/>
      <c r="J35" s="4"/>
      <c r="K35" s="4"/>
      <c r="L35" s="4"/>
      <c r="M35" s="4"/>
      <c r="N35" s="4"/>
      <c r="O35" s="4"/>
      <c r="P35" s="4"/>
      <c r="Q35" s="4"/>
      <c r="R35" s="4"/>
      <c r="S35" s="4" t="s">
        <v>407</v>
      </c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2"/>
      <c r="AF35" s="2"/>
      <c r="AG35" s="2"/>
      <c r="AH35" s="2"/>
      <c r="AI35" s="2"/>
      <c r="AJ35" s="2"/>
      <c r="AK35" s="2"/>
      <c r="AL35" s="2"/>
      <c r="AM35" s="2"/>
      <c r="AN35" s="91"/>
      <c r="AO35" s="91"/>
      <c r="AP35" s="122" t="s">
        <v>457</v>
      </c>
      <c r="AQ35" s="122"/>
      <c r="AR35" s="91"/>
      <c r="AS35" s="91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187" t="s">
        <v>254</v>
      </c>
      <c r="BE35" s="2"/>
      <c r="BF35" s="2"/>
      <c r="BG35" s="2"/>
      <c r="BH35" s="2"/>
      <c r="BI35" s="2"/>
      <c r="BJ35" s="2"/>
      <c r="BK35" s="2"/>
      <c r="BL35" s="2"/>
      <c r="BM35" s="363"/>
      <c r="BN35" s="91"/>
      <c r="BO35" s="184" t="s">
        <v>425</v>
      </c>
      <c r="BP35" s="2"/>
      <c r="BQ35" s="3"/>
      <c r="BR35" s="3"/>
    </row>
    <row r="36" spans="3:70">
      <c r="C36" s="86"/>
      <c r="D36" s="86"/>
      <c r="E36" s="2"/>
      <c r="F36" s="2"/>
      <c r="G36" s="2"/>
      <c r="H36" s="2"/>
      <c r="I36" s="2"/>
      <c r="J36" s="4"/>
      <c r="K36" s="4"/>
      <c r="L36" s="4"/>
      <c r="M36" s="4"/>
      <c r="N36" s="4"/>
      <c r="O36" s="4"/>
      <c r="P36" s="4"/>
      <c r="Q36" s="4"/>
      <c r="R36" s="4"/>
      <c r="S36" s="4"/>
      <c r="T36" s="318" t="s">
        <v>408</v>
      </c>
      <c r="U36" s="184"/>
      <c r="V36" s="4"/>
      <c r="W36" s="4"/>
      <c r="X36" s="4"/>
      <c r="Y36" s="4"/>
      <c r="Z36" s="4"/>
      <c r="AA36" s="4"/>
      <c r="AB36" s="4"/>
      <c r="AC36" s="4"/>
      <c r="AD36" s="4"/>
      <c r="AE36" s="2"/>
      <c r="AF36" s="2"/>
      <c r="AG36" s="2"/>
      <c r="AH36" s="2"/>
      <c r="AI36" s="2"/>
      <c r="AJ36" s="2"/>
      <c r="AK36" s="2"/>
      <c r="AL36" s="2"/>
      <c r="AM36" s="91"/>
      <c r="AN36" s="91"/>
      <c r="AO36" s="91"/>
      <c r="AP36" s="2"/>
      <c r="AQ36" s="122" t="s">
        <v>453</v>
      </c>
      <c r="AR36" s="122"/>
      <c r="AS36" s="91"/>
      <c r="AT36" s="91"/>
      <c r="AU36" s="91"/>
      <c r="AV36" s="91"/>
      <c r="AW36" s="91"/>
      <c r="AX36" s="363"/>
      <c r="AY36" s="91"/>
      <c r="AZ36" s="91"/>
      <c r="BA36" s="91"/>
      <c r="BB36" s="91"/>
      <c r="BC36" s="91"/>
      <c r="BD36" s="188" t="s">
        <v>255</v>
      </c>
      <c r="BE36" s="2"/>
      <c r="BF36" s="2"/>
      <c r="BG36" s="2"/>
      <c r="BH36" s="2"/>
      <c r="BI36" s="2"/>
      <c r="BJ36" s="2"/>
      <c r="BK36" s="2"/>
      <c r="BL36" s="91"/>
      <c r="BM36" s="363"/>
      <c r="BN36" s="91"/>
      <c r="BO36" s="91"/>
      <c r="BP36" s="91"/>
      <c r="BQ36" s="91"/>
      <c r="BR36" s="3"/>
    </row>
    <row r="37" spans="3:70" ht="20.25">
      <c r="C37" s="86"/>
      <c r="D37" s="86"/>
      <c r="E37" s="91"/>
      <c r="F37" s="91"/>
      <c r="G37" s="91"/>
      <c r="H37" s="91"/>
      <c r="I37" s="91"/>
      <c r="J37" s="91"/>
      <c r="K37" s="91"/>
      <c r="L37" s="91"/>
      <c r="M37" s="91"/>
      <c r="N37" s="4"/>
      <c r="O37" s="4"/>
      <c r="P37" s="4"/>
      <c r="Q37" s="4"/>
      <c r="R37" s="4"/>
      <c r="S37" s="4"/>
      <c r="T37" s="4"/>
      <c r="U37" s="166" t="s">
        <v>435</v>
      </c>
      <c r="V37" s="4"/>
      <c r="W37" s="4"/>
      <c r="X37" s="4"/>
      <c r="Y37" s="4"/>
      <c r="Z37" s="4"/>
      <c r="AA37" s="4"/>
      <c r="AB37" s="4"/>
      <c r="AC37" s="4"/>
      <c r="AD37" s="4"/>
      <c r="AE37" s="2"/>
      <c r="AF37" s="2"/>
      <c r="AG37" s="2"/>
      <c r="AH37" s="2"/>
      <c r="AI37" s="91"/>
      <c r="AJ37" s="91"/>
      <c r="AK37" s="91"/>
      <c r="AL37" s="91"/>
      <c r="AM37" s="91"/>
      <c r="AN37" s="91"/>
      <c r="AO37" s="91"/>
      <c r="AP37" s="2"/>
      <c r="AQ37" s="2"/>
      <c r="AR37" s="173" t="s">
        <v>454</v>
      </c>
      <c r="AS37" s="2"/>
      <c r="AT37" s="2"/>
      <c r="AU37" s="2"/>
      <c r="AV37" s="91"/>
      <c r="AW37" s="91"/>
      <c r="AX37" s="363"/>
      <c r="AY37" s="91"/>
      <c r="AZ37" s="91"/>
      <c r="BA37" s="91"/>
      <c r="BB37" s="91"/>
      <c r="BC37" s="91"/>
      <c r="BD37" s="506" t="s">
        <v>512</v>
      </c>
      <c r="BE37" s="91"/>
      <c r="BF37" s="91"/>
      <c r="BG37" s="91"/>
      <c r="BH37" s="91"/>
      <c r="BI37" s="91"/>
      <c r="BJ37" s="91"/>
      <c r="BK37" s="91"/>
      <c r="BL37" s="91"/>
      <c r="BM37" s="363"/>
      <c r="BN37" s="91"/>
      <c r="BO37" s="91"/>
      <c r="BP37" s="91"/>
      <c r="BQ37" s="3"/>
      <c r="BR37" s="3"/>
    </row>
    <row r="38" spans="3:70">
      <c r="C38" s="86"/>
      <c r="D38" s="86"/>
      <c r="J38" s="91"/>
      <c r="K38" s="91"/>
      <c r="L38" s="91"/>
      <c r="M38" s="91"/>
      <c r="N38" s="91"/>
      <c r="O38" s="91"/>
      <c r="P38" s="91"/>
      <c r="Q38" s="91"/>
      <c r="R38" s="4"/>
      <c r="S38" s="4"/>
      <c r="T38" s="4"/>
      <c r="U38" s="4"/>
      <c r="V38" s="184" t="s">
        <v>442</v>
      </c>
      <c r="W38" s="4"/>
      <c r="X38" s="4"/>
      <c r="Y38" s="4"/>
      <c r="Z38" s="4"/>
      <c r="AA38" s="4"/>
      <c r="AB38" s="4"/>
      <c r="AC38" s="4"/>
      <c r="AD38" s="4"/>
      <c r="AE38" s="2"/>
      <c r="AF38" s="91"/>
      <c r="AG38" s="91"/>
      <c r="AH38" s="91"/>
      <c r="AI38" s="91"/>
      <c r="AJ38" s="91"/>
      <c r="AK38" s="91"/>
      <c r="AL38" s="91"/>
      <c r="AM38" s="91"/>
      <c r="AN38" s="91"/>
      <c r="AO38" s="91"/>
      <c r="AP38" s="91"/>
      <c r="AQ38" s="91"/>
      <c r="AR38" s="91"/>
      <c r="AS38" s="91"/>
      <c r="AT38" s="91"/>
      <c r="AU38" s="91"/>
      <c r="AV38" s="91"/>
      <c r="AW38" s="91"/>
      <c r="AX38" s="363"/>
      <c r="AY38" s="91"/>
      <c r="AZ38" s="91"/>
      <c r="BA38" s="91"/>
      <c r="BB38" s="91"/>
      <c r="BC38" s="91"/>
      <c r="BD38" s="91"/>
      <c r="BE38" s="91"/>
      <c r="BF38" s="91"/>
      <c r="BG38" s="91"/>
      <c r="BH38" s="91"/>
      <c r="BI38" s="91"/>
      <c r="BJ38" s="91"/>
      <c r="BK38" s="91"/>
      <c r="BL38" s="91"/>
      <c r="BM38" s="363"/>
      <c r="BN38" s="91"/>
      <c r="BO38" s="91"/>
      <c r="BP38" s="91"/>
      <c r="BQ38" s="3"/>
      <c r="BR38" s="3"/>
    </row>
    <row r="39" spans="3:70">
      <c r="C39" s="86"/>
      <c r="D39" s="86"/>
      <c r="L39" s="91"/>
      <c r="M39" s="91"/>
      <c r="N39" s="91"/>
      <c r="O39" s="91"/>
      <c r="P39" s="91"/>
      <c r="Q39" s="91"/>
      <c r="R39" s="4"/>
      <c r="S39" s="4"/>
      <c r="T39" s="4"/>
      <c r="U39" s="4"/>
      <c r="V39" s="4"/>
      <c r="W39" s="184" t="s">
        <v>396</v>
      </c>
      <c r="X39" s="4"/>
      <c r="Y39" s="4"/>
      <c r="Z39" s="4"/>
      <c r="AA39" s="4"/>
      <c r="AB39" s="4"/>
      <c r="AC39" s="4"/>
      <c r="AD39" s="4"/>
      <c r="AE39" s="2"/>
      <c r="AF39" s="91"/>
      <c r="AG39" s="91"/>
      <c r="AH39" s="91"/>
      <c r="AI39" s="91"/>
      <c r="AJ39" s="91"/>
      <c r="AK39" s="91"/>
      <c r="AL39" s="91"/>
      <c r="AM39" s="91"/>
      <c r="AN39" s="91"/>
      <c r="AO39" s="91"/>
      <c r="AP39" s="91"/>
      <c r="AQ39" s="91"/>
      <c r="AR39" s="91"/>
      <c r="AS39" s="91"/>
      <c r="AT39" s="91"/>
      <c r="AU39" s="91"/>
      <c r="AV39" s="91"/>
      <c r="AW39" s="91"/>
      <c r="AX39" s="363"/>
      <c r="AY39" s="91"/>
      <c r="AZ39" s="91"/>
      <c r="BA39" s="91"/>
      <c r="BB39" s="91"/>
      <c r="BC39" s="91"/>
      <c r="BD39" s="91"/>
      <c r="BE39" s="91"/>
      <c r="BF39" s="91"/>
      <c r="BG39" s="91"/>
      <c r="BH39" s="91"/>
      <c r="BI39" s="91"/>
      <c r="BJ39" s="91"/>
      <c r="BK39" s="91"/>
      <c r="BL39" s="91"/>
      <c r="BM39" s="363"/>
      <c r="BN39" s="91"/>
      <c r="BO39" s="91"/>
      <c r="BP39" s="91"/>
      <c r="BQ39" s="3"/>
      <c r="BR39" s="3"/>
    </row>
    <row r="40" spans="3:70">
      <c r="C40" s="86"/>
      <c r="D40" s="86"/>
      <c r="L40" s="91"/>
      <c r="M40" s="91"/>
      <c r="N40" s="91"/>
      <c r="O40" s="91"/>
      <c r="P40" s="91"/>
      <c r="Q40" s="91"/>
      <c r="R40" s="91"/>
      <c r="S40" s="91"/>
      <c r="T40" s="91"/>
      <c r="U40" s="91"/>
      <c r="V40" s="4"/>
      <c r="W40" s="4"/>
      <c r="X40" s="4" t="s">
        <v>397</v>
      </c>
      <c r="Y40" s="4"/>
      <c r="Z40" s="4"/>
      <c r="AA40" s="4"/>
      <c r="AB40" s="4"/>
      <c r="AC40" s="4"/>
      <c r="AD40" s="4"/>
      <c r="AE40" s="91"/>
      <c r="AF40" s="91"/>
      <c r="AG40" s="91"/>
      <c r="AH40" s="91"/>
      <c r="AI40" s="91"/>
      <c r="AJ40" s="91"/>
      <c r="AK40" s="91"/>
      <c r="AL40" s="91"/>
      <c r="AM40" s="91"/>
      <c r="AN40" s="91"/>
      <c r="AO40" s="91"/>
      <c r="AP40" s="91"/>
      <c r="AQ40" s="91"/>
      <c r="AR40" s="91"/>
      <c r="AS40" s="91"/>
      <c r="AT40" s="91"/>
      <c r="AU40" s="91"/>
      <c r="AV40" s="91"/>
      <c r="AW40" s="91"/>
      <c r="AX40" s="363"/>
      <c r="AY40" s="91"/>
      <c r="AZ40" s="91"/>
      <c r="BA40" s="91"/>
      <c r="BB40" s="91"/>
      <c r="BC40" s="91"/>
      <c r="BD40" s="91"/>
      <c r="BE40" s="91"/>
      <c r="BF40" s="91"/>
      <c r="BG40" s="91"/>
      <c r="BH40" s="91"/>
      <c r="BI40" s="91"/>
      <c r="BJ40" s="91"/>
      <c r="BK40" s="91"/>
      <c r="BL40" s="91"/>
      <c r="BM40" s="363"/>
      <c r="BN40" s="91"/>
      <c r="BO40" s="91"/>
      <c r="BP40" s="91"/>
      <c r="BQ40" s="3"/>
      <c r="BR40" s="3"/>
    </row>
    <row r="41" spans="3:70">
      <c r="C41" s="86"/>
      <c r="D41" s="86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4"/>
      <c r="W41" s="4"/>
      <c r="X41" s="4"/>
      <c r="Y41" s="183" t="s">
        <v>398</v>
      </c>
      <c r="Z41" s="4"/>
      <c r="AA41" s="4"/>
      <c r="AB41" s="4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363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1"/>
      <c r="BM41" s="363"/>
      <c r="BN41" s="91"/>
      <c r="BO41" s="91"/>
      <c r="BP41" s="91"/>
      <c r="BQ41" s="3"/>
      <c r="BR41" s="3"/>
    </row>
    <row r="42" spans="3:70"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4"/>
      <c r="W42" s="4"/>
      <c r="X42" s="4"/>
      <c r="Y42" s="4"/>
      <c r="Z42" s="184" t="s">
        <v>460</v>
      </c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363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1"/>
      <c r="BM42" s="363"/>
      <c r="BN42" s="91"/>
      <c r="BO42" s="91"/>
      <c r="BP42" s="91"/>
    </row>
    <row r="43" spans="3:70">
      <c r="K43" s="3"/>
      <c r="L43" s="91"/>
      <c r="M43" s="91"/>
      <c r="N43" s="91"/>
      <c r="O43" s="91"/>
      <c r="P43" s="91"/>
      <c r="Q43" s="91"/>
      <c r="R43" s="91"/>
      <c r="S43" s="91"/>
      <c r="T43" s="91"/>
      <c r="U43" s="91"/>
      <c r="V43" s="91"/>
      <c r="W43" s="91"/>
      <c r="X43" s="91"/>
      <c r="Y43" s="91"/>
      <c r="Z43" s="91"/>
      <c r="AA43" s="166" t="s">
        <v>461</v>
      </c>
      <c r="AB43" s="91"/>
      <c r="AC43" s="91"/>
      <c r="AD43" s="91"/>
      <c r="AE43" s="91"/>
      <c r="AF43" s="91"/>
      <c r="AG43" s="91"/>
      <c r="AH43" s="91"/>
      <c r="AI43" s="91"/>
      <c r="AJ43" s="91"/>
      <c r="AK43" s="91"/>
      <c r="AL43" s="91"/>
      <c r="AM43" s="91"/>
      <c r="AN43" s="91"/>
      <c r="AO43" s="91"/>
      <c r="AP43" s="91"/>
      <c r="AQ43" s="91"/>
      <c r="AR43" s="91"/>
      <c r="AS43" s="91"/>
      <c r="AT43" s="91"/>
      <c r="AU43" s="91"/>
      <c r="AV43" s="91"/>
      <c r="AW43" s="91"/>
      <c r="AX43" s="363"/>
      <c r="AY43" s="91"/>
      <c r="AZ43" s="91"/>
      <c r="BA43" s="91"/>
      <c r="BB43" s="91"/>
      <c r="BC43" s="91"/>
      <c r="BD43" s="91"/>
      <c r="BE43" s="91"/>
      <c r="BF43" s="91"/>
      <c r="BG43" s="91"/>
      <c r="BH43" s="91"/>
      <c r="BI43" s="91"/>
      <c r="BJ43" s="91"/>
      <c r="BK43" s="91"/>
      <c r="BL43" s="91"/>
      <c r="BM43" s="363"/>
      <c r="BN43" s="91"/>
      <c r="BO43" s="91"/>
      <c r="BP43" s="91"/>
    </row>
    <row r="44" spans="3:70">
      <c r="K44" s="3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91"/>
      <c r="X44" s="91"/>
      <c r="Y44" s="91"/>
      <c r="Z44" s="91"/>
      <c r="AA44" s="91"/>
      <c r="AB44" s="184" t="s">
        <v>399</v>
      </c>
      <c r="AC44" s="91"/>
      <c r="AD44" s="91"/>
      <c r="AE44" s="91"/>
      <c r="AF44" s="91"/>
      <c r="AG44" s="91"/>
      <c r="AH44" s="91"/>
      <c r="AI44" s="91"/>
      <c r="AJ44" s="91"/>
      <c r="AK44" s="91"/>
      <c r="AL44" s="91"/>
      <c r="AM44" s="91"/>
      <c r="AN44" s="91"/>
      <c r="AO44" s="91"/>
      <c r="AP44" s="91"/>
      <c r="AQ44" s="91"/>
      <c r="AR44" s="91"/>
      <c r="AS44" s="91"/>
      <c r="AT44" s="91"/>
      <c r="AU44" s="91"/>
      <c r="AV44" s="91"/>
      <c r="AW44" s="91"/>
      <c r="AX44" s="363"/>
      <c r="AY44" s="91"/>
      <c r="AZ44" s="91"/>
      <c r="BA44" s="91"/>
      <c r="BB44" s="91"/>
      <c r="BC44" s="91"/>
      <c r="BD44" s="91"/>
      <c r="BE44" s="91"/>
      <c r="BF44" s="91"/>
      <c r="BG44" s="91"/>
      <c r="BH44" s="91"/>
      <c r="BI44" s="91"/>
      <c r="BJ44" s="91"/>
      <c r="BK44" s="91"/>
      <c r="BL44" s="91"/>
      <c r="BM44" s="363"/>
      <c r="BN44" s="91"/>
      <c r="BO44" s="91"/>
      <c r="BP44" s="91"/>
    </row>
    <row r="45" spans="3:70">
      <c r="K45" s="3"/>
      <c r="L45" s="91"/>
      <c r="M45" s="91"/>
      <c r="N45" s="91"/>
      <c r="O45" s="91"/>
      <c r="P45" s="91"/>
      <c r="Q45" s="91"/>
      <c r="R45" s="91"/>
      <c r="S45" s="91"/>
      <c r="T45" s="91"/>
      <c r="U45" s="91"/>
      <c r="V45" s="91"/>
      <c r="W45" s="91"/>
      <c r="X45" s="91"/>
      <c r="Y45" s="91"/>
      <c r="Z45" s="91"/>
      <c r="AA45" s="91"/>
      <c r="AB45" s="91"/>
      <c r="AC45" s="91"/>
      <c r="AD45" s="91"/>
      <c r="AE45" s="91"/>
      <c r="AF45" s="91"/>
      <c r="AG45" s="91"/>
      <c r="AH45" s="91"/>
      <c r="AI45" s="91"/>
      <c r="AJ45" s="91"/>
      <c r="AK45" s="91"/>
      <c r="AL45" s="91"/>
      <c r="AM45" s="91"/>
      <c r="AN45" s="91"/>
      <c r="AO45" s="91"/>
      <c r="AP45" s="91"/>
      <c r="AQ45" s="91"/>
      <c r="AR45" s="91"/>
      <c r="AS45" s="91"/>
      <c r="AT45" s="91"/>
      <c r="AU45" s="91"/>
      <c r="AV45" s="91"/>
      <c r="AW45" s="91"/>
      <c r="AX45" s="363"/>
      <c r="AY45" s="91"/>
      <c r="AZ45" s="91"/>
      <c r="BA45" s="91"/>
      <c r="BB45" s="91"/>
      <c r="BC45" s="91"/>
      <c r="BD45" s="91"/>
      <c r="BE45" s="91"/>
      <c r="BF45" s="91"/>
      <c r="BG45" s="91"/>
      <c r="BH45" s="91"/>
      <c r="BI45" s="91"/>
      <c r="BJ45" s="91"/>
      <c r="BK45" s="91"/>
      <c r="BL45" s="91"/>
      <c r="BM45" s="363"/>
      <c r="BN45" s="91"/>
      <c r="BO45" s="91"/>
      <c r="BP45" s="91"/>
    </row>
    <row r="46" spans="3:70">
      <c r="L46" s="91"/>
      <c r="M46" s="91"/>
      <c r="N46" s="91"/>
      <c r="O46" s="91"/>
      <c r="P46" s="91"/>
      <c r="Q46" s="91"/>
      <c r="R46" s="91"/>
      <c r="S46" s="91"/>
      <c r="T46" s="91"/>
      <c r="U46" s="91"/>
      <c r="V46" s="91"/>
      <c r="W46" s="91"/>
      <c r="X46" s="91"/>
      <c r="Y46" s="91"/>
      <c r="Z46" s="91"/>
      <c r="AA46" s="91"/>
      <c r="AB46" s="91"/>
      <c r="AC46" s="91"/>
      <c r="AD46" s="91"/>
      <c r="AE46" s="91"/>
      <c r="AF46" s="91"/>
      <c r="AG46" s="91"/>
      <c r="AH46" s="91"/>
      <c r="AI46" s="91"/>
      <c r="AJ46" s="91"/>
      <c r="AK46" s="91"/>
      <c r="AL46" s="91"/>
      <c r="AM46" s="91"/>
      <c r="AN46" s="91"/>
      <c r="AO46" s="91"/>
      <c r="AP46" s="91"/>
      <c r="AQ46" s="91"/>
      <c r="AR46" s="91"/>
      <c r="AS46" s="91"/>
      <c r="AT46" s="91"/>
      <c r="AU46" s="91"/>
      <c r="AV46" s="91"/>
      <c r="AW46" s="91"/>
      <c r="AX46" s="363"/>
      <c r="AY46" s="91"/>
      <c r="AZ46" s="91"/>
      <c r="BA46" s="91"/>
      <c r="BB46" s="91"/>
      <c r="BC46" s="91"/>
      <c r="BD46" s="91"/>
      <c r="BE46" s="91"/>
      <c r="BF46" s="91"/>
      <c r="BG46" s="91"/>
      <c r="BH46" s="91"/>
      <c r="BI46" s="91"/>
      <c r="BJ46" s="91"/>
      <c r="BK46" s="91"/>
      <c r="BL46" s="91"/>
      <c r="BM46" s="363"/>
      <c r="BN46" s="91"/>
      <c r="BO46" s="91"/>
      <c r="BP46" s="91"/>
    </row>
    <row r="47" spans="3:70"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1"/>
      <c r="AC47" s="91"/>
      <c r="AD47" s="91"/>
      <c r="AE47" s="91"/>
      <c r="AF47" s="91"/>
      <c r="AG47" s="91"/>
      <c r="AH47" s="91"/>
      <c r="AI47" s="91"/>
      <c r="AJ47" s="91"/>
      <c r="AK47" s="91"/>
      <c r="AL47" s="91"/>
      <c r="AM47" s="91"/>
      <c r="AN47" s="91"/>
      <c r="AO47" s="91"/>
      <c r="AP47" s="91"/>
      <c r="AQ47" s="91"/>
      <c r="AR47" s="91"/>
      <c r="AS47" s="91"/>
      <c r="AT47" s="91"/>
      <c r="AU47" s="91"/>
      <c r="AV47" s="91"/>
      <c r="AW47" s="91"/>
      <c r="AX47" s="363"/>
      <c r="AY47" s="91"/>
      <c r="AZ47" s="91"/>
      <c r="BA47" s="91"/>
      <c r="BB47" s="91"/>
      <c r="BC47" s="91"/>
      <c r="BD47" s="91"/>
      <c r="BE47" s="91"/>
      <c r="BF47" s="91"/>
      <c r="BG47" s="91"/>
      <c r="BH47" s="91"/>
      <c r="BI47" s="91"/>
      <c r="BJ47" s="91"/>
      <c r="BK47" s="91"/>
      <c r="BL47" s="91"/>
      <c r="BM47" s="363"/>
      <c r="BN47" s="91"/>
      <c r="BO47" s="91"/>
      <c r="BP47" s="91"/>
    </row>
    <row r="48" spans="3:70">
      <c r="L48" s="91"/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1"/>
      <c r="Z48" s="91"/>
      <c r="AA48" s="91"/>
      <c r="AB48" s="91"/>
      <c r="AC48" s="91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363"/>
      <c r="AY48" s="91"/>
      <c r="AZ48" s="91"/>
      <c r="BA48" s="91"/>
      <c r="BB48" s="91"/>
      <c r="BC48" s="91"/>
      <c r="BD48" s="91"/>
      <c r="BE48" s="91"/>
      <c r="BF48" s="91"/>
      <c r="BG48" s="91"/>
      <c r="BH48" s="91"/>
      <c r="BI48" s="91"/>
      <c r="BJ48" s="91"/>
      <c r="BK48" s="91"/>
      <c r="BL48" s="91"/>
      <c r="BM48" s="363"/>
      <c r="BN48" s="91"/>
      <c r="BO48" s="91"/>
      <c r="BP48" s="91"/>
    </row>
    <row r="49" spans="12:68"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1"/>
      <c r="AC49" s="91"/>
      <c r="AD49" s="91"/>
      <c r="AE49" s="91"/>
      <c r="AF49" s="91"/>
      <c r="AG49" s="91"/>
      <c r="AH49" s="91"/>
      <c r="AI49" s="91"/>
      <c r="AJ49" s="91"/>
      <c r="AK49" s="91"/>
      <c r="AL49" s="91"/>
      <c r="AM49" s="91"/>
      <c r="AN49" s="91"/>
      <c r="AO49" s="91"/>
      <c r="AP49" s="91"/>
      <c r="AQ49" s="91"/>
      <c r="AR49" s="91"/>
      <c r="AS49" s="91"/>
      <c r="AT49" s="91"/>
      <c r="AU49" s="91"/>
      <c r="AV49" s="91"/>
      <c r="AW49" s="91"/>
      <c r="AX49" s="363"/>
      <c r="AY49" s="91"/>
      <c r="AZ49" s="91"/>
      <c r="BA49" s="91"/>
      <c r="BB49" s="91"/>
      <c r="BC49" s="91"/>
      <c r="BD49" s="91"/>
      <c r="BE49" s="91"/>
      <c r="BF49" s="91"/>
      <c r="BG49" s="91"/>
      <c r="BH49" s="91"/>
      <c r="BI49" s="91"/>
      <c r="BJ49" s="91"/>
      <c r="BK49" s="91"/>
      <c r="BL49" s="91"/>
      <c r="BM49" s="363"/>
      <c r="BN49" s="91"/>
      <c r="BO49" s="91"/>
      <c r="BP49" s="91"/>
    </row>
    <row r="50" spans="12:68"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1"/>
      <c r="AC50" s="91"/>
      <c r="AD50" s="91"/>
      <c r="AE50" s="91"/>
      <c r="AF50" s="91"/>
      <c r="AG50" s="91"/>
      <c r="AH50" s="91"/>
      <c r="AI50" s="91"/>
      <c r="AJ50" s="91"/>
      <c r="AK50" s="91"/>
      <c r="AL50" s="91"/>
      <c r="AM50" s="91"/>
      <c r="AN50" s="91"/>
      <c r="AO50" s="91"/>
      <c r="AP50" s="91"/>
      <c r="AQ50" s="91"/>
      <c r="AR50" s="91"/>
      <c r="AS50" s="91"/>
      <c r="AT50" s="91"/>
      <c r="AU50" s="91"/>
      <c r="AV50" s="91"/>
      <c r="AW50" s="91"/>
      <c r="AX50" s="363"/>
      <c r="AY50" s="91"/>
      <c r="AZ50" s="91"/>
      <c r="BA50" s="91"/>
      <c r="BB50" s="91"/>
      <c r="BC50" s="91"/>
      <c r="BD50" s="91"/>
      <c r="BE50" s="91"/>
      <c r="BF50" s="91"/>
      <c r="BG50" s="91"/>
      <c r="BH50" s="91"/>
      <c r="BI50" s="91"/>
      <c r="BJ50" s="91"/>
      <c r="BK50" s="91"/>
      <c r="BL50" s="91"/>
      <c r="BM50" s="363"/>
      <c r="BN50" s="91"/>
      <c r="BO50" s="91"/>
      <c r="BP50" s="91"/>
    </row>
    <row r="51" spans="12:68"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363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  <c r="BM51" s="363"/>
      <c r="BN51" s="91"/>
      <c r="BO51" s="91"/>
      <c r="BP51" s="91"/>
    </row>
  </sheetData>
  <mergeCells count="12">
    <mergeCell ref="BQ1:BR1"/>
    <mergeCell ref="A24:B24"/>
    <mergeCell ref="E1:G1"/>
    <mergeCell ref="H1:I1"/>
    <mergeCell ref="AV1:BA1"/>
    <mergeCell ref="BB1:BE1"/>
    <mergeCell ref="BF1:BP1"/>
    <mergeCell ref="A1:A2"/>
    <mergeCell ref="B1:B2"/>
    <mergeCell ref="J1:AF1"/>
    <mergeCell ref="AG1:AU1"/>
    <mergeCell ref="C1:D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30"/>
  <sheetViews>
    <sheetView workbookViewId="0">
      <pane ySplit="2" topLeftCell="A3" activePane="bottomLeft" state="frozen"/>
      <selection pane="bottomLeft" activeCell="K38" sqref="K38"/>
    </sheetView>
  </sheetViews>
  <sheetFormatPr defaultRowHeight="11.25"/>
  <cols>
    <col min="1" max="1" width="7.28515625" style="8" bestFit="1" customWidth="1"/>
    <col min="2" max="2" width="10" style="146" customWidth="1"/>
    <col min="3" max="3" width="55" style="95" bestFit="1" customWidth="1"/>
    <col min="4" max="4" width="13.28515625" style="2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6" width="14" style="2" customWidth="1"/>
    <col min="17" max="18" width="10.85546875" style="2" customWidth="1"/>
    <col min="19" max="19" width="7.7109375" style="88" customWidth="1"/>
    <col min="20" max="23" width="5.85546875" style="3" customWidth="1"/>
    <col min="24" max="25" width="8.7109375" style="3" customWidth="1"/>
    <col min="26" max="27" width="3.28515625" style="3" bestFit="1" customWidth="1"/>
    <col min="28" max="16384" width="9.140625" style="3"/>
  </cols>
  <sheetData>
    <row r="1" spans="1:25" ht="15.75" customHeight="1">
      <c r="A1" s="705" t="s">
        <v>1</v>
      </c>
      <c r="B1" s="707" t="s">
        <v>2</v>
      </c>
      <c r="C1" s="709" t="s">
        <v>0</v>
      </c>
      <c r="D1" s="711" t="s">
        <v>7</v>
      </c>
      <c r="E1" s="700" t="s">
        <v>6</v>
      </c>
      <c r="F1" s="701"/>
      <c r="G1" s="702" t="s">
        <v>5</v>
      </c>
      <c r="H1" s="703"/>
      <c r="I1" s="700" t="s">
        <v>64</v>
      </c>
      <c r="J1" s="701"/>
      <c r="K1" s="577" t="s">
        <v>9</v>
      </c>
      <c r="L1" s="523" t="s">
        <v>400</v>
      </c>
      <c r="M1" s="716"/>
      <c r="N1" s="523" t="s">
        <v>83</v>
      </c>
      <c r="O1" s="524"/>
      <c r="P1" s="524"/>
      <c r="Q1" s="524"/>
      <c r="R1" s="524"/>
      <c r="S1" s="712" t="s">
        <v>85</v>
      </c>
      <c r="T1" s="712"/>
      <c r="U1" s="712"/>
      <c r="V1" s="712"/>
      <c r="W1" s="712"/>
      <c r="X1" s="712"/>
      <c r="Y1" s="712"/>
    </row>
    <row r="2" spans="1:25" ht="15.75" customHeight="1" thickBot="1">
      <c r="A2" s="706"/>
      <c r="B2" s="708"/>
      <c r="C2" s="710"/>
      <c r="D2" s="522"/>
      <c r="E2" s="66"/>
      <c r="F2" s="39" t="s">
        <v>9</v>
      </c>
      <c r="G2" s="66"/>
      <c r="H2" s="67" t="s">
        <v>9</v>
      </c>
      <c r="I2" s="66"/>
      <c r="J2" s="39" t="s">
        <v>9</v>
      </c>
      <c r="K2" s="578"/>
      <c r="L2" s="324"/>
      <c r="M2" s="186" t="s">
        <v>9</v>
      </c>
      <c r="N2" s="189" t="s">
        <v>141</v>
      </c>
      <c r="O2" s="189" t="s">
        <v>400</v>
      </c>
      <c r="P2" s="189" t="s">
        <v>361</v>
      </c>
      <c r="Q2" s="189" t="s">
        <v>59</v>
      </c>
      <c r="R2" s="189" t="s">
        <v>140</v>
      </c>
      <c r="S2" s="713" t="s">
        <v>404</v>
      </c>
      <c r="T2" s="714"/>
      <c r="U2" s="714"/>
      <c r="V2" s="714"/>
      <c r="W2" s="714"/>
      <c r="X2" s="715"/>
      <c r="Y2" s="190" t="s">
        <v>47</v>
      </c>
    </row>
    <row r="3" spans="1:25" s="5" customFormat="1">
      <c r="A3" s="493" t="str">
        <f>'1-συμβολαια'!A3</f>
        <v>2ο</v>
      </c>
      <c r="B3" s="387">
        <f>'1-συμβολαια'!B3</f>
        <v>40064</v>
      </c>
      <c r="C3" s="383" t="str">
        <f>'1-συμβολαια'!C3</f>
        <v>δάνειο 1ο  κύρου [130τραπεζας]    ΕΞΟΦΛΗΣΗ</v>
      </c>
      <c r="D3" s="384">
        <f>'1-συμβολαια'!D3</f>
        <v>0</v>
      </c>
      <c r="E3" s="326"/>
      <c r="F3" s="326"/>
      <c r="G3" s="326"/>
      <c r="H3" s="326"/>
      <c r="I3" s="326"/>
      <c r="J3" s="326"/>
      <c r="K3" s="328">
        <f>'1-συμβολαια'!N3</f>
        <v>0</v>
      </c>
      <c r="L3" s="328">
        <f>'2-δικαιώμ'!N3+'5-αντίγρ'!O3</f>
        <v>2.2000000000000002</v>
      </c>
      <c r="M3" s="328"/>
      <c r="N3" s="328">
        <f>'1-συμβολαια'!O3</f>
        <v>33.799999999999997</v>
      </c>
      <c r="O3" s="328">
        <f t="shared" ref="O3:O23" si="0">L3-M3</f>
        <v>2.2000000000000002</v>
      </c>
      <c r="P3" s="328">
        <f>'8-κ-15-17'!AG3</f>
        <v>0</v>
      </c>
      <c r="Q3" s="328">
        <f>'5-αντίγρ'!AM3+'6-μεταγρ'!O3+'6-μεταγρ'!P3+'7-προςΔΟΥ'!K3+'11-χαρτόσ'!H3+'13-ντιΜιΧο'!BR3</f>
        <v>0.5</v>
      </c>
      <c r="R3" s="328">
        <f>'13-ντιΜιΧο'!BQ3</f>
        <v>0</v>
      </c>
      <c r="S3" s="281"/>
      <c r="T3" s="272"/>
      <c r="U3" s="272"/>
      <c r="V3" s="272"/>
      <c r="W3" s="272"/>
      <c r="X3" s="272"/>
      <c r="Y3" s="275"/>
    </row>
    <row r="4" spans="1:25" s="5" customFormat="1">
      <c r="A4" s="493">
        <f>'1-συμβολαια'!A4</f>
        <v>0</v>
      </c>
      <c r="B4" s="387">
        <f>'1-συμβολαια'!B4</f>
        <v>0</v>
      </c>
      <c r="C4" s="383" t="str">
        <f>'1-συμβολαια'!C4</f>
        <v>υποθήκη 1ο  κύρου [130τραπεζας]   ΕΞΑΛΕΙΨΗ</v>
      </c>
      <c r="D4" s="384">
        <f>'1-συμβολαια'!D4</f>
        <v>0</v>
      </c>
      <c r="E4" s="326"/>
      <c r="F4" s="326"/>
      <c r="G4" s="326"/>
      <c r="H4" s="326"/>
      <c r="I4" s="326"/>
      <c r="J4" s="326"/>
      <c r="K4" s="328">
        <f>'1-συμβολαια'!N4</f>
        <v>0</v>
      </c>
      <c r="L4" s="328">
        <f>'2-δικαιώμ'!N4+'5-αντίγρ'!O4</f>
        <v>2.2000000000000002</v>
      </c>
      <c r="M4" s="328"/>
      <c r="N4" s="328">
        <f>'1-συμβολαια'!O4</f>
        <v>53.8</v>
      </c>
      <c r="O4" s="328">
        <f t="shared" si="0"/>
        <v>2.2000000000000002</v>
      </c>
      <c r="P4" s="328">
        <f>'8-κ-15-17'!AG4</f>
        <v>0</v>
      </c>
      <c r="Q4" s="328">
        <f>'5-αντίγρ'!AM4+'6-μεταγρ'!O4+'6-μεταγρ'!P4+'7-προςΔΟΥ'!K4+'11-χαρτόσ'!H4+'13-ντιΜιΧο'!BR4</f>
        <v>4.46</v>
      </c>
      <c r="R4" s="328">
        <f>'13-ντιΜιΧο'!BQ4</f>
        <v>10.199999999999999</v>
      </c>
      <c r="S4" s="281"/>
      <c r="T4" s="272"/>
      <c r="U4" s="272"/>
      <c r="V4" s="272"/>
      <c r="W4" s="272"/>
      <c r="X4" s="272"/>
      <c r="Y4" s="275"/>
    </row>
    <row r="5" spans="1:25" s="5" customFormat="1">
      <c r="A5" s="493">
        <f>'1-συμβολαια'!A5</f>
        <v>0</v>
      </c>
      <c r="B5" s="387">
        <f>'1-συμβολαια'!B5</f>
        <v>0</v>
      </c>
      <c r="C5" s="383" t="str">
        <f>'1-συμβολαια'!C5</f>
        <v>δανείου 1ο  κύρου [130τραπεζας]   ΤΟΚΟΙ [προπληρωθέντες VS υπερΠληρωθέντες</v>
      </c>
      <c r="D5" s="384">
        <f>'1-συμβολαια'!D5</f>
        <v>222.22</v>
      </c>
      <c r="E5" s="326"/>
      <c r="F5" s="326"/>
      <c r="G5" s="326"/>
      <c r="H5" s="326"/>
      <c r="I5" s="326"/>
      <c r="J5" s="326"/>
      <c r="K5" s="328">
        <f>'1-συμβολαια'!N5</f>
        <v>0</v>
      </c>
      <c r="L5" s="328">
        <f>'2-δικαιώμ'!N5+'5-αντίγρ'!O5</f>
        <v>2.5333299999999999</v>
      </c>
      <c r="M5" s="328"/>
      <c r="N5" s="328">
        <f>'1-συμβολαια'!O5</f>
        <v>35.688870000000001</v>
      </c>
      <c r="O5" s="328">
        <f t="shared" si="0"/>
        <v>2.5333299999999999</v>
      </c>
      <c r="P5" s="328">
        <f>'8-κ-15-17'!AG5</f>
        <v>2.8888600000000002</v>
      </c>
      <c r="Q5" s="328">
        <f>'5-αντίγρ'!AM5+'6-μεταγρ'!O5+'6-μεταγρ'!P5+'7-προςΔΟΥ'!K5+'11-χαρτόσ'!H5+'13-ντιΜιΧο'!BR5</f>
        <v>0.5</v>
      </c>
      <c r="R5" s="328">
        <f>'13-ντιΜιΧο'!BQ5</f>
        <v>10</v>
      </c>
      <c r="S5" s="281"/>
      <c r="T5" s="272"/>
      <c r="U5" s="272"/>
      <c r="V5" s="272"/>
      <c r="W5" s="272"/>
      <c r="X5" s="272"/>
      <c r="Y5" s="275"/>
    </row>
    <row r="6" spans="1:25" s="5" customFormat="1">
      <c r="A6" s="493">
        <f>'1-συμβολαια'!A6</f>
        <v>0</v>
      </c>
      <c r="B6" s="387">
        <f>'1-συμβολαια'!B6</f>
        <v>0</v>
      </c>
      <c r="C6" s="383" t="str">
        <f>'1-συμβολαια'!C6</f>
        <v>δάνειο 1ο  κύρου [520τραπεζας]    ΕΞΟΦΛΗΣΗ</v>
      </c>
      <c r="D6" s="384">
        <f>'1-συμβολαια'!D6</f>
        <v>0</v>
      </c>
      <c r="E6" s="326"/>
      <c r="F6" s="326"/>
      <c r="G6" s="326"/>
      <c r="H6" s="326"/>
      <c r="I6" s="326"/>
      <c r="J6" s="326"/>
      <c r="K6" s="328">
        <f>'1-συμβολαια'!N6</f>
        <v>0</v>
      </c>
      <c r="L6" s="328">
        <f>'2-δικαιώμ'!N6+'5-αντίγρ'!O6</f>
        <v>2.2000000000000002</v>
      </c>
      <c r="M6" s="328"/>
      <c r="N6" s="328">
        <f>'1-συμβολαια'!O6</f>
        <v>33.799999999999997</v>
      </c>
      <c r="O6" s="328">
        <f t="shared" si="0"/>
        <v>2.2000000000000002</v>
      </c>
      <c r="P6" s="328">
        <f>'8-κ-15-17'!AG6</f>
        <v>0</v>
      </c>
      <c r="Q6" s="328">
        <f>'5-αντίγρ'!AM6+'6-μεταγρ'!O6+'6-μεταγρ'!P6+'7-προςΔΟΥ'!K6+'11-χαρτόσ'!H6+'13-ντιΜιΧο'!BR6</f>
        <v>0.5</v>
      </c>
      <c r="R6" s="328">
        <f>'13-ντιΜιΧο'!BQ6</f>
        <v>0</v>
      </c>
      <c r="S6" s="281"/>
      <c r="T6" s="272"/>
      <c r="U6" s="272"/>
      <c r="V6" s="272"/>
      <c r="W6" s="272"/>
      <c r="X6" s="272"/>
      <c r="Y6" s="275"/>
    </row>
    <row r="7" spans="1:25" s="5" customFormat="1">
      <c r="A7" s="493">
        <f>'1-συμβολαια'!A7</f>
        <v>0</v>
      </c>
      <c r="B7" s="387">
        <f>'1-συμβολαια'!B7</f>
        <v>0</v>
      </c>
      <c r="C7" s="383" t="str">
        <f>'1-συμβολαια'!C7</f>
        <v>υποθήκη 1ο  κύρου [520τραπεζας]   ΕΞΑΛΕΙΨΗ</v>
      </c>
      <c r="D7" s="384">
        <f>'1-συμβολαια'!D7</f>
        <v>0</v>
      </c>
      <c r="E7" s="326"/>
      <c r="F7" s="326"/>
      <c r="G7" s="326"/>
      <c r="H7" s="326"/>
      <c r="I7" s="326"/>
      <c r="J7" s="326"/>
      <c r="K7" s="328">
        <f>'1-συμβολαια'!N7</f>
        <v>0</v>
      </c>
      <c r="L7" s="328">
        <f>'2-δικαιώμ'!N7+'5-αντίγρ'!O7</f>
        <v>2.2000000000000002</v>
      </c>
      <c r="M7" s="328"/>
      <c r="N7" s="328">
        <f>'1-συμβολαια'!O7</f>
        <v>53.8</v>
      </c>
      <c r="O7" s="328">
        <f t="shared" si="0"/>
        <v>2.2000000000000002</v>
      </c>
      <c r="P7" s="328">
        <f>'8-κ-15-17'!AG7</f>
        <v>0</v>
      </c>
      <c r="Q7" s="328">
        <f>'5-αντίγρ'!AM7+'6-μεταγρ'!O7+'6-μεταγρ'!P7+'7-προςΔΟΥ'!K7+'11-χαρτόσ'!H7+'13-ντιΜιΧο'!BR7</f>
        <v>4.46</v>
      </c>
      <c r="R7" s="328">
        <f>'13-ντιΜιΧο'!BQ7</f>
        <v>10.199999999999999</v>
      </c>
      <c r="S7" s="281"/>
      <c r="T7" s="272"/>
      <c r="U7" s="272"/>
      <c r="V7" s="272"/>
      <c r="W7" s="272"/>
      <c r="X7" s="272"/>
      <c r="Y7" s="275"/>
    </row>
    <row r="8" spans="1:25" s="5" customFormat="1">
      <c r="A8" s="493">
        <f>'1-συμβολαια'!A8</f>
        <v>0</v>
      </c>
      <c r="B8" s="387">
        <f>'1-συμβολαια'!B8</f>
        <v>0</v>
      </c>
      <c r="C8" s="383" t="str">
        <f>'1-συμβολαια'!C8</f>
        <v>δανείου 1ο  κύρου [520τραπεζας]   ΤΟΚΟΙ [προπληρωθέντες VS υπερΠληρωθέντες</v>
      </c>
      <c r="D8" s="384">
        <f>'1-συμβολαια'!D8</f>
        <v>122.22</v>
      </c>
      <c r="E8" s="326"/>
      <c r="F8" s="326"/>
      <c r="G8" s="326"/>
      <c r="H8" s="326"/>
      <c r="I8" s="326"/>
      <c r="J8" s="326"/>
      <c r="K8" s="328">
        <f>'1-συμβολαια'!N8</f>
        <v>0</v>
      </c>
      <c r="L8" s="328">
        <f>'2-δικαιώμ'!N8+'5-αντίγρ'!O8</f>
        <v>2.3833300000000004</v>
      </c>
      <c r="M8" s="328"/>
      <c r="N8" s="328">
        <f>'1-συμβολαια'!O8</f>
        <v>34.83887</v>
      </c>
      <c r="O8" s="328">
        <f t="shared" si="0"/>
        <v>2.3833300000000004</v>
      </c>
      <c r="P8" s="328">
        <f>'8-κ-15-17'!AG8</f>
        <v>1.5888600000000002</v>
      </c>
      <c r="Q8" s="328">
        <f>'5-αντίγρ'!AM8+'6-μεταγρ'!O8+'6-μεταγρ'!P8+'7-προςΔΟΥ'!K8+'11-χαρτόσ'!H8+'13-ντιΜιΧο'!BR8</f>
        <v>0.5</v>
      </c>
      <c r="R8" s="328">
        <f>'13-ντιΜιΧο'!BQ8</f>
        <v>10</v>
      </c>
      <c r="S8" s="281"/>
      <c r="T8" s="272"/>
      <c r="U8" s="272"/>
      <c r="V8" s="272"/>
      <c r="W8" s="272"/>
      <c r="X8" s="272"/>
      <c r="Y8" s="275"/>
    </row>
    <row r="9" spans="1:25" s="5" customFormat="1">
      <c r="A9" s="493">
        <f>'1-συμβολαια'!A9</f>
        <v>0</v>
      </c>
      <c r="B9" s="387">
        <f>'1-συμβολαια'!B9</f>
        <v>0</v>
      </c>
      <c r="C9" s="383" t="str">
        <f>'1-συμβολαια'!C9</f>
        <v>δάνειο 1ο  κύρου [520.1τραπεζας]    ΕΞΟΦΛΗΣΗ</v>
      </c>
      <c r="D9" s="384">
        <f>'1-συμβολαια'!D9</f>
        <v>0</v>
      </c>
      <c r="E9" s="368"/>
      <c r="F9" s="368"/>
      <c r="G9" s="368"/>
      <c r="H9" s="368"/>
      <c r="I9" s="368"/>
      <c r="J9" s="368"/>
      <c r="K9" s="328">
        <f>'1-συμβολαια'!N9</f>
        <v>0</v>
      </c>
      <c r="L9" s="328">
        <f>'2-δικαιώμ'!N9+'5-αντίγρ'!O9</f>
        <v>2.2000000000000002</v>
      </c>
      <c r="M9" s="328"/>
      <c r="N9" s="328">
        <f>'1-συμβολαια'!O9</f>
        <v>33.799999999999997</v>
      </c>
      <c r="O9" s="328">
        <f t="shared" si="0"/>
        <v>2.2000000000000002</v>
      </c>
      <c r="P9" s="328">
        <f>'8-κ-15-17'!AG9</f>
        <v>0</v>
      </c>
      <c r="Q9" s="328">
        <f>'5-αντίγρ'!AM9+'6-μεταγρ'!O9+'6-μεταγρ'!P9+'7-προςΔΟΥ'!K9+'11-χαρτόσ'!H9+'13-ντιΜιΧο'!BR9</f>
        <v>0.5</v>
      </c>
      <c r="R9" s="328">
        <f>'13-ντιΜιΧο'!BQ9</f>
        <v>0</v>
      </c>
      <c r="S9" s="281"/>
      <c r="T9" s="272"/>
      <c r="U9" s="272"/>
      <c r="V9" s="272"/>
      <c r="W9" s="272"/>
      <c r="X9" s="272"/>
      <c r="Y9" s="275"/>
    </row>
    <row r="10" spans="1:25" s="5" customFormat="1">
      <c r="A10" s="493">
        <f>'1-συμβολαια'!A10</f>
        <v>0</v>
      </c>
      <c r="B10" s="387">
        <f>'1-συμβολαια'!B10</f>
        <v>0</v>
      </c>
      <c r="C10" s="383" t="str">
        <f>'1-συμβολαια'!C10</f>
        <v>υποθήκη 1ο  κύρου [520.1τραπεζας]   ΕΞΑΛΕΙΨΗ</v>
      </c>
      <c r="D10" s="384">
        <f>'1-συμβολαια'!D10</f>
        <v>0</v>
      </c>
      <c r="E10" s="368"/>
      <c r="F10" s="368"/>
      <c r="G10" s="368"/>
      <c r="H10" s="368"/>
      <c r="I10" s="368"/>
      <c r="J10" s="368"/>
      <c r="K10" s="328">
        <f>'1-συμβολαια'!N10</f>
        <v>0</v>
      </c>
      <c r="L10" s="328">
        <f>'2-δικαιώμ'!N10+'5-αντίγρ'!O10</f>
        <v>2.2000000000000002</v>
      </c>
      <c r="M10" s="328"/>
      <c r="N10" s="328">
        <f>'1-συμβολαια'!O10</f>
        <v>53.8</v>
      </c>
      <c r="O10" s="328">
        <f t="shared" si="0"/>
        <v>2.2000000000000002</v>
      </c>
      <c r="P10" s="328">
        <f>'8-κ-15-17'!AG10</f>
        <v>0</v>
      </c>
      <c r="Q10" s="328">
        <f>'5-αντίγρ'!AM10+'6-μεταγρ'!O10+'6-μεταγρ'!P10+'7-προςΔΟΥ'!K10+'11-χαρτόσ'!H10+'13-ντιΜιΧο'!BR10</f>
        <v>4.46</v>
      </c>
      <c r="R10" s="328">
        <f>'13-ντιΜιΧο'!BQ10</f>
        <v>10.199999999999999</v>
      </c>
      <c r="S10" s="281"/>
      <c r="T10" s="272"/>
      <c r="U10" s="272"/>
      <c r="V10" s="272"/>
      <c r="W10" s="272"/>
      <c r="X10" s="272"/>
      <c r="Y10" s="275"/>
    </row>
    <row r="11" spans="1:25" s="5" customFormat="1">
      <c r="A11" s="493">
        <f>'1-συμβολαια'!A11</f>
        <v>0</v>
      </c>
      <c r="B11" s="387">
        <f>'1-συμβολαια'!B11</f>
        <v>0</v>
      </c>
      <c r="C11" s="383" t="str">
        <f>'1-συμβολαια'!C11</f>
        <v>δανείου 1ο  κύρου [520.1τραπεζας]   ΤΟΚΟΙ [προπληρωθέντες VS υπερΠληρωθέντες</v>
      </c>
      <c r="D11" s="384">
        <f>'1-συμβολαια'!D11</f>
        <v>144.44</v>
      </c>
      <c r="E11" s="368"/>
      <c r="F11" s="368"/>
      <c r="G11" s="368"/>
      <c r="H11" s="368"/>
      <c r="I11" s="368"/>
      <c r="J11" s="368"/>
      <c r="K11" s="328">
        <f>'1-συμβολαια'!N11</f>
        <v>0</v>
      </c>
      <c r="L11" s="328">
        <f>'2-δικαιώμ'!N11+'5-αντίγρ'!O11</f>
        <v>2.4166599999999998</v>
      </c>
      <c r="M11" s="328"/>
      <c r="N11" s="328">
        <f>'1-συμβολαια'!O11</f>
        <v>35.027740000000001</v>
      </c>
      <c r="O11" s="328">
        <f t="shared" si="0"/>
        <v>2.4166599999999998</v>
      </c>
      <c r="P11" s="328">
        <f>'8-κ-15-17'!AG11</f>
        <v>1.8777200000000001</v>
      </c>
      <c r="Q11" s="328">
        <f>'5-αντίγρ'!AM11+'6-μεταγρ'!O11+'6-μεταγρ'!P11+'7-προςΔΟΥ'!K11+'11-χαρτόσ'!H11+'13-ντιΜιΧο'!BR11</f>
        <v>0.5</v>
      </c>
      <c r="R11" s="328">
        <f>'13-ντιΜιΧο'!BQ11</f>
        <v>10</v>
      </c>
      <c r="S11" s="281"/>
      <c r="T11" s="272"/>
      <c r="U11" s="272"/>
      <c r="V11" s="272"/>
      <c r="W11" s="272"/>
      <c r="X11" s="272"/>
      <c r="Y11" s="275"/>
    </row>
    <row r="12" spans="1:25" s="5" customFormat="1">
      <c r="A12" s="493">
        <f>'1-συμβολαια'!A12</f>
        <v>0</v>
      </c>
      <c r="B12" s="387">
        <f>'1-συμβολαια'!B12</f>
        <v>0</v>
      </c>
      <c r="C12" s="383" t="str">
        <f>'1-συμβολαια'!C12</f>
        <v>δάνειο 1ο  κύρου [130.1τραπεζας]    ΕΞΟΦΛΗΣΗ</v>
      </c>
      <c r="D12" s="384">
        <f>'1-συμβολαια'!D12</f>
        <v>0</v>
      </c>
      <c r="E12" s="368"/>
      <c r="F12" s="368"/>
      <c r="G12" s="368"/>
      <c r="H12" s="368"/>
      <c r="I12" s="368"/>
      <c r="J12" s="368"/>
      <c r="K12" s="328">
        <f>'1-συμβολαια'!N12</f>
        <v>0</v>
      </c>
      <c r="L12" s="328">
        <f>'2-δικαιώμ'!N12+'5-αντίγρ'!O12</f>
        <v>2.2000000000000002</v>
      </c>
      <c r="M12" s="328"/>
      <c r="N12" s="328">
        <f>'1-συμβολαια'!O12</f>
        <v>33.799999999999997</v>
      </c>
      <c r="O12" s="328">
        <f t="shared" si="0"/>
        <v>2.2000000000000002</v>
      </c>
      <c r="P12" s="328">
        <f>'8-κ-15-17'!AG12</f>
        <v>0</v>
      </c>
      <c r="Q12" s="328">
        <f>'5-αντίγρ'!AM12+'6-μεταγρ'!O12+'6-μεταγρ'!P12+'7-προςΔΟΥ'!K12+'11-χαρτόσ'!H12+'13-ντιΜιΧο'!BR12</f>
        <v>0.5</v>
      </c>
      <c r="R12" s="328">
        <f>'13-ντιΜιΧο'!BQ12</f>
        <v>0</v>
      </c>
      <c r="S12" s="281"/>
      <c r="T12" s="272"/>
      <c r="U12" s="272"/>
      <c r="V12" s="272"/>
      <c r="W12" s="272"/>
      <c r="X12" s="272"/>
      <c r="Y12" s="275"/>
    </row>
    <row r="13" spans="1:25" s="5" customFormat="1">
      <c r="A13" s="493">
        <f>'1-συμβολαια'!A13</f>
        <v>0</v>
      </c>
      <c r="B13" s="387">
        <f>'1-συμβολαια'!B13</f>
        <v>0</v>
      </c>
      <c r="C13" s="383" t="str">
        <f>'1-συμβολαια'!C13</f>
        <v>υποθήκη 1ο  κύρου [130.1τραπεζας]   ΕΞΑΛΕΙΨΗ</v>
      </c>
      <c r="D13" s="384">
        <f>'1-συμβολαια'!D13</f>
        <v>0</v>
      </c>
      <c r="E13" s="368"/>
      <c r="F13" s="368"/>
      <c r="G13" s="368"/>
      <c r="H13" s="368"/>
      <c r="I13" s="368"/>
      <c r="J13" s="368"/>
      <c r="K13" s="328">
        <f>'1-συμβολαια'!N13</f>
        <v>0</v>
      </c>
      <c r="L13" s="328">
        <f>'2-δικαιώμ'!N13+'5-αντίγρ'!O13</f>
        <v>2.2000000000000002</v>
      </c>
      <c r="M13" s="328"/>
      <c r="N13" s="328">
        <f>'1-συμβολαια'!O13</f>
        <v>53.8</v>
      </c>
      <c r="O13" s="328">
        <f t="shared" si="0"/>
        <v>2.2000000000000002</v>
      </c>
      <c r="P13" s="328">
        <f>'8-κ-15-17'!AG13</f>
        <v>0</v>
      </c>
      <c r="Q13" s="328">
        <f>'5-αντίγρ'!AM13+'6-μεταγρ'!O13+'6-μεταγρ'!P13+'7-προςΔΟΥ'!K13+'11-χαρτόσ'!H13+'13-ντιΜιΧο'!BR13</f>
        <v>4.46</v>
      </c>
      <c r="R13" s="328">
        <f>'13-ντιΜιΧο'!BQ13</f>
        <v>10.199999999999999</v>
      </c>
      <c r="S13" s="281"/>
      <c r="T13" s="272"/>
      <c r="U13" s="272"/>
      <c r="V13" s="272"/>
      <c r="W13" s="272"/>
      <c r="X13" s="272"/>
      <c r="Y13" s="275"/>
    </row>
    <row r="14" spans="1:25" s="5" customFormat="1">
      <c r="A14" s="493">
        <f>'1-συμβολαια'!A14</f>
        <v>0</v>
      </c>
      <c r="B14" s="387">
        <f>'1-συμβολαια'!B14</f>
        <v>0</v>
      </c>
      <c r="C14" s="383" t="str">
        <f>'1-συμβολαια'!C14</f>
        <v>δανείου 1ο  κύρου [130.1τραπεζας]   ΤΟΚΟΙ [προπληρωθέντες VS υπερΠληρωθέντες</v>
      </c>
      <c r="D14" s="384">
        <f>'1-συμβολαια'!D14</f>
        <v>266.66000000000003</v>
      </c>
      <c r="E14" s="368"/>
      <c r="F14" s="368"/>
      <c r="G14" s="368"/>
      <c r="H14" s="368"/>
      <c r="I14" s="368"/>
      <c r="J14" s="368"/>
      <c r="K14" s="328">
        <f>'1-συμβολαια'!N14</f>
        <v>0</v>
      </c>
      <c r="L14" s="328">
        <f>'2-δικαιώμ'!N14+'5-αντίγρ'!O14</f>
        <v>2.59999</v>
      </c>
      <c r="M14" s="328"/>
      <c r="N14" s="328">
        <f>'1-συμβολαια'!O14</f>
        <v>36.066609999999997</v>
      </c>
      <c r="O14" s="328">
        <f t="shared" si="0"/>
        <v>2.59999</v>
      </c>
      <c r="P14" s="328">
        <f>'8-κ-15-17'!AG14</f>
        <v>3.4665800000000004</v>
      </c>
      <c r="Q14" s="328">
        <f>'5-αντίγρ'!AM14+'6-μεταγρ'!O14+'6-μεταγρ'!P14+'7-προςΔΟΥ'!K14+'11-χαρτόσ'!H14+'13-ντιΜιΧο'!BR14</f>
        <v>0.5</v>
      </c>
      <c r="R14" s="328">
        <f>'13-ντιΜιΧο'!BQ14</f>
        <v>10</v>
      </c>
      <c r="S14" s="281"/>
      <c r="T14" s="272"/>
      <c r="U14" s="272"/>
      <c r="V14" s="272"/>
      <c r="W14" s="272"/>
      <c r="X14" s="272"/>
      <c r="Y14" s="275"/>
    </row>
    <row r="15" spans="1:25" s="5" customFormat="1">
      <c r="A15" s="493">
        <f>'1-συμβολαια'!A15</f>
        <v>0</v>
      </c>
      <c r="B15" s="387">
        <f>'1-συμβολαια'!B15</f>
        <v>0</v>
      </c>
      <c r="C15" s="383" t="str">
        <f>'1-συμβολαια'!C15</f>
        <v>δάνειο 1ο  κύρου [130.2τραπεζας]    ΕΞΟΦΛΗΣΗ</v>
      </c>
      <c r="D15" s="384">
        <f>'1-συμβολαια'!D15</f>
        <v>0</v>
      </c>
      <c r="E15" s="368"/>
      <c r="F15" s="368"/>
      <c r="G15" s="368"/>
      <c r="H15" s="368"/>
      <c r="I15" s="368"/>
      <c r="J15" s="368"/>
      <c r="K15" s="328">
        <f>'1-συμβολαια'!N15</f>
        <v>0</v>
      </c>
      <c r="L15" s="328">
        <f>'2-δικαιώμ'!N15+'5-αντίγρ'!O15</f>
        <v>2.2000000000000002</v>
      </c>
      <c r="M15" s="328"/>
      <c r="N15" s="328">
        <f>'1-συμβολαια'!O15</f>
        <v>33.799999999999997</v>
      </c>
      <c r="O15" s="328">
        <f t="shared" si="0"/>
        <v>2.2000000000000002</v>
      </c>
      <c r="P15" s="328">
        <f>'8-κ-15-17'!AG15</f>
        <v>0</v>
      </c>
      <c r="Q15" s="328">
        <f>'5-αντίγρ'!AM15+'6-μεταγρ'!O15+'6-μεταγρ'!P15+'7-προςΔΟΥ'!K15+'11-χαρτόσ'!H15+'13-ντιΜιΧο'!BR15</f>
        <v>0.5</v>
      </c>
      <c r="R15" s="328">
        <f>'13-ντιΜιΧο'!BQ15</f>
        <v>0</v>
      </c>
      <c r="S15" s="281"/>
      <c r="T15" s="272"/>
      <c r="U15" s="272"/>
      <c r="V15" s="272"/>
      <c r="W15" s="272"/>
      <c r="X15" s="272"/>
      <c r="Y15" s="275"/>
    </row>
    <row r="16" spans="1:25" s="5" customFormat="1">
      <c r="A16" s="493">
        <f>'1-συμβολαια'!A16</f>
        <v>0</v>
      </c>
      <c r="B16" s="387">
        <f>'1-συμβολαια'!B16</f>
        <v>0</v>
      </c>
      <c r="C16" s="383" t="str">
        <f>'1-συμβολαια'!C16</f>
        <v>υποθήκη 1ο  κύρου [130.2τραπεζας]   ΕΞΑΛΕΙΨΗ</v>
      </c>
      <c r="D16" s="384">
        <f>'1-συμβολαια'!D16</f>
        <v>0</v>
      </c>
      <c r="E16" s="368"/>
      <c r="F16" s="368"/>
      <c r="G16" s="368"/>
      <c r="H16" s="368"/>
      <c r="I16" s="368"/>
      <c r="J16" s="368"/>
      <c r="K16" s="328">
        <f>'1-συμβολαια'!N16</f>
        <v>0</v>
      </c>
      <c r="L16" s="328">
        <f>'2-δικαιώμ'!N16+'5-αντίγρ'!O16</f>
        <v>2.2000000000000002</v>
      </c>
      <c r="M16" s="328"/>
      <c r="N16" s="328">
        <f>'1-συμβολαια'!O16</f>
        <v>53.8</v>
      </c>
      <c r="O16" s="328">
        <f t="shared" si="0"/>
        <v>2.2000000000000002</v>
      </c>
      <c r="P16" s="328">
        <f>'8-κ-15-17'!AG16</f>
        <v>0</v>
      </c>
      <c r="Q16" s="328">
        <f>'5-αντίγρ'!AM16+'6-μεταγρ'!O16+'6-μεταγρ'!P16+'7-προςΔΟΥ'!K16+'11-χαρτόσ'!H16+'13-ντιΜιΧο'!BR16</f>
        <v>4.46</v>
      </c>
      <c r="R16" s="328">
        <f>'13-ντιΜιΧο'!BQ16</f>
        <v>10.199999999999999</v>
      </c>
      <c r="S16" s="281"/>
      <c r="T16" s="272"/>
      <c r="U16" s="272"/>
      <c r="V16" s="272"/>
      <c r="W16" s="272"/>
      <c r="X16" s="272"/>
      <c r="Y16" s="275"/>
    </row>
    <row r="17" spans="1:29" s="5" customFormat="1">
      <c r="A17" s="493">
        <f>'1-συμβολαια'!A17</f>
        <v>0</v>
      </c>
      <c r="B17" s="387">
        <f>'1-συμβολαια'!B17</f>
        <v>0</v>
      </c>
      <c r="C17" s="383" t="str">
        <f>'1-συμβολαια'!C17</f>
        <v>δανείου 1ο  κύρου [130.2τραπεζας]   ΤΟΚΟΙ [προπληρωθέντες VS υπερΠληρωθέντες</v>
      </c>
      <c r="D17" s="384">
        <f>'1-συμβολαια'!D17</f>
        <v>466.66</v>
      </c>
      <c r="E17" s="368"/>
      <c r="F17" s="368"/>
      <c r="G17" s="368"/>
      <c r="H17" s="368"/>
      <c r="I17" s="368"/>
      <c r="J17" s="368"/>
      <c r="K17" s="328">
        <f>'1-συμβολαια'!N17</f>
        <v>0</v>
      </c>
      <c r="L17" s="328">
        <f>'2-δικαιώμ'!N17+'5-αντίγρ'!O17</f>
        <v>2.8999900000000003</v>
      </c>
      <c r="M17" s="328"/>
      <c r="N17" s="328">
        <f>'1-συμβολαια'!O17</f>
        <v>37.76661</v>
      </c>
      <c r="O17" s="328">
        <f t="shared" si="0"/>
        <v>2.8999900000000003</v>
      </c>
      <c r="P17" s="328">
        <f>'8-κ-15-17'!AG17</f>
        <v>6.066580000000001</v>
      </c>
      <c r="Q17" s="328">
        <f>'5-αντίγρ'!AM17+'6-μεταγρ'!O17+'6-μεταγρ'!P17+'7-προςΔΟΥ'!K17+'11-χαρτόσ'!H17+'13-ντιΜιΧο'!BR17</f>
        <v>0.5</v>
      </c>
      <c r="R17" s="328">
        <f>'13-ντιΜιΧο'!BQ17</f>
        <v>10</v>
      </c>
      <c r="S17" s="281"/>
      <c r="T17" s="272"/>
      <c r="U17" s="272"/>
      <c r="V17" s="272"/>
      <c r="W17" s="272"/>
      <c r="X17" s="272"/>
      <c r="Y17" s="275"/>
    </row>
    <row r="18" spans="1:29" s="5" customFormat="1">
      <c r="A18" s="493">
        <f>'1-συμβολαια'!A18</f>
        <v>0</v>
      </c>
      <c r="B18" s="387">
        <f>'1-συμβολαια'!B18</f>
        <v>0</v>
      </c>
      <c r="C18" s="383" t="str">
        <f>'1-συμβολαια'!C18</f>
        <v>δάνειο 1ο  κύρου [520.2τραπεζας]    ΕΞΟΦΛΗΣΗ</v>
      </c>
      <c r="D18" s="384">
        <f>'1-συμβολαια'!D18</f>
        <v>0</v>
      </c>
      <c r="E18" s="368"/>
      <c r="F18" s="368"/>
      <c r="G18" s="368"/>
      <c r="H18" s="368"/>
      <c r="I18" s="368"/>
      <c r="J18" s="368"/>
      <c r="K18" s="328">
        <f>'1-συμβολαια'!N18</f>
        <v>0</v>
      </c>
      <c r="L18" s="328">
        <f>'2-δικαιώμ'!N18+'5-αντίγρ'!O18</f>
        <v>2.2000000000000002</v>
      </c>
      <c r="M18" s="328"/>
      <c r="N18" s="328">
        <f>'1-συμβολαια'!O18</f>
        <v>33.799999999999997</v>
      </c>
      <c r="O18" s="328">
        <f t="shared" si="0"/>
        <v>2.2000000000000002</v>
      </c>
      <c r="P18" s="328">
        <f>'8-κ-15-17'!AG18</f>
        <v>0</v>
      </c>
      <c r="Q18" s="328">
        <f>'5-αντίγρ'!AM18+'6-μεταγρ'!O18+'6-μεταγρ'!P18+'7-προςΔΟΥ'!K18+'11-χαρτόσ'!H18+'13-ντιΜιΧο'!BR18</f>
        <v>0.5</v>
      </c>
      <c r="R18" s="328">
        <f>'13-ντιΜιΧο'!BQ18</f>
        <v>0</v>
      </c>
      <c r="S18" s="281"/>
      <c r="T18" s="272"/>
      <c r="U18" s="272"/>
      <c r="V18" s="272"/>
      <c r="W18" s="272"/>
      <c r="X18" s="272"/>
      <c r="Y18" s="275"/>
    </row>
    <row r="19" spans="1:29" s="5" customFormat="1">
      <c r="A19" s="493">
        <f>'1-συμβολαια'!A19</f>
        <v>0</v>
      </c>
      <c r="B19" s="387">
        <f>'1-συμβολαια'!B19</f>
        <v>0</v>
      </c>
      <c r="C19" s="383" t="str">
        <f>'1-συμβολαια'!C19</f>
        <v>υποθήκη 1ο  κύρου [520.2τραπεζας]   ΕΞΑΛΕΙΨΗ</v>
      </c>
      <c r="D19" s="384">
        <f>'1-συμβολαια'!D19</f>
        <v>0</v>
      </c>
      <c r="E19" s="368"/>
      <c r="F19" s="368"/>
      <c r="G19" s="368"/>
      <c r="H19" s="368"/>
      <c r="I19" s="368"/>
      <c r="J19" s="368"/>
      <c r="K19" s="328">
        <f>'1-συμβολαια'!N19</f>
        <v>0</v>
      </c>
      <c r="L19" s="328">
        <f>'2-δικαιώμ'!N19+'5-αντίγρ'!O19</f>
        <v>2.2000000000000002</v>
      </c>
      <c r="M19" s="328"/>
      <c r="N19" s="328">
        <f>'1-συμβολαια'!O19</f>
        <v>53.8</v>
      </c>
      <c r="O19" s="328">
        <f t="shared" si="0"/>
        <v>2.2000000000000002</v>
      </c>
      <c r="P19" s="328">
        <f>'8-κ-15-17'!AG19</f>
        <v>0</v>
      </c>
      <c r="Q19" s="328">
        <f>'5-αντίγρ'!AM19+'6-μεταγρ'!O19+'6-μεταγρ'!P19+'7-προςΔΟΥ'!K19+'11-χαρτόσ'!H19+'13-ντιΜιΧο'!BR19</f>
        <v>4.46</v>
      </c>
      <c r="R19" s="328">
        <f>'13-ντιΜιΧο'!BQ19</f>
        <v>10.199999999999999</v>
      </c>
      <c r="S19" s="281"/>
      <c r="T19" s="272"/>
      <c r="U19" s="272"/>
      <c r="V19" s="272"/>
      <c r="W19" s="272"/>
      <c r="X19" s="272"/>
      <c r="Y19" s="275"/>
    </row>
    <row r="20" spans="1:29" s="5" customFormat="1">
      <c r="A20" s="493">
        <f>'1-συμβολαια'!A20</f>
        <v>0</v>
      </c>
      <c r="B20" s="387">
        <f>'1-συμβολαια'!B20</f>
        <v>0</v>
      </c>
      <c r="C20" s="383" t="str">
        <f>'1-συμβολαια'!C20</f>
        <v>δανείου 1ο  κύρου [520.2τραπεζας]   ΤΟΚΟΙ [προπληρωθέντες VS υπερΠληρωθέντες</v>
      </c>
      <c r="D20" s="384">
        <f>'1-συμβολαια'!D20</f>
        <v>188.88</v>
      </c>
      <c r="E20" s="368"/>
      <c r="F20" s="368"/>
      <c r="G20" s="368"/>
      <c r="H20" s="368"/>
      <c r="I20" s="368"/>
      <c r="J20" s="368"/>
      <c r="K20" s="328">
        <f>'1-συμβολαια'!N20</f>
        <v>0</v>
      </c>
      <c r="L20" s="328">
        <f>'2-δικαιώμ'!N20+'5-αντίγρ'!O20</f>
        <v>2.4833200000000004</v>
      </c>
      <c r="M20" s="328"/>
      <c r="N20" s="328">
        <f>'1-συμβολαια'!O20</f>
        <v>35.405479999999997</v>
      </c>
      <c r="O20" s="328">
        <f t="shared" si="0"/>
        <v>2.4833200000000004</v>
      </c>
      <c r="P20" s="328">
        <f>'8-κ-15-17'!AG20</f>
        <v>2.4554400000000003</v>
      </c>
      <c r="Q20" s="328">
        <f>'5-αντίγρ'!AM20+'6-μεταγρ'!O20+'6-μεταγρ'!P20+'7-προςΔΟΥ'!K20+'11-χαρτόσ'!H20+'13-ντιΜιΧο'!BR20</f>
        <v>0.5</v>
      </c>
      <c r="R20" s="328">
        <f>'13-ντιΜιΧο'!BQ20</f>
        <v>10</v>
      </c>
      <c r="S20" s="281"/>
      <c r="T20" s="272"/>
      <c r="U20" s="272"/>
      <c r="V20" s="272"/>
      <c r="W20" s="272"/>
      <c r="X20" s="272"/>
      <c r="Y20" s="275"/>
    </row>
    <row r="21" spans="1:29" s="5" customFormat="1">
      <c r="A21" s="493">
        <f>'1-συμβολαια'!A21</f>
        <v>0</v>
      </c>
      <c r="B21" s="387">
        <f>'1-συμβολαια'!B21</f>
        <v>0</v>
      </c>
      <c r="C21" s="383" t="str">
        <f>'1-συμβολαια'!C21</f>
        <v>δάνειο 1ο  κύρου     ΕΞΟΦΛΗΣΗ</v>
      </c>
      <c r="D21" s="384">
        <f>'1-συμβολαια'!D21</f>
        <v>0</v>
      </c>
      <c r="E21" s="368"/>
      <c r="F21" s="368"/>
      <c r="G21" s="368"/>
      <c r="H21" s="368"/>
      <c r="I21" s="368"/>
      <c r="J21" s="368"/>
      <c r="K21" s="328">
        <f>'1-συμβολαια'!N21</f>
        <v>23.8</v>
      </c>
      <c r="L21" s="328">
        <f>'2-δικαιώμ'!N21+'5-αντίγρ'!O21</f>
        <v>4.4000000000000004</v>
      </c>
      <c r="M21" s="328">
        <v>2.2000000000000002</v>
      </c>
      <c r="N21" s="328">
        <f>'1-συμβολαια'!O21</f>
        <v>27.8</v>
      </c>
      <c r="O21" s="328">
        <f t="shared" si="0"/>
        <v>2.2000000000000002</v>
      </c>
      <c r="P21" s="328">
        <f>'8-κ-15-17'!AG21</f>
        <v>0</v>
      </c>
      <c r="Q21" s="328">
        <f>'5-αντίγρ'!AM21+'6-μεταγρ'!O21+'6-μεταγρ'!P21+'7-προςΔΟΥ'!K21+'11-χαρτόσ'!H21+'13-ντιΜιΧο'!BR21</f>
        <v>1.5</v>
      </c>
      <c r="R21" s="328">
        <f>'13-ντιΜιΧο'!BQ21</f>
        <v>100.3</v>
      </c>
      <c r="S21" s="281"/>
      <c r="T21" s="272"/>
      <c r="U21" s="272"/>
      <c r="V21" s="272"/>
      <c r="W21" s="272"/>
      <c r="X21" s="272"/>
      <c r="Y21" s="275"/>
    </row>
    <row r="22" spans="1:29" s="5" customFormat="1">
      <c r="A22" s="493">
        <f>'1-συμβολαια'!A22</f>
        <v>0</v>
      </c>
      <c r="B22" s="387">
        <f>'1-συμβολαια'!B22</f>
        <v>0</v>
      </c>
      <c r="C22" s="383" t="str">
        <f>'1-συμβολαια'!C22</f>
        <v>υποθήκη 1ο  κύρου     ΕΞΑΛΕΙΨΗ</v>
      </c>
      <c r="D22" s="384">
        <f>'1-συμβολαια'!D22</f>
        <v>0</v>
      </c>
      <c r="E22" s="368"/>
      <c r="F22" s="368"/>
      <c r="G22" s="368"/>
      <c r="H22" s="368"/>
      <c r="I22" s="368"/>
      <c r="J22" s="368"/>
      <c r="K22" s="328">
        <f>'1-συμβολαια'!N22</f>
        <v>0</v>
      </c>
      <c r="L22" s="328">
        <f>'2-δικαιώμ'!N22+'5-αντίγρ'!O22</f>
        <v>2.2000000000000002</v>
      </c>
      <c r="M22" s="328"/>
      <c r="N22" s="328">
        <f>'1-συμβολαια'!O22</f>
        <v>53.8</v>
      </c>
      <c r="O22" s="328">
        <f t="shared" si="0"/>
        <v>2.2000000000000002</v>
      </c>
      <c r="P22" s="328">
        <f>'8-κ-15-17'!AG22</f>
        <v>0</v>
      </c>
      <c r="Q22" s="328">
        <f>'5-αντίγρ'!AM22+'6-μεταγρ'!O22+'6-μεταγρ'!P22+'7-προςΔΟΥ'!K22+'11-χαρτόσ'!H22+'13-ντιΜιΧο'!BR22</f>
        <v>4.46</v>
      </c>
      <c r="R22" s="328">
        <f>'13-ντιΜιΧο'!BQ22</f>
        <v>30.2</v>
      </c>
      <c r="S22" s="281"/>
      <c r="T22" s="272"/>
      <c r="U22" s="272"/>
      <c r="V22" s="272"/>
      <c r="W22" s="272"/>
      <c r="X22" s="272"/>
      <c r="Y22" s="275"/>
    </row>
    <row r="23" spans="1:29" s="5" customFormat="1">
      <c r="A23" s="493">
        <f>'1-συμβολαια'!A23</f>
        <v>0</v>
      </c>
      <c r="B23" s="387">
        <f>'1-συμβολαια'!B23</f>
        <v>0</v>
      </c>
      <c r="C23" s="383" t="str">
        <f>'1-συμβολαια'!C23</f>
        <v>δανείου 1ο  κύρου     ΤΟΚΟΙ [προπληρωθέντες VS υπερΠληρωθέντες</v>
      </c>
      <c r="D23" s="384">
        <f>'1-συμβολαια'!D23</f>
        <v>44.44</v>
      </c>
      <c r="E23" s="368"/>
      <c r="F23" s="368"/>
      <c r="G23" s="368"/>
      <c r="H23" s="368"/>
      <c r="I23" s="368"/>
      <c r="J23" s="368"/>
      <c r="K23" s="328">
        <f>'1-συμβολαια'!N23</f>
        <v>0</v>
      </c>
      <c r="L23" s="328">
        <f>'2-δικαιώμ'!N23+'5-αντίγρ'!O23</f>
        <v>2.2666600000000003</v>
      </c>
      <c r="M23" s="328"/>
      <c r="N23" s="328">
        <f>'1-συμβολαια'!O23</f>
        <v>34.17774</v>
      </c>
      <c r="O23" s="328">
        <f t="shared" si="0"/>
        <v>2.2666600000000003</v>
      </c>
      <c r="P23" s="328">
        <f>'8-κ-15-17'!AG23</f>
        <v>0.57772000000000001</v>
      </c>
      <c r="Q23" s="328">
        <f>'5-αντίγρ'!AM23+'6-μεταγρ'!O23+'6-μεταγρ'!P23+'7-προςΔΟΥ'!K23+'11-χαρτόσ'!H23+'13-ντιΜιΧο'!BR23</f>
        <v>0.5</v>
      </c>
      <c r="R23" s="328">
        <f>'13-ντιΜιΧο'!BQ23</f>
        <v>20</v>
      </c>
      <c r="S23" s="281"/>
      <c r="T23" s="272"/>
      <c r="U23" s="272"/>
      <c r="V23" s="272"/>
      <c r="W23" s="272"/>
      <c r="X23" s="272"/>
      <c r="Y23" s="275"/>
    </row>
    <row r="24" spans="1:29">
      <c r="A24" s="704" t="s">
        <v>56</v>
      </c>
      <c r="B24" s="704"/>
      <c r="C24" s="704"/>
      <c r="D24" s="704"/>
      <c r="E24" s="11">
        <f t="shared" ref="E24:Y24" si="1">SUM(E3:E23)</f>
        <v>0</v>
      </c>
      <c r="F24" s="11">
        <f t="shared" si="1"/>
        <v>0</v>
      </c>
      <c r="G24" s="11">
        <f t="shared" si="1"/>
        <v>0</v>
      </c>
      <c r="H24" s="11">
        <f t="shared" si="1"/>
        <v>0</v>
      </c>
      <c r="I24" s="11">
        <f t="shared" si="1"/>
        <v>0</v>
      </c>
      <c r="J24" s="11">
        <f t="shared" si="1"/>
        <v>0</v>
      </c>
      <c r="K24" s="11">
        <f t="shared" si="1"/>
        <v>23.8</v>
      </c>
      <c r="L24" s="11">
        <f t="shared" si="1"/>
        <v>50.583280000000009</v>
      </c>
      <c r="M24" s="11">
        <f t="shared" si="1"/>
        <v>2.2000000000000002</v>
      </c>
      <c r="N24" s="11">
        <f t="shared" si="1"/>
        <v>856.17191999999977</v>
      </c>
      <c r="O24" s="11">
        <f t="shared" si="1"/>
        <v>48.383280000000013</v>
      </c>
      <c r="P24" s="11">
        <f t="shared" si="1"/>
        <v>18.921760000000003</v>
      </c>
      <c r="Q24" s="11">
        <f t="shared" si="1"/>
        <v>39.22</v>
      </c>
      <c r="R24" s="11">
        <f t="shared" si="1"/>
        <v>271.7</v>
      </c>
      <c r="S24" s="282">
        <f t="shared" si="1"/>
        <v>0</v>
      </c>
      <c r="T24" s="282">
        <f t="shared" si="1"/>
        <v>0</v>
      </c>
      <c r="U24" s="282">
        <f t="shared" si="1"/>
        <v>0</v>
      </c>
      <c r="V24" s="282">
        <f t="shared" si="1"/>
        <v>0</v>
      </c>
      <c r="W24" s="282">
        <f t="shared" si="1"/>
        <v>0</v>
      </c>
      <c r="X24" s="282">
        <f t="shared" si="1"/>
        <v>0</v>
      </c>
      <c r="Y24" s="283">
        <f t="shared" si="1"/>
        <v>0</v>
      </c>
    </row>
    <row r="26" spans="1:29">
      <c r="T26" s="88"/>
      <c r="U26" s="88"/>
      <c r="V26" s="88"/>
      <c r="W26" s="88"/>
      <c r="X26" s="88"/>
      <c r="Y26" s="88"/>
      <c r="Z26" s="88"/>
      <c r="AA26" s="88"/>
      <c r="AB26" s="88"/>
      <c r="AC26" s="88"/>
    </row>
    <row r="27" spans="1:29">
      <c r="T27" s="88"/>
      <c r="U27" s="88"/>
      <c r="V27" s="88"/>
      <c r="W27" s="88"/>
      <c r="X27" s="88"/>
      <c r="Y27" s="88"/>
      <c r="Z27" s="88"/>
      <c r="AA27" s="88"/>
      <c r="AB27" s="88"/>
      <c r="AC27" s="88"/>
    </row>
    <row r="28" spans="1:29" s="5" customFormat="1">
      <c r="A28" s="62"/>
      <c r="B28" s="117"/>
      <c r="C28" s="118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</row>
    <row r="29" spans="1:29">
      <c r="L29" s="4"/>
    </row>
    <row r="30" spans="1:29">
      <c r="L30" s="4"/>
    </row>
  </sheetData>
  <mergeCells count="13">
    <mergeCell ref="S1:Y1"/>
    <mergeCell ref="S2:X2"/>
    <mergeCell ref="N1:R1"/>
    <mergeCell ref="K1:K2"/>
    <mergeCell ref="L1:M1"/>
    <mergeCell ref="E1:F1"/>
    <mergeCell ref="G1:H1"/>
    <mergeCell ref="I1:J1"/>
    <mergeCell ref="A24:D24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38"/>
  <sheetViews>
    <sheetView workbookViewId="0">
      <pane ySplit="2" topLeftCell="A3" activePane="bottomLeft" state="frozen"/>
      <selection pane="bottomLeft" activeCell="G37" sqref="G37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720" t="s">
        <v>76</v>
      </c>
      <c r="B1" s="720"/>
      <c r="C1" s="720"/>
      <c r="D1" s="720"/>
      <c r="E1" s="720"/>
      <c r="F1" s="720"/>
      <c r="G1" s="720"/>
      <c r="H1" s="720"/>
      <c r="I1" s="720"/>
      <c r="J1" s="720"/>
      <c r="K1" s="720"/>
      <c r="L1" s="720"/>
      <c r="M1" s="720"/>
      <c r="N1" s="720"/>
      <c r="O1" s="720"/>
      <c r="P1" s="720"/>
      <c r="Q1" s="720"/>
    </row>
    <row r="2" spans="1:17" s="9" customFormat="1" ht="23.25" customHeight="1" thickBot="1">
      <c r="A2" s="252" t="s">
        <v>19</v>
      </c>
      <c r="B2" s="721" t="s">
        <v>29</v>
      </c>
      <c r="C2" s="722"/>
      <c r="D2" s="723"/>
      <c r="E2" s="724" t="s">
        <v>85</v>
      </c>
      <c r="F2" s="725"/>
      <c r="G2" s="725"/>
      <c r="H2" s="726"/>
      <c r="I2" s="727" t="s">
        <v>85</v>
      </c>
      <c r="J2" s="728"/>
      <c r="K2" s="728"/>
      <c r="L2" s="729"/>
      <c r="M2" s="253" t="s">
        <v>38</v>
      </c>
      <c r="N2" s="253" t="s">
        <v>39</v>
      </c>
      <c r="O2" s="253" t="s">
        <v>40</v>
      </c>
      <c r="P2" s="253" t="s">
        <v>41</v>
      </c>
      <c r="Q2" s="253" t="s">
        <v>42</v>
      </c>
    </row>
    <row r="3" spans="1:17" s="19" customFormat="1">
      <c r="A3" s="32" t="str">
        <f>'1-συμβολαια'!A3</f>
        <v>2ο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4" spans="1:17" s="19" customFormat="1">
      <c r="A4" s="32">
        <f>'1-συμβολαια'!A4</f>
        <v>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17" s="19" customFormat="1">
      <c r="A5" s="32">
        <f>'1-συμβολαια'!A5</f>
        <v>0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  <row r="6" spans="1:17" s="19" customFormat="1">
      <c r="A6" s="32">
        <f>'1-συμβολαια'!A6</f>
        <v>0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</row>
    <row r="7" spans="1:17" s="19" customFormat="1">
      <c r="A7" s="32">
        <f>'1-συμβολαια'!A7</f>
        <v>0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</row>
    <row r="8" spans="1:17" s="19" customFormat="1">
      <c r="A8" s="32">
        <f>'1-συμβολαια'!A8</f>
        <v>0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</row>
    <row r="9" spans="1:17" s="19" customFormat="1">
      <c r="A9" s="32">
        <f>'1-συμβολαια'!A9</f>
        <v>0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</row>
    <row r="10" spans="1:17" s="19" customFormat="1">
      <c r="A10" s="32">
        <f>'1-συμβολαια'!A10</f>
        <v>0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</row>
    <row r="11" spans="1:17" s="19" customFormat="1">
      <c r="A11" s="32">
        <f>'1-συμβολαια'!A11</f>
        <v>0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 spans="1:17" s="19" customFormat="1">
      <c r="A12" s="32">
        <f>'1-συμβολαια'!A12</f>
        <v>0</v>
      </c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</row>
    <row r="13" spans="1:17" s="19" customFormat="1">
      <c r="A13" s="32">
        <f>'1-συμβολαια'!A13</f>
        <v>0</v>
      </c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</row>
    <row r="14" spans="1:17" s="19" customFormat="1">
      <c r="A14" s="32">
        <f>'1-συμβολαια'!A14</f>
        <v>0</v>
      </c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</row>
    <row r="15" spans="1:17" s="19" customFormat="1">
      <c r="A15" s="32">
        <f>'1-συμβολαια'!A15</f>
        <v>0</v>
      </c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</row>
    <row r="16" spans="1:17" s="19" customFormat="1">
      <c r="A16" s="32">
        <f>'1-συμβολαια'!A16</f>
        <v>0</v>
      </c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</row>
    <row r="17" spans="1:23" s="19" customFormat="1">
      <c r="A17" s="32">
        <f>'1-συμβολαια'!A17</f>
        <v>0</v>
      </c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</row>
    <row r="18" spans="1:23" s="19" customFormat="1">
      <c r="A18" s="32">
        <f>'1-συμβολαια'!A18</f>
        <v>0</v>
      </c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</row>
    <row r="19" spans="1:23" s="19" customFormat="1">
      <c r="A19" s="32">
        <f>'1-συμβολαια'!A19</f>
        <v>0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</row>
    <row r="20" spans="1:23" s="19" customFormat="1">
      <c r="A20" s="32">
        <f>'1-συμβολαια'!A20</f>
        <v>0</v>
      </c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</row>
    <row r="21" spans="1:23" s="19" customFormat="1">
      <c r="A21" s="32">
        <f>'1-συμβολαια'!A21</f>
        <v>0</v>
      </c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</row>
    <row r="22" spans="1:23" s="19" customFormat="1">
      <c r="A22" s="32">
        <f>'1-συμβολαια'!A22</f>
        <v>0</v>
      </c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</row>
    <row r="23" spans="1:23" s="19" customFormat="1">
      <c r="A23" s="32">
        <f>'1-συμβολαια'!A23</f>
        <v>0</v>
      </c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</row>
    <row r="25" spans="1:23" ht="15.75" customHeight="1">
      <c r="B25" s="717" t="s">
        <v>105</v>
      </c>
      <c r="C25" s="717"/>
      <c r="D25" s="717"/>
      <c r="E25" s="717"/>
      <c r="F25" s="717"/>
      <c r="G25" s="717"/>
      <c r="H25" s="717"/>
      <c r="I25" s="717"/>
      <c r="J25" s="717"/>
      <c r="K25" s="717"/>
      <c r="L25" s="3"/>
      <c r="M25" s="3"/>
      <c r="N25" s="3"/>
      <c r="O25" s="3"/>
      <c r="P25" s="3"/>
      <c r="Q25" s="3"/>
    </row>
    <row r="26" spans="1:23" ht="15.75" customHeight="1">
      <c r="C26" s="719" t="s">
        <v>106</v>
      </c>
      <c r="D26" s="719"/>
      <c r="E26" s="719"/>
      <c r="F26" s="719"/>
      <c r="G26" s="719"/>
      <c r="H26" s="719"/>
      <c r="I26" s="719"/>
      <c r="J26" s="719"/>
      <c r="K26" s="719"/>
      <c r="L26" s="3"/>
      <c r="M26" s="3"/>
      <c r="N26" s="3"/>
      <c r="O26" s="3"/>
      <c r="P26" s="3"/>
      <c r="Q26" s="3"/>
    </row>
    <row r="27" spans="1:23" ht="15.75" customHeight="1">
      <c r="D27" s="717" t="s">
        <v>289</v>
      </c>
      <c r="E27" s="717"/>
      <c r="F27" s="717"/>
      <c r="G27" s="717"/>
      <c r="H27" s="717"/>
      <c r="I27" s="717"/>
      <c r="J27" s="717"/>
      <c r="K27" s="717"/>
      <c r="L27" s="717"/>
      <c r="M27" s="717"/>
      <c r="N27" s="717"/>
      <c r="O27" s="717"/>
      <c r="P27" s="3"/>
      <c r="Q27" s="3"/>
    </row>
    <row r="28" spans="1:23" s="5" customFormat="1" ht="15.75" customHeight="1">
      <c r="A28" s="62"/>
      <c r="B28" s="250"/>
      <c r="C28" s="250"/>
      <c r="D28" s="251"/>
      <c r="E28" s="719" t="s">
        <v>401</v>
      </c>
      <c r="F28" s="719"/>
      <c r="G28" s="719"/>
      <c r="H28" s="719"/>
      <c r="I28" s="719"/>
      <c r="J28" s="719"/>
      <c r="K28" s="719"/>
      <c r="L28" s="719"/>
      <c r="M28" s="719"/>
      <c r="N28" s="3"/>
      <c r="O28" s="3"/>
      <c r="P28" s="3"/>
      <c r="Q28" s="3"/>
    </row>
    <row r="29" spans="1:23" s="5" customFormat="1" ht="15.75" customHeight="1">
      <c r="A29" s="62"/>
      <c r="B29" s="250"/>
      <c r="C29" s="250"/>
      <c r="D29" s="251"/>
      <c r="E29" s="6"/>
      <c r="F29" s="717" t="s">
        <v>128</v>
      </c>
      <c r="G29" s="717"/>
      <c r="H29" s="717"/>
      <c r="I29" s="717"/>
      <c r="J29" s="717"/>
      <c r="K29" s="717"/>
      <c r="L29" s="717"/>
      <c r="M29" s="717"/>
      <c r="N29" s="717"/>
      <c r="O29" s="717"/>
      <c r="P29" s="717"/>
      <c r="Q29" s="3"/>
    </row>
    <row r="30" spans="1:23" s="5" customFormat="1" ht="15.75" customHeight="1">
      <c r="A30" s="62"/>
      <c r="B30" s="250"/>
      <c r="C30" s="250"/>
      <c r="D30" s="251"/>
      <c r="E30" s="6"/>
      <c r="F30" s="6"/>
      <c r="G30" s="719" t="s">
        <v>402</v>
      </c>
      <c r="H30" s="719"/>
      <c r="I30" s="719"/>
      <c r="J30" s="719"/>
      <c r="K30" s="719"/>
      <c r="L30" s="719"/>
      <c r="M30" s="719"/>
      <c r="N30" s="719"/>
      <c r="O30" s="719"/>
      <c r="P30" s="719"/>
      <c r="Q30" s="719"/>
    </row>
    <row r="31" spans="1:23" s="5" customFormat="1" ht="15.75" customHeight="1">
      <c r="A31" s="62"/>
      <c r="B31" s="250"/>
      <c r="C31" s="250"/>
      <c r="D31" s="251"/>
      <c r="E31" s="6"/>
      <c r="F31" s="6"/>
      <c r="G31" s="243"/>
      <c r="H31" s="717" t="s">
        <v>107</v>
      </c>
      <c r="I31" s="717"/>
      <c r="J31" s="717"/>
      <c r="K31" s="717"/>
      <c r="L31" s="717"/>
      <c r="M31" s="717"/>
      <c r="N31" s="717"/>
      <c r="O31" s="3"/>
      <c r="P31" s="3"/>
      <c r="Q31" s="3"/>
      <c r="R31" s="3"/>
      <c r="S31" s="3"/>
      <c r="T31" s="3"/>
      <c r="U31" s="3"/>
      <c r="V31" s="3"/>
      <c r="W31" s="3"/>
    </row>
    <row r="32" spans="1:23" s="5" customFormat="1" ht="15.75" customHeight="1">
      <c r="A32" s="62"/>
      <c r="B32" s="250"/>
      <c r="C32" s="250"/>
      <c r="D32" s="251"/>
      <c r="E32" s="6"/>
      <c r="F32" s="6"/>
      <c r="G32" s="243"/>
      <c r="H32" s="6"/>
      <c r="I32" s="719" t="s">
        <v>108</v>
      </c>
      <c r="J32" s="719"/>
      <c r="K32" s="719"/>
      <c r="L32" s="719"/>
      <c r="M32" s="719"/>
      <c r="N32" s="719"/>
      <c r="O32" s="719"/>
      <c r="P32" s="719"/>
      <c r="Q32" s="719"/>
      <c r="R32" s="719"/>
      <c r="S32" s="3"/>
      <c r="T32" s="3"/>
      <c r="U32" s="3"/>
      <c r="V32" s="3"/>
      <c r="W32" s="3"/>
    </row>
    <row r="33" spans="1:23" s="5" customFormat="1" ht="15.75" customHeight="1">
      <c r="A33" s="62"/>
      <c r="B33" s="250"/>
      <c r="C33" s="250"/>
      <c r="D33" s="251"/>
      <c r="E33" s="6"/>
      <c r="F33" s="6"/>
      <c r="G33" s="243"/>
      <c r="H33" s="6"/>
      <c r="I33" s="6"/>
      <c r="J33" s="717" t="s">
        <v>109</v>
      </c>
      <c r="K33" s="717"/>
      <c r="L33" s="717"/>
      <c r="M33" s="717"/>
      <c r="N33" s="717"/>
      <c r="O33" s="717"/>
      <c r="P33" s="717"/>
      <c r="Q33" s="717"/>
      <c r="R33" s="3"/>
      <c r="S33" s="3"/>
      <c r="T33" s="3"/>
      <c r="U33" s="3"/>
      <c r="V33" s="3"/>
      <c r="W33" s="3"/>
    </row>
    <row r="34" spans="1:23" s="5" customFormat="1" ht="15.75" customHeight="1">
      <c r="A34" s="62"/>
      <c r="B34" s="250"/>
      <c r="C34" s="250"/>
      <c r="D34" s="251"/>
      <c r="E34" s="6"/>
      <c r="F34" s="6"/>
      <c r="G34" s="243"/>
      <c r="H34" s="6"/>
      <c r="I34" s="6"/>
      <c r="J34" s="6"/>
      <c r="K34" s="718" t="s">
        <v>129</v>
      </c>
      <c r="L34" s="718"/>
      <c r="M34" s="718"/>
      <c r="N34" s="718"/>
      <c r="O34" s="718"/>
      <c r="P34" s="718"/>
      <c r="Q34" s="718"/>
      <c r="R34" s="718"/>
      <c r="S34" s="718"/>
      <c r="T34" s="718"/>
      <c r="U34" s="718"/>
      <c r="V34" s="3"/>
      <c r="W34" s="3"/>
    </row>
    <row r="35" spans="1:23" s="5" customFormat="1" ht="15.75" customHeight="1">
      <c r="A35" s="62"/>
      <c r="B35" s="250"/>
      <c r="C35" s="250"/>
      <c r="D35" s="251"/>
      <c r="E35" s="6"/>
      <c r="F35" s="6"/>
      <c r="G35" s="243"/>
      <c r="H35" s="6"/>
      <c r="I35" s="6"/>
      <c r="J35" s="6"/>
      <c r="K35" s="6"/>
      <c r="L35" s="717" t="s">
        <v>110</v>
      </c>
      <c r="M35" s="717"/>
      <c r="N35" s="717"/>
      <c r="O35" s="717"/>
      <c r="P35" s="717"/>
      <c r="Q35" s="717"/>
      <c r="R35" s="717"/>
      <c r="S35" s="717"/>
      <c r="T35" s="3"/>
      <c r="U35" s="3"/>
      <c r="V35" s="3"/>
      <c r="W35" s="3"/>
    </row>
    <row r="36" spans="1:23" s="5" customFormat="1" ht="15.75" customHeight="1">
      <c r="A36" s="62"/>
      <c r="B36" s="250"/>
      <c r="C36" s="250"/>
      <c r="D36" s="251"/>
      <c r="E36" s="6"/>
      <c r="F36" s="6"/>
      <c r="G36" s="243"/>
      <c r="H36" s="6"/>
      <c r="I36" s="6"/>
      <c r="J36" s="6"/>
      <c r="K36" s="6"/>
      <c r="L36" s="3"/>
      <c r="M36" s="719" t="s">
        <v>111</v>
      </c>
      <c r="N36" s="719"/>
      <c r="O36" s="719"/>
      <c r="P36" s="719"/>
      <c r="Q36" s="719"/>
      <c r="R36" s="719"/>
      <c r="S36" s="719"/>
      <c r="T36" s="719"/>
      <c r="U36" s="3"/>
      <c r="V36" s="3"/>
      <c r="W36" s="3"/>
    </row>
    <row r="37" spans="1:23" s="5" customFormat="1" ht="15.75" customHeight="1">
      <c r="A37" s="62"/>
      <c r="B37" s="250"/>
      <c r="C37" s="250"/>
      <c r="D37" s="251"/>
      <c r="E37" s="6"/>
      <c r="F37" s="6"/>
      <c r="G37" s="243"/>
      <c r="H37" s="6"/>
      <c r="I37" s="6"/>
      <c r="J37" s="6"/>
      <c r="K37" s="6"/>
      <c r="L37" s="3"/>
      <c r="M37" s="3"/>
      <c r="N37" s="717" t="s">
        <v>112</v>
      </c>
      <c r="O37" s="717"/>
      <c r="P37" s="717"/>
      <c r="Q37" s="717"/>
      <c r="R37" s="717"/>
      <c r="S37" s="717"/>
      <c r="T37" s="717"/>
      <c r="U37" s="717"/>
      <c r="V37" s="717"/>
      <c r="W37" s="717"/>
    </row>
    <row r="38" spans="1:23" s="5" customFormat="1" ht="15.75" customHeight="1">
      <c r="A38" s="62"/>
      <c r="B38" s="250"/>
      <c r="C38" s="250"/>
      <c r="D38" s="251"/>
      <c r="E38" s="6"/>
      <c r="F38" s="6"/>
      <c r="G38" s="243"/>
      <c r="H38" s="243"/>
      <c r="I38" s="243"/>
      <c r="J38" s="243"/>
      <c r="K38" s="243"/>
      <c r="L38" s="243"/>
      <c r="M38" s="243"/>
      <c r="N38" s="243"/>
      <c r="O38" s="243"/>
      <c r="P38" s="243"/>
      <c r="Q38" s="243"/>
    </row>
  </sheetData>
  <mergeCells count="17">
    <mergeCell ref="H31:N31"/>
    <mergeCell ref="I32:R32"/>
    <mergeCell ref="C26:K26"/>
    <mergeCell ref="D27:O27"/>
    <mergeCell ref="E28:M28"/>
    <mergeCell ref="F29:P29"/>
    <mergeCell ref="G30:Q30"/>
    <mergeCell ref="A1:Q1"/>
    <mergeCell ref="B2:D2"/>
    <mergeCell ref="E2:H2"/>
    <mergeCell ref="I2:L2"/>
    <mergeCell ref="B25:K25"/>
    <mergeCell ref="J33:Q33"/>
    <mergeCell ref="K34:U34"/>
    <mergeCell ref="L35:S35"/>
    <mergeCell ref="M36:T36"/>
    <mergeCell ref="N37:W37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32"/>
  <sheetViews>
    <sheetView workbookViewId="0">
      <pane ySplit="2" topLeftCell="A3" activePane="bottomLeft" state="frozen"/>
      <selection pane="bottomLeft" activeCell="H39" sqref="H39"/>
    </sheetView>
  </sheetViews>
  <sheetFormatPr defaultRowHeight="11.25"/>
  <cols>
    <col min="1" max="1" width="7.42578125" style="8" bestFit="1" customWidth="1"/>
    <col min="2" max="7" width="5.7109375" style="86" bestFit="1" customWidth="1"/>
    <col min="8" max="8" width="46.140625" style="86" customWidth="1"/>
    <col min="9" max="9" width="6.5703125" style="86" customWidth="1"/>
    <col min="10" max="10" width="52.85546875" style="86" customWidth="1"/>
    <col min="11" max="15" width="5.7109375" style="86" bestFit="1" customWidth="1"/>
    <col min="16" max="20" width="5.28515625" style="86" bestFit="1" customWidth="1"/>
    <col min="21" max="16384" width="9.140625" style="3"/>
  </cols>
  <sheetData>
    <row r="1" spans="1:20" ht="15.75">
      <c r="A1" s="720" t="s">
        <v>76</v>
      </c>
      <c r="B1" s="720"/>
      <c r="C1" s="720"/>
      <c r="D1" s="720"/>
      <c r="E1" s="720"/>
      <c r="F1" s="720"/>
      <c r="G1" s="720"/>
      <c r="H1" s="720"/>
      <c r="I1" s="720"/>
      <c r="J1" s="720"/>
      <c r="K1" s="720"/>
      <c r="L1" s="720"/>
      <c r="M1" s="720"/>
      <c r="N1" s="720"/>
      <c r="O1" s="720"/>
      <c r="P1" s="720"/>
      <c r="Q1" s="720"/>
      <c r="R1" s="720"/>
      <c r="S1" s="720"/>
      <c r="T1" s="720"/>
    </row>
    <row r="2" spans="1:20" s="9" customFormat="1" ht="23.25" customHeight="1" thickBot="1">
      <c r="A2" s="252" t="s">
        <v>19</v>
      </c>
      <c r="B2" s="721" t="s">
        <v>29</v>
      </c>
      <c r="C2" s="722"/>
      <c r="D2" s="723"/>
      <c r="E2" s="724" t="s">
        <v>85</v>
      </c>
      <c r="F2" s="725"/>
      <c r="G2" s="726"/>
      <c r="H2" s="731" t="s">
        <v>85</v>
      </c>
      <c r="I2" s="732"/>
      <c r="J2" s="733"/>
      <c r="K2" s="727" t="s">
        <v>85</v>
      </c>
      <c r="L2" s="728"/>
      <c r="M2" s="729"/>
      <c r="N2" s="253" t="s">
        <v>36</v>
      </c>
      <c r="O2" s="253" t="s">
        <v>37</v>
      </c>
      <c r="P2" s="253" t="s">
        <v>38</v>
      </c>
      <c r="Q2" s="253" t="s">
        <v>39</v>
      </c>
      <c r="R2" s="253" t="s">
        <v>40</v>
      </c>
      <c r="S2" s="253" t="s">
        <v>41</v>
      </c>
      <c r="T2" s="253" t="s">
        <v>42</v>
      </c>
    </row>
    <row r="3" spans="1:20" s="19" customFormat="1">
      <c r="A3" s="32" t="str">
        <f>'1-συμβολαια'!A3</f>
        <v>2ο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</row>
    <row r="4" spans="1:20" s="19" customFormat="1">
      <c r="A4" s="32">
        <f>'1-συμβολαια'!A4</f>
        <v>0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</row>
    <row r="5" spans="1:20" s="19" customFormat="1">
      <c r="A5" s="32">
        <f>'1-συμβολαια'!A5</f>
        <v>0</v>
      </c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</row>
    <row r="6" spans="1:20" s="19" customFormat="1">
      <c r="A6" s="32">
        <f>'1-συμβολαια'!A6</f>
        <v>0</v>
      </c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spans="1:20" s="19" customFormat="1">
      <c r="A7" s="32">
        <f>'1-συμβολαια'!A7</f>
        <v>0</v>
      </c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</row>
    <row r="8" spans="1:20" s="19" customFormat="1">
      <c r="A8" s="32">
        <f>'1-συμβολαια'!A8</f>
        <v>0</v>
      </c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</row>
    <row r="9" spans="1:20" s="19" customFormat="1">
      <c r="A9" s="32">
        <f>'1-συμβολαια'!A9</f>
        <v>0</v>
      </c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</row>
    <row r="10" spans="1:20" s="19" customFormat="1">
      <c r="A10" s="32">
        <f>'1-συμβολαια'!A10</f>
        <v>0</v>
      </c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</row>
    <row r="11" spans="1:20" s="19" customFormat="1">
      <c r="A11" s="32">
        <f>'1-συμβολαια'!A11</f>
        <v>0</v>
      </c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</row>
    <row r="12" spans="1:20" s="19" customFormat="1">
      <c r="A12" s="32">
        <f>'1-συμβολαια'!A12</f>
        <v>0</v>
      </c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</row>
    <row r="13" spans="1:20" s="19" customFormat="1">
      <c r="A13" s="32">
        <f>'1-συμβολαια'!A13</f>
        <v>0</v>
      </c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</row>
    <row r="14" spans="1:20" s="19" customFormat="1">
      <c r="A14" s="32">
        <f>'1-συμβολαια'!A14</f>
        <v>0</v>
      </c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</row>
    <row r="15" spans="1:20" s="19" customFormat="1">
      <c r="A15" s="32">
        <f>'1-συμβολαια'!A15</f>
        <v>0</v>
      </c>
      <c r="B15" s="85"/>
      <c r="C15" s="85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85"/>
      <c r="S15" s="85"/>
      <c r="T15" s="85"/>
    </row>
    <row r="16" spans="1:20" s="19" customFormat="1">
      <c r="A16" s="32">
        <f>'1-συμβολαια'!A16</f>
        <v>0</v>
      </c>
      <c r="B16" s="85"/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5"/>
    </row>
    <row r="17" spans="1:20" s="19" customFormat="1">
      <c r="A17" s="32">
        <f>'1-συμβολαια'!A17</f>
        <v>0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</row>
    <row r="18" spans="1:20" s="19" customFormat="1">
      <c r="A18" s="32">
        <f>'1-συμβολαια'!A18</f>
        <v>0</v>
      </c>
      <c r="B18" s="85"/>
      <c r="C18" s="85"/>
      <c r="D18" s="85"/>
      <c r="E18" s="85"/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</row>
    <row r="19" spans="1:20" s="19" customFormat="1">
      <c r="A19" s="32">
        <f>'1-συμβολαια'!A19</f>
        <v>0</v>
      </c>
      <c r="B19" s="85"/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</row>
    <row r="20" spans="1:20" s="19" customFormat="1">
      <c r="A20" s="32">
        <f>'1-συμβολαια'!A20</f>
        <v>0</v>
      </c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</row>
    <row r="21" spans="1:20" s="19" customFormat="1">
      <c r="A21" s="32">
        <f>'1-συμβολαια'!A21</f>
        <v>0</v>
      </c>
      <c r="B21" s="85"/>
      <c r="C21" s="85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</row>
    <row r="22" spans="1:20" s="19" customFormat="1">
      <c r="A22" s="32">
        <f>'1-συμβολαια'!A22</f>
        <v>0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</row>
    <row r="23" spans="1:20" s="19" customFormat="1">
      <c r="A23" s="32">
        <f>'1-συμβολαια'!A23</f>
        <v>0</v>
      </c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</row>
    <row r="25" spans="1:20" ht="15.75">
      <c r="B25" s="717" t="s">
        <v>113</v>
      </c>
      <c r="C25" s="717"/>
      <c r="D25" s="717"/>
      <c r="E25" s="717"/>
      <c r="F25" s="717"/>
      <c r="G25" s="717"/>
      <c r="H25" s="717"/>
      <c r="I25" s="126"/>
      <c r="J25" s="6"/>
      <c r="K25" s="6"/>
      <c r="L25" s="3"/>
      <c r="M25" s="3"/>
      <c r="N25" s="3"/>
      <c r="O25" s="3"/>
    </row>
    <row r="26" spans="1:20" ht="15.75">
      <c r="B26" s="6"/>
      <c r="C26" s="719" t="s">
        <v>114</v>
      </c>
      <c r="D26" s="719"/>
      <c r="E26" s="719"/>
      <c r="F26" s="719"/>
      <c r="G26" s="719"/>
      <c r="H26" s="719"/>
      <c r="I26" s="719"/>
      <c r="J26" s="6"/>
      <c r="K26" s="6"/>
      <c r="L26" s="3"/>
      <c r="M26" s="3"/>
      <c r="N26" s="3"/>
      <c r="O26" s="3"/>
    </row>
    <row r="27" spans="1:20" ht="15.75" customHeight="1">
      <c r="B27" s="6"/>
      <c r="C27" s="6"/>
      <c r="D27" s="717" t="s">
        <v>115</v>
      </c>
      <c r="E27" s="717"/>
      <c r="F27" s="717"/>
      <c r="G27" s="717"/>
      <c r="H27" s="717"/>
      <c r="I27" s="717"/>
      <c r="J27" s="717"/>
      <c r="K27" s="717"/>
      <c r="L27" s="3"/>
      <c r="M27" s="3"/>
      <c r="N27" s="3"/>
      <c r="O27" s="3"/>
    </row>
    <row r="28" spans="1:20" ht="15.75" customHeight="1">
      <c r="B28" s="6"/>
      <c r="C28" s="6"/>
      <c r="D28" s="6"/>
      <c r="E28" s="730" t="s">
        <v>120</v>
      </c>
      <c r="F28" s="730"/>
      <c r="G28" s="730"/>
      <c r="H28" s="730"/>
      <c r="I28" s="730"/>
      <c r="J28" s="730"/>
      <c r="K28" s="730"/>
      <c r="L28" s="730"/>
      <c r="M28" s="3"/>
      <c r="N28" s="3"/>
      <c r="O28" s="3"/>
    </row>
    <row r="29" spans="1:20" ht="15.75" customHeight="1">
      <c r="B29" s="6"/>
      <c r="C29" s="6"/>
      <c r="D29" s="6"/>
      <c r="E29" s="6"/>
      <c r="F29" s="717" t="s">
        <v>116</v>
      </c>
      <c r="G29" s="717"/>
      <c r="H29" s="717"/>
      <c r="I29" s="717"/>
      <c r="J29" s="717"/>
      <c r="K29" s="717"/>
      <c r="L29" s="717"/>
      <c r="M29" s="3"/>
      <c r="N29" s="3"/>
      <c r="O29" s="3"/>
    </row>
    <row r="30" spans="1:20" ht="15.75" customHeight="1">
      <c r="B30" s="6"/>
      <c r="C30" s="6"/>
      <c r="D30" s="6"/>
      <c r="E30" s="6"/>
      <c r="F30" s="6"/>
      <c r="G30" s="719" t="s">
        <v>117</v>
      </c>
      <c r="H30" s="719"/>
      <c r="I30" s="719"/>
      <c r="J30" s="719"/>
      <c r="K30" s="719"/>
      <c r="L30" s="719"/>
      <c r="M30" s="719"/>
      <c r="N30" s="3"/>
      <c r="O30" s="3"/>
    </row>
    <row r="31" spans="1:20" ht="15.75">
      <c r="B31" s="6"/>
      <c r="C31" s="6"/>
      <c r="D31" s="6"/>
      <c r="E31" s="6"/>
      <c r="F31" s="6"/>
      <c r="G31" s="6"/>
      <c r="H31" s="717" t="s">
        <v>118</v>
      </c>
      <c r="I31" s="717"/>
      <c r="J31" s="717"/>
      <c r="K31" s="717"/>
      <c r="L31" s="717"/>
      <c r="M31" s="717"/>
      <c r="N31" s="717"/>
      <c r="O31" s="3"/>
    </row>
    <row r="32" spans="1:20" ht="15.75">
      <c r="B32" s="6"/>
      <c r="C32" s="6"/>
      <c r="D32" s="6"/>
      <c r="E32" s="6"/>
      <c r="F32" s="6"/>
      <c r="G32" s="6"/>
      <c r="H32" s="6"/>
      <c r="I32" s="719" t="s">
        <v>119</v>
      </c>
      <c r="J32" s="719"/>
      <c r="K32" s="719"/>
      <c r="L32" s="719"/>
      <c r="M32" s="719"/>
      <c r="N32" s="719"/>
      <c r="O32" s="719"/>
    </row>
  </sheetData>
  <mergeCells count="13">
    <mergeCell ref="A1:T1"/>
    <mergeCell ref="B2:D2"/>
    <mergeCell ref="E2:G2"/>
    <mergeCell ref="H2:J2"/>
    <mergeCell ref="K2:M2"/>
    <mergeCell ref="G30:M30"/>
    <mergeCell ref="H31:N31"/>
    <mergeCell ref="I32:O32"/>
    <mergeCell ref="B25:H25"/>
    <mergeCell ref="C26:I26"/>
    <mergeCell ref="D27:K27"/>
    <mergeCell ref="E28:L28"/>
    <mergeCell ref="F29:L29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32"/>
  <sheetViews>
    <sheetView topLeftCell="E1" zoomScaleNormal="100" workbookViewId="0">
      <pane ySplit="2" topLeftCell="A3" activePane="bottomLeft" state="frozen"/>
      <selection pane="bottomLeft" activeCell="H35" sqref="H35"/>
    </sheetView>
  </sheetViews>
  <sheetFormatPr defaultRowHeight="11.25"/>
  <cols>
    <col min="1" max="1" width="5.7109375" style="8" bestFit="1" customWidth="1"/>
    <col min="2" max="2" width="7.28515625" style="3" customWidth="1"/>
    <col min="3" max="3" width="5.7109375" style="8" bestFit="1" customWidth="1"/>
    <col min="4" max="4" width="8.7109375" style="30" customWidth="1"/>
    <col min="5" max="5" width="55" style="97" bestFit="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91" customWidth="1"/>
    <col min="23" max="23" width="5.5703125" style="86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29" s="48" customFormat="1" ht="15.75" customHeight="1">
      <c r="A1" s="575" t="s">
        <v>66</v>
      </c>
      <c r="B1" s="575"/>
      <c r="C1" s="740" t="s">
        <v>67</v>
      </c>
      <c r="D1" s="740"/>
      <c r="E1" s="575" t="s">
        <v>0</v>
      </c>
      <c r="F1" s="575"/>
      <c r="G1" s="738" t="s">
        <v>10</v>
      </c>
      <c r="H1" s="738"/>
      <c r="I1" s="738"/>
      <c r="J1" s="575" t="s">
        <v>8</v>
      </c>
      <c r="K1" s="575"/>
      <c r="L1" s="741" t="s">
        <v>403</v>
      </c>
      <c r="M1" s="742"/>
      <c r="N1" s="742"/>
      <c r="O1" s="743"/>
      <c r="P1" s="739" t="s">
        <v>65</v>
      </c>
      <c r="Q1" s="739"/>
      <c r="R1" s="738" t="s">
        <v>55</v>
      </c>
      <c r="S1" s="738"/>
      <c r="T1" s="736" t="s">
        <v>46</v>
      </c>
      <c r="U1" s="734" t="s">
        <v>85</v>
      </c>
      <c r="V1" s="734"/>
      <c r="W1" s="734"/>
      <c r="X1" s="734"/>
      <c r="Y1" s="734"/>
      <c r="Z1" s="734"/>
      <c r="AA1" s="734"/>
      <c r="AB1" s="734"/>
      <c r="AC1" s="734"/>
    </row>
    <row r="2" spans="1:29" s="12" customFormat="1" ht="15.75" customHeight="1" thickBot="1">
      <c r="A2" s="100"/>
      <c r="B2" s="55"/>
      <c r="C2" s="89"/>
      <c r="D2" s="58" t="s">
        <v>68</v>
      </c>
      <c r="E2" s="101"/>
      <c r="F2" s="56" t="s">
        <v>68</v>
      </c>
      <c r="G2" s="52" t="s">
        <v>11</v>
      </c>
      <c r="H2" s="50" t="s">
        <v>12</v>
      </c>
      <c r="I2" s="51" t="s">
        <v>29</v>
      </c>
      <c r="J2" s="77" t="s">
        <v>23</v>
      </c>
      <c r="K2" s="57" t="s">
        <v>68</v>
      </c>
      <c r="L2" s="77" t="s">
        <v>318</v>
      </c>
      <c r="M2" s="77" t="s">
        <v>319</v>
      </c>
      <c r="N2" s="77" t="s">
        <v>320</v>
      </c>
      <c r="O2" s="249" t="s">
        <v>29</v>
      </c>
      <c r="P2" s="64" t="s">
        <v>23</v>
      </c>
      <c r="Q2" s="57" t="s">
        <v>68</v>
      </c>
      <c r="R2" s="77" t="s">
        <v>23</v>
      </c>
      <c r="S2" s="38" t="s">
        <v>68</v>
      </c>
      <c r="T2" s="737"/>
      <c r="U2" s="735"/>
      <c r="V2" s="735"/>
      <c r="W2" s="735"/>
      <c r="X2" s="735"/>
      <c r="Y2" s="735"/>
      <c r="Z2" s="735"/>
      <c r="AA2" s="735"/>
      <c r="AB2" s="735"/>
      <c r="AC2" s="735"/>
    </row>
    <row r="3" spans="1:29" s="19" customFormat="1">
      <c r="A3" s="14" t="str">
        <f>'1-συμβολαια'!A3</f>
        <v>2ο</v>
      </c>
      <c r="B3" s="54"/>
      <c r="C3" s="84">
        <f>'1-συμβολαια'!B3</f>
        <v>40064</v>
      </c>
      <c r="D3" s="20"/>
      <c r="E3" s="96" t="str">
        <f>'1-συμβολαια'!C3</f>
        <v>δάνειο 1ο  κύρου [130τραπεζας]    ΕΞΟΦΛΗΣΗ</v>
      </c>
      <c r="F3" s="15"/>
      <c r="G3" s="16" t="str">
        <f>'4-πολλυπρ'!D3</f>
        <v>τραπεζα ;;;???  [= ;;;???</v>
      </c>
      <c r="H3" s="16" t="str">
        <f>'4-πολλυπρ'!I3</f>
        <v>219-132</v>
      </c>
      <c r="I3" s="21"/>
      <c r="J3" s="21">
        <f>'1-συμβολαια'!D3</f>
        <v>0</v>
      </c>
      <c r="K3" s="21"/>
      <c r="L3" s="28" t="e">
        <f>'11-χαρτόσ'!#REF!</f>
        <v>#REF!</v>
      </c>
      <c r="M3" s="28"/>
      <c r="N3" s="28"/>
      <c r="O3" s="22"/>
      <c r="P3" s="18" t="e">
        <f>#REF!-R3</f>
        <v>#REF!</v>
      </c>
      <c r="Q3" s="17"/>
      <c r="R3" s="23">
        <f>'5-αντίγρ'!Q3</f>
        <v>0</v>
      </c>
      <c r="S3" s="24"/>
      <c r="T3" s="25"/>
      <c r="U3" s="90"/>
      <c r="V3" s="90"/>
      <c r="W3" s="85"/>
      <c r="X3" s="26"/>
      <c r="Y3" s="26"/>
      <c r="Z3" s="26"/>
      <c r="AA3" s="26"/>
      <c r="AB3" s="26"/>
      <c r="AC3" s="26"/>
    </row>
    <row r="4" spans="1:29" s="19" customFormat="1">
      <c r="A4" s="14">
        <f>'1-συμβολαια'!A4</f>
        <v>0</v>
      </c>
      <c r="B4" s="54"/>
      <c r="C4" s="84">
        <f>'1-συμβολαια'!B4</f>
        <v>0</v>
      </c>
      <c r="D4" s="20"/>
      <c r="E4" s="96" t="str">
        <f>'1-συμβολαια'!C4</f>
        <v>υποθήκη 1ο  κύρου [130τραπεζας]   ΕΞΑΛΕΙΨΗ</v>
      </c>
      <c r="F4" s="15"/>
      <c r="G4" s="16" t="str">
        <f>'4-πολλυπρ'!D4</f>
        <v>τραπεζα ;;;???  [= ;;;???</v>
      </c>
      <c r="H4" s="16" t="str">
        <f>'4-πολλυπρ'!I4</f>
        <v>219-132</v>
      </c>
      <c r="I4" s="21"/>
      <c r="J4" s="21">
        <f>'1-συμβολαια'!D4</f>
        <v>0</v>
      </c>
      <c r="K4" s="21"/>
      <c r="L4" s="28" t="e">
        <f>'11-χαρτόσ'!#REF!</f>
        <v>#REF!</v>
      </c>
      <c r="M4" s="28"/>
      <c r="N4" s="28"/>
      <c r="O4" s="22"/>
      <c r="P4" s="18" t="e">
        <f>#REF!-R4</f>
        <v>#REF!</v>
      </c>
      <c r="Q4" s="17"/>
      <c r="R4" s="23">
        <f>'5-αντίγρ'!Q4</f>
        <v>0</v>
      </c>
      <c r="S4" s="24"/>
      <c r="T4" s="25"/>
      <c r="U4" s="90"/>
      <c r="V4" s="90"/>
      <c r="W4" s="85"/>
      <c r="X4" s="26"/>
      <c r="Y4" s="26"/>
      <c r="Z4" s="26"/>
      <c r="AA4" s="26"/>
      <c r="AB4" s="26"/>
      <c r="AC4" s="26"/>
    </row>
    <row r="5" spans="1:29" s="19" customFormat="1">
      <c r="A5" s="14">
        <f>'1-συμβολαια'!A5</f>
        <v>0</v>
      </c>
      <c r="B5" s="54"/>
      <c r="C5" s="84">
        <f>'1-συμβολαια'!B5</f>
        <v>0</v>
      </c>
      <c r="D5" s="20"/>
      <c r="E5" s="96" t="str">
        <f>'1-συμβολαια'!C5</f>
        <v>δανείου 1ο  κύρου [130τραπεζας]   ΤΟΚΟΙ [προπληρωθέντες VS υπερΠληρωθέντες</v>
      </c>
      <c r="F5" s="15"/>
      <c r="G5" s="16" t="str">
        <f>'4-πολλυπρ'!D5</f>
        <v>τραπεζα ;;;???  [= ;;;???</v>
      </c>
      <c r="H5" s="16" t="str">
        <f>'4-πολλυπρ'!I5</f>
        <v>219-132</v>
      </c>
      <c r="I5" s="21"/>
      <c r="J5" s="21">
        <f>'1-συμβολαια'!D5</f>
        <v>222.22</v>
      </c>
      <c r="K5" s="21"/>
      <c r="L5" s="28" t="e">
        <f>'11-χαρτόσ'!#REF!</f>
        <v>#REF!</v>
      </c>
      <c r="M5" s="28"/>
      <c r="N5" s="28"/>
      <c r="O5" s="22"/>
      <c r="P5" s="18" t="e">
        <f>#REF!-R5</f>
        <v>#REF!</v>
      </c>
      <c r="Q5" s="17"/>
      <c r="R5" s="23">
        <f>'5-αντίγρ'!Q5</f>
        <v>0</v>
      </c>
      <c r="S5" s="24"/>
      <c r="T5" s="25"/>
      <c r="U5" s="90"/>
      <c r="V5" s="90"/>
      <c r="W5" s="85"/>
      <c r="X5" s="26"/>
      <c r="Y5" s="26"/>
      <c r="Z5" s="26"/>
      <c r="AA5" s="26"/>
      <c r="AB5" s="26"/>
      <c r="AC5" s="26"/>
    </row>
    <row r="6" spans="1:29" s="19" customFormat="1">
      <c r="A6" s="14">
        <f>'1-συμβολαια'!A6</f>
        <v>0</v>
      </c>
      <c r="B6" s="54"/>
      <c r="C6" s="84">
        <f>'1-συμβολαια'!B6</f>
        <v>0</v>
      </c>
      <c r="D6" s="20"/>
      <c r="E6" s="96" t="str">
        <f>'1-συμβολαια'!C6</f>
        <v>δάνειο 1ο  κύρου [520τραπεζας]    ΕΞΟΦΛΗΣΗ</v>
      </c>
      <c r="F6" s="15"/>
      <c r="G6" s="16" t="str">
        <f>'4-πολλυπρ'!D6</f>
        <v>τραπεζα ;;;???  [= ;;;???</v>
      </c>
      <c r="H6" s="16" t="str">
        <f>'4-πολλυπρ'!I6</f>
        <v>219-132</v>
      </c>
      <c r="I6" s="21"/>
      <c r="J6" s="21">
        <f>'1-συμβολαια'!D6</f>
        <v>0</v>
      </c>
      <c r="K6" s="21"/>
      <c r="L6" s="28" t="e">
        <f>'11-χαρτόσ'!#REF!</f>
        <v>#REF!</v>
      </c>
      <c r="M6" s="28"/>
      <c r="N6" s="28"/>
      <c r="O6" s="22"/>
      <c r="P6" s="18" t="e">
        <f>#REF!-R6</f>
        <v>#REF!</v>
      </c>
      <c r="Q6" s="17"/>
      <c r="R6" s="23">
        <f>'5-αντίγρ'!Q6</f>
        <v>0</v>
      </c>
      <c r="S6" s="24"/>
      <c r="T6" s="25"/>
      <c r="U6" s="90"/>
      <c r="V6" s="90"/>
      <c r="W6" s="85"/>
      <c r="X6" s="26"/>
      <c r="Y6" s="26"/>
      <c r="Z6" s="26"/>
      <c r="AA6" s="26"/>
      <c r="AB6" s="26"/>
      <c r="AC6" s="26"/>
    </row>
    <row r="7" spans="1:29" s="19" customFormat="1">
      <c r="A7" s="14">
        <f>'1-συμβολαια'!A7</f>
        <v>0</v>
      </c>
      <c r="B7" s="54"/>
      <c r="C7" s="84">
        <f>'1-συμβολαια'!B7</f>
        <v>0</v>
      </c>
      <c r="D7" s="20"/>
      <c r="E7" s="96" t="str">
        <f>'1-συμβολαια'!C7</f>
        <v>υποθήκη 1ο  κύρου [520τραπεζας]   ΕΞΑΛΕΙΨΗ</v>
      </c>
      <c r="F7" s="15"/>
      <c r="G7" s="16" t="str">
        <f>'4-πολλυπρ'!D7</f>
        <v>τραπεζα ;;;???  [= ;;;???</v>
      </c>
      <c r="H7" s="16" t="str">
        <f>'4-πολλυπρ'!I7</f>
        <v>219-132</v>
      </c>
      <c r="I7" s="21"/>
      <c r="J7" s="21">
        <f>'1-συμβολαια'!D7</f>
        <v>0</v>
      </c>
      <c r="K7" s="21"/>
      <c r="L7" s="28" t="e">
        <f>'11-χαρτόσ'!#REF!</f>
        <v>#REF!</v>
      </c>
      <c r="M7" s="28"/>
      <c r="N7" s="28"/>
      <c r="O7" s="22"/>
      <c r="P7" s="18" t="e">
        <f>#REF!-R7</f>
        <v>#REF!</v>
      </c>
      <c r="Q7" s="17"/>
      <c r="R7" s="23">
        <f>'5-αντίγρ'!Q7</f>
        <v>0</v>
      </c>
      <c r="S7" s="24"/>
      <c r="T7" s="25"/>
      <c r="U7" s="90"/>
      <c r="V7" s="90"/>
      <c r="W7" s="85"/>
      <c r="X7" s="26"/>
      <c r="Y7" s="26"/>
      <c r="Z7" s="26"/>
      <c r="AA7" s="26"/>
      <c r="AB7" s="26"/>
      <c r="AC7" s="26"/>
    </row>
    <row r="8" spans="1:29" s="19" customFormat="1">
      <c r="A8" s="14">
        <f>'1-συμβολαια'!A8</f>
        <v>0</v>
      </c>
      <c r="B8" s="54"/>
      <c r="C8" s="84">
        <f>'1-συμβολαια'!B8</f>
        <v>0</v>
      </c>
      <c r="D8" s="20"/>
      <c r="E8" s="96" t="str">
        <f>'1-συμβολαια'!C8</f>
        <v>δανείου 1ο  κύρου [520τραπεζας]   ΤΟΚΟΙ [προπληρωθέντες VS υπερΠληρωθέντες</v>
      </c>
      <c r="F8" s="15"/>
      <c r="G8" s="16" t="str">
        <f>'4-πολλυπρ'!D8</f>
        <v>τραπεζα ;;;???  [= ;;;???</v>
      </c>
      <c r="H8" s="16" t="str">
        <f>'4-πολλυπρ'!I8</f>
        <v>219-132</v>
      </c>
      <c r="I8" s="21"/>
      <c r="J8" s="21">
        <f>'1-συμβολαια'!D8</f>
        <v>122.22</v>
      </c>
      <c r="K8" s="21"/>
      <c r="L8" s="28" t="e">
        <f>'11-χαρτόσ'!#REF!</f>
        <v>#REF!</v>
      </c>
      <c r="M8" s="28"/>
      <c r="N8" s="28"/>
      <c r="O8" s="22"/>
      <c r="P8" s="18" t="e">
        <f>#REF!-R8</f>
        <v>#REF!</v>
      </c>
      <c r="Q8" s="17"/>
      <c r="R8" s="23">
        <f>'5-αντίγρ'!Q8</f>
        <v>0</v>
      </c>
      <c r="S8" s="24"/>
      <c r="T8" s="25"/>
      <c r="U8" s="90"/>
      <c r="V8" s="90"/>
      <c r="W8" s="85"/>
      <c r="X8" s="26"/>
      <c r="Y8" s="26"/>
      <c r="Z8" s="26"/>
      <c r="AA8" s="26"/>
      <c r="AB8" s="26"/>
      <c r="AC8" s="26"/>
    </row>
    <row r="9" spans="1:29" s="19" customFormat="1">
      <c r="A9" s="14">
        <f>'1-συμβολαια'!A9</f>
        <v>0</v>
      </c>
      <c r="B9" s="54"/>
      <c r="C9" s="84">
        <f>'1-συμβολαια'!B9</f>
        <v>0</v>
      </c>
      <c r="D9" s="20"/>
      <c r="E9" s="96" t="str">
        <f>'1-συμβολαια'!C9</f>
        <v>δάνειο 1ο  κύρου [520.1τραπεζας]    ΕΞΟΦΛΗΣΗ</v>
      </c>
      <c r="F9" s="15"/>
      <c r="G9" s="16" t="str">
        <f>'4-πολλυπρ'!D9</f>
        <v>τραπεζα ;;;???  [= ;;;???</v>
      </c>
      <c r="H9" s="16" t="str">
        <f>'4-πολλυπρ'!I9</f>
        <v>219-132</v>
      </c>
      <c r="I9" s="21"/>
      <c r="J9" s="21">
        <f>'1-συμβολαια'!D9</f>
        <v>0</v>
      </c>
      <c r="K9" s="21"/>
      <c r="L9" s="28" t="e">
        <f>'11-χαρτόσ'!#REF!</f>
        <v>#REF!</v>
      </c>
      <c r="M9" s="28"/>
      <c r="N9" s="28"/>
      <c r="O9" s="22"/>
      <c r="P9" s="18" t="e">
        <f>#REF!-R9</f>
        <v>#REF!</v>
      </c>
      <c r="Q9" s="17"/>
      <c r="R9" s="23">
        <f>'5-αντίγρ'!Q9</f>
        <v>0</v>
      </c>
      <c r="S9" s="24"/>
      <c r="T9" s="25"/>
      <c r="U9" s="90"/>
      <c r="V9" s="90"/>
      <c r="W9" s="85"/>
      <c r="X9" s="26"/>
      <c r="Y9" s="26"/>
      <c r="Z9" s="26"/>
      <c r="AA9" s="26"/>
      <c r="AB9" s="26"/>
      <c r="AC9" s="26"/>
    </row>
    <row r="10" spans="1:29" s="19" customFormat="1">
      <c r="A10" s="14">
        <f>'1-συμβολαια'!A10</f>
        <v>0</v>
      </c>
      <c r="B10" s="54"/>
      <c r="C10" s="84">
        <f>'1-συμβολαια'!B10</f>
        <v>0</v>
      </c>
      <c r="D10" s="20"/>
      <c r="E10" s="96" t="str">
        <f>'1-συμβολαια'!C10</f>
        <v>υποθήκη 1ο  κύρου [520.1τραπεζας]   ΕΞΑΛΕΙΨΗ</v>
      </c>
      <c r="F10" s="15"/>
      <c r="G10" s="16" t="str">
        <f>'4-πολλυπρ'!D10</f>
        <v>τραπεζα ;;;???  [= ;;;???</v>
      </c>
      <c r="H10" s="16" t="str">
        <f>'4-πολλυπρ'!I10</f>
        <v>219-132</v>
      </c>
      <c r="I10" s="21"/>
      <c r="J10" s="21">
        <f>'1-συμβολαια'!D10</f>
        <v>0</v>
      </c>
      <c r="K10" s="21"/>
      <c r="L10" s="28" t="e">
        <f>'11-χαρτόσ'!#REF!</f>
        <v>#REF!</v>
      </c>
      <c r="M10" s="28"/>
      <c r="N10" s="28"/>
      <c r="O10" s="22"/>
      <c r="P10" s="18" t="e">
        <f>#REF!-R10</f>
        <v>#REF!</v>
      </c>
      <c r="Q10" s="17"/>
      <c r="R10" s="23">
        <f>'5-αντίγρ'!Q10</f>
        <v>0</v>
      </c>
      <c r="S10" s="24"/>
      <c r="T10" s="25"/>
      <c r="U10" s="90"/>
      <c r="V10" s="90"/>
      <c r="W10" s="85"/>
      <c r="X10" s="26"/>
      <c r="Y10" s="26"/>
      <c r="Z10" s="26"/>
      <c r="AA10" s="26"/>
      <c r="AB10" s="26"/>
      <c r="AC10" s="26"/>
    </row>
    <row r="11" spans="1:29" s="19" customFormat="1">
      <c r="A11" s="14">
        <f>'1-συμβολαια'!A11</f>
        <v>0</v>
      </c>
      <c r="B11" s="54"/>
      <c r="C11" s="84">
        <f>'1-συμβολαια'!B11</f>
        <v>0</v>
      </c>
      <c r="D11" s="20"/>
      <c r="E11" s="96" t="str">
        <f>'1-συμβολαια'!C11</f>
        <v>δανείου 1ο  κύρου [520.1τραπεζας]   ΤΟΚΟΙ [προπληρωθέντες VS υπερΠληρωθέντες</v>
      </c>
      <c r="F11" s="15"/>
      <c r="G11" s="16" t="str">
        <f>'4-πολλυπρ'!D11</f>
        <v>τραπεζα ;;;???  [= ;;;???</v>
      </c>
      <c r="H11" s="16" t="str">
        <f>'4-πολλυπρ'!I11</f>
        <v>219-132</v>
      </c>
      <c r="I11" s="21"/>
      <c r="J11" s="21">
        <f>'1-συμβολαια'!D11</f>
        <v>144.44</v>
      </c>
      <c r="K11" s="21"/>
      <c r="L11" s="28" t="e">
        <f>'11-χαρτόσ'!#REF!</f>
        <v>#REF!</v>
      </c>
      <c r="M11" s="28"/>
      <c r="N11" s="28"/>
      <c r="O11" s="22"/>
      <c r="P11" s="18" t="e">
        <f>#REF!-R11</f>
        <v>#REF!</v>
      </c>
      <c r="Q11" s="17"/>
      <c r="R11" s="23">
        <f>'5-αντίγρ'!Q11</f>
        <v>0</v>
      </c>
      <c r="S11" s="24"/>
      <c r="T11" s="25"/>
      <c r="U11" s="90"/>
      <c r="V11" s="90"/>
      <c r="W11" s="85"/>
      <c r="X11" s="26"/>
      <c r="Y11" s="26"/>
      <c r="Z11" s="26"/>
      <c r="AA11" s="26"/>
      <c r="AB11" s="26"/>
      <c r="AC11" s="26"/>
    </row>
    <row r="12" spans="1:29" s="19" customFormat="1">
      <c r="A12" s="14">
        <f>'1-συμβολαια'!A12</f>
        <v>0</v>
      </c>
      <c r="B12" s="54"/>
      <c r="C12" s="84">
        <f>'1-συμβολαια'!B12</f>
        <v>0</v>
      </c>
      <c r="D12" s="20"/>
      <c r="E12" s="96" t="str">
        <f>'1-συμβολαια'!C12</f>
        <v>δάνειο 1ο  κύρου [130.1τραπεζας]    ΕΞΟΦΛΗΣΗ</v>
      </c>
      <c r="F12" s="15"/>
      <c r="G12" s="16" t="str">
        <f>'4-πολλυπρ'!D12</f>
        <v>τραπεζα ;;;???  [= ;;;???</v>
      </c>
      <c r="H12" s="16" t="str">
        <f>'4-πολλυπρ'!I12</f>
        <v>219-132</v>
      </c>
      <c r="I12" s="21"/>
      <c r="J12" s="21">
        <f>'1-συμβολαια'!D12</f>
        <v>0</v>
      </c>
      <c r="K12" s="21"/>
      <c r="L12" s="28" t="e">
        <f>'11-χαρτόσ'!#REF!</f>
        <v>#REF!</v>
      </c>
      <c r="M12" s="28"/>
      <c r="N12" s="28"/>
      <c r="O12" s="22"/>
      <c r="P12" s="18" t="e">
        <f>#REF!-R12</f>
        <v>#REF!</v>
      </c>
      <c r="Q12" s="17"/>
      <c r="R12" s="23">
        <f>'5-αντίγρ'!Q12</f>
        <v>0</v>
      </c>
      <c r="S12" s="24"/>
      <c r="T12" s="25"/>
      <c r="U12" s="90"/>
      <c r="V12" s="90"/>
      <c r="W12" s="85"/>
      <c r="X12" s="26"/>
      <c r="Y12" s="26"/>
      <c r="Z12" s="26"/>
      <c r="AA12" s="26"/>
      <c r="AB12" s="26"/>
      <c r="AC12" s="26"/>
    </row>
    <row r="13" spans="1:29" s="19" customFormat="1">
      <c r="A13" s="14">
        <f>'1-συμβολαια'!A13</f>
        <v>0</v>
      </c>
      <c r="B13" s="54"/>
      <c r="C13" s="84">
        <f>'1-συμβολαια'!B13</f>
        <v>0</v>
      </c>
      <c r="D13" s="20"/>
      <c r="E13" s="96" t="str">
        <f>'1-συμβολαια'!C13</f>
        <v>υποθήκη 1ο  κύρου [130.1τραπεζας]   ΕΞΑΛΕΙΨΗ</v>
      </c>
      <c r="F13" s="15"/>
      <c r="G13" s="16" t="str">
        <f>'4-πολλυπρ'!D13</f>
        <v>τραπεζα ;;;???  [= ;;;???</v>
      </c>
      <c r="H13" s="16" t="str">
        <f>'4-πολλυπρ'!I13</f>
        <v>219-132</v>
      </c>
      <c r="I13" s="21"/>
      <c r="J13" s="21">
        <f>'1-συμβολαια'!D13</f>
        <v>0</v>
      </c>
      <c r="K13" s="21"/>
      <c r="L13" s="28" t="e">
        <f>'11-χαρτόσ'!#REF!</f>
        <v>#REF!</v>
      </c>
      <c r="M13" s="28"/>
      <c r="N13" s="28"/>
      <c r="O13" s="22"/>
      <c r="P13" s="18" t="e">
        <f>#REF!-R13</f>
        <v>#REF!</v>
      </c>
      <c r="Q13" s="17"/>
      <c r="R13" s="23">
        <f>'5-αντίγρ'!Q13</f>
        <v>0</v>
      </c>
      <c r="S13" s="24"/>
      <c r="T13" s="25"/>
      <c r="U13" s="90"/>
      <c r="V13" s="90"/>
      <c r="W13" s="85"/>
      <c r="X13" s="26"/>
      <c r="Y13" s="26"/>
      <c r="Z13" s="26"/>
      <c r="AA13" s="26"/>
      <c r="AB13" s="26"/>
      <c r="AC13" s="26"/>
    </row>
    <row r="14" spans="1:29" s="19" customFormat="1">
      <c r="A14" s="14">
        <f>'1-συμβολαια'!A14</f>
        <v>0</v>
      </c>
      <c r="B14" s="54"/>
      <c r="C14" s="84">
        <f>'1-συμβολαια'!B14</f>
        <v>0</v>
      </c>
      <c r="D14" s="20"/>
      <c r="E14" s="96" t="str">
        <f>'1-συμβολαια'!C14</f>
        <v>δανείου 1ο  κύρου [130.1τραπεζας]   ΤΟΚΟΙ [προπληρωθέντες VS υπερΠληρωθέντες</v>
      </c>
      <c r="F14" s="15"/>
      <c r="G14" s="16" t="str">
        <f>'4-πολλυπρ'!D14</f>
        <v>τραπεζα ;;;???  [= ;;;???</v>
      </c>
      <c r="H14" s="16" t="str">
        <f>'4-πολλυπρ'!I14</f>
        <v>219-132</v>
      </c>
      <c r="I14" s="21"/>
      <c r="J14" s="21">
        <f>'1-συμβολαια'!D14</f>
        <v>266.66000000000003</v>
      </c>
      <c r="K14" s="21"/>
      <c r="L14" s="28" t="e">
        <f>'11-χαρτόσ'!#REF!</f>
        <v>#REF!</v>
      </c>
      <c r="M14" s="28"/>
      <c r="N14" s="28"/>
      <c r="O14" s="22"/>
      <c r="P14" s="18" t="e">
        <f>#REF!-R14</f>
        <v>#REF!</v>
      </c>
      <c r="Q14" s="17"/>
      <c r="R14" s="23">
        <f>'5-αντίγρ'!Q14</f>
        <v>0</v>
      </c>
      <c r="S14" s="24"/>
      <c r="T14" s="25"/>
      <c r="U14" s="90"/>
      <c r="V14" s="90"/>
      <c r="W14" s="85"/>
      <c r="X14" s="26"/>
      <c r="Y14" s="26"/>
      <c r="Z14" s="26"/>
      <c r="AA14" s="26"/>
      <c r="AB14" s="26"/>
      <c r="AC14" s="26"/>
    </row>
    <row r="15" spans="1:29" s="19" customFormat="1">
      <c r="A15" s="14">
        <f>'1-συμβολαια'!A15</f>
        <v>0</v>
      </c>
      <c r="B15" s="54"/>
      <c r="C15" s="84">
        <f>'1-συμβολαια'!B15</f>
        <v>0</v>
      </c>
      <c r="D15" s="20"/>
      <c r="E15" s="96" t="str">
        <f>'1-συμβολαια'!C15</f>
        <v>δάνειο 1ο  κύρου [130.2τραπεζας]    ΕΞΟΦΛΗΣΗ</v>
      </c>
      <c r="F15" s="15"/>
      <c r="G15" s="16" t="str">
        <f>'4-πολλυπρ'!D15</f>
        <v>τραπεζα ;;;???  [= ;;;???</v>
      </c>
      <c r="H15" s="16" t="str">
        <f>'4-πολλυπρ'!I15</f>
        <v>219-132</v>
      </c>
      <c r="I15" s="21"/>
      <c r="J15" s="21">
        <f>'1-συμβολαια'!D15</f>
        <v>0</v>
      </c>
      <c r="K15" s="21"/>
      <c r="L15" s="28" t="e">
        <f>'11-χαρτόσ'!#REF!</f>
        <v>#REF!</v>
      </c>
      <c r="M15" s="28"/>
      <c r="N15" s="28"/>
      <c r="O15" s="22"/>
      <c r="P15" s="18" t="e">
        <f>#REF!-R15</f>
        <v>#REF!</v>
      </c>
      <c r="Q15" s="17"/>
      <c r="R15" s="23">
        <f>'5-αντίγρ'!Q15</f>
        <v>0</v>
      </c>
      <c r="S15" s="24"/>
      <c r="T15" s="25"/>
      <c r="U15" s="90"/>
      <c r="V15" s="90"/>
      <c r="W15" s="85"/>
      <c r="X15" s="26"/>
      <c r="Y15" s="26"/>
      <c r="Z15" s="26"/>
      <c r="AA15" s="26"/>
      <c r="AB15" s="26"/>
      <c r="AC15" s="26"/>
    </row>
    <row r="16" spans="1:29" s="19" customFormat="1">
      <c r="A16" s="14">
        <f>'1-συμβολαια'!A16</f>
        <v>0</v>
      </c>
      <c r="B16" s="54"/>
      <c r="C16" s="84">
        <f>'1-συμβολαια'!B16</f>
        <v>0</v>
      </c>
      <c r="D16" s="20"/>
      <c r="E16" s="96" t="str">
        <f>'1-συμβολαια'!C16</f>
        <v>υποθήκη 1ο  κύρου [130.2τραπεζας]   ΕΞΑΛΕΙΨΗ</v>
      </c>
      <c r="F16" s="15"/>
      <c r="G16" s="16" t="str">
        <f>'4-πολλυπρ'!D16</f>
        <v>τραπεζα ;;;???  [= ;;;???</v>
      </c>
      <c r="H16" s="16" t="str">
        <f>'4-πολλυπρ'!I16</f>
        <v>219-132</v>
      </c>
      <c r="I16" s="21"/>
      <c r="J16" s="21">
        <f>'1-συμβολαια'!D16</f>
        <v>0</v>
      </c>
      <c r="K16" s="21"/>
      <c r="L16" s="28" t="e">
        <f>'11-χαρτόσ'!#REF!</f>
        <v>#REF!</v>
      </c>
      <c r="M16" s="28"/>
      <c r="N16" s="28"/>
      <c r="O16" s="22"/>
      <c r="P16" s="18" t="e">
        <f>#REF!-R16</f>
        <v>#REF!</v>
      </c>
      <c r="Q16" s="17"/>
      <c r="R16" s="23">
        <f>'5-αντίγρ'!Q16</f>
        <v>0</v>
      </c>
      <c r="S16" s="24"/>
      <c r="T16" s="25"/>
      <c r="U16" s="90"/>
      <c r="V16" s="90"/>
      <c r="W16" s="85"/>
      <c r="X16" s="26"/>
      <c r="Y16" s="26"/>
      <c r="Z16" s="26"/>
      <c r="AA16" s="26"/>
      <c r="AB16" s="26"/>
      <c r="AC16" s="26"/>
    </row>
    <row r="17" spans="1:35" s="19" customFormat="1">
      <c r="A17" s="14">
        <f>'1-συμβολαια'!A17</f>
        <v>0</v>
      </c>
      <c r="B17" s="54"/>
      <c r="C17" s="84">
        <f>'1-συμβολαια'!B17</f>
        <v>0</v>
      </c>
      <c r="D17" s="20"/>
      <c r="E17" s="96" t="str">
        <f>'1-συμβολαια'!C17</f>
        <v>δανείου 1ο  κύρου [130.2τραπεζας]   ΤΟΚΟΙ [προπληρωθέντες VS υπερΠληρωθέντες</v>
      </c>
      <c r="F17" s="15"/>
      <c r="G17" s="16" t="str">
        <f>'4-πολλυπρ'!D17</f>
        <v>τραπεζα ;;;???  [= ;;;???</v>
      </c>
      <c r="H17" s="16" t="str">
        <f>'4-πολλυπρ'!I17</f>
        <v>219-132</v>
      </c>
      <c r="I17" s="21"/>
      <c r="J17" s="21">
        <f>'1-συμβολαια'!D17</f>
        <v>466.66</v>
      </c>
      <c r="K17" s="21"/>
      <c r="L17" s="28" t="e">
        <f>'11-χαρτόσ'!#REF!</f>
        <v>#REF!</v>
      </c>
      <c r="M17" s="28"/>
      <c r="N17" s="28"/>
      <c r="O17" s="22"/>
      <c r="P17" s="18" t="e">
        <f>#REF!-R17</f>
        <v>#REF!</v>
      </c>
      <c r="Q17" s="17"/>
      <c r="R17" s="23">
        <f>'5-αντίγρ'!Q17</f>
        <v>0</v>
      </c>
      <c r="S17" s="24"/>
      <c r="T17" s="25"/>
      <c r="U17" s="90"/>
      <c r="V17" s="90"/>
      <c r="W17" s="85"/>
      <c r="X17" s="26"/>
      <c r="Y17" s="26"/>
      <c r="Z17" s="26"/>
      <c r="AA17" s="26"/>
      <c r="AB17" s="26"/>
      <c r="AC17" s="26"/>
    </row>
    <row r="18" spans="1:35" s="19" customFormat="1">
      <c r="A18" s="14">
        <f>'1-συμβολαια'!A18</f>
        <v>0</v>
      </c>
      <c r="B18" s="54"/>
      <c r="C18" s="84">
        <f>'1-συμβολαια'!B18</f>
        <v>0</v>
      </c>
      <c r="D18" s="20"/>
      <c r="E18" s="96" t="str">
        <f>'1-συμβολαια'!C18</f>
        <v>δάνειο 1ο  κύρου [520.2τραπεζας]    ΕΞΟΦΛΗΣΗ</v>
      </c>
      <c r="F18" s="15"/>
      <c r="G18" s="16" t="str">
        <f>'4-πολλυπρ'!D18</f>
        <v>τραπεζα ;;;???  [= ;;;???</v>
      </c>
      <c r="H18" s="16" t="str">
        <f>'4-πολλυπρ'!I18</f>
        <v>219-132</v>
      </c>
      <c r="I18" s="21"/>
      <c r="J18" s="21">
        <f>'1-συμβολαια'!D18</f>
        <v>0</v>
      </c>
      <c r="K18" s="21"/>
      <c r="L18" s="28" t="e">
        <f>'11-χαρτόσ'!#REF!</f>
        <v>#REF!</v>
      </c>
      <c r="M18" s="28"/>
      <c r="N18" s="28"/>
      <c r="O18" s="22"/>
      <c r="P18" s="18" t="e">
        <f>#REF!-R18</f>
        <v>#REF!</v>
      </c>
      <c r="Q18" s="17"/>
      <c r="R18" s="23">
        <f>'5-αντίγρ'!Q18</f>
        <v>0</v>
      </c>
      <c r="S18" s="24"/>
      <c r="T18" s="25"/>
      <c r="U18" s="90"/>
      <c r="V18" s="90"/>
      <c r="W18" s="85"/>
      <c r="X18" s="26"/>
      <c r="Y18" s="26"/>
      <c r="Z18" s="26"/>
      <c r="AA18" s="26"/>
      <c r="AB18" s="26"/>
      <c r="AC18" s="26"/>
    </row>
    <row r="19" spans="1:35" s="19" customFormat="1">
      <c r="A19" s="14">
        <f>'1-συμβολαια'!A19</f>
        <v>0</v>
      </c>
      <c r="B19" s="54"/>
      <c r="C19" s="84">
        <f>'1-συμβολαια'!B19</f>
        <v>0</v>
      </c>
      <c r="D19" s="20"/>
      <c r="E19" s="96" t="str">
        <f>'1-συμβολαια'!C19</f>
        <v>υποθήκη 1ο  κύρου [520.2τραπεζας]   ΕΞΑΛΕΙΨΗ</v>
      </c>
      <c r="F19" s="15"/>
      <c r="G19" s="16" t="str">
        <f>'4-πολλυπρ'!D19</f>
        <v>τραπεζα ;;;???  [= ;;;???</v>
      </c>
      <c r="H19" s="16" t="str">
        <f>'4-πολλυπρ'!I19</f>
        <v>219-132</v>
      </c>
      <c r="I19" s="21"/>
      <c r="J19" s="21">
        <f>'1-συμβολαια'!D19</f>
        <v>0</v>
      </c>
      <c r="K19" s="21"/>
      <c r="L19" s="28" t="e">
        <f>'11-χαρτόσ'!#REF!</f>
        <v>#REF!</v>
      </c>
      <c r="M19" s="28"/>
      <c r="N19" s="28"/>
      <c r="O19" s="22"/>
      <c r="P19" s="18" t="e">
        <f>#REF!-R19</f>
        <v>#REF!</v>
      </c>
      <c r="Q19" s="17"/>
      <c r="R19" s="23">
        <f>'5-αντίγρ'!Q19</f>
        <v>0</v>
      </c>
      <c r="S19" s="24"/>
      <c r="T19" s="25"/>
      <c r="U19" s="90"/>
      <c r="V19" s="90"/>
      <c r="W19" s="85"/>
      <c r="X19" s="26"/>
      <c r="Y19" s="26"/>
      <c r="Z19" s="26"/>
      <c r="AA19" s="26"/>
      <c r="AB19" s="26"/>
      <c r="AC19" s="26"/>
    </row>
    <row r="20" spans="1:35" s="19" customFormat="1">
      <c r="A20" s="14">
        <f>'1-συμβολαια'!A20</f>
        <v>0</v>
      </c>
      <c r="B20" s="54"/>
      <c r="C20" s="84">
        <f>'1-συμβολαια'!B20</f>
        <v>0</v>
      </c>
      <c r="D20" s="20"/>
      <c r="E20" s="96" t="str">
        <f>'1-συμβολαια'!C20</f>
        <v>δανείου 1ο  κύρου [520.2τραπεζας]   ΤΟΚΟΙ [προπληρωθέντες VS υπερΠληρωθέντες</v>
      </c>
      <c r="F20" s="15"/>
      <c r="G20" s="16" t="str">
        <f>'4-πολλυπρ'!D20</f>
        <v>τραπεζα ;;;???  [= ;;;???</v>
      </c>
      <c r="H20" s="16" t="str">
        <f>'4-πολλυπρ'!I20</f>
        <v>219-132</v>
      </c>
      <c r="I20" s="21"/>
      <c r="J20" s="21">
        <f>'1-συμβολαια'!D20</f>
        <v>188.88</v>
      </c>
      <c r="K20" s="21"/>
      <c r="L20" s="28" t="e">
        <f>'11-χαρτόσ'!#REF!</f>
        <v>#REF!</v>
      </c>
      <c r="M20" s="28"/>
      <c r="N20" s="28"/>
      <c r="O20" s="22"/>
      <c r="P20" s="18" t="e">
        <f>#REF!-R20</f>
        <v>#REF!</v>
      </c>
      <c r="Q20" s="17"/>
      <c r="R20" s="23">
        <f>'5-αντίγρ'!Q20</f>
        <v>0</v>
      </c>
      <c r="S20" s="24"/>
      <c r="T20" s="25"/>
      <c r="U20" s="90"/>
      <c r="V20" s="90"/>
      <c r="W20" s="85"/>
      <c r="X20" s="26"/>
      <c r="Y20" s="26"/>
      <c r="Z20" s="26"/>
      <c r="AA20" s="26"/>
      <c r="AB20" s="26"/>
      <c r="AC20" s="26"/>
    </row>
    <row r="21" spans="1:35" s="19" customFormat="1">
      <c r="A21" s="14">
        <f>'1-συμβολαια'!A21</f>
        <v>0</v>
      </c>
      <c r="B21" s="54"/>
      <c r="C21" s="84">
        <f>'1-συμβολαια'!B21</f>
        <v>0</v>
      </c>
      <c r="D21" s="20"/>
      <c r="E21" s="96" t="str">
        <f>'1-συμβολαια'!C21</f>
        <v>δάνειο 1ο  κύρου     ΕΞΟΦΛΗΣΗ</v>
      </c>
      <c r="F21" s="15"/>
      <c r="G21" s="16" t="str">
        <f>'4-πολλυπρ'!D21</f>
        <v>τραπεζα ;;;???  [= ;;;???</v>
      </c>
      <c r="H21" s="16" t="str">
        <f>'4-πολλυπρ'!I21</f>
        <v>219-132</v>
      </c>
      <c r="I21" s="21"/>
      <c r="J21" s="21">
        <f>'1-συμβολαια'!D21</f>
        <v>0</v>
      </c>
      <c r="K21" s="21"/>
      <c r="L21" s="28" t="e">
        <f>'11-χαρτόσ'!#REF!</f>
        <v>#REF!</v>
      </c>
      <c r="M21" s="28"/>
      <c r="N21" s="28"/>
      <c r="O21" s="22"/>
      <c r="P21" s="18" t="e">
        <f>#REF!-R21</f>
        <v>#REF!</v>
      </c>
      <c r="Q21" s="17"/>
      <c r="R21" s="23">
        <f>'5-αντίγρ'!Q21</f>
        <v>2.2000000000000002</v>
      </c>
      <c r="S21" s="24"/>
      <c r="T21" s="25"/>
      <c r="U21" s="90"/>
      <c r="V21" s="90"/>
      <c r="W21" s="85"/>
      <c r="X21" s="26"/>
      <c r="Y21" s="26"/>
      <c r="Z21" s="26"/>
      <c r="AA21" s="26"/>
      <c r="AB21" s="26"/>
      <c r="AC21" s="26"/>
    </row>
    <row r="22" spans="1:35" s="19" customFormat="1">
      <c r="A22" s="14">
        <f>'1-συμβολαια'!A22</f>
        <v>0</v>
      </c>
      <c r="B22" s="54"/>
      <c r="C22" s="84">
        <f>'1-συμβολαια'!B22</f>
        <v>0</v>
      </c>
      <c r="D22" s="20"/>
      <c r="E22" s="96" t="str">
        <f>'1-συμβολαια'!C22</f>
        <v>υποθήκη 1ο  κύρου     ΕΞΑΛΕΙΨΗ</v>
      </c>
      <c r="F22" s="15"/>
      <c r="G22" s="16" t="str">
        <f>'4-πολλυπρ'!D22</f>
        <v>τραπεζα ;;;???  [= ;;;???</v>
      </c>
      <c r="H22" s="16" t="str">
        <f>'4-πολλυπρ'!I22</f>
        <v>219-132</v>
      </c>
      <c r="I22" s="21"/>
      <c r="J22" s="21">
        <f>'1-συμβολαια'!D22</f>
        <v>0</v>
      </c>
      <c r="K22" s="21"/>
      <c r="L22" s="28" t="e">
        <f>'11-χαρτόσ'!#REF!</f>
        <v>#REF!</v>
      </c>
      <c r="M22" s="28"/>
      <c r="N22" s="28"/>
      <c r="O22" s="22"/>
      <c r="P22" s="18" t="e">
        <f>#REF!-R22</f>
        <v>#REF!</v>
      </c>
      <c r="Q22" s="17"/>
      <c r="R22" s="23">
        <f>'5-αντίγρ'!Q22</f>
        <v>0</v>
      </c>
      <c r="S22" s="24"/>
      <c r="T22" s="25"/>
      <c r="U22" s="90"/>
      <c r="V22" s="90"/>
      <c r="W22" s="85"/>
      <c r="X22" s="26"/>
      <c r="Y22" s="26"/>
      <c r="Z22" s="26"/>
      <c r="AA22" s="26"/>
      <c r="AB22" s="26"/>
      <c r="AC22" s="26"/>
    </row>
    <row r="23" spans="1:35" s="19" customFormat="1">
      <c r="A23" s="14">
        <f>'1-συμβολαια'!A23</f>
        <v>0</v>
      </c>
      <c r="B23" s="54"/>
      <c r="C23" s="84">
        <f>'1-συμβολαια'!B23</f>
        <v>0</v>
      </c>
      <c r="D23" s="20"/>
      <c r="E23" s="96" t="str">
        <f>'1-συμβολαια'!C23</f>
        <v>δανείου 1ο  κύρου     ΤΟΚΟΙ [προπληρωθέντες VS υπερΠληρωθέντες</v>
      </c>
      <c r="F23" s="15"/>
      <c r="G23" s="16" t="str">
        <f>'4-πολλυπρ'!D23</f>
        <v>τραπεζα ;;;???  [= ;;;???</v>
      </c>
      <c r="H23" s="16" t="str">
        <f>'4-πολλυπρ'!I23</f>
        <v>219-132</v>
      </c>
      <c r="I23" s="21"/>
      <c r="J23" s="21">
        <f>'1-συμβολαια'!D23</f>
        <v>44.44</v>
      </c>
      <c r="K23" s="21"/>
      <c r="L23" s="28" t="e">
        <f>'11-χαρτόσ'!#REF!</f>
        <v>#REF!</v>
      </c>
      <c r="M23" s="28"/>
      <c r="N23" s="28"/>
      <c r="O23" s="22"/>
      <c r="P23" s="18" t="e">
        <f>#REF!-R23</f>
        <v>#REF!</v>
      </c>
      <c r="Q23" s="17"/>
      <c r="R23" s="23">
        <f>'5-αντίγρ'!Q23</f>
        <v>0</v>
      </c>
      <c r="S23" s="24"/>
      <c r="T23" s="25"/>
      <c r="U23" s="90"/>
      <c r="V23" s="90"/>
      <c r="W23" s="85"/>
      <c r="X23" s="26"/>
      <c r="Y23" s="26"/>
      <c r="Z23" s="26"/>
      <c r="AA23" s="26"/>
      <c r="AB23" s="26"/>
      <c r="AC23" s="26"/>
    </row>
    <row r="24" spans="1:35">
      <c r="A24" s="513" t="s">
        <v>56</v>
      </c>
      <c r="B24" s="514"/>
      <c r="C24" s="514"/>
      <c r="D24" s="514"/>
      <c r="E24" s="514"/>
      <c r="F24" s="514"/>
      <c r="G24" s="514"/>
      <c r="H24" s="514"/>
      <c r="I24" s="514"/>
      <c r="J24" s="514"/>
      <c r="K24" s="49"/>
      <c r="L24" s="1" t="e">
        <f>SUM(L3:L23)</f>
        <v>#REF!</v>
      </c>
      <c r="M24" s="1"/>
      <c r="N24" s="1"/>
      <c r="O24" s="1">
        <f>SUM(O3:O23)</f>
        <v>0</v>
      </c>
      <c r="P24" s="42" t="e">
        <f>SUM(P3:P23)</f>
        <v>#REF!</v>
      </c>
      <c r="Q24" s="1">
        <f>SUM(Q3:Q23)</f>
        <v>0</v>
      </c>
      <c r="R24" s="1">
        <f>SUM(R3:R23)</f>
        <v>2.2000000000000002</v>
      </c>
      <c r="S24" s="1">
        <f>SUM(S3:S23)</f>
        <v>0</v>
      </c>
      <c r="T24" s="3"/>
      <c r="U24" s="86"/>
      <c r="V24" s="86"/>
    </row>
    <row r="25" spans="1:35">
      <c r="T25" s="128"/>
    </row>
    <row r="26" spans="1:35" ht="15.75" customHeight="1">
      <c r="T26" s="128"/>
      <c r="U26" s="717" t="s">
        <v>121</v>
      </c>
      <c r="V26" s="717"/>
      <c r="W26" s="717"/>
      <c r="X26" s="717"/>
      <c r="Y26" s="717"/>
      <c r="Z26" s="717"/>
      <c r="AA26" s="717"/>
      <c r="AB26" s="717"/>
      <c r="AC26" s="717"/>
      <c r="AD26" s="126"/>
      <c r="AE26" s="126"/>
      <c r="AF26" s="126"/>
      <c r="AG26" s="126"/>
      <c r="AH26" s="121"/>
      <c r="AI26" s="121"/>
    </row>
    <row r="27" spans="1:35" ht="15.75" customHeight="1">
      <c r="T27" s="128"/>
      <c r="U27" s="127"/>
      <c r="V27" s="719" t="s">
        <v>122</v>
      </c>
      <c r="W27" s="719"/>
      <c r="X27" s="719"/>
      <c r="Y27" s="719"/>
      <c r="Z27" s="719"/>
      <c r="AA27" s="719"/>
      <c r="AB27" s="719"/>
      <c r="AC27" s="719"/>
      <c r="AD27" s="719"/>
      <c r="AE27" s="121"/>
      <c r="AF27" s="121"/>
      <c r="AG27" s="121"/>
      <c r="AH27" s="121"/>
      <c r="AI27" s="121"/>
    </row>
    <row r="28" spans="1:35" ht="15.75" customHeight="1">
      <c r="T28" s="128"/>
      <c r="U28" s="127"/>
      <c r="V28" s="127"/>
      <c r="W28" s="717" t="s">
        <v>123</v>
      </c>
      <c r="X28" s="717"/>
      <c r="Y28" s="717"/>
      <c r="Z28" s="717"/>
      <c r="AA28" s="717"/>
      <c r="AB28" s="717"/>
      <c r="AC28" s="717"/>
      <c r="AD28" s="717"/>
      <c r="AE28" s="717"/>
      <c r="AF28" s="121"/>
      <c r="AG28" s="121"/>
      <c r="AH28" s="121"/>
      <c r="AI28" s="121"/>
    </row>
    <row r="29" spans="1:35" ht="15.75">
      <c r="U29" s="127"/>
      <c r="V29" s="127"/>
      <c r="W29" s="127"/>
      <c r="X29" s="719" t="s">
        <v>124</v>
      </c>
      <c r="Y29" s="719"/>
      <c r="Z29" s="719"/>
      <c r="AA29" s="719"/>
      <c r="AB29" s="719"/>
      <c r="AC29" s="719"/>
      <c r="AD29" s="719"/>
      <c r="AE29" s="719"/>
      <c r="AF29" s="719"/>
      <c r="AG29" s="121"/>
      <c r="AH29" s="121"/>
      <c r="AI29" s="121"/>
    </row>
    <row r="30" spans="1:35" ht="15.75">
      <c r="U30" s="127"/>
      <c r="V30" s="127"/>
      <c r="W30" s="127"/>
      <c r="X30" s="127"/>
      <c r="Y30" s="717" t="s">
        <v>125</v>
      </c>
      <c r="Z30" s="717"/>
      <c r="AA30" s="717"/>
      <c r="AB30" s="717"/>
      <c r="AC30" s="717"/>
      <c r="AD30" s="717"/>
      <c r="AE30" s="717"/>
      <c r="AF30" s="717"/>
      <c r="AG30" s="717"/>
      <c r="AH30" s="121"/>
      <c r="AI30" s="121"/>
    </row>
    <row r="31" spans="1:35" ht="15.75">
      <c r="U31" s="127"/>
      <c r="V31" s="127"/>
      <c r="W31" s="127"/>
      <c r="X31" s="127"/>
      <c r="Y31" s="127"/>
      <c r="Z31" s="719" t="s">
        <v>126</v>
      </c>
      <c r="AA31" s="719"/>
      <c r="AB31" s="719"/>
      <c r="AC31" s="719"/>
      <c r="AD31" s="719"/>
      <c r="AE31" s="719"/>
      <c r="AF31" s="719"/>
      <c r="AG31" s="719"/>
      <c r="AH31" s="719"/>
      <c r="AI31" s="121"/>
    </row>
    <row r="32" spans="1:35" ht="15.75">
      <c r="U32" s="127"/>
      <c r="V32" s="127"/>
      <c r="W32" s="127"/>
      <c r="X32" s="127"/>
      <c r="Y32" s="127"/>
      <c r="Z32" s="127"/>
      <c r="AA32" s="717" t="s">
        <v>127</v>
      </c>
      <c r="AB32" s="717"/>
      <c r="AC32" s="717"/>
      <c r="AD32" s="717"/>
      <c r="AE32" s="717"/>
      <c r="AF32" s="717"/>
      <c r="AG32" s="717"/>
      <c r="AH32" s="717"/>
      <c r="AI32" s="717"/>
    </row>
  </sheetData>
  <mergeCells count="18">
    <mergeCell ref="A24:J24"/>
    <mergeCell ref="E1:F1"/>
    <mergeCell ref="P1:Q1"/>
    <mergeCell ref="A1:B1"/>
    <mergeCell ref="C1:D1"/>
    <mergeCell ref="G1:I1"/>
    <mergeCell ref="J1:K1"/>
    <mergeCell ref="L1:O1"/>
    <mergeCell ref="U26:AC26"/>
    <mergeCell ref="V27:AD27"/>
    <mergeCell ref="U1:AC2"/>
    <mergeCell ref="T1:T2"/>
    <mergeCell ref="R1:S1"/>
    <mergeCell ref="W28:AE28"/>
    <mergeCell ref="X29:AF29"/>
    <mergeCell ref="Y30:AG30"/>
    <mergeCell ref="Z31:AH31"/>
    <mergeCell ref="AA32:AI3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26"/>
  <sheetViews>
    <sheetView workbookViewId="0">
      <pane ySplit="2" topLeftCell="A3" activePane="bottomLeft" state="frozen"/>
      <selection pane="bottomLeft" activeCell="C33" sqref="C33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3" customFormat="1" ht="32.25" customHeight="1">
      <c r="A1" s="748" t="s">
        <v>31</v>
      </c>
      <c r="B1" s="749"/>
      <c r="C1" s="749"/>
      <c r="D1" s="749"/>
      <c r="E1" s="750"/>
      <c r="F1" s="751" t="s">
        <v>291</v>
      </c>
      <c r="G1" s="752"/>
      <c r="H1" s="752"/>
      <c r="I1" s="753"/>
      <c r="J1" s="744" t="s">
        <v>292</v>
      </c>
      <c r="K1" s="745"/>
      <c r="L1" s="745"/>
      <c r="M1" s="745"/>
      <c r="N1" s="745"/>
      <c r="O1" s="745"/>
      <c r="P1" s="745"/>
      <c r="Q1" s="745"/>
      <c r="R1" s="745"/>
      <c r="S1" s="745"/>
      <c r="T1" s="745"/>
      <c r="U1" s="745"/>
      <c r="V1" s="745"/>
      <c r="W1" s="745"/>
      <c r="X1" s="745"/>
      <c r="Y1" s="746"/>
      <c r="Z1" s="754" t="s">
        <v>293</v>
      </c>
      <c r="AA1" s="755"/>
      <c r="AB1" s="755"/>
      <c r="AC1" s="756"/>
      <c r="AD1" s="744" t="s">
        <v>294</v>
      </c>
      <c r="AE1" s="745"/>
      <c r="AF1" s="745"/>
      <c r="AG1" s="745"/>
      <c r="AH1" s="745"/>
      <c r="AI1" s="745"/>
      <c r="AJ1" s="745"/>
      <c r="AK1" s="745"/>
      <c r="AL1" s="745"/>
      <c r="AM1" s="745"/>
      <c r="AN1" s="745"/>
      <c r="AO1" s="745"/>
      <c r="AP1" s="745"/>
      <c r="AQ1" s="745"/>
      <c r="AR1" s="745"/>
      <c r="AS1" s="746"/>
      <c r="AT1" s="751" t="s">
        <v>295</v>
      </c>
      <c r="AU1" s="752"/>
      <c r="AV1" s="752"/>
      <c r="AW1" s="753"/>
      <c r="AX1" s="744" t="s">
        <v>296</v>
      </c>
      <c r="AY1" s="745"/>
      <c r="AZ1" s="745"/>
      <c r="BA1" s="745"/>
      <c r="BB1" s="745"/>
      <c r="BC1" s="745"/>
      <c r="BD1" s="745"/>
      <c r="BE1" s="745"/>
      <c r="BF1" s="745"/>
      <c r="BG1" s="745"/>
      <c r="BH1" s="745"/>
      <c r="BI1" s="745"/>
      <c r="BJ1" s="745"/>
      <c r="BK1" s="745"/>
      <c r="BL1" s="745"/>
      <c r="BM1" s="746"/>
    </row>
    <row r="2" spans="1:65" s="4" customFormat="1" ht="23.25" customHeight="1">
      <c r="A2" s="195" t="s">
        <v>19</v>
      </c>
      <c r="B2" s="195" t="s">
        <v>297</v>
      </c>
      <c r="C2" s="196" t="s">
        <v>298</v>
      </c>
      <c r="D2" s="523" t="s">
        <v>29</v>
      </c>
      <c r="E2" s="716"/>
      <c r="F2" s="197" t="s">
        <v>299</v>
      </c>
      <c r="G2" s="195" t="s">
        <v>18</v>
      </c>
      <c r="H2" s="197" t="s">
        <v>23</v>
      </c>
      <c r="I2" s="198" t="s">
        <v>85</v>
      </c>
      <c r="J2" s="199" t="s">
        <v>300</v>
      </c>
      <c r="K2" s="199" t="s">
        <v>301</v>
      </c>
      <c r="L2" s="197" t="s">
        <v>302</v>
      </c>
      <c r="M2" s="197" t="s">
        <v>303</v>
      </c>
      <c r="N2" s="197" t="s">
        <v>304</v>
      </c>
      <c r="O2" s="197" t="s">
        <v>305</v>
      </c>
      <c r="P2" s="197" t="s">
        <v>306</v>
      </c>
      <c r="Q2" s="197" t="s">
        <v>307</v>
      </c>
      <c r="R2" s="197" t="s">
        <v>308</v>
      </c>
      <c r="S2" s="197" t="s">
        <v>309</v>
      </c>
      <c r="T2" s="197" t="s">
        <v>310</v>
      </c>
      <c r="U2" s="197" t="s">
        <v>23</v>
      </c>
      <c r="V2" s="197" t="s">
        <v>311</v>
      </c>
      <c r="W2" s="197" t="s">
        <v>312</v>
      </c>
      <c r="X2" s="197" t="s">
        <v>313</v>
      </c>
      <c r="Y2" s="200" t="s">
        <v>314</v>
      </c>
      <c r="Z2" s="197" t="s">
        <v>299</v>
      </c>
      <c r="AA2" s="195" t="s">
        <v>18</v>
      </c>
      <c r="AB2" s="197" t="s">
        <v>23</v>
      </c>
      <c r="AC2" s="201" t="s">
        <v>85</v>
      </c>
      <c r="AD2" s="199" t="s">
        <v>300</v>
      </c>
      <c r="AE2" s="199" t="s">
        <v>301</v>
      </c>
      <c r="AF2" s="197" t="s">
        <v>302</v>
      </c>
      <c r="AG2" s="197" t="s">
        <v>303</v>
      </c>
      <c r="AH2" s="197" t="s">
        <v>304</v>
      </c>
      <c r="AI2" s="197" t="s">
        <v>305</v>
      </c>
      <c r="AJ2" s="197" t="s">
        <v>306</v>
      </c>
      <c r="AK2" s="197" t="s">
        <v>307</v>
      </c>
      <c r="AL2" s="197" t="s">
        <v>308</v>
      </c>
      <c r="AM2" s="197" t="s">
        <v>309</v>
      </c>
      <c r="AN2" s="197" t="s">
        <v>310</v>
      </c>
      <c r="AO2" s="197" t="s">
        <v>23</v>
      </c>
      <c r="AP2" s="197" t="s">
        <v>311</v>
      </c>
      <c r="AQ2" s="197" t="s">
        <v>312</v>
      </c>
      <c r="AR2" s="197" t="s">
        <v>313</v>
      </c>
      <c r="AS2" s="200" t="s">
        <v>314</v>
      </c>
      <c r="AT2" s="197" t="s">
        <v>299</v>
      </c>
      <c r="AU2" s="195" t="s">
        <v>18</v>
      </c>
      <c r="AV2" s="197" t="s">
        <v>23</v>
      </c>
      <c r="AW2" s="198" t="s">
        <v>85</v>
      </c>
      <c r="AX2" s="199" t="s">
        <v>300</v>
      </c>
      <c r="AY2" s="199" t="s">
        <v>301</v>
      </c>
      <c r="AZ2" s="197" t="s">
        <v>302</v>
      </c>
      <c r="BA2" s="197" t="s">
        <v>303</v>
      </c>
      <c r="BB2" s="197" t="s">
        <v>304</v>
      </c>
      <c r="BC2" s="197" t="s">
        <v>305</v>
      </c>
      <c r="BD2" s="197" t="s">
        <v>306</v>
      </c>
      <c r="BE2" s="197" t="s">
        <v>307</v>
      </c>
      <c r="BF2" s="197" t="s">
        <v>308</v>
      </c>
      <c r="BG2" s="197" t="s">
        <v>309</v>
      </c>
      <c r="BH2" s="197" t="s">
        <v>310</v>
      </c>
      <c r="BI2" s="197" t="s">
        <v>23</v>
      </c>
      <c r="BJ2" s="197" t="s">
        <v>311</v>
      </c>
      <c r="BK2" s="197" t="s">
        <v>312</v>
      </c>
      <c r="BL2" s="197" t="s">
        <v>315</v>
      </c>
      <c r="BM2" s="200" t="s">
        <v>314</v>
      </c>
    </row>
    <row r="3" spans="1:65" s="36" customFormat="1">
      <c r="A3" s="32" t="str">
        <f>'1-συμβολαια'!A3</f>
        <v>2ο</v>
      </c>
      <c r="B3" s="16" t="str">
        <f>'4-πολλυπρ'!D3</f>
        <v>τραπεζα ;;;???  [= ;;;???</v>
      </c>
      <c r="C3" s="16" t="str">
        <f>'4-πολλυπρ'!I3</f>
        <v>219-132</v>
      </c>
      <c r="D3" s="34"/>
      <c r="E3" s="32"/>
      <c r="F3" s="32"/>
      <c r="G3" s="33"/>
      <c r="H3" s="32"/>
      <c r="I3" s="32"/>
      <c r="J3" s="32"/>
      <c r="K3" s="154" t="s">
        <v>316</v>
      </c>
      <c r="L3" s="35"/>
      <c r="M3" s="35"/>
      <c r="N3" s="35"/>
      <c r="O3" s="35"/>
      <c r="P3" s="35"/>
      <c r="Q3" s="35"/>
      <c r="R3" s="35"/>
      <c r="S3" s="35"/>
      <c r="T3" s="35"/>
      <c r="U3" s="32"/>
      <c r="V3" s="33"/>
      <c r="W3" s="33"/>
      <c r="X3" s="35"/>
      <c r="Y3" s="35"/>
      <c r="Z3" s="32"/>
      <c r="AA3" s="35"/>
      <c r="AB3" s="32"/>
      <c r="AC3" s="35"/>
      <c r="AD3" s="32"/>
      <c r="AE3" s="202" t="s">
        <v>316</v>
      </c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2"/>
      <c r="AU3" s="35"/>
      <c r="AV3" s="32"/>
      <c r="AW3" s="35"/>
      <c r="AX3" s="32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2"/>
      <c r="BJ3" s="35"/>
      <c r="BK3" s="35"/>
      <c r="BL3" s="35"/>
      <c r="BM3" s="35"/>
    </row>
    <row r="4" spans="1:65" s="36" customFormat="1">
      <c r="A4" s="32">
        <f>'1-συμβολαια'!A4</f>
        <v>0</v>
      </c>
      <c r="B4" s="16" t="str">
        <f>'4-πολλυπρ'!D4</f>
        <v>τραπεζα ;;;???  [= ;;;???</v>
      </c>
      <c r="C4" s="16" t="str">
        <f>'4-πολλυπρ'!I4</f>
        <v>219-132</v>
      </c>
      <c r="D4" s="34"/>
      <c r="E4" s="32"/>
      <c r="F4" s="32"/>
      <c r="G4" s="33"/>
      <c r="H4" s="32"/>
      <c r="I4" s="32"/>
      <c r="J4" s="32"/>
      <c r="K4" s="154" t="s">
        <v>316</v>
      </c>
      <c r="L4" s="35"/>
      <c r="M4" s="35"/>
      <c r="N4" s="35"/>
      <c r="O4" s="35"/>
      <c r="P4" s="35"/>
      <c r="Q4" s="35"/>
      <c r="R4" s="35"/>
      <c r="S4" s="35"/>
      <c r="T4" s="35"/>
      <c r="U4" s="32"/>
      <c r="V4" s="33"/>
      <c r="W4" s="33"/>
      <c r="X4" s="35"/>
      <c r="Y4" s="35"/>
      <c r="Z4" s="32"/>
      <c r="AA4" s="35"/>
      <c r="AB4" s="32"/>
      <c r="AC4" s="35"/>
      <c r="AD4" s="32"/>
      <c r="AE4" s="202" t="s">
        <v>316</v>
      </c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2"/>
      <c r="AU4" s="35"/>
      <c r="AV4" s="32"/>
      <c r="AW4" s="35"/>
      <c r="AX4" s="32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2"/>
      <c r="BJ4" s="35"/>
      <c r="BK4" s="35"/>
      <c r="BL4" s="35"/>
      <c r="BM4" s="35"/>
    </row>
    <row r="5" spans="1:65" s="36" customFormat="1">
      <c r="A5" s="32">
        <f>'1-συμβολαια'!A5</f>
        <v>0</v>
      </c>
      <c r="B5" s="16" t="str">
        <f>'4-πολλυπρ'!D5</f>
        <v>τραπεζα ;;;???  [= ;;;???</v>
      </c>
      <c r="C5" s="16" t="str">
        <f>'4-πολλυπρ'!I5</f>
        <v>219-132</v>
      </c>
      <c r="D5" s="34"/>
      <c r="E5" s="32"/>
      <c r="F5" s="32"/>
      <c r="G5" s="33"/>
      <c r="H5" s="32"/>
      <c r="I5" s="32"/>
      <c r="J5" s="32"/>
      <c r="K5" s="154" t="s">
        <v>316</v>
      </c>
      <c r="L5" s="35"/>
      <c r="M5" s="35"/>
      <c r="N5" s="35"/>
      <c r="O5" s="35"/>
      <c r="P5" s="35"/>
      <c r="Q5" s="35"/>
      <c r="R5" s="35"/>
      <c r="S5" s="35"/>
      <c r="T5" s="35"/>
      <c r="U5" s="32"/>
      <c r="V5" s="33"/>
      <c r="W5" s="33"/>
      <c r="X5" s="35"/>
      <c r="Y5" s="35"/>
      <c r="Z5" s="32"/>
      <c r="AA5" s="35"/>
      <c r="AB5" s="32"/>
      <c r="AC5" s="35"/>
      <c r="AD5" s="32"/>
      <c r="AE5" s="202" t="s">
        <v>316</v>
      </c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3"/>
      <c r="AQ5" s="35"/>
      <c r="AR5" s="35"/>
      <c r="AS5" s="35"/>
      <c r="AT5" s="32"/>
      <c r="AU5" s="35"/>
      <c r="AV5" s="32"/>
      <c r="AW5" s="35"/>
      <c r="AX5" s="32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2"/>
      <c r="BJ5" s="35"/>
      <c r="BK5" s="35"/>
      <c r="BL5" s="35"/>
      <c r="BM5" s="35"/>
    </row>
    <row r="6" spans="1:65" s="36" customFormat="1">
      <c r="A6" s="32">
        <f>'1-συμβολαια'!A6</f>
        <v>0</v>
      </c>
      <c r="B6" s="16" t="str">
        <f>'4-πολλυπρ'!D6</f>
        <v>τραπεζα ;;;???  [= ;;;???</v>
      </c>
      <c r="C6" s="16" t="str">
        <f>'4-πολλυπρ'!I6</f>
        <v>219-132</v>
      </c>
      <c r="D6" s="34"/>
      <c r="E6" s="32"/>
      <c r="F6" s="32"/>
      <c r="G6" s="33"/>
      <c r="H6" s="32"/>
      <c r="I6" s="32"/>
      <c r="J6" s="32"/>
      <c r="K6" s="154" t="s">
        <v>316</v>
      </c>
      <c r="L6" s="35"/>
      <c r="M6" s="35"/>
      <c r="N6" s="35"/>
      <c r="O6" s="35"/>
      <c r="P6" s="35"/>
      <c r="Q6" s="35"/>
      <c r="R6" s="35"/>
      <c r="S6" s="35"/>
      <c r="T6" s="35"/>
      <c r="U6" s="32"/>
      <c r="V6" s="33"/>
      <c r="W6" s="33"/>
      <c r="X6" s="35"/>
      <c r="Y6" s="35"/>
      <c r="Z6" s="32"/>
      <c r="AA6" s="35"/>
      <c r="AB6" s="32"/>
      <c r="AC6" s="35"/>
      <c r="AD6" s="32"/>
      <c r="AE6" s="202" t="s">
        <v>316</v>
      </c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2"/>
      <c r="AU6" s="35"/>
      <c r="AV6" s="32"/>
      <c r="AW6" s="35"/>
      <c r="AX6" s="32"/>
      <c r="AY6" s="35"/>
      <c r="AZ6" s="35"/>
      <c r="BA6" s="35"/>
      <c r="BB6" s="35"/>
      <c r="BC6" s="35"/>
      <c r="BD6" s="35"/>
      <c r="BE6" s="35"/>
      <c r="BF6" s="35"/>
      <c r="BG6" s="35"/>
      <c r="BH6" s="35"/>
      <c r="BI6" s="32"/>
      <c r="BJ6" s="35"/>
      <c r="BK6" s="35"/>
      <c r="BL6" s="35"/>
      <c r="BM6" s="35"/>
    </row>
    <row r="7" spans="1:65" s="36" customFormat="1">
      <c r="A7" s="32">
        <f>'1-συμβολαια'!A7</f>
        <v>0</v>
      </c>
      <c r="B7" s="16" t="str">
        <f>'4-πολλυπρ'!D7</f>
        <v>τραπεζα ;;;???  [= ;;;???</v>
      </c>
      <c r="C7" s="16" t="str">
        <f>'4-πολλυπρ'!I7</f>
        <v>219-132</v>
      </c>
      <c r="D7" s="34"/>
      <c r="E7" s="32"/>
      <c r="F7" s="32"/>
      <c r="G7" s="33"/>
      <c r="H7" s="32"/>
      <c r="I7" s="32"/>
      <c r="J7" s="32"/>
      <c r="K7" s="154" t="s">
        <v>316</v>
      </c>
      <c r="L7" s="35"/>
      <c r="M7" s="35"/>
      <c r="N7" s="35"/>
      <c r="O7" s="35"/>
      <c r="P7" s="35"/>
      <c r="Q7" s="35"/>
      <c r="R7" s="35"/>
      <c r="S7" s="35"/>
      <c r="T7" s="35"/>
      <c r="U7" s="32"/>
      <c r="V7" s="33"/>
      <c r="W7" s="33"/>
      <c r="X7" s="35"/>
      <c r="Y7" s="35"/>
      <c r="Z7" s="32"/>
      <c r="AA7" s="35"/>
      <c r="AB7" s="32"/>
      <c r="AC7" s="35"/>
      <c r="AD7" s="32"/>
      <c r="AE7" s="202" t="s">
        <v>316</v>
      </c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2"/>
      <c r="AU7" s="35"/>
      <c r="AV7" s="32"/>
      <c r="AW7" s="35"/>
      <c r="AX7" s="32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2"/>
      <c r="BJ7" s="35"/>
      <c r="BK7" s="35"/>
      <c r="BL7" s="35"/>
      <c r="BM7" s="35"/>
    </row>
    <row r="8" spans="1:65" s="36" customFormat="1">
      <c r="A8" s="32">
        <f>'1-συμβολαια'!A8</f>
        <v>0</v>
      </c>
      <c r="B8" s="16" t="str">
        <f>'4-πολλυπρ'!D8</f>
        <v>τραπεζα ;;;???  [= ;;;???</v>
      </c>
      <c r="C8" s="16" t="str">
        <f>'4-πολλυπρ'!I8</f>
        <v>219-132</v>
      </c>
      <c r="D8" s="34"/>
      <c r="E8" s="32"/>
      <c r="F8" s="32"/>
      <c r="G8" s="33"/>
      <c r="H8" s="32"/>
      <c r="I8" s="32"/>
      <c r="J8" s="32"/>
      <c r="K8" s="154" t="s">
        <v>316</v>
      </c>
      <c r="L8" s="35"/>
      <c r="M8" s="35"/>
      <c r="N8" s="35"/>
      <c r="O8" s="35"/>
      <c r="P8" s="35"/>
      <c r="Q8" s="35"/>
      <c r="R8" s="35"/>
      <c r="S8" s="35"/>
      <c r="T8" s="35"/>
      <c r="U8" s="32"/>
      <c r="V8" s="33"/>
      <c r="W8" s="33"/>
      <c r="X8" s="35"/>
      <c r="Y8" s="35"/>
      <c r="Z8" s="32"/>
      <c r="AA8" s="35"/>
      <c r="AB8" s="32"/>
      <c r="AC8" s="35"/>
      <c r="AD8" s="32"/>
      <c r="AE8" s="202" t="s">
        <v>316</v>
      </c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2"/>
      <c r="AU8" s="35"/>
      <c r="AV8" s="32"/>
      <c r="AW8" s="35"/>
      <c r="AX8" s="32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2"/>
      <c r="BJ8" s="35"/>
      <c r="BK8" s="35"/>
      <c r="BL8" s="35"/>
      <c r="BM8" s="35"/>
    </row>
    <row r="9" spans="1:65" s="36" customFormat="1">
      <c r="A9" s="32">
        <f>'1-συμβολαια'!A9</f>
        <v>0</v>
      </c>
      <c r="B9" s="16" t="str">
        <f>'4-πολλυπρ'!D9</f>
        <v>τραπεζα ;;;???  [= ;;;???</v>
      </c>
      <c r="C9" s="16" t="str">
        <f>'4-πολλυπρ'!I9</f>
        <v>219-132</v>
      </c>
      <c r="D9" s="34"/>
      <c r="E9" s="32"/>
      <c r="F9" s="32"/>
      <c r="G9" s="33"/>
      <c r="H9" s="32"/>
      <c r="I9" s="32"/>
      <c r="J9" s="32"/>
      <c r="K9" s="154" t="s">
        <v>316</v>
      </c>
      <c r="L9" s="35"/>
      <c r="M9" s="35"/>
      <c r="N9" s="35"/>
      <c r="O9" s="35"/>
      <c r="P9" s="35"/>
      <c r="Q9" s="35"/>
      <c r="R9" s="35"/>
      <c r="S9" s="35"/>
      <c r="T9" s="35"/>
      <c r="U9" s="32"/>
      <c r="V9" s="33"/>
      <c r="W9" s="33"/>
      <c r="X9" s="35"/>
      <c r="Y9" s="35"/>
      <c r="Z9" s="32"/>
      <c r="AA9" s="35"/>
      <c r="AB9" s="32"/>
      <c r="AC9" s="35"/>
      <c r="AD9" s="32"/>
      <c r="AE9" s="202" t="s">
        <v>316</v>
      </c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2"/>
      <c r="AU9" s="35"/>
      <c r="AV9" s="32"/>
      <c r="AW9" s="35"/>
      <c r="AX9" s="32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2"/>
      <c r="BJ9" s="35"/>
      <c r="BK9" s="35"/>
      <c r="BL9" s="35"/>
      <c r="BM9" s="35"/>
    </row>
    <row r="10" spans="1:65" s="36" customFormat="1">
      <c r="A10" s="32">
        <f>'1-συμβολαια'!A10</f>
        <v>0</v>
      </c>
      <c r="B10" s="16" t="str">
        <f>'4-πολλυπρ'!D10</f>
        <v>τραπεζα ;;;???  [= ;;;???</v>
      </c>
      <c r="C10" s="16" t="str">
        <f>'4-πολλυπρ'!I10</f>
        <v>219-132</v>
      </c>
      <c r="D10" s="34"/>
      <c r="E10" s="32"/>
      <c r="F10" s="32"/>
      <c r="G10" s="33"/>
      <c r="H10" s="32"/>
      <c r="I10" s="32"/>
      <c r="J10" s="32"/>
      <c r="K10" s="154" t="s">
        <v>316</v>
      </c>
      <c r="L10" s="35"/>
      <c r="M10" s="35"/>
      <c r="N10" s="35"/>
      <c r="O10" s="35"/>
      <c r="P10" s="35"/>
      <c r="Q10" s="35"/>
      <c r="R10" s="35"/>
      <c r="S10" s="35"/>
      <c r="T10" s="35"/>
      <c r="U10" s="32"/>
      <c r="V10" s="33"/>
      <c r="W10" s="33"/>
      <c r="X10" s="35"/>
      <c r="Y10" s="35"/>
      <c r="Z10" s="32"/>
      <c r="AA10" s="35"/>
      <c r="AB10" s="32"/>
      <c r="AC10" s="35"/>
      <c r="AD10" s="32"/>
      <c r="AE10" s="202" t="s">
        <v>316</v>
      </c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2"/>
      <c r="AU10" s="35"/>
      <c r="AV10" s="32"/>
      <c r="AW10" s="35"/>
      <c r="AX10" s="32"/>
      <c r="AY10" s="35"/>
      <c r="AZ10" s="35"/>
      <c r="BA10" s="35"/>
      <c r="BB10" s="35"/>
      <c r="BC10" s="35"/>
      <c r="BD10" s="35"/>
      <c r="BE10" s="35"/>
      <c r="BF10" s="35"/>
      <c r="BG10" s="35"/>
      <c r="BH10" s="35"/>
      <c r="BI10" s="32"/>
      <c r="BJ10" s="35"/>
      <c r="BK10" s="35"/>
      <c r="BL10" s="35"/>
      <c r="BM10" s="35"/>
    </row>
    <row r="11" spans="1:65" s="36" customFormat="1">
      <c r="A11" s="32">
        <f>'1-συμβολαια'!A11</f>
        <v>0</v>
      </c>
      <c r="B11" s="16" t="str">
        <f>'4-πολλυπρ'!D11</f>
        <v>τραπεζα ;;;???  [= ;;;???</v>
      </c>
      <c r="C11" s="16" t="str">
        <f>'4-πολλυπρ'!I11</f>
        <v>219-132</v>
      </c>
      <c r="D11" s="34"/>
      <c r="E11" s="32"/>
      <c r="F11" s="32"/>
      <c r="G11" s="33"/>
      <c r="H11" s="32"/>
      <c r="I11" s="32"/>
      <c r="J11" s="32"/>
      <c r="K11" s="154" t="s">
        <v>316</v>
      </c>
      <c r="L11" s="35"/>
      <c r="M11" s="35"/>
      <c r="N11" s="35"/>
      <c r="O11" s="35"/>
      <c r="P11" s="35"/>
      <c r="Q11" s="35"/>
      <c r="R11" s="35"/>
      <c r="S11" s="35"/>
      <c r="T11" s="35"/>
      <c r="U11" s="32"/>
      <c r="V11" s="33"/>
      <c r="W11" s="33"/>
      <c r="X11" s="35"/>
      <c r="Y11" s="35"/>
      <c r="Z11" s="32"/>
      <c r="AA11" s="35"/>
      <c r="AB11" s="32"/>
      <c r="AC11" s="35"/>
      <c r="AD11" s="32"/>
      <c r="AE11" s="202" t="s">
        <v>316</v>
      </c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2"/>
      <c r="AU11" s="35"/>
      <c r="AV11" s="32"/>
      <c r="AW11" s="35"/>
      <c r="AX11" s="32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2"/>
      <c r="BJ11" s="35"/>
      <c r="BK11" s="35"/>
      <c r="BL11" s="35"/>
      <c r="BM11" s="35"/>
    </row>
    <row r="12" spans="1:65" s="36" customFormat="1">
      <c r="A12" s="32">
        <f>'1-συμβολαια'!A12</f>
        <v>0</v>
      </c>
      <c r="B12" s="16" t="str">
        <f>'4-πολλυπρ'!D12</f>
        <v>τραπεζα ;;;???  [= ;;;???</v>
      </c>
      <c r="C12" s="16" t="str">
        <f>'4-πολλυπρ'!I12</f>
        <v>219-132</v>
      </c>
      <c r="D12" s="34"/>
      <c r="E12" s="32"/>
      <c r="F12" s="32"/>
      <c r="G12" s="33"/>
      <c r="H12" s="32"/>
      <c r="I12" s="32"/>
      <c r="J12" s="32"/>
      <c r="K12" s="154" t="s">
        <v>316</v>
      </c>
      <c r="L12" s="35"/>
      <c r="M12" s="35"/>
      <c r="N12" s="35"/>
      <c r="O12" s="35"/>
      <c r="P12" s="35"/>
      <c r="Q12" s="35"/>
      <c r="R12" s="35"/>
      <c r="S12" s="35"/>
      <c r="T12" s="35"/>
      <c r="U12" s="32"/>
      <c r="V12" s="33"/>
      <c r="W12" s="33"/>
      <c r="X12" s="35"/>
      <c r="Y12" s="35"/>
      <c r="Z12" s="32"/>
      <c r="AA12" s="35"/>
      <c r="AB12" s="32"/>
      <c r="AC12" s="35"/>
      <c r="AD12" s="32"/>
      <c r="AE12" s="202" t="s">
        <v>316</v>
      </c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2"/>
      <c r="AU12" s="35"/>
      <c r="AV12" s="32"/>
      <c r="AW12" s="35"/>
      <c r="AX12" s="32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2"/>
      <c r="BJ12" s="35"/>
      <c r="BK12" s="35"/>
      <c r="BL12" s="35"/>
      <c r="BM12" s="35"/>
    </row>
    <row r="13" spans="1:65" s="36" customFormat="1">
      <c r="A13" s="32">
        <f>'1-συμβολαια'!A13</f>
        <v>0</v>
      </c>
      <c r="B13" s="16" t="str">
        <f>'4-πολλυπρ'!D13</f>
        <v>τραπεζα ;;;???  [= ;;;???</v>
      </c>
      <c r="C13" s="16" t="str">
        <f>'4-πολλυπρ'!I13</f>
        <v>219-132</v>
      </c>
      <c r="D13" s="34"/>
      <c r="E13" s="32"/>
      <c r="F13" s="32"/>
      <c r="G13" s="33"/>
      <c r="H13" s="32"/>
      <c r="I13" s="32"/>
      <c r="J13" s="32"/>
      <c r="K13" s="154" t="s">
        <v>316</v>
      </c>
      <c r="L13" s="35"/>
      <c r="M13" s="35"/>
      <c r="N13" s="35"/>
      <c r="O13" s="35"/>
      <c r="P13" s="35"/>
      <c r="Q13" s="35"/>
      <c r="R13" s="35"/>
      <c r="S13" s="35"/>
      <c r="T13" s="35"/>
      <c r="U13" s="32"/>
      <c r="V13" s="33"/>
      <c r="W13" s="33"/>
      <c r="X13" s="35"/>
      <c r="Y13" s="35"/>
      <c r="Z13" s="32"/>
      <c r="AA13" s="35"/>
      <c r="AB13" s="32"/>
      <c r="AC13" s="35"/>
      <c r="AD13" s="32"/>
      <c r="AE13" s="202" t="s">
        <v>316</v>
      </c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2"/>
      <c r="AU13" s="35"/>
      <c r="AV13" s="32"/>
      <c r="AW13" s="35"/>
      <c r="AX13" s="32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2"/>
      <c r="BJ13" s="35"/>
      <c r="BK13" s="35"/>
      <c r="BL13" s="35"/>
      <c r="BM13" s="35"/>
    </row>
    <row r="14" spans="1:65" s="36" customFormat="1">
      <c r="A14" s="32">
        <f>'1-συμβολαια'!A14</f>
        <v>0</v>
      </c>
      <c r="B14" s="16" t="str">
        <f>'4-πολλυπρ'!D14</f>
        <v>τραπεζα ;;;???  [= ;;;???</v>
      </c>
      <c r="C14" s="16" t="str">
        <f>'4-πολλυπρ'!I14</f>
        <v>219-132</v>
      </c>
      <c r="D14" s="34"/>
      <c r="E14" s="32"/>
      <c r="F14" s="32"/>
      <c r="G14" s="33"/>
      <c r="H14" s="32"/>
      <c r="I14" s="32"/>
      <c r="J14" s="32"/>
      <c r="K14" s="154" t="s">
        <v>316</v>
      </c>
      <c r="L14" s="35"/>
      <c r="M14" s="35"/>
      <c r="N14" s="35"/>
      <c r="O14" s="35"/>
      <c r="P14" s="35"/>
      <c r="Q14" s="35"/>
      <c r="R14" s="35"/>
      <c r="S14" s="35"/>
      <c r="T14" s="35"/>
      <c r="U14" s="32"/>
      <c r="V14" s="33"/>
      <c r="W14" s="33"/>
      <c r="X14" s="35"/>
      <c r="Y14" s="35"/>
      <c r="Z14" s="32"/>
      <c r="AA14" s="35"/>
      <c r="AB14" s="32"/>
      <c r="AC14" s="35"/>
      <c r="AD14" s="32"/>
      <c r="AE14" s="202" t="s">
        <v>316</v>
      </c>
      <c r="AF14" s="35"/>
      <c r="AG14" s="35"/>
      <c r="AH14" s="35"/>
      <c r="AI14" s="35"/>
      <c r="AJ14" s="35"/>
      <c r="AK14" s="35"/>
      <c r="AL14" s="35"/>
      <c r="AM14" s="35"/>
      <c r="AN14" s="35"/>
      <c r="AO14" s="35"/>
      <c r="AP14" s="35"/>
      <c r="AQ14" s="35"/>
      <c r="AR14" s="35"/>
      <c r="AS14" s="35"/>
      <c r="AT14" s="32"/>
      <c r="AU14" s="35"/>
      <c r="AV14" s="32"/>
      <c r="AW14" s="35"/>
      <c r="AX14" s="32"/>
      <c r="AY14" s="35"/>
      <c r="AZ14" s="35"/>
      <c r="BA14" s="35"/>
      <c r="BB14" s="35"/>
      <c r="BC14" s="35"/>
      <c r="BD14" s="35"/>
      <c r="BE14" s="35"/>
      <c r="BF14" s="35"/>
      <c r="BG14" s="35"/>
      <c r="BH14" s="35"/>
      <c r="BI14" s="32"/>
      <c r="BJ14" s="35"/>
      <c r="BK14" s="35"/>
      <c r="BL14" s="35"/>
      <c r="BM14" s="35"/>
    </row>
    <row r="15" spans="1:65" s="36" customFormat="1">
      <c r="A15" s="32">
        <f>'1-συμβολαια'!A15</f>
        <v>0</v>
      </c>
      <c r="B15" s="16" t="str">
        <f>'4-πολλυπρ'!D15</f>
        <v>τραπεζα ;;;???  [= ;;;???</v>
      </c>
      <c r="C15" s="16" t="str">
        <f>'4-πολλυπρ'!I15</f>
        <v>219-132</v>
      </c>
      <c r="D15" s="34"/>
      <c r="E15" s="32"/>
      <c r="F15" s="32"/>
      <c r="G15" s="33"/>
      <c r="H15" s="32"/>
      <c r="I15" s="32"/>
      <c r="J15" s="32"/>
      <c r="K15" s="154" t="s">
        <v>316</v>
      </c>
      <c r="L15" s="35"/>
      <c r="M15" s="35"/>
      <c r="N15" s="35"/>
      <c r="O15" s="35"/>
      <c r="P15" s="35"/>
      <c r="Q15" s="35"/>
      <c r="R15" s="35"/>
      <c r="S15" s="35"/>
      <c r="T15" s="35"/>
      <c r="U15" s="32"/>
      <c r="V15" s="33"/>
      <c r="W15" s="33"/>
      <c r="X15" s="35"/>
      <c r="Y15" s="35"/>
      <c r="Z15" s="32"/>
      <c r="AA15" s="35"/>
      <c r="AB15" s="32"/>
      <c r="AC15" s="35"/>
      <c r="AD15" s="32"/>
      <c r="AE15" s="202" t="s">
        <v>316</v>
      </c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2"/>
      <c r="AU15" s="35"/>
      <c r="AV15" s="32"/>
      <c r="AW15" s="35"/>
      <c r="AX15" s="32"/>
      <c r="AY15" s="35"/>
      <c r="AZ15" s="35"/>
      <c r="BA15" s="35"/>
      <c r="BB15" s="35"/>
      <c r="BC15" s="35"/>
      <c r="BD15" s="35"/>
      <c r="BE15" s="35"/>
      <c r="BF15" s="35"/>
      <c r="BG15" s="35"/>
      <c r="BH15" s="35"/>
      <c r="BI15" s="32"/>
      <c r="BJ15" s="35"/>
      <c r="BK15" s="35"/>
      <c r="BL15" s="35"/>
      <c r="BM15" s="35"/>
    </row>
    <row r="16" spans="1:65" s="36" customFormat="1">
      <c r="A16" s="32">
        <f>'1-συμβολαια'!A16</f>
        <v>0</v>
      </c>
      <c r="B16" s="16" t="str">
        <f>'4-πολλυπρ'!D16</f>
        <v>τραπεζα ;;;???  [= ;;;???</v>
      </c>
      <c r="C16" s="16" t="str">
        <f>'4-πολλυπρ'!I16</f>
        <v>219-132</v>
      </c>
      <c r="D16" s="34"/>
      <c r="E16" s="32"/>
      <c r="F16" s="32"/>
      <c r="G16" s="33"/>
      <c r="H16" s="32"/>
      <c r="I16" s="32"/>
      <c r="J16" s="32"/>
      <c r="K16" s="154" t="s">
        <v>316</v>
      </c>
      <c r="L16" s="35"/>
      <c r="M16" s="35"/>
      <c r="N16" s="35"/>
      <c r="O16" s="35"/>
      <c r="P16" s="35"/>
      <c r="Q16" s="35"/>
      <c r="R16" s="35"/>
      <c r="S16" s="35"/>
      <c r="T16" s="35"/>
      <c r="U16" s="32"/>
      <c r="V16" s="33"/>
      <c r="W16" s="33"/>
      <c r="X16" s="35"/>
      <c r="Y16" s="35"/>
      <c r="Z16" s="32"/>
      <c r="AA16" s="35"/>
      <c r="AB16" s="32"/>
      <c r="AC16" s="35"/>
      <c r="AD16" s="32"/>
      <c r="AE16" s="202" t="s">
        <v>316</v>
      </c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2"/>
      <c r="AU16" s="35"/>
      <c r="AV16" s="32"/>
      <c r="AW16" s="35"/>
      <c r="AX16" s="32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2"/>
      <c r="BJ16" s="35"/>
      <c r="BK16" s="35"/>
      <c r="BL16" s="35"/>
      <c r="BM16" s="35"/>
    </row>
    <row r="17" spans="1:65" s="36" customFormat="1">
      <c r="A17" s="32">
        <f>'1-συμβολαια'!A17</f>
        <v>0</v>
      </c>
      <c r="B17" s="16" t="str">
        <f>'4-πολλυπρ'!D17</f>
        <v>τραπεζα ;;;???  [= ;;;???</v>
      </c>
      <c r="C17" s="16" t="str">
        <f>'4-πολλυπρ'!I17</f>
        <v>219-132</v>
      </c>
      <c r="D17" s="34"/>
      <c r="E17" s="32"/>
      <c r="F17" s="32"/>
      <c r="G17" s="33"/>
      <c r="H17" s="32"/>
      <c r="I17" s="32"/>
      <c r="J17" s="32"/>
      <c r="K17" s="154" t="s">
        <v>316</v>
      </c>
      <c r="L17" s="35"/>
      <c r="M17" s="35"/>
      <c r="N17" s="35"/>
      <c r="O17" s="35"/>
      <c r="P17" s="35"/>
      <c r="Q17" s="35"/>
      <c r="R17" s="35"/>
      <c r="S17" s="35"/>
      <c r="T17" s="35"/>
      <c r="U17" s="32"/>
      <c r="V17" s="33"/>
      <c r="W17" s="33"/>
      <c r="X17" s="35"/>
      <c r="Y17" s="35"/>
      <c r="Z17" s="32"/>
      <c r="AA17" s="35"/>
      <c r="AB17" s="32"/>
      <c r="AC17" s="35"/>
      <c r="AD17" s="32"/>
      <c r="AE17" s="202" t="s">
        <v>316</v>
      </c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2"/>
      <c r="AU17" s="35"/>
      <c r="AV17" s="32"/>
      <c r="AW17" s="35"/>
      <c r="AX17" s="32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2"/>
      <c r="BJ17" s="35"/>
      <c r="BK17" s="35"/>
      <c r="BL17" s="35"/>
      <c r="BM17" s="35"/>
    </row>
    <row r="18" spans="1:65" s="36" customFormat="1">
      <c r="A18" s="32">
        <f>'1-συμβολαια'!A18</f>
        <v>0</v>
      </c>
      <c r="B18" s="16" t="str">
        <f>'4-πολλυπρ'!D18</f>
        <v>τραπεζα ;;;???  [= ;;;???</v>
      </c>
      <c r="C18" s="16" t="str">
        <f>'4-πολλυπρ'!I18</f>
        <v>219-132</v>
      </c>
      <c r="D18" s="34"/>
      <c r="E18" s="32"/>
      <c r="F18" s="32"/>
      <c r="G18" s="33"/>
      <c r="H18" s="32"/>
      <c r="I18" s="32"/>
      <c r="J18" s="32"/>
      <c r="K18" s="154" t="s">
        <v>316</v>
      </c>
      <c r="L18" s="35"/>
      <c r="M18" s="35"/>
      <c r="N18" s="35"/>
      <c r="O18" s="35"/>
      <c r="P18" s="35"/>
      <c r="Q18" s="35"/>
      <c r="R18" s="35"/>
      <c r="S18" s="35"/>
      <c r="T18" s="35"/>
      <c r="U18" s="32"/>
      <c r="V18" s="33"/>
      <c r="W18" s="33"/>
      <c r="X18" s="35"/>
      <c r="Y18" s="35"/>
      <c r="Z18" s="32"/>
      <c r="AA18" s="35"/>
      <c r="AB18" s="32"/>
      <c r="AC18" s="35"/>
      <c r="AD18" s="32"/>
      <c r="AE18" s="202" t="s">
        <v>316</v>
      </c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2"/>
      <c r="AU18" s="35"/>
      <c r="AV18" s="32"/>
      <c r="AW18" s="35"/>
      <c r="AX18" s="32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2"/>
      <c r="BJ18" s="35"/>
      <c r="BK18" s="35"/>
      <c r="BL18" s="35"/>
      <c r="BM18" s="35"/>
    </row>
    <row r="19" spans="1:65" s="19" customFormat="1">
      <c r="A19" s="32">
        <f>'1-συμβολαια'!A19</f>
        <v>0</v>
      </c>
      <c r="B19" s="16" t="str">
        <f>'4-πολλυπρ'!D19</f>
        <v>τραπεζα ;;;???  [= ;;;???</v>
      </c>
      <c r="C19" s="16" t="str">
        <f>'4-πολλυπρ'!I19</f>
        <v>219-132</v>
      </c>
      <c r="D19" s="26"/>
      <c r="E19" s="26"/>
      <c r="F19" s="13"/>
      <c r="G19" s="31"/>
      <c r="H19" s="13"/>
      <c r="I19" s="26"/>
      <c r="J19" s="13"/>
      <c r="K19" s="154" t="s">
        <v>316</v>
      </c>
      <c r="L19" s="26"/>
      <c r="M19" s="26"/>
      <c r="N19" s="26"/>
      <c r="O19" s="26"/>
      <c r="P19" s="26"/>
      <c r="Q19" s="26"/>
      <c r="R19" s="26"/>
      <c r="S19" s="26"/>
      <c r="T19" s="26"/>
      <c r="U19" s="13"/>
      <c r="V19" s="31"/>
      <c r="W19" s="31"/>
      <c r="X19" s="26"/>
      <c r="Y19" s="26"/>
      <c r="Z19" s="13"/>
      <c r="AA19" s="26"/>
      <c r="AB19" s="13"/>
      <c r="AC19" s="26"/>
      <c r="AD19" s="13"/>
      <c r="AE19" s="202" t="s">
        <v>316</v>
      </c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13"/>
      <c r="AU19" s="26"/>
      <c r="AV19" s="13"/>
      <c r="AW19" s="26"/>
      <c r="AX19" s="13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13"/>
      <c r="BJ19" s="26"/>
      <c r="BK19" s="26"/>
      <c r="BL19" s="26"/>
      <c r="BM19" s="26"/>
    </row>
    <row r="20" spans="1:65">
      <c r="A20" s="32">
        <f>'1-συμβολαια'!A20</f>
        <v>0</v>
      </c>
      <c r="B20" s="16" t="str">
        <f>'4-πολλυπρ'!D20</f>
        <v>τραπεζα ;;;???  [= ;;;???</v>
      </c>
      <c r="C20" s="16" t="str">
        <f>'4-πολλυπρ'!I20</f>
        <v>219-132</v>
      </c>
      <c r="D20" s="26"/>
      <c r="E20" s="26"/>
      <c r="F20" s="13"/>
      <c r="G20" s="31"/>
      <c r="H20" s="13"/>
      <c r="I20" s="26"/>
      <c r="J20" s="13"/>
      <c r="K20" s="154" t="s">
        <v>316</v>
      </c>
      <c r="L20" s="26"/>
      <c r="M20" s="26"/>
      <c r="N20" s="26"/>
      <c r="O20" s="26"/>
      <c r="P20" s="26"/>
      <c r="Q20" s="26"/>
      <c r="R20" s="26"/>
      <c r="S20" s="26"/>
      <c r="T20" s="26"/>
      <c r="U20" s="13"/>
      <c r="V20" s="31"/>
      <c r="W20" s="31"/>
      <c r="X20" s="26"/>
      <c r="Y20" s="26"/>
      <c r="Z20" s="13"/>
      <c r="AA20" s="26"/>
      <c r="AB20" s="13"/>
      <c r="AC20" s="26"/>
      <c r="AD20" s="13"/>
      <c r="AE20" s="202" t="s">
        <v>316</v>
      </c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13"/>
      <c r="AU20" s="26"/>
      <c r="AV20" s="13"/>
      <c r="AW20" s="26"/>
      <c r="AX20" s="13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13"/>
      <c r="BJ20" s="26"/>
      <c r="BK20" s="26"/>
      <c r="BL20" s="26"/>
      <c r="BM20" s="26"/>
    </row>
    <row r="21" spans="1:65">
      <c r="A21" s="32">
        <f>'1-συμβολαια'!A21</f>
        <v>0</v>
      </c>
      <c r="B21" s="16" t="str">
        <f>'4-πολλυπρ'!D21</f>
        <v>τραπεζα ;;;???  [= ;;;???</v>
      </c>
      <c r="C21" s="16" t="str">
        <f>'4-πολλυπρ'!I21</f>
        <v>219-132</v>
      </c>
      <c r="D21" s="26"/>
      <c r="E21" s="26"/>
      <c r="F21" s="13"/>
      <c r="G21" s="31"/>
      <c r="H21" s="13"/>
      <c r="I21" s="26"/>
      <c r="J21" s="13"/>
      <c r="K21" s="154" t="s">
        <v>316</v>
      </c>
      <c r="L21" s="26"/>
      <c r="M21" s="26"/>
      <c r="N21" s="26"/>
      <c r="O21" s="26"/>
      <c r="P21" s="26"/>
      <c r="Q21" s="26"/>
      <c r="R21" s="26"/>
      <c r="S21" s="26"/>
      <c r="T21" s="26"/>
      <c r="U21" s="13"/>
      <c r="V21" s="31"/>
      <c r="W21" s="31"/>
      <c r="X21" s="26"/>
      <c r="Y21" s="26"/>
      <c r="Z21" s="13"/>
      <c r="AA21" s="26"/>
      <c r="AB21" s="13"/>
      <c r="AC21" s="26"/>
      <c r="AD21" s="13"/>
      <c r="AE21" s="202" t="s">
        <v>316</v>
      </c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13"/>
      <c r="AU21" s="26"/>
      <c r="AV21" s="13"/>
      <c r="AW21" s="26"/>
      <c r="AX21" s="13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13"/>
      <c r="BJ21" s="26"/>
      <c r="BK21" s="26"/>
      <c r="BL21" s="26"/>
      <c r="BM21" s="26"/>
    </row>
    <row r="22" spans="1:65">
      <c r="A22" s="32">
        <f>'1-συμβολαια'!A22</f>
        <v>0</v>
      </c>
      <c r="B22" s="16" t="str">
        <f>'4-πολλυπρ'!D22</f>
        <v>τραπεζα ;;;???  [= ;;;???</v>
      </c>
      <c r="C22" s="16" t="str">
        <f>'4-πολλυπρ'!I22</f>
        <v>219-132</v>
      </c>
      <c r="D22" s="26"/>
      <c r="E22" s="26"/>
      <c r="F22" s="13"/>
      <c r="G22" s="31"/>
      <c r="H22" s="13"/>
      <c r="I22" s="26"/>
      <c r="J22" s="13"/>
      <c r="K22" s="154" t="s">
        <v>316</v>
      </c>
      <c r="L22" s="26"/>
      <c r="M22" s="26"/>
      <c r="N22" s="26"/>
      <c r="O22" s="26"/>
      <c r="P22" s="26"/>
      <c r="Q22" s="26"/>
      <c r="R22" s="26"/>
      <c r="S22" s="26"/>
      <c r="T22" s="26"/>
      <c r="U22" s="13"/>
      <c r="V22" s="31"/>
      <c r="W22" s="31"/>
      <c r="X22" s="26"/>
      <c r="Y22" s="26"/>
      <c r="Z22" s="13"/>
      <c r="AA22" s="26"/>
      <c r="AB22" s="13"/>
      <c r="AC22" s="26"/>
      <c r="AD22" s="13"/>
      <c r="AE22" s="202" t="s">
        <v>316</v>
      </c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13"/>
      <c r="AU22" s="26"/>
      <c r="AV22" s="13"/>
      <c r="AW22" s="26"/>
      <c r="AX22" s="13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13"/>
      <c r="BJ22" s="26"/>
      <c r="BK22" s="26"/>
      <c r="BL22" s="26"/>
      <c r="BM22" s="26"/>
    </row>
    <row r="23" spans="1:65">
      <c r="A23" s="32">
        <f>'1-συμβολαια'!A23</f>
        <v>0</v>
      </c>
      <c r="B23" s="16" t="str">
        <f>'4-πολλυπρ'!D23</f>
        <v>τραπεζα ;;;???  [= ;;;???</v>
      </c>
      <c r="C23" s="16" t="str">
        <f>'4-πολλυπρ'!I23</f>
        <v>219-132</v>
      </c>
      <c r="D23" s="26"/>
      <c r="E23" s="26"/>
      <c r="F23" s="13"/>
      <c r="G23" s="31"/>
      <c r="H23" s="13"/>
      <c r="I23" s="26"/>
      <c r="J23" s="13"/>
      <c r="K23" s="154" t="s">
        <v>316</v>
      </c>
      <c r="L23" s="26"/>
      <c r="M23" s="26"/>
      <c r="N23" s="26"/>
      <c r="O23" s="26"/>
      <c r="P23" s="26"/>
      <c r="Q23" s="26"/>
      <c r="R23" s="26"/>
      <c r="S23" s="26"/>
      <c r="T23" s="26"/>
      <c r="U23" s="13"/>
      <c r="V23" s="31"/>
      <c r="W23" s="31"/>
      <c r="X23" s="26"/>
      <c r="Y23" s="26"/>
      <c r="Z23" s="13"/>
      <c r="AA23" s="26"/>
      <c r="AB23" s="13"/>
      <c r="AC23" s="26"/>
      <c r="AD23" s="13"/>
      <c r="AE23" s="202" t="s">
        <v>316</v>
      </c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13"/>
      <c r="AU23" s="26"/>
      <c r="AV23" s="13"/>
      <c r="AW23" s="26"/>
      <c r="AX23" s="13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13"/>
      <c r="BJ23" s="26"/>
      <c r="BK23" s="26"/>
      <c r="BL23" s="26"/>
      <c r="BM23" s="26"/>
    </row>
    <row r="25" spans="1:65">
      <c r="F25" s="747" t="s">
        <v>317</v>
      </c>
      <c r="G25" s="747"/>
      <c r="H25" s="747"/>
      <c r="I25" s="747"/>
    </row>
    <row r="26" spans="1:65">
      <c r="F26" s="747"/>
      <c r="G26" s="747"/>
      <c r="H26" s="747"/>
      <c r="I26" s="747"/>
    </row>
  </sheetData>
  <mergeCells count="9">
    <mergeCell ref="AX1:BM1"/>
    <mergeCell ref="D2:E2"/>
    <mergeCell ref="F25:I2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Q94"/>
  <sheetViews>
    <sheetView workbookViewId="0">
      <pane ySplit="2" topLeftCell="A3" activePane="bottomLeft" state="frozen"/>
      <selection pane="bottomLeft" activeCell="A28" sqref="A28"/>
    </sheetView>
  </sheetViews>
  <sheetFormatPr defaultRowHeight="11.25"/>
  <cols>
    <col min="1" max="1" width="8.140625" style="8" bestFit="1" customWidth="1"/>
    <col min="2" max="2" width="8.7109375" style="146" bestFit="1" customWidth="1"/>
    <col min="3" max="3" width="55" style="97" bestFit="1" customWidth="1"/>
    <col min="4" max="4" width="9.7109375" style="3" customWidth="1"/>
    <col min="5" max="5" width="7.7109375" style="3" customWidth="1"/>
    <col min="6" max="6" width="8.140625" style="3" bestFit="1" customWidth="1"/>
    <col min="7" max="7" width="7.28515625" style="2" bestFit="1" customWidth="1"/>
    <col min="8" max="8" width="7.42578125" style="2" bestFit="1" customWidth="1"/>
    <col min="9" max="9" width="11.140625" style="2" customWidth="1"/>
    <col min="10" max="10" width="9.42578125" style="2" customWidth="1"/>
    <col min="11" max="11" width="6.5703125" style="2" bestFit="1" customWidth="1"/>
    <col min="12" max="12" width="8.7109375" style="80" bestFit="1" customWidth="1"/>
    <col min="13" max="13" width="6.42578125" style="2" bestFit="1" customWidth="1"/>
    <col min="14" max="15" width="10.85546875" style="2" customWidth="1"/>
    <col min="16" max="17" width="9.42578125" style="2" bestFit="1" customWidth="1"/>
    <col min="18" max="18" width="8.140625" style="2" bestFit="1" customWidth="1"/>
    <col min="19" max="20" width="9.42578125" style="2" bestFit="1" customWidth="1"/>
    <col min="21" max="21" width="8.140625" style="2" bestFit="1" customWidth="1"/>
    <col min="22" max="22" width="12.140625" style="2" customWidth="1"/>
    <col min="23" max="23" width="8.7109375" style="30" bestFit="1" customWidth="1"/>
    <col min="24" max="24" width="11.140625" style="8" bestFit="1" customWidth="1"/>
    <col min="25" max="25" width="21.42578125" style="82" customWidth="1"/>
    <col min="26" max="26" width="7.5703125" style="3" customWidth="1"/>
    <col min="27" max="27" width="9.5703125" style="3" customWidth="1"/>
    <col min="28" max="30" width="6.42578125" style="3" customWidth="1"/>
    <col min="31" max="42" width="7" style="3" customWidth="1"/>
    <col min="43" max="43" width="29.28515625" style="3" bestFit="1" customWidth="1"/>
    <col min="44" max="16384" width="9.140625" style="3"/>
  </cols>
  <sheetData>
    <row r="1" spans="1:30" ht="26.25" customHeight="1">
      <c r="A1" s="763" t="s">
        <v>1</v>
      </c>
      <c r="B1" s="765" t="s">
        <v>2</v>
      </c>
      <c r="C1" s="762" t="s">
        <v>0</v>
      </c>
      <c r="D1" s="766" t="s">
        <v>11</v>
      </c>
      <c r="E1" s="760" t="s">
        <v>12</v>
      </c>
      <c r="F1" s="768" t="s">
        <v>484</v>
      </c>
      <c r="G1" s="769"/>
      <c r="H1" s="769"/>
      <c r="I1" s="770" t="s">
        <v>485</v>
      </c>
      <c r="J1" s="775" t="s">
        <v>140</v>
      </c>
      <c r="K1" s="779" t="s">
        <v>479</v>
      </c>
      <c r="L1" s="780"/>
      <c r="M1" s="781"/>
      <c r="N1" s="792" t="s">
        <v>480</v>
      </c>
      <c r="O1" s="794" t="s">
        <v>486</v>
      </c>
      <c r="P1" s="784" t="s">
        <v>43</v>
      </c>
      <c r="Q1" s="785"/>
      <c r="R1" s="786" t="s">
        <v>58</v>
      </c>
      <c r="S1" s="787"/>
      <c r="T1" s="782" t="s">
        <v>77</v>
      </c>
      <c r="U1" s="783"/>
      <c r="V1" s="783"/>
      <c r="W1" s="788" t="s">
        <v>54</v>
      </c>
      <c r="X1" s="790" t="s">
        <v>44</v>
      </c>
      <c r="Y1" s="777" t="s">
        <v>80</v>
      </c>
      <c r="Z1" s="772" t="s">
        <v>29</v>
      </c>
      <c r="AA1" s="773"/>
      <c r="AB1" s="773"/>
      <c r="AC1" s="773"/>
      <c r="AD1" s="774"/>
    </row>
    <row r="2" spans="1:30" ht="26.25" thickBot="1">
      <c r="A2" s="764"/>
      <c r="B2" s="518"/>
      <c r="C2" s="547"/>
      <c r="D2" s="767"/>
      <c r="E2" s="761"/>
      <c r="F2" s="256" t="s">
        <v>256</v>
      </c>
      <c r="G2" s="255" t="s">
        <v>92</v>
      </c>
      <c r="H2" s="322" t="s">
        <v>47</v>
      </c>
      <c r="I2" s="612"/>
      <c r="J2" s="776"/>
      <c r="K2" s="74" t="s">
        <v>23</v>
      </c>
      <c r="L2" s="79" t="s">
        <v>82</v>
      </c>
      <c r="M2" s="323" t="s">
        <v>81</v>
      </c>
      <c r="N2" s="793"/>
      <c r="O2" s="795"/>
      <c r="P2" s="45" t="s">
        <v>23</v>
      </c>
      <c r="Q2" s="40" t="s">
        <v>34</v>
      </c>
      <c r="R2" s="45" t="s">
        <v>23</v>
      </c>
      <c r="S2" s="46" t="s">
        <v>34</v>
      </c>
      <c r="T2" s="45" t="s">
        <v>482</v>
      </c>
      <c r="U2" s="10" t="s">
        <v>483</v>
      </c>
      <c r="V2" s="44" t="s">
        <v>33</v>
      </c>
      <c r="W2" s="789"/>
      <c r="X2" s="791"/>
      <c r="Y2" s="778"/>
      <c r="Z2" s="772"/>
      <c r="AA2" s="773"/>
      <c r="AB2" s="773"/>
      <c r="AC2" s="773"/>
      <c r="AD2" s="774"/>
    </row>
    <row r="3" spans="1:30" s="5" customFormat="1">
      <c r="A3" s="442" t="str">
        <f>'1-συμβολαια'!A3</f>
        <v>2ο</v>
      </c>
      <c r="B3" s="388">
        <f>'1-συμβολαια'!B3</f>
        <v>40064</v>
      </c>
      <c r="C3" s="385" t="str">
        <f>'1-συμβολαια'!C3</f>
        <v>δάνειο 1ο  κύρου [130τραπεζας]    ΕΞΟΦΛΗΣΗ</v>
      </c>
      <c r="D3" s="332" t="str">
        <f>'4-πολλυπρ'!D3</f>
        <v>τραπεζα ;;;???  [= ;;;???</v>
      </c>
      <c r="E3" s="332" t="str">
        <f>'4-πολλυπρ'!I3</f>
        <v>219-132</v>
      </c>
      <c r="F3" s="333">
        <f>'14-βιβλΕσ'!O3</f>
        <v>2.2000000000000002</v>
      </c>
      <c r="G3" s="329">
        <f>'14-βιβλΕσ'!Q3</f>
        <v>0.5</v>
      </c>
      <c r="H3" s="329">
        <f t="shared" ref="H3" si="0">F3+G3</f>
        <v>2.7</v>
      </c>
      <c r="I3" s="329">
        <f>'8-κ-15-17'!AG3</f>
        <v>0</v>
      </c>
      <c r="J3" s="329">
        <f>'14-βιβλΕσ'!R3</f>
        <v>0</v>
      </c>
      <c r="K3" s="403"/>
      <c r="L3" s="403"/>
      <c r="M3" s="403"/>
      <c r="N3" s="329">
        <f t="shared" ref="N3" si="1">V3</f>
        <v>37</v>
      </c>
      <c r="O3" s="329">
        <f>('14-βιβλΕσ'!N3+'14-βιβλΕσ'!O3+'14-βιβλΕσ'!R3)*35%</f>
        <v>12.6</v>
      </c>
      <c r="P3" s="329">
        <f t="shared" ref="P3:P23" si="2">V3+N3</f>
        <v>74</v>
      </c>
      <c r="Q3" s="271">
        <v>488.84443367799116</v>
      </c>
      <c r="R3" s="403"/>
      <c r="S3" s="403"/>
      <c r="T3" s="329">
        <f>'1-συμβολαια'!L3+'8-κ-15-17'!AE3+'11-χαρτόσ'!H3+'14-βιβλΕσ'!L3+'14-βιβλΕσ'!Q3+'14-βιβλΕσ'!R3</f>
        <v>37</v>
      </c>
      <c r="U3" s="329">
        <f>'1-συμβολαια'!M3</f>
        <v>0</v>
      </c>
      <c r="V3" s="329">
        <f t="shared" ref="V3" si="3">T3-U3</f>
        <v>37</v>
      </c>
      <c r="W3" s="503"/>
      <c r="X3" s="271">
        <f t="shared" ref="X3" si="4">Q3+S3</f>
        <v>488.84443367799116</v>
      </c>
      <c r="Y3" s="504"/>
      <c r="Z3" s="370"/>
      <c r="AA3" s="370"/>
      <c r="AB3" s="370"/>
      <c r="AC3" s="370"/>
      <c r="AD3" s="370"/>
    </row>
    <row r="4" spans="1:30" s="5" customFormat="1">
      <c r="A4" s="442">
        <f>'1-συμβολαια'!A4</f>
        <v>0</v>
      </c>
      <c r="B4" s="388"/>
      <c r="C4" s="385" t="str">
        <f>'1-συμβολαια'!C4</f>
        <v>υποθήκη 1ο  κύρου [130τραπεζας]   ΕΞΑΛΕΙΨΗ</v>
      </c>
      <c r="D4" s="332" t="str">
        <f>'4-πολλυπρ'!D4</f>
        <v>τραπεζα ;;;???  [= ;;;???</v>
      </c>
      <c r="E4" s="332" t="str">
        <f>'4-πολλυπρ'!I4</f>
        <v>219-132</v>
      </c>
      <c r="F4" s="333">
        <f>'14-βιβλΕσ'!O4</f>
        <v>2.2000000000000002</v>
      </c>
      <c r="G4" s="329">
        <f>'14-βιβλΕσ'!Q4</f>
        <v>4.46</v>
      </c>
      <c r="H4" s="329">
        <f t="shared" ref="H4:H23" si="5">F4+G4</f>
        <v>6.66</v>
      </c>
      <c r="I4" s="329">
        <f>'8-κ-15-17'!AG4</f>
        <v>0</v>
      </c>
      <c r="J4" s="329">
        <f>'14-βιβλΕσ'!R4</f>
        <v>10.199999999999999</v>
      </c>
      <c r="K4" s="403"/>
      <c r="L4" s="403"/>
      <c r="M4" s="403"/>
      <c r="N4" s="329">
        <f t="shared" ref="N4:N23" si="6">V4</f>
        <v>71.16</v>
      </c>
      <c r="O4" s="329">
        <f>('14-βιβλΕσ'!N4+'14-βιβλΕσ'!O4+'14-βιβλΕσ'!R4)*35%</f>
        <v>23.169999999999998</v>
      </c>
      <c r="P4" s="329">
        <f t="shared" si="2"/>
        <v>142.32</v>
      </c>
      <c r="Q4" s="275">
        <v>940.16675406826687</v>
      </c>
      <c r="R4" s="403"/>
      <c r="S4" s="403"/>
      <c r="T4" s="329">
        <f>'1-συμβολαια'!L4+'8-κ-15-17'!AE4+'11-χαρτόσ'!H4+'14-βιβλΕσ'!L4+'14-βιβλΕσ'!Q4+'14-βιβλΕσ'!R4</f>
        <v>71.16</v>
      </c>
      <c r="U4" s="329">
        <f>'1-συμβολαια'!M4</f>
        <v>0</v>
      </c>
      <c r="V4" s="329">
        <f t="shared" ref="V4:V23" si="7">T4-U4</f>
        <v>71.16</v>
      </c>
      <c r="W4" s="366"/>
      <c r="X4" s="271">
        <f t="shared" ref="X4:X23" si="8">Q4+S4</f>
        <v>940.16675406826687</v>
      </c>
      <c r="Y4" s="386"/>
      <c r="Z4" s="78"/>
      <c r="AA4" s="78"/>
      <c r="AB4" s="78"/>
      <c r="AC4" s="78"/>
      <c r="AD4" s="78"/>
    </row>
    <row r="5" spans="1:30" s="5" customFormat="1">
      <c r="A5" s="442">
        <f>'1-συμβολαια'!A5</f>
        <v>0</v>
      </c>
      <c r="B5" s="388"/>
      <c r="C5" s="385" t="str">
        <f>'1-συμβολαια'!C5</f>
        <v>δανείου 1ο  κύρου [130τραπεζας]   ΤΟΚΟΙ [προπληρωθέντες VS υπερΠληρωθέντες</v>
      </c>
      <c r="D5" s="332" t="str">
        <f>'4-πολλυπρ'!D5</f>
        <v>τραπεζα ;;;???  [= ;;;???</v>
      </c>
      <c r="E5" s="332" t="str">
        <f>'4-πολλυπρ'!I5</f>
        <v>219-132</v>
      </c>
      <c r="F5" s="333">
        <f>'14-βιβλΕσ'!O5</f>
        <v>2.5333299999999999</v>
      </c>
      <c r="G5" s="329">
        <f>'14-βιβλΕσ'!Q5</f>
        <v>0.5</v>
      </c>
      <c r="H5" s="329">
        <f t="shared" si="5"/>
        <v>3.0333299999999999</v>
      </c>
      <c r="I5" s="329">
        <f>'8-κ-15-17'!AG5</f>
        <v>2.8888600000000002</v>
      </c>
      <c r="J5" s="329">
        <f>'14-βιβλΕσ'!R5</f>
        <v>10</v>
      </c>
      <c r="K5" s="403"/>
      <c r="L5" s="403"/>
      <c r="M5" s="403"/>
      <c r="N5" s="329">
        <f t="shared" si="6"/>
        <v>52.111060000000002</v>
      </c>
      <c r="O5" s="329">
        <f>('14-βιβλΕσ'!N5+'14-βιβλΕσ'!O5+'14-βιβλΕσ'!R5)*35%</f>
        <v>16.877769999999998</v>
      </c>
      <c r="P5" s="329">
        <f t="shared" si="2"/>
        <v>104.22212</v>
      </c>
      <c r="Q5" s="275">
        <v>688.49193551513054</v>
      </c>
      <c r="R5" s="403"/>
      <c r="S5" s="403"/>
      <c r="T5" s="329">
        <f>'1-συμβολαια'!L5+'8-κ-15-17'!AE5+'11-χαρτόσ'!H5+'14-βιβλΕσ'!L5+'14-βιβλΕσ'!Q5+'14-βιβλΕσ'!R5</f>
        <v>52.111060000000002</v>
      </c>
      <c r="U5" s="329">
        <f>'1-συμβολαια'!M5</f>
        <v>0</v>
      </c>
      <c r="V5" s="329">
        <f t="shared" si="7"/>
        <v>52.111060000000002</v>
      </c>
      <c r="W5" s="366"/>
      <c r="X5" s="271">
        <f t="shared" si="8"/>
        <v>688.49193551513054</v>
      </c>
      <c r="Y5" s="386"/>
      <c r="Z5" s="78"/>
      <c r="AA5" s="78"/>
      <c r="AB5" s="78"/>
      <c r="AC5" s="78"/>
      <c r="AD5" s="78"/>
    </row>
    <row r="6" spans="1:30" s="5" customFormat="1">
      <c r="A6" s="442">
        <f>'1-συμβολαια'!A6</f>
        <v>0</v>
      </c>
      <c r="B6" s="388"/>
      <c r="C6" s="385" t="str">
        <f>'1-συμβολαια'!C6</f>
        <v>δάνειο 1ο  κύρου [520τραπεζας]    ΕΞΟΦΛΗΣΗ</v>
      </c>
      <c r="D6" s="332" t="str">
        <f>'4-πολλυπρ'!D6</f>
        <v>τραπεζα ;;;???  [= ;;;???</v>
      </c>
      <c r="E6" s="332" t="str">
        <f>'4-πολλυπρ'!I6</f>
        <v>219-132</v>
      </c>
      <c r="F6" s="333">
        <f>'14-βιβλΕσ'!O6</f>
        <v>2.2000000000000002</v>
      </c>
      <c r="G6" s="329">
        <f>'14-βιβλΕσ'!Q6</f>
        <v>0.5</v>
      </c>
      <c r="H6" s="329">
        <f t="shared" si="5"/>
        <v>2.7</v>
      </c>
      <c r="I6" s="329">
        <f>'8-κ-15-17'!AG6</f>
        <v>0</v>
      </c>
      <c r="J6" s="329">
        <f>'14-βιβλΕσ'!R6</f>
        <v>0</v>
      </c>
      <c r="K6" s="403"/>
      <c r="L6" s="403"/>
      <c r="M6" s="403"/>
      <c r="N6" s="329">
        <f t="shared" si="6"/>
        <v>37</v>
      </c>
      <c r="O6" s="329">
        <f>('14-βιβλΕσ'!N6+'14-βιβλΕσ'!O6+'14-βιβλΕσ'!R6)*35%</f>
        <v>12.6</v>
      </c>
      <c r="P6" s="329">
        <f t="shared" si="2"/>
        <v>74</v>
      </c>
      <c r="Q6" s="275">
        <v>488.84443367799116</v>
      </c>
      <c r="R6" s="403"/>
      <c r="S6" s="403"/>
      <c r="T6" s="329">
        <f>'1-συμβολαια'!L6+'8-κ-15-17'!AE6+'11-χαρτόσ'!H6+'14-βιβλΕσ'!L6+'14-βιβλΕσ'!Q6+'14-βιβλΕσ'!R6</f>
        <v>37</v>
      </c>
      <c r="U6" s="329">
        <f>'1-συμβολαια'!M6</f>
        <v>0</v>
      </c>
      <c r="V6" s="329">
        <f t="shared" si="7"/>
        <v>37</v>
      </c>
      <c r="W6" s="366"/>
      <c r="X6" s="271">
        <f t="shared" si="8"/>
        <v>488.84443367799116</v>
      </c>
      <c r="Y6" s="386"/>
      <c r="Z6" s="78"/>
      <c r="AA6" s="78"/>
      <c r="AB6" s="78"/>
      <c r="AC6" s="78"/>
      <c r="AD6" s="78"/>
    </row>
    <row r="7" spans="1:30" s="5" customFormat="1">
      <c r="A7" s="442">
        <f>'1-συμβολαια'!A7</f>
        <v>0</v>
      </c>
      <c r="B7" s="388"/>
      <c r="C7" s="385" t="str">
        <f>'1-συμβολαια'!C7</f>
        <v>υποθήκη 1ο  κύρου [520τραπεζας]   ΕΞΑΛΕΙΨΗ</v>
      </c>
      <c r="D7" s="332" t="str">
        <f>'4-πολλυπρ'!D7</f>
        <v>τραπεζα ;;;???  [= ;;;???</v>
      </c>
      <c r="E7" s="332" t="str">
        <f>'4-πολλυπρ'!I7</f>
        <v>219-132</v>
      </c>
      <c r="F7" s="333">
        <f>'14-βιβλΕσ'!O7</f>
        <v>2.2000000000000002</v>
      </c>
      <c r="G7" s="329">
        <f>'14-βιβλΕσ'!Q7</f>
        <v>4.46</v>
      </c>
      <c r="H7" s="329">
        <f t="shared" si="5"/>
        <v>6.66</v>
      </c>
      <c r="I7" s="329">
        <f>'8-κ-15-17'!AG7</f>
        <v>0</v>
      </c>
      <c r="J7" s="329">
        <f>'14-βιβλΕσ'!R7</f>
        <v>10.199999999999999</v>
      </c>
      <c r="K7" s="403"/>
      <c r="L7" s="403"/>
      <c r="M7" s="403"/>
      <c r="N7" s="329">
        <f t="shared" si="6"/>
        <v>71.16</v>
      </c>
      <c r="O7" s="329">
        <f>('14-βιβλΕσ'!N7+'14-βιβλΕσ'!O7+'14-βιβλΕσ'!R7)*35%</f>
        <v>23.169999999999998</v>
      </c>
      <c r="P7" s="329">
        <f t="shared" si="2"/>
        <v>142.32</v>
      </c>
      <c r="Q7" s="275">
        <v>940.16675406826687</v>
      </c>
      <c r="R7" s="403"/>
      <c r="S7" s="403"/>
      <c r="T7" s="329">
        <f>'1-συμβολαια'!L7+'8-κ-15-17'!AE7+'11-χαρτόσ'!H7+'14-βιβλΕσ'!L7+'14-βιβλΕσ'!Q7+'14-βιβλΕσ'!R7</f>
        <v>71.16</v>
      </c>
      <c r="U7" s="329">
        <f>'1-συμβολαια'!M7</f>
        <v>0</v>
      </c>
      <c r="V7" s="329">
        <f t="shared" si="7"/>
        <v>71.16</v>
      </c>
      <c r="W7" s="366"/>
      <c r="X7" s="271">
        <f t="shared" si="8"/>
        <v>940.16675406826687</v>
      </c>
      <c r="Y7" s="386"/>
      <c r="Z7" s="78"/>
      <c r="AA7" s="78"/>
      <c r="AB7" s="78"/>
      <c r="AC7" s="78"/>
      <c r="AD7" s="78"/>
    </row>
    <row r="8" spans="1:30" s="5" customFormat="1">
      <c r="A8" s="442">
        <f>'1-συμβολαια'!A8</f>
        <v>0</v>
      </c>
      <c r="B8" s="388"/>
      <c r="C8" s="385" t="str">
        <f>'1-συμβολαια'!C8</f>
        <v>δανείου 1ο  κύρου [520τραπεζας]   ΤΟΚΟΙ [προπληρωθέντες VS υπερΠληρωθέντες</v>
      </c>
      <c r="D8" s="332" t="str">
        <f>'4-πολλυπρ'!D8</f>
        <v>τραπεζα ;;;???  [= ;;;???</v>
      </c>
      <c r="E8" s="332" t="str">
        <f>'4-πολλυπρ'!I8</f>
        <v>219-132</v>
      </c>
      <c r="F8" s="333">
        <f>'14-βιβλΕσ'!O8</f>
        <v>2.3833300000000004</v>
      </c>
      <c r="G8" s="329">
        <f>'14-βιβλΕσ'!Q8</f>
        <v>0.5</v>
      </c>
      <c r="H8" s="329">
        <f t="shared" si="5"/>
        <v>2.8833300000000004</v>
      </c>
      <c r="I8" s="329">
        <f>'8-κ-15-17'!AG8</f>
        <v>1.5888600000000002</v>
      </c>
      <c r="J8" s="329">
        <f>'14-βιβλΕσ'!R8</f>
        <v>10</v>
      </c>
      <c r="K8" s="403"/>
      <c r="L8" s="403"/>
      <c r="M8" s="403"/>
      <c r="N8" s="329">
        <f t="shared" si="6"/>
        <v>49.811059999999998</v>
      </c>
      <c r="O8" s="329">
        <f>('14-βιβλΕσ'!N8+'14-βιβλΕσ'!O8+'14-βιβλΕσ'!R8)*35%</f>
        <v>16.52777</v>
      </c>
      <c r="P8" s="329">
        <f t="shared" si="2"/>
        <v>99.622119999999995</v>
      </c>
      <c r="Q8" s="275">
        <v>658.10430855676816</v>
      </c>
      <c r="R8" s="403"/>
      <c r="S8" s="403"/>
      <c r="T8" s="329">
        <f>'1-συμβολαια'!L8+'8-κ-15-17'!AE8+'11-χαρτόσ'!H8+'14-βιβλΕσ'!L8+'14-βιβλΕσ'!Q8+'14-βιβλΕσ'!R8</f>
        <v>49.811059999999998</v>
      </c>
      <c r="U8" s="329">
        <f>'1-συμβολαια'!M8</f>
        <v>0</v>
      </c>
      <c r="V8" s="329">
        <f t="shared" si="7"/>
        <v>49.811059999999998</v>
      </c>
      <c r="W8" s="366"/>
      <c r="X8" s="271">
        <f t="shared" si="8"/>
        <v>658.10430855676816</v>
      </c>
      <c r="Y8" s="386"/>
      <c r="Z8" s="78"/>
      <c r="AA8" s="78"/>
      <c r="AB8" s="78"/>
      <c r="AC8" s="78"/>
      <c r="AD8" s="78"/>
    </row>
    <row r="9" spans="1:30" s="5" customFormat="1">
      <c r="A9" s="442">
        <f>'1-συμβολαια'!A9</f>
        <v>0</v>
      </c>
      <c r="B9" s="388"/>
      <c r="C9" s="385" t="str">
        <f>'1-συμβολαια'!C9</f>
        <v>δάνειο 1ο  κύρου [520.1τραπεζας]    ΕΞΟΦΛΗΣΗ</v>
      </c>
      <c r="D9" s="332" t="str">
        <f>'4-πολλυπρ'!D9</f>
        <v>τραπεζα ;;;???  [= ;;;???</v>
      </c>
      <c r="E9" s="332" t="str">
        <f>'4-πολλυπρ'!I9</f>
        <v>219-132</v>
      </c>
      <c r="F9" s="333">
        <f>'14-βιβλΕσ'!O9</f>
        <v>2.2000000000000002</v>
      </c>
      <c r="G9" s="329">
        <f>'14-βιβλΕσ'!Q9</f>
        <v>0.5</v>
      </c>
      <c r="H9" s="329">
        <f t="shared" si="5"/>
        <v>2.7</v>
      </c>
      <c r="I9" s="329">
        <f>'8-κ-15-17'!AG9</f>
        <v>0</v>
      </c>
      <c r="J9" s="329">
        <f>'14-βιβλΕσ'!R9</f>
        <v>0</v>
      </c>
      <c r="K9" s="403"/>
      <c r="L9" s="403"/>
      <c r="M9" s="403"/>
      <c r="N9" s="329">
        <f t="shared" si="6"/>
        <v>37</v>
      </c>
      <c r="O9" s="329">
        <f>('14-βιβλΕσ'!N9+'14-βιβλΕσ'!O9+'14-βιβλΕσ'!R9)*35%</f>
        <v>12.6</v>
      </c>
      <c r="P9" s="329">
        <f t="shared" si="2"/>
        <v>74</v>
      </c>
      <c r="Q9" s="275">
        <v>488.84443367799116</v>
      </c>
      <c r="R9" s="403"/>
      <c r="S9" s="403"/>
      <c r="T9" s="329">
        <f>'1-συμβολαια'!L9+'8-κ-15-17'!AE9+'11-χαρτόσ'!H9+'14-βιβλΕσ'!L9+'14-βιβλΕσ'!Q9+'14-βιβλΕσ'!R9</f>
        <v>37</v>
      </c>
      <c r="U9" s="329">
        <f>'1-συμβολαια'!M9</f>
        <v>0</v>
      </c>
      <c r="V9" s="329">
        <f t="shared" si="7"/>
        <v>37</v>
      </c>
      <c r="W9" s="366"/>
      <c r="X9" s="271">
        <f t="shared" si="8"/>
        <v>488.84443367799116</v>
      </c>
      <c r="Y9" s="386"/>
      <c r="Z9" s="78"/>
      <c r="AA9" s="78"/>
      <c r="AB9" s="78"/>
      <c r="AC9" s="78"/>
      <c r="AD9" s="78"/>
    </row>
    <row r="10" spans="1:30" s="5" customFormat="1">
      <c r="A10" s="442">
        <f>'1-συμβολαια'!A10</f>
        <v>0</v>
      </c>
      <c r="B10" s="388"/>
      <c r="C10" s="385" t="str">
        <f>'1-συμβολαια'!C10</f>
        <v>υποθήκη 1ο  κύρου [520.1τραπεζας]   ΕΞΑΛΕΙΨΗ</v>
      </c>
      <c r="D10" s="332" t="str">
        <f>'4-πολλυπρ'!D10</f>
        <v>τραπεζα ;;;???  [= ;;;???</v>
      </c>
      <c r="E10" s="332" t="str">
        <f>'4-πολλυπρ'!I10</f>
        <v>219-132</v>
      </c>
      <c r="F10" s="333">
        <f>'14-βιβλΕσ'!O10</f>
        <v>2.2000000000000002</v>
      </c>
      <c r="G10" s="329">
        <f>'14-βιβλΕσ'!Q10</f>
        <v>4.46</v>
      </c>
      <c r="H10" s="329">
        <f t="shared" si="5"/>
        <v>6.66</v>
      </c>
      <c r="I10" s="329">
        <f>'8-κ-15-17'!AG10</f>
        <v>0</v>
      </c>
      <c r="J10" s="329">
        <f>'14-βιβλΕσ'!R10</f>
        <v>10.199999999999999</v>
      </c>
      <c r="K10" s="403"/>
      <c r="L10" s="403"/>
      <c r="M10" s="403"/>
      <c r="N10" s="329">
        <f t="shared" si="6"/>
        <v>71.16</v>
      </c>
      <c r="O10" s="329">
        <f>('14-βιβλΕσ'!N10+'14-βιβλΕσ'!O10+'14-βιβλΕσ'!R10)*35%</f>
        <v>23.169999999999998</v>
      </c>
      <c r="P10" s="329">
        <f t="shared" si="2"/>
        <v>142.32</v>
      </c>
      <c r="Q10" s="275">
        <v>940.16675406826687</v>
      </c>
      <c r="R10" s="403"/>
      <c r="S10" s="403"/>
      <c r="T10" s="329">
        <f>'1-συμβολαια'!L10+'8-κ-15-17'!AE10+'11-χαρτόσ'!H10+'14-βιβλΕσ'!L10+'14-βιβλΕσ'!Q10+'14-βιβλΕσ'!R10</f>
        <v>71.16</v>
      </c>
      <c r="U10" s="329">
        <f>'1-συμβολαια'!M10</f>
        <v>0</v>
      </c>
      <c r="V10" s="329">
        <f t="shared" si="7"/>
        <v>71.16</v>
      </c>
      <c r="W10" s="366"/>
      <c r="X10" s="271">
        <f t="shared" si="8"/>
        <v>940.16675406826687</v>
      </c>
      <c r="Y10" s="386"/>
      <c r="Z10" s="78"/>
      <c r="AA10" s="78"/>
      <c r="AB10" s="78"/>
      <c r="AC10" s="78"/>
      <c r="AD10" s="78"/>
    </row>
    <row r="11" spans="1:30" s="5" customFormat="1">
      <c r="A11" s="442">
        <f>'1-συμβολαια'!A11</f>
        <v>0</v>
      </c>
      <c r="B11" s="388"/>
      <c r="C11" s="385" t="str">
        <f>'1-συμβολαια'!C11</f>
        <v>δανείου 1ο  κύρου [520.1τραπεζας]   ΤΟΚΟΙ [προπληρωθέντες VS υπερΠληρωθέντες</v>
      </c>
      <c r="D11" s="332" t="str">
        <f>'4-πολλυπρ'!D11</f>
        <v>τραπεζα ;;;???  [= ;;;???</v>
      </c>
      <c r="E11" s="332" t="str">
        <f>'4-πολλυπρ'!I11</f>
        <v>219-132</v>
      </c>
      <c r="F11" s="333">
        <f>'14-βιβλΕσ'!O11</f>
        <v>2.4166599999999998</v>
      </c>
      <c r="G11" s="329">
        <f>'14-βιβλΕσ'!Q11</f>
        <v>0.5</v>
      </c>
      <c r="H11" s="329">
        <f t="shared" si="5"/>
        <v>2.9166599999999998</v>
      </c>
      <c r="I11" s="329">
        <f>'8-κ-15-17'!AG11</f>
        <v>1.8777200000000001</v>
      </c>
      <c r="J11" s="329">
        <f>'14-βιβλΕσ'!R11</f>
        <v>10</v>
      </c>
      <c r="K11" s="403"/>
      <c r="L11" s="403"/>
      <c r="M11" s="403"/>
      <c r="N11" s="329">
        <f t="shared" si="6"/>
        <v>50.322120000000005</v>
      </c>
      <c r="O11" s="329">
        <f>('14-βιβλΕσ'!N11+'14-βιβλΕσ'!O11+'14-βιβλΕσ'!R11)*35%</f>
        <v>16.605540000000001</v>
      </c>
      <c r="P11" s="329">
        <f t="shared" si="2"/>
        <v>100.64424000000001</v>
      </c>
      <c r="Q11" s="275">
        <v>664.8564392669166</v>
      </c>
      <c r="R11" s="403"/>
      <c r="S11" s="403"/>
      <c r="T11" s="329">
        <f>'1-συμβολαια'!L11+'8-κ-15-17'!AE11+'11-χαρτόσ'!H11+'14-βιβλΕσ'!L11+'14-βιβλΕσ'!Q11+'14-βιβλΕσ'!R11</f>
        <v>50.322120000000005</v>
      </c>
      <c r="U11" s="329">
        <f>'1-συμβολαια'!M11</f>
        <v>0</v>
      </c>
      <c r="V11" s="329">
        <f t="shared" si="7"/>
        <v>50.322120000000005</v>
      </c>
      <c r="W11" s="366"/>
      <c r="X11" s="271">
        <f t="shared" si="8"/>
        <v>664.8564392669166</v>
      </c>
      <c r="Y11" s="386"/>
      <c r="Z11" s="78"/>
      <c r="AA11" s="78"/>
      <c r="AB11" s="78"/>
      <c r="AC11" s="78"/>
      <c r="AD11" s="78"/>
    </row>
    <row r="12" spans="1:30" s="5" customFormat="1">
      <c r="A12" s="442">
        <f>'1-συμβολαια'!A12</f>
        <v>0</v>
      </c>
      <c r="B12" s="388"/>
      <c r="C12" s="385" t="str">
        <f>'1-συμβολαια'!C12</f>
        <v>δάνειο 1ο  κύρου [130.1τραπεζας]    ΕΞΟΦΛΗΣΗ</v>
      </c>
      <c r="D12" s="332" t="str">
        <f>'4-πολλυπρ'!D12</f>
        <v>τραπεζα ;;;???  [= ;;;???</v>
      </c>
      <c r="E12" s="332" t="str">
        <f>'4-πολλυπρ'!I12</f>
        <v>219-132</v>
      </c>
      <c r="F12" s="333">
        <f>'14-βιβλΕσ'!O12</f>
        <v>2.2000000000000002</v>
      </c>
      <c r="G12" s="329">
        <f>'14-βιβλΕσ'!Q12</f>
        <v>0.5</v>
      </c>
      <c r="H12" s="329">
        <f t="shared" si="5"/>
        <v>2.7</v>
      </c>
      <c r="I12" s="329">
        <f>'8-κ-15-17'!AG12</f>
        <v>0</v>
      </c>
      <c r="J12" s="329">
        <f>'14-βιβλΕσ'!R12</f>
        <v>0</v>
      </c>
      <c r="K12" s="403"/>
      <c r="L12" s="403"/>
      <c r="M12" s="403"/>
      <c r="N12" s="329">
        <f t="shared" si="6"/>
        <v>37</v>
      </c>
      <c r="O12" s="329">
        <f>('14-βιβλΕσ'!N12+'14-βιβλΕσ'!O12+'14-βιβλΕσ'!R12)*35%</f>
        <v>12.6</v>
      </c>
      <c r="P12" s="329">
        <f t="shared" si="2"/>
        <v>74</v>
      </c>
      <c r="Q12" s="275">
        <v>488.84443367799116</v>
      </c>
      <c r="R12" s="403"/>
      <c r="S12" s="403"/>
      <c r="T12" s="329">
        <f>'1-συμβολαια'!L12+'8-κ-15-17'!AE12+'11-χαρτόσ'!H12+'14-βιβλΕσ'!L12+'14-βιβλΕσ'!Q12+'14-βιβλΕσ'!R12</f>
        <v>37</v>
      </c>
      <c r="U12" s="329">
        <f>'1-συμβολαια'!M12</f>
        <v>0</v>
      </c>
      <c r="V12" s="329">
        <f t="shared" si="7"/>
        <v>37</v>
      </c>
      <c r="W12" s="366"/>
      <c r="X12" s="271">
        <f t="shared" si="8"/>
        <v>488.84443367799116</v>
      </c>
      <c r="Y12" s="386"/>
      <c r="Z12" s="78"/>
      <c r="AA12" s="78"/>
      <c r="AB12" s="78"/>
      <c r="AC12" s="78"/>
      <c r="AD12" s="78"/>
    </row>
    <row r="13" spans="1:30" s="5" customFormat="1">
      <c r="A13" s="442">
        <f>'1-συμβολαια'!A13</f>
        <v>0</v>
      </c>
      <c r="B13" s="388"/>
      <c r="C13" s="385" t="str">
        <f>'1-συμβολαια'!C13</f>
        <v>υποθήκη 1ο  κύρου [130.1τραπεζας]   ΕΞΑΛΕΙΨΗ</v>
      </c>
      <c r="D13" s="332" t="str">
        <f>'4-πολλυπρ'!D13</f>
        <v>τραπεζα ;;;???  [= ;;;???</v>
      </c>
      <c r="E13" s="332" t="str">
        <f>'4-πολλυπρ'!I13</f>
        <v>219-132</v>
      </c>
      <c r="F13" s="333">
        <f>'14-βιβλΕσ'!O13</f>
        <v>2.2000000000000002</v>
      </c>
      <c r="G13" s="329">
        <f>'14-βιβλΕσ'!Q13</f>
        <v>4.46</v>
      </c>
      <c r="H13" s="329">
        <f t="shared" si="5"/>
        <v>6.66</v>
      </c>
      <c r="I13" s="329">
        <f>'8-κ-15-17'!AG13</f>
        <v>0</v>
      </c>
      <c r="J13" s="329">
        <f>'14-βιβλΕσ'!R13</f>
        <v>10.199999999999999</v>
      </c>
      <c r="K13" s="403"/>
      <c r="L13" s="403"/>
      <c r="M13" s="403"/>
      <c r="N13" s="329">
        <f t="shared" si="6"/>
        <v>71.16</v>
      </c>
      <c r="O13" s="329">
        <f>('14-βιβλΕσ'!N13+'14-βιβλΕσ'!O13+'14-βιβλΕσ'!R13)*35%</f>
        <v>23.169999999999998</v>
      </c>
      <c r="P13" s="329">
        <f t="shared" si="2"/>
        <v>142.32</v>
      </c>
      <c r="Q13" s="275">
        <v>940.16675406826687</v>
      </c>
      <c r="R13" s="403"/>
      <c r="S13" s="403"/>
      <c r="T13" s="329">
        <f>'1-συμβολαια'!L13+'8-κ-15-17'!AE13+'11-χαρτόσ'!H13+'14-βιβλΕσ'!L13+'14-βιβλΕσ'!Q13+'14-βιβλΕσ'!R13</f>
        <v>71.16</v>
      </c>
      <c r="U13" s="329">
        <f>'1-συμβολαια'!M13</f>
        <v>0</v>
      </c>
      <c r="V13" s="329">
        <f t="shared" si="7"/>
        <v>71.16</v>
      </c>
      <c r="W13" s="366"/>
      <c r="X13" s="271">
        <f t="shared" si="8"/>
        <v>940.16675406826687</v>
      </c>
      <c r="Y13" s="386"/>
      <c r="Z13" s="78"/>
      <c r="AA13" s="78"/>
      <c r="AB13" s="78"/>
      <c r="AC13" s="78"/>
      <c r="AD13" s="78"/>
    </row>
    <row r="14" spans="1:30" s="5" customFormat="1">
      <c r="A14" s="442">
        <f>'1-συμβολαια'!A14</f>
        <v>0</v>
      </c>
      <c r="B14" s="388"/>
      <c r="C14" s="385" t="str">
        <f>'1-συμβολαια'!C14</f>
        <v>δανείου 1ο  κύρου [130.1τραπεζας]   ΤΟΚΟΙ [προπληρωθέντες VS υπερΠληρωθέντες</v>
      </c>
      <c r="D14" s="332" t="str">
        <f>'4-πολλυπρ'!D14</f>
        <v>τραπεζα ;;;???  [= ;;;???</v>
      </c>
      <c r="E14" s="332" t="str">
        <f>'4-πολλυπρ'!I14</f>
        <v>219-132</v>
      </c>
      <c r="F14" s="333">
        <f>'14-βιβλΕσ'!O14</f>
        <v>2.59999</v>
      </c>
      <c r="G14" s="329">
        <f>'14-βιβλΕσ'!Q14</f>
        <v>0.5</v>
      </c>
      <c r="H14" s="329">
        <f t="shared" si="5"/>
        <v>3.09999</v>
      </c>
      <c r="I14" s="329">
        <f>'8-κ-15-17'!AG14</f>
        <v>3.4665800000000004</v>
      </c>
      <c r="J14" s="329">
        <f>'14-βιβλΕσ'!R14</f>
        <v>10</v>
      </c>
      <c r="K14" s="403"/>
      <c r="L14" s="403"/>
      <c r="M14" s="403"/>
      <c r="N14" s="329">
        <f t="shared" si="6"/>
        <v>53.133179999999996</v>
      </c>
      <c r="O14" s="329">
        <f>('14-βιβλΕσ'!N14+'14-βιβλΕσ'!O14+'14-βιβλΕσ'!R14)*35%</f>
        <v>17.033309999999997</v>
      </c>
      <c r="P14" s="329">
        <f t="shared" si="2"/>
        <v>106.26635999999999</v>
      </c>
      <c r="Q14" s="275">
        <v>701.99619693542661</v>
      </c>
      <c r="R14" s="403"/>
      <c r="S14" s="403"/>
      <c r="T14" s="329">
        <f>'1-συμβολαια'!L14+'8-κ-15-17'!AE14+'11-χαρτόσ'!H14+'14-βιβλΕσ'!L14+'14-βιβλΕσ'!Q14+'14-βιβλΕσ'!R14</f>
        <v>53.133179999999996</v>
      </c>
      <c r="U14" s="329">
        <f>'1-συμβολαια'!M14</f>
        <v>0</v>
      </c>
      <c r="V14" s="329">
        <f t="shared" si="7"/>
        <v>53.133179999999996</v>
      </c>
      <c r="W14" s="366"/>
      <c r="X14" s="271">
        <f t="shared" si="8"/>
        <v>701.99619693542661</v>
      </c>
      <c r="Y14" s="386"/>
      <c r="Z14" s="78"/>
      <c r="AA14" s="78"/>
      <c r="AB14" s="78"/>
      <c r="AC14" s="78"/>
      <c r="AD14" s="78"/>
    </row>
    <row r="15" spans="1:30" s="5" customFormat="1">
      <c r="A15" s="442">
        <f>'1-συμβολαια'!A15</f>
        <v>0</v>
      </c>
      <c r="B15" s="388"/>
      <c r="C15" s="385" t="str">
        <f>'1-συμβολαια'!C15</f>
        <v>δάνειο 1ο  κύρου [130.2τραπεζας]    ΕΞΟΦΛΗΣΗ</v>
      </c>
      <c r="D15" s="332" t="str">
        <f>'4-πολλυπρ'!D15</f>
        <v>τραπεζα ;;;???  [= ;;;???</v>
      </c>
      <c r="E15" s="332" t="str">
        <f>'4-πολλυπρ'!I15</f>
        <v>219-132</v>
      </c>
      <c r="F15" s="333">
        <f>'14-βιβλΕσ'!O15</f>
        <v>2.2000000000000002</v>
      </c>
      <c r="G15" s="329">
        <f>'14-βιβλΕσ'!Q15</f>
        <v>0.5</v>
      </c>
      <c r="H15" s="329">
        <f t="shared" si="5"/>
        <v>2.7</v>
      </c>
      <c r="I15" s="329">
        <f>'8-κ-15-17'!AG15</f>
        <v>0</v>
      </c>
      <c r="J15" s="329">
        <f>'14-βιβλΕσ'!R15</f>
        <v>0</v>
      </c>
      <c r="K15" s="403"/>
      <c r="L15" s="403"/>
      <c r="M15" s="403"/>
      <c r="N15" s="329">
        <f t="shared" si="6"/>
        <v>37</v>
      </c>
      <c r="O15" s="329">
        <f>('14-βιβλΕσ'!N15+'14-βιβλΕσ'!O15+'14-βιβλΕσ'!R15)*35%</f>
        <v>12.6</v>
      </c>
      <c r="P15" s="329">
        <f t="shared" si="2"/>
        <v>74</v>
      </c>
      <c r="Q15" s="275">
        <v>488.84443367799116</v>
      </c>
      <c r="R15" s="403"/>
      <c r="S15" s="403"/>
      <c r="T15" s="329">
        <f>'1-συμβολαια'!L15+'8-κ-15-17'!AE15+'11-χαρτόσ'!H15+'14-βιβλΕσ'!L15+'14-βιβλΕσ'!Q15+'14-βιβλΕσ'!R15</f>
        <v>37</v>
      </c>
      <c r="U15" s="329">
        <f>'1-συμβολαια'!M15</f>
        <v>0</v>
      </c>
      <c r="V15" s="329">
        <f t="shared" si="7"/>
        <v>37</v>
      </c>
      <c r="W15" s="366"/>
      <c r="X15" s="271">
        <f t="shared" si="8"/>
        <v>488.84443367799116</v>
      </c>
      <c r="Y15" s="386"/>
      <c r="Z15" s="78"/>
      <c r="AA15" s="78"/>
      <c r="AB15" s="78"/>
      <c r="AC15" s="78"/>
      <c r="AD15" s="78"/>
    </row>
    <row r="16" spans="1:30" s="5" customFormat="1">
      <c r="A16" s="442">
        <f>'1-συμβολαια'!A16</f>
        <v>0</v>
      </c>
      <c r="B16" s="388"/>
      <c r="C16" s="385" t="str">
        <f>'1-συμβολαια'!C16</f>
        <v>υποθήκη 1ο  κύρου [130.2τραπεζας]   ΕΞΑΛΕΙΨΗ</v>
      </c>
      <c r="D16" s="332" t="str">
        <f>'4-πολλυπρ'!D16</f>
        <v>τραπεζα ;;;???  [= ;;;???</v>
      </c>
      <c r="E16" s="332" t="str">
        <f>'4-πολλυπρ'!I16</f>
        <v>219-132</v>
      </c>
      <c r="F16" s="333">
        <f>'14-βιβλΕσ'!O16</f>
        <v>2.2000000000000002</v>
      </c>
      <c r="G16" s="329">
        <f>'14-βιβλΕσ'!Q16</f>
        <v>4.46</v>
      </c>
      <c r="H16" s="329">
        <f t="shared" si="5"/>
        <v>6.66</v>
      </c>
      <c r="I16" s="329">
        <f>'8-κ-15-17'!AG16</f>
        <v>0</v>
      </c>
      <c r="J16" s="329">
        <f>'14-βιβλΕσ'!R16</f>
        <v>10.199999999999999</v>
      </c>
      <c r="K16" s="403"/>
      <c r="L16" s="403"/>
      <c r="M16" s="403"/>
      <c r="N16" s="329">
        <f t="shared" si="6"/>
        <v>71.16</v>
      </c>
      <c r="O16" s="329">
        <f>('14-βιβλΕσ'!N16+'14-βιβλΕσ'!O16+'14-βιβλΕσ'!R16)*35%</f>
        <v>23.169999999999998</v>
      </c>
      <c r="P16" s="329">
        <f t="shared" si="2"/>
        <v>142.32</v>
      </c>
      <c r="Q16" s="275">
        <v>940.16675406826687</v>
      </c>
      <c r="R16" s="403"/>
      <c r="S16" s="403"/>
      <c r="T16" s="329">
        <f>'1-συμβολαια'!L16+'8-κ-15-17'!AE16+'11-χαρτόσ'!H16+'14-βιβλΕσ'!L16+'14-βιβλΕσ'!Q16+'14-βιβλΕσ'!R16</f>
        <v>71.16</v>
      </c>
      <c r="U16" s="329">
        <f>'1-συμβολαια'!M16</f>
        <v>0</v>
      </c>
      <c r="V16" s="329">
        <f t="shared" si="7"/>
        <v>71.16</v>
      </c>
      <c r="W16" s="366"/>
      <c r="X16" s="271">
        <f t="shared" si="8"/>
        <v>940.16675406826687</v>
      </c>
      <c r="Y16" s="386"/>
      <c r="Z16" s="78"/>
      <c r="AA16" s="78"/>
      <c r="AB16" s="78"/>
      <c r="AC16" s="78"/>
      <c r="AD16" s="78"/>
    </row>
    <row r="17" spans="1:43" s="5" customFormat="1">
      <c r="A17" s="442">
        <f>'1-συμβολαια'!A17</f>
        <v>0</v>
      </c>
      <c r="B17" s="388"/>
      <c r="C17" s="385" t="str">
        <f>'1-συμβολαια'!C17</f>
        <v>δανείου 1ο  κύρου [130.2τραπεζας]   ΤΟΚΟΙ [προπληρωθέντες VS υπερΠληρωθέντες</v>
      </c>
      <c r="D17" s="332" t="str">
        <f>'4-πολλυπρ'!D17</f>
        <v>τραπεζα ;;;???  [= ;;;???</v>
      </c>
      <c r="E17" s="332" t="str">
        <f>'4-πολλυπρ'!I17</f>
        <v>219-132</v>
      </c>
      <c r="F17" s="333">
        <f>'14-βιβλΕσ'!O17</f>
        <v>2.8999900000000003</v>
      </c>
      <c r="G17" s="329">
        <f>'14-βιβλΕσ'!Q17</f>
        <v>0.5</v>
      </c>
      <c r="H17" s="329">
        <f t="shared" si="5"/>
        <v>3.3999900000000003</v>
      </c>
      <c r="I17" s="329">
        <f>'8-κ-15-17'!AG17</f>
        <v>6.066580000000001</v>
      </c>
      <c r="J17" s="329">
        <f>'14-βιβλΕσ'!R17</f>
        <v>10</v>
      </c>
      <c r="K17" s="403"/>
      <c r="L17" s="403"/>
      <c r="M17" s="403"/>
      <c r="N17" s="329">
        <f t="shared" si="6"/>
        <v>57.733180000000004</v>
      </c>
      <c r="O17" s="329">
        <f>('14-βιβλΕσ'!N17+'14-βιβλΕσ'!O17+'14-βιβλΕσ'!R17)*35%</f>
        <v>17.733309999999999</v>
      </c>
      <c r="P17" s="329">
        <f t="shared" si="2"/>
        <v>115.46636000000001</v>
      </c>
      <c r="Q17" s="275">
        <v>762.77145085215</v>
      </c>
      <c r="R17" s="403"/>
      <c r="S17" s="403"/>
      <c r="T17" s="329">
        <f>'1-συμβολαια'!L17+'8-κ-15-17'!AE17+'11-χαρτόσ'!H17+'14-βιβλΕσ'!L17+'14-βιβλΕσ'!Q17+'14-βιβλΕσ'!R17</f>
        <v>57.733180000000004</v>
      </c>
      <c r="U17" s="329">
        <f>'1-συμβολαια'!M17</f>
        <v>0</v>
      </c>
      <c r="V17" s="329">
        <f t="shared" si="7"/>
        <v>57.733180000000004</v>
      </c>
      <c r="W17" s="366"/>
      <c r="X17" s="271">
        <f t="shared" si="8"/>
        <v>762.77145085215</v>
      </c>
      <c r="Y17" s="386"/>
      <c r="Z17" s="78"/>
      <c r="AA17" s="78"/>
      <c r="AB17" s="78"/>
      <c r="AC17" s="78"/>
      <c r="AD17" s="78"/>
    </row>
    <row r="18" spans="1:43" s="5" customFormat="1">
      <c r="A18" s="442">
        <f>'1-συμβολαια'!A18</f>
        <v>0</v>
      </c>
      <c r="B18" s="388"/>
      <c r="C18" s="385" t="str">
        <f>'1-συμβολαια'!C18</f>
        <v>δάνειο 1ο  κύρου [520.2τραπεζας]    ΕΞΟΦΛΗΣΗ</v>
      </c>
      <c r="D18" s="332" t="str">
        <f>'4-πολλυπρ'!D18</f>
        <v>τραπεζα ;;;???  [= ;;;???</v>
      </c>
      <c r="E18" s="332" t="str">
        <f>'4-πολλυπρ'!I18</f>
        <v>219-132</v>
      </c>
      <c r="F18" s="333">
        <f>'14-βιβλΕσ'!O18</f>
        <v>2.2000000000000002</v>
      </c>
      <c r="G18" s="329">
        <f>'14-βιβλΕσ'!Q18</f>
        <v>0.5</v>
      </c>
      <c r="H18" s="329">
        <f t="shared" si="5"/>
        <v>2.7</v>
      </c>
      <c r="I18" s="329">
        <f>'8-κ-15-17'!AG18</f>
        <v>0</v>
      </c>
      <c r="J18" s="329">
        <f>'14-βιβλΕσ'!R18</f>
        <v>0</v>
      </c>
      <c r="K18" s="403"/>
      <c r="L18" s="403"/>
      <c r="M18" s="403"/>
      <c r="N18" s="329">
        <f t="shared" si="6"/>
        <v>37</v>
      </c>
      <c r="O18" s="329">
        <f>('14-βιβλΕσ'!N18+'14-βιβλΕσ'!O18+'14-βιβλΕσ'!R18)*35%</f>
        <v>12.6</v>
      </c>
      <c r="P18" s="329">
        <f t="shared" si="2"/>
        <v>74</v>
      </c>
      <c r="Q18" s="275">
        <v>488.84443367799116</v>
      </c>
      <c r="R18" s="403"/>
      <c r="S18" s="403"/>
      <c r="T18" s="329">
        <f>'1-συμβολαια'!L18+'8-κ-15-17'!AE18+'11-χαρτόσ'!H18+'14-βιβλΕσ'!L18+'14-βιβλΕσ'!Q18+'14-βιβλΕσ'!R18</f>
        <v>37</v>
      </c>
      <c r="U18" s="329">
        <f>'1-συμβολαια'!M18</f>
        <v>0</v>
      </c>
      <c r="V18" s="329">
        <f t="shared" si="7"/>
        <v>37</v>
      </c>
      <c r="W18" s="366"/>
      <c r="X18" s="271">
        <f t="shared" si="8"/>
        <v>488.84443367799116</v>
      </c>
      <c r="Y18" s="386"/>
      <c r="Z18" s="78"/>
      <c r="AA18" s="78"/>
      <c r="AB18" s="78"/>
      <c r="AC18" s="78"/>
      <c r="AD18" s="78"/>
    </row>
    <row r="19" spans="1:43" s="5" customFormat="1">
      <c r="A19" s="442">
        <f>'1-συμβολαια'!A19</f>
        <v>0</v>
      </c>
      <c r="B19" s="388"/>
      <c r="C19" s="385" t="str">
        <f>'1-συμβολαια'!C19</f>
        <v>υποθήκη 1ο  κύρου [520.2τραπεζας]   ΕΞΑΛΕΙΨΗ</v>
      </c>
      <c r="D19" s="332" t="str">
        <f>'4-πολλυπρ'!D19</f>
        <v>τραπεζα ;;;???  [= ;;;???</v>
      </c>
      <c r="E19" s="332" t="str">
        <f>'4-πολλυπρ'!I19</f>
        <v>219-132</v>
      </c>
      <c r="F19" s="333">
        <f>'14-βιβλΕσ'!O19</f>
        <v>2.2000000000000002</v>
      </c>
      <c r="G19" s="329">
        <f>'14-βιβλΕσ'!Q19</f>
        <v>4.46</v>
      </c>
      <c r="H19" s="329">
        <f t="shared" si="5"/>
        <v>6.66</v>
      </c>
      <c r="I19" s="329">
        <f>'8-κ-15-17'!AG19</f>
        <v>0</v>
      </c>
      <c r="J19" s="329">
        <f>'14-βιβλΕσ'!R19</f>
        <v>10.199999999999999</v>
      </c>
      <c r="K19" s="403"/>
      <c r="L19" s="403"/>
      <c r="M19" s="403"/>
      <c r="N19" s="329">
        <f t="shared" si="6"/>
        <v>71.16</v>
      </c>
      <c r="O19" s="329">
        <f>('14-βιβλΕσ'!N19+'14-βιβλΕσ'!O19+'14-βιβλΕσ'!R19)*35%</f>
        <v>23.169999999999998</v>
      </c>
      <c r="P19" s="329">
        <f t="shared" si="2"/>
        <v>142.32</v>
      </c>
      <c r="Q19" s="275">
        <v>940.16675406826687</v>
      </c>
      <c r="R19" s="403"/>
      <c r="S19" s="403"/>
      <c r="T19" s="329">
        <f>'1-συμβολαια'!L19+'8-κ-15-17'!AE19+'11-χαρτόσ'!H19+'14-βιβλΕσ'!L19+'14-βιβλΕσ'!Q19+'14-βιβλΕσ'!R19</f>
        <v>71.16</v>
      </c>
      <c r="U19" s="329">
        <f>'1-συμβολαια'!M19</f>
        <v>0</v>
      </c>
      <c r="V19" s="329">
        <f t="shared" si="7"/>
        <v>71.16</v>
      </c>
      <c r="W19" s="366"/>
      <c r="X19" s="271">
        <f t="shared" si="8"/>
        <v>940.16675406826687</v>
      </c>
      <c r="Y19" s="386"/>
      <c r="Z19" s="78"/>
      <c r="AA19" s="78"/>
      <c r="AB19" s="78"/>
      <c r="AC19" s="78"/>
      <c r="AD19" s="78"/>
    </row>
    <row r="20" spans="1:43" s="5" customFormat="1">
      <c r="A20" s="442">
        <f>'1-συμβολαια'!A20</f>
        <v>0</v>
      </c>
      <c r="B20" s="388"/>
      <c r="C20" s="385" t="str">
        <f>'1-συμβολαια'!C20</f>
        <v>δανείου 1ο  κύρου [520.2τραπεζας]   ΤΟΚΟΙ [προπληρωθέντες VS υπερΠληρωθέντες</v>
      </c>
      <c r="D20" s="332" t="str">
        <f>'4-πολλυπρ'!D20</f>
        <v>τραπεζα ;;;???  [= ;;;???</v>
      </c>
      <c r="E20" s="332" t="str">
        <f>'4-πολλυπρ'!I20</f>
        <v>219-132</v>
      </c>
      <c r="F20" s="333">
        <f>'14-βιβλΕσ'!O20</f>
        <v>2.4833200000000004</v>
      </c>
      <c r="G20" s="329">
        <f>'14-βιβλΕσ'!Q20</f>
        <v>0.5</v>
      </c>
      <c r="H20" s="329">
        <f t="shared" si="5"/>
        <v>2.9833200000000004</v>
      </c>
      <c r="I20" s="329">
        <f>'8-κ-15-17'!AG20</f>
        <v>2.4554400000000003</v>
      </c>
      <c r="J20" s="329">
        <f>'14-βιβλΕσ'!R20</f>
        <v>10</v>
      </c>
      <c r="K20" s="403"/>
      <c r="L20" s="403"/>
      <c r="M20" s="403"/>
      <c r="N20" s="329">
        <f t="shared" si="6"/>
        <v>51.344239999999999</v>
      </c>
      <c r="O20" s="329">
        <f>('14-βιβλΕσ'!N20+'14-βιβλΕσ'!O20+'14-βιβλΕσ'!R20)*35%</f>
        <v>16.761079999999996</v>
      </c>
      <c r="P20" s="329">
        <f t="shared" si="2"/>
        <v>102.68848</v>
      </c>
      <c r="Q20" s="275">
        <v>678.36070068721256</v>
      </c>
      <c r="R20" s="403"/>
      <c r="S20" s="403"/>
      <c r="T20" s="329">
        <f>'1-συμβολαια'!L20+'8-κ-15-17'!AE20+'11-χαρτόσ'!H20+'14-βιβλΕσ'!L20+'14-βιβλΕσ'!Q20+'14-βιβλΕσ'!R20</f>
        <v>51.344239999999999</v>
      </c>
      <c r="U20" s="329">
        <f>'1-συμβολαια'!M20</f>
        <v>0</v>
      </c>
      <c r="V20" s="329">
        <f t="shared" si="7"/>
        <v>51.344239999999999</v>
      </c>
      <c r="W20" s="366"/>
      <c r="X20" s="271">
        <f t="shared" si="8"/>
        <v>678.36070068721256</v>
      </c>
      <c r="Y20" s="386"/>
      <c r="Z20" s="78"/>
      <c r="AA20" s="78"/>
      <c r="AB20" s="78"/>
      <c r="AC20" s="78"/>
      <c r="AD20" s="78"/>
    </row>
    <row r="21" spans="1:43" s="5" customFormat="1">
      <c r="A21" s="442">
        <f>'1-συμβολαια'!A21</f>
        <v>0</v>
      </c>
      <c r="B21" s="388"/>
      <c r="C21" s="385" t="str">
        <f>'1-συμβολαια'!C21</f>
        <v>δάνειο 1ο  κύρου     ΕΞΟΦΛΗΣΗ</v>
      </c>
      <c r="D21" s="332" t="str">
        <f>'4-πολλυπρ'!D21</f>
        <v>τραπεζα ;;;???  [= ;;;???</v>
      </c>
      <c r="E21" s="332" t="str">
        <f>'4-πολλυπρ'!I21</f>
        <v>219-132</v>
      </c>
      <c r="F21" s="333">
        <f>'14-βιβλΕσ'!O21</f>
        <v>2.2000000000000002</v>
      </c>
      <c r="G21" s="329">
        <f>'14-βιβλΕσ'!Q21</f>
        <v>1.5</v>
      </c>
      <c r="H21" s="329">
        <f t="shared" si="5"/>
        <v>3.7</v>
      </c>
      <c r="I21" s="329">
        <f>'8-κ-15-17'!AG21</f>
        <v>0</v>
      </c>
      <c r="J21" s="329">
        <f>'14-βιβλΕσ'!R21</f>
        <v>100.3</v>
      </c>
      <c r="K21" s="403"/>
      <c r="L21" s="403"/>
      <c r="M21" s="403"/>
      <c r="N21" s="329">
        <f t="shared" si="6"/>
        <v>132.30000000000001</v>
      </c>
      <c r="O21" s="329">
        <f>('14-βιβλΕσ'!N21+'14-βιβλΕσ'!O21+'14-βιβλΕσ'!R21)*35%</f>
        <v>45.605000000000004</v>
      </c>
      <c r="P21" s="329">
        <f t="shared" si="2"/>
        <v>264.60000000000002</v>
      </c>
      <c r="Q21" s="275">
        <v>1747.9491506918459</v>
      </c>
      <c r="R21" s="403"/>
      <c r="S21" s="403"/>
      <c r="T21" s="329">
        <f>'1-συμβολαια'!L21+'8-κ-15-17'!AE21+'11-χαρτόσ'!H21+'14-βιβλΕσ'!L21+'14-βιβλΕσ'!Q21+'14-βιβλΕσ'!R21</f>
        <v>158.30000000000001</v>
      </c>
      <c r="U21" s="329">
        <f>'1-συμβολαια'!M21</f>
        <v>26</v>
      </c>
      <c r="V21" s="329">
        <f t="shared" si="7"/>
        <v>132.30000000000001</v>
      </c>
      <c r="W21" s="366">
        <v>45965</v>
      </c>
      <c r="X21" s="271">
        <f t="shared" si="8"/>
        <v>1747.9491506918459</v>
      </c>
      <c r="Y21" s="386"/>
      <c r="Z21" s="78"/>
      <c r="AA21" s="78"/>
      <c r="AB21" s="78"/>
      <c r="AC21" s="78"/>
      <c r="AD21" s="78"/>
    </row>
    <row r="22" spans="1:43" s="5" customFormat="1">
      <c r="A22" s="442">
        <f>'1-συμβολαια'!A22</f>
        <v>0</v>
      </c>
      <c r="B22" s="388"/>
      <c r="C22" s="385" t="str">
        <f>'1-συμβολαια'!C22</f>
        <v>υποθήκη 1ο  κύρου     ΕΞΑΛΕΙΨΗ</v>
      </c>
      <c r="D22" s="332" t="str">
        <f>'4-πολλυπρ'!D22</f>
        <v>τραπεζα ;;;???  [= ;;;???</v>
      </c>
      <c r="E22" s="332" t="str">
        <f>'4-πολλυπρ'!I22</f>
        <v>219-132</v>
      </c>
      <c r="F22" s="333">
        <f>'14-βιβλΕσ'!O22</f>
        <v>2.2000000000000002</v>
      </c>
      <c r="G22" s="329">
        <f>'14-βιβλΕσ'!Q22</f>
        <v>4.46</v>
      </c>
      <c r="H22" s="329">
        <f t="shared" si="5"/>
        <v>6.66</v>
      </c>
      <c r="I22" s="329">
        <f>'8-κ-15-17'!AG22</f>
        <v>0</v>
      </c>
      <c r="J22" s="329">
        <f>'14-βιβλΕσ'!R22</f>
        <v>30.2</v>
      </c>
      <c r="K22" s="403"/>
      <c r="L22" s="403"/>
      <c r="M22" s="403"/>
      <c r="N22" s="329">
        <f t="shared" si="6"/>
        <v>91.16</v>
      </c>
      <c r="O22" s="329">
        <f>('14-βιβλΕσ'!N22+'14-βιβλΕσ'!O22+'14-βιβλΕσ'!R22)*35%</f>
        <v>30.169999999999998</v>
      </c>
      <c r="P22" s="329">
        <f t="shared" si="2"/>
        <v>182.32</v>
      </c>
      <c r="Q22" s="275">
        <v>1204.4069884888031</v>
      </c>
      <c r="R22" s="403"/>
      <c r="S22" s="403"/>
      <c r="T22" s="329">
        <f>'1-συμβολαια'!L22+'8-κ-15-17'!AE22+'11-χαρτόσ'!H22+'14-βιβλΕσ'!L22+'14-βιβλΕσ'!Q22+'14-βιβλΕσ'!R22</f>
        <v>91.16</v>
      </c>
      <c r="U22" s="329">
        <f>'1-συμβολαια'!M22</f>
        <v>0</v>
      </c>
      <c r="V22" s="329">
        <f t="shared" si="7"/>
        <v>91.16</v>
      </c>
      <c r="W22" s="366"/>
      <c r="X22" s="271">
        <f t="shared" si="8"/>
        <v>1204.4069884888031</v>
      </c>
      <c r="Y22" s="386"/>
      <c r="Z22" s="78"/>
      <c r="AA22" s="78"/>
      <c r="AB22" s="78"/>
      <c r="AC22" s="78"/>
      <c r="AD22" s="78"/>
    </row>
    <row r="23" spans="1:43" s="5" customFormat="1" ht="12" thickBot="1">
      <c r="A23" s="436">
        <f>'1-συμβολαια'!A23</f>
        <v>0</v>
      </c>
      <c r="B23" s="412"/>
      <c r="C23" s="437" t="str">
        <f>'1-συμβολαια'!C23</f>
        <v>δανείου 1ο  κύρου     ΤΟΚΟΙ [προπληρωθέντες VS υπερΠληρωθέντες</v>
      </c>
      <c r="D23" s="464" t="str">
        <f>'4-πολλυπρ'!D23</f>
        <v>τραπεζα ;;;???  [= ;;;???</v>
      </c>
      <c r="E23" s="464" t="str">
        <f>'4-πολλυπρ'!I23</f>
        <v>219-132</v>
      </c>
      <c r="F23" s="415">
        <f>'14-βιβλΕσ'!O23</f>
        <v>2.2666600000000003</v>
      </c>
      <c r="G23" s="416">
        <f>'14-βιβλΕσ'!Q23</f>
        <v>0.5</v>
      </c>
      <c r="H23" s="416">
        <f t="shared" si="5"/>
        <v>2.7666600000000003</v>
      </c>
      <c r="I23" s="416">
        <f>'8-κ-15-17'!AG23</f>
        <v>0.57772000000000001</v>
      </c>
      <c r="J23" s="416">
        <f>'14-βιβλΕσ'!R23</f>
        <v>20</v>
      </c>
      <c r="K23" s="500"/>
      <c r="L23" s="500"/>
      <c r="M23" s="500"/>
      <c r="N23" s="416">
        <f t="shared" si="6"/>
        <v>58.022120000000001</v>
      </c>
      <c r="O23" s="416">
        <f>('14-βιβλΕσ'!N23+'14-βιβλΕσ'!O23+'14-βιβλΕσ'!R23)*35%</f>
        <v>19.75554</v>
      </c>
      <c r="P23" s="416">
        <f t="shared" si="2"/>
        <v>116.04424</v>
      </c>
      <c r="Q23" s="468">
        <v>766.58892951882319</v>
      </c>
      <c r="R23" s="500"/>
      <c r="S23" s="500"/>
      <c r="T23" s="416">
        <f>'1-συμβολαια'!L23+'8-κ-15-17'!AE23+'11-χαρτόσ'!H23+'14-βιβλΕσ'!L23+'14-βιβλΕσ'!Q23+'14-βιβλΕσ'!R23</f>
        <v>58.022120000000001</v>
      </c>
      <c r="U23" s="416">
        <f>'1-συμβολαια'!M23</f>
        <v>0</v>
      </c>
      <c r="V23" s="416">
        <f t="shared" si="7"/>
        <v>58.022120000000001</v>
      </c>
      <c r="W23" s="501"/>
      <c r="X23" s="468">
        <f t="shared" si="8"/>
        <v>766.58892951882319</v>
      </c>
      <c r="Y23" s="502"/>
      <c r="Z23" s="419"/>
      <c r="AA23" s="419"/>
      <c r="AB23" s="419"/>
      <c r="AC23" s="419"/>
      <c r="AD23" s="419"/>
    </row>
    <row r="24" spans="1:43">
      <c r="A24" s="757" t="s">
        <v>35</v>
      </c>
      <c r="B24" s="758"/>
      <c r="C24" s="758"/>
      <c r="D24" s="758"/>
      <c r="E24" s="759"/>
      <c r="F24" s="47">
        <f t="shared" ref="F24:V24" si="9">SUM(F3:F23)</f>
        <v>48.383280000000013</v>
      </c>
      <c r="G24" s="47">
        <f t="shared" si="9"/>
        <v>39.22</v>
      </c>
      <c r="H24" s="47">
        <f t="shared" si="9"/>
        <v>87.603280000000012</v>
      </c>
      <c r="I24" s="47">
        <f t="shared" si="9"/>
        <v>18.921760000000003</v>
      </c>
      <c r="J24" s="47">
        <f t="shared" si="9"/>
        <v>271.7</v>
      </c>
      <c r="K24" s="47">
        <f t="shared" si="9"/>
        <v>0</v>
      </c>
      <c r="L24" s="47">
        <f t="shared" si="9"/>
        <v>0</v>
      </c>
      <c r="M24" s="47">
        <f t="shared" si="9"/>
        <v>0</v>
      </c>
      <c r="N24" s="47">
        <f t="shared" si="9"/>
        <v>1244.89696</v>
      </c>
      <c r="O24" s="47">
        <f t="shared" si="9"/>
        <v>411.68932000000001</v>
      </c>
      <c r="P24" s="47">
        <f t="shared" si="9"/>
        <v>2489.7939200000001</v>
      </c>
      <c r="Q24" s="411">
        <f t="shared" si="9"/>
        <v>16447.593226990622</v>
      </c>
      <c r="R24" s="47">
        <f t="shared" si="9"/>
        <v>0</v>
      </c>
      <c r="S24" s="47">
        <f t="shared" si="9"/>
        <v>0</v>
      </c>
      <c r="T24" s="47">
        <f t="shared" si="9"/>
        <v>1270.89696</v>
      </c>
      <c r="U24" s="47">
        <f t="shared" si="9"/>
        <v>26</v>
      </c>
      <c r="V24" s="47">
        <f t="shared" si="9"/>
        <v>1244.89696</v>
      </c>
      <c r="W24" s="47"/>
      <c r="X24" s="411">
        <f>SUM(X3:X23)</f>
        <v>16447.593226990622</v>
      </c>
    </row>
    <row r="25" spans="1:43">
      <c r="J25" s="80"/>
    </row>
    <row r="26" spans="1:43">
      <c r="J26" s="143"/>
      <c r="T26" s="143"/>
    </row>
    <row r="27" spans="1:43">
      <c r="T27" s="144"/>
    </row>
    <row r="30" spans="1:43" ht="15">
      <c r="Z30" s="130"/>
      <c r="AA30" s="120"/>
      <c r="AB30" s="120"/>
      <c r="AC30" s="120"/>
      <c r="AD30" s="130"/>
    </row>
    <row r="31" spans="1:43" ht="15">
      <c r="Z31" s="131"/>
      <c r="AA31" s="131"/>
      <c r="AB31" s="131"/>
      <c r="AC31" s="131"/>
      <c r="AD31" s="131"/>
      <c r="AE31" s="130"/>
      <c r="AF31" s="130"/>
      <c r="AG31" s="130"/>
      <c r="AH31" s="130"/>
      <c r="AI31" s="130"/>
      <c r="AJ31" s="130"/>
      <c r="AK31" s="130"/>
      <c r="AL31" s="130"/>
      <c r="AM31" s="130"/>
      <c r="AN31" s="130"/>
      <c r="AO31" s="130"/>
      <c r="AP31" s="130"/>
      <c r="AQ31" s="130"/>
    </row>
    <row r="32" spans="1:43" ht="15.75">
      <c r="Z32" s="130"/>
      <c r="AA32" s="132"/>
      <c r="AB32" s="132"/>
      <c r="AC32" s="132"/>
      <c r="AD32" s="132"/>
      <c r="AE32" s="133"/>
      <c r="AF32" s="133"/>
      <c r="AG32" s="133"/>
      <c r="AH32" s="133"/>
      <c r="AI32" s="133"/>
      <c r="AJ32" s="133"/>
      <c r="AK32" s="133"/>
      <c r="AL32" s="133"/>
      <c r="AM32" s="133"/>
      <c r="AN32" s="133"/>
      <c r="AO32" s="133"/>
      <c r="AP32" s="133"/>
      <c r="AQ32" s="133"/>
    </row>
    <row r="33" spans="26:43" ht="15.75">
      <c r="Z33" s="130"/>
      <c r="AA33" s="134"/>
      <c r="AB33" s="134"/>
      <c r="AC33" s="134"/>
      <c r="AD33" s="134"/>
      <c r="AE33" s="133"/>
      <c r="AF33" s="133"/>
      <c r="AG33" s="133"/>
      <c r="AH33" s="133"/>
      <c r="AI33" s="133"/>
      <c r="AJ33" s="133"/>
      <c r="AK33" s="133"/>
      <c r="AL33" s="133"/>
      <c r="AM33" s="133"/>
      <c r="AN33" s="133"/>
      <c r="AO33" s="133"/>
      <c r="AP33" s="133"/>
      <c r="AQ33" s="133"/>
    </row>
    <row r="34" spans="26:43" ht="15.75">
      <c r="Z34" s="133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3"/>
      <c r="AP34" s="133"/>
      <c r="AQ34" s="133"/>
    </row>
    <row r="35" spans="26:43" ht="15.75">
      <c r="Z35" s="133"/>
      <c r="AA35" s="133"/>
      <c r="AB35" s="133"/>
      <c r="AC35" s="133"/>
      <c r="AD35" s="133"/>
      <c r="AE35" s="135"/>
      <c r="AF35" s="135"/>
      <c r="AG35" s="135"/>
      <c r="AH35" s="135"/>
      <c r="AI35" s="135"/>
      <c r="AJ35" s="135"/>
      <c r="AK35" s="135"/>
      <c r="AL35" s="135"/>
      <c r="AM35" s="135"/>
      <c r="AN35" s="135"/>
      <c r="AO35" s="135"/>
      <c r="AP35" s="135"/>
      <c r="AQ35" s="133"/>
    </row>
    <row r="36" spans="26:43" ht="15.75"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</row>
    <row r="37" spans="26:43" ht="15.75"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</row>
    <row r="38" spans="26:43" ht="15.75"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</row>
    <row r="39" spans="26:43" ht="15.75"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</row>
    <row r="40" spans="26:43" ht="15.75"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</row>
    <row r="41" spans="26:43" ht="15">
      <c r="Z41" s="130"/>
      <c r="AA41" s="130"/>
      <c r="AB41" s="130"/>
      <c r="AC41" s="130"/>
      <c r="AD41" s="130"/>
      <c r="AE41" s="130"/>
      <c r="AF41" s="130"/>
      <c r="AG41" s="130"/>
      <c r="AH41" s="130"/>
      <c r="AI41" s="130"/>
      <c r="AJ41" s="130"/>
      <c r="AK41" s="130"/>
      <c r="AL41" s="130"/>
      <c r="AM41" s="130"/>
      <c r="AN41" s="130"/>
      <c r="AO41" s="130"/>
      <c r="AP41" s="130"/>
      <c r="AQ41" s="130"/>
    </row>
    <row r="42" spans="26:43" ht="15">
      <c r="Z42" s="130"/>
      <c r="AA42" s="130"/>
      <c r="AB42" s="130"/>
      <c r="AC42" s="130"/>
      <c r="AD42" s="130"/>
      <c r="AE42" s="130"/>
      <c r="AF42" s="130"/>
      <c r="AG42" s="130"/>
      <c r="AH42" s="130"/>
      <c r="AI42" s="130"/>
      <c r="AJ42" s="130"/>
      <c r="AK42" s="130"/>
      <c r="AL42" s="130"/>
      <c r="AM42" s="130"/>
      <c r="AN42" s="130"/>
      <c r="AO42" s="130"/>
      <c r="AP42" s="130"/>
      <c r="AQ42" s="130"/>
    </row>
    <row r="43" spans="26:43" ht="15">
      <c r="Z43" s="130"/>
      <c r="AA43" s="130"/>
      <c r="AB43" s="130"/>
      <c r="AC43" s="130"/>
      <c r="AD43" s="130"/>
      <c r="AE43" s="130"/>
      <c r="AF43" s="130"/>
      <c r="AG43" s="130"/>
      <c r="AH43" s="130"/>
      <c r="AI43" s="130"/>
      <c r="AJ43" s="130"/>
      <c r="AK43" s="130"/>
      <c r="AL43" s="130"/>
      <c r="AM43" s="130"/>
      <c r="AN43" s="130"/>
      <c r="AO43" s="130"/>
      <c r="AP43" s="130"/>
      <c r="AQ43" s="130"/>
    </row>
    <row r="44" spans="26:43" ht="15">
      <c r="Z44" s="130"/>
      <c r="AA44" s="130"/>
      <c r="AB44" s="130"/>
      <c r="AC44" s="130"/>
      <c r="AD44" s="130"/>
      <c r="AE44" s="130"/>
      <c r="AF44" s="130"/>
      <c r="AG44" s="130"/>
      <c r="AH44" s="130"/>
      <c r="AI44" s="130"/>
      <c r="AJ44" s="130"/>
      <c r="AK44" s="130"/>
      <c r="AL44" s="130"/>
      <c r="AM44" s="130"/>
      <c r="AN44" s="130"/>
      <c r="AO44" s="130"/>
      <c r="AP44" s="130"/>
      <c r="AQ44" s="130"/>
    </row>
    <row r="45" spans="26:43" ht="15">
      <c r="Z45" s="130"/>
      <c r="AA45" s="130"/>
      <c r="AB45" s="130"/>
      <c r="AC45" s="130"/>
      <c r="AD45" s="130"/>
      <c r="AE45" s="130"/>
      <c r="AF45" s="130"/>
      <c r="AG45" s="130"/>
      <c r="AH45" s="130"/>
      <c r="AI45" s="130"/>
      <c r="AJ45" s="130"/>
      <c r="AK45" s="130"/>
      <c r="AL45" s="130"/>
      <c r="AM45" s="130"/>
      <c r="AN45" s="130"/>
      <c r="AO45" s="130"/>
      <c r="AP45" s="130"/>
      <c r="AQ45" s="130"/>
    </row>
    <row r="46" spans="26:43" ht="15"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</row>
    <row r="47" spans="26:43" ht="15">
      <c r="Z47" s="130"/>
      <c r="AA47" s="130"/>
      <c r="AB47" s="130"/>
      <c r="AC47" s="130"/>
      <c r="AD47" s="130"/>
      <c r="AE47" s="130"/>
      <c r="AF47" s="130"/>
      <c r="AG47" s="130"/>
      <c r="AH47" s="130"/>
      <c r="AI47" s="130"/>
      <c r="AJ47" s="130"/>
      <c r="AK47" s="130"/>
      <c r="AL47" s="130"/>
      <c r="AM47" s="130"/>
      <c r="AN47" s="130"/>
      <c r="AO47" s="130"/>
      <c r="AP47" s="130"/>
      <c r="AQ47" s="130"/>
    </row>
    <row r="48" spans="26:43" ht="15">
      <c r="Z48" s="130"/>
      <c r="AA48" s="130"/>
      <c r="AB48" s="130"/>
      <c r="AC48" s="130"/>
      <c r="AD48" s="130"/>
      <c r="AE48" s="130"/>
      <c r="AF48" s="130"/>
      <c r="AG48" s="130"/>
      <c r="AH48" s="130"/>
      <c r="AI48" s="130"/>
      <c r="AJ48" s="130"/>
      <c r="AK48" s="130"/>
      <c r="AL48" s="130"/>
      <c r="AM48" s="130"/>
      <c r="AN48" s="130"/>
      <c r="AO48" s="130"/>
      <c r="AP48" s="130"/>
      <c r="AQ48" s="130"/>
    </row>
    <row r="49" spans="26:43" ht="15">
      <c r="Z49" s="130"/>
      <c r="AA49" s="130"/>
      <c r="AB49" s="130"/>
      <c r="AC49" s="130"/>
      <c r="AD49" s="130"/>
      <c r="AE49" s="130"/>
      <c r="AF49" s="130"/>
      <c r="AG49" s="130"/>
      <c r="AH49" s="130"/>
      <c r="AI49" s="130"/>
      <c r="AJ49" s="130"/>
      <c r="AK49" s="130"/>
      <c r="AL49" s="130"/>
      <c r="AM49" s="130"/>
      <c r="AN49" s="130"/>
      <c r="AO49" s="130"/>
      <c r="AP49" s="130"/>
      <c r="AQ49" s="130"/>
    </row>
    <row r="50" spans="26:43" ht="15">
      <c r="Z50" s="130"/>
      <c r="AA50" s="130"/>
      <c r="AB50" s="130"/>
      <c r="AC50" s="130"/>
      <c r="AD50" s="130"/>
      <c r="AE50" s="130"/>
      <c r="AF50" s="130"/>
      <c r="AG50" s="130"/>
      <c r="AH50" s="130"/>
      <c r="AI50" s="130"/>
      <c r="AJ50" s="130"/>
      <c r="AK50" s="130"/>
      <c r="AL50" s="130"/>
      <c r="AM50" s="130"/>
      <c r="AN50" s="130"/>
      <c r="AO50" s="130"/>
      <c r="AP50" s="130"/>
      <c r="AQ50" s="130"/>
    </row>
    <row r="51" spans="26:43" ht="15">
      <c r="Z51" s="130"/>
      <c r="AA51" s="130"/>
      <c r="AB51" s="130"/>
      <c r="AC51" s="130"/>
      <c r="AD51" s="130"/>
      <c r="AE51" s="130"/>
      <c r="AF51" s="130"/>
      <c r="AG51" s="130"/>
      <c r="AH51" s="130"/>
      <c r="AI51" s="130"/>
      <c r="AJ51" s="130"/>
      <c r="AK51" s="130"/>
      <c r="AL51" s="130"/>
      <c r="AM51" s="130"/>
      <c r="AN51" s="130"/>
      <c r="AO51" s="130"/>
      <c r="AP51" s="130"/>
      <c r="AQ51" s="130"/>
    </row>
    <row r="52" spans="26:43" ht="15">
      <c r="Z52" s="130"/>
      <c r="AA52" s="130"/>
      <c r="AB52" s="130"/>
      <c r="AC52" s="130"/>
      <c r="AD52" s="130"/>
      <c r="AE52" s="130"/>
      <c r="AF52" s="130"/>
      <c r="AG52" s="130"/>
      <c r="AH52" s="130"/>
      <c r="AI52" s="130"/>
      <c r="AJ52" s="130"/>
      <c r="AK52" s="130"/>
      <c r="AL52" s="130"/>
      <c r="AM52" s="130"/>
      <c r="AN52" s="130"/>
      <c r="AO52" s="130"/>
      <c r="AP52" s="130"/>
      <c r="AQ52" s="130"/>
    </row>
    <row r="53" spans="26:43" ht="15">
      <c r="Z53" s="130"/>
      <c r="AA53" s="130"/>
      <c r="AB53" s="130"/>
      <c r="AC53" s="130"/>
      <c r="AD53" s="130"/>
      <c r="AE53" s="130"/>
      <c r="AF53" s="130"/>
      <c r="AG53" s="130"/>
      <c r="AH53" s="130"/>
      <c r="AI53" s="130"/>
      <c r="AJ53" s="130"/>
      <c r="AK53" s="130"/>
      <c r="AL53" s="130"/>
      <c r="AM53" s="130"/>
      <c r="AN53" s="130"/>
      <c r="AO53" s="130"/>
      <c r="AP53" s="130"/>
      <c r="AQ53" s="130"/>
    </row>
    <row r="54" spans="26:43" ht="15">
      <c r="Z54" s="130"/>
      <c r="AA54" s="130"/>
      <c r="AB54" s="130"/>
      <c r="AC54" s="130"/>
      <c r="AD54" s="130"/>
      <c r="AE54" s="130"/>
      <c r="AF54" s="130"/>
      <c r="AG54" s="130"/>
      <c r="AH54" s="130"/>
      <c r="AI54" s="130"/>
      <c r="AJ54" s="130"/>
      <c r="AK54" s="130"/>
      <c r="AL54" s="130"/>
      <c r="AM54" s="130"/>
      <c r="AN54" s="130"/>
      <c r="AO54" s="130"/>
      <c r="AP54" s="130"/>
      <c r="AQ54" s="130"/>
    </row>
    <row r="55" spans="26:43" ht="15">
      <c r="Z55" s="130"/>
      <c r="AA55" s="130"/>
      <c r="AB55" s="130"/>
      <c r="AC55" s="130"/>
      <c r="AD55" s="130"/>
      <c r="AE55" s="130"/>
      <c r="AF55" s="130"/>
      <c r="AG55" s="130"/>
      <c r="AH55" s="130"/>
      <c r="AI55" s="130"/>
      <c r="AJ55" s="130"/>
      <c r="AK55" s="130"/>
      <c r="AL55" s="130"/>
      <c r="AM55" s="130"/>
      <c r="AN55" s="130"/>
      <c r="AO55" s="130"/>
      <c r="AP55" s="130"/>
      <c r="AQ55" s="130"/>
    </row>
    <row r="56" spans="26:43" ht="15">
      <c r="Z56" s="130"/>
      <c r="AA56" s="130"/>
      <c r="AB56" s="130"/>
      <c r="AC56" s="130"/>
      <c r="AD56" s="130"/>
      <c r="AE56" s="130"/>
      <c r="AF56" s="130"/>
      <c r="AG56" s="130"/>
      <c r="AH56" s="130"/>
      <c r="AI56" s="130"/>
      <c r="AJ56" s="130"/>
      <c r="AK56" s="130"/>
      <c r="AL56" s="130"/>
      <c r="AM56" s="130"/>
      <c r="AN56" s="130"/>
      <c r="AO56" s="130"/>
      <c r="AP56" s="130"/>
      <c r="AQ56" s="130"/>
    </row>
    <row r="57" spans="26:43" ht="15">
      <c r="Z57" s="130"/>
      <c r="AA57" s="130"/>
      <c r="AB57" s="130"/>
      <c r="AC57" s="130"/>
      <c r="AD57" s="130"/>
      <c r="AE57" s="130"/>
      <c r="AF57" s="130"/>
      <c r="AG57" s="130"/>
      <c r="AH57" s="130"/>
      <c r="AI57" s="130"/>
      <c r="AJ57" s="130"/>
      <c r="AK57" s="130"/>
      <c r="AL57" s="130"/>
      <c r="AM57" s="130"/>
      <c r="AN57" s="130"/>
      <c r="AO57" s="130"/>
      <c r="AP57" s="130"/>
      <c r="AQ57" s="130"/>
    </row>
    <row r="58" spans="26:43" ht="15">
      <c r="Z58" s="130"/>
      <c r="AA58" s="130"/>
      <c r="AB58" s="130"/>
      <c r="AC58" s="130"/>
      <c r="AD58" s="130"/>
      <c r="AE58" s="130"/>
      <c r="AF58" s="130"/>
      <c r="AG58" s="130"/>
      <c r="AH58" s="130"/>
      <c r="AI58" s="130"/>
      <c r="AJ58" s="130"/>
      <c r="AK58" s="130"/>
      <c r="AL58" s="130"/>
      <c r="AM58" s="130"/>
      <c r="AN58" s="130"/>
      <c r="AO58" s="130"/>
      <c r="AP58" s="130"/>
      <c r="AQ58" s="130"/>
    </row>
    <row r="59" spans="26:43" ht="15">
      <c r="Z59" s="130"/>
      <c r="AA59" s="130"/>
      <c r="AB59" s="130"/>
      <c r="AC59" s="130"/>
      <c r="AD59" s="130"/>
      <c r="AE59" s="130"/>
      <c r="AF59" s="130"/>
      <c r="AG59" s="130"/>
      <c r="AH59" s="130"/>
      <c r="AI59" s="130"/>
      <c r="AJ59" s="130"/>
      <c r="AK59" s="130"/>
      <c r="AL59" s="130"/>
      <c r="AM59" s="130"/>
      <c r="AN59" s="130"/>
      <c r="AO59" s="130"/>
      <c r="AP59" s="130"/>
      <c r="AQ59" s="130"/>
    </row>
    <row r="60" spans="26:43" ht="15">
      <c r="Z60" s="130"/>
      <c r="AA60" s="130"/>
      <c r="AB60" s="130"/>
      <c r="AC60" s="130"/>
      <c r="AD60" s="130"/>
      <c r="AE60" s="130"/>
      <c r="AF60" s="130"/>
      <c r="AG60" s="130"/>
      <c r="AH60" s="130"/>
      <c r="AI60" s="130"/>
      <c r="AJ60" s="130"/>
      <c r="AK60" s="130"/>
      <c r="AL60" s="130"/>
      <c r="AM60" s="130"/>
      <c r="AN60" s="130"/>
      <c r="AO60" s="130"/>
      <c r="AP60" s="130"/>
      <c r="AQ60" s="130"/>
    </row>
    <row r="61" spans="26:43" ht="15">
      <c r="Z61" s="130"/>
      <c r="AA61" s="130"/>
      <c r="AB61" s="130"/>
      <c r="AC61" s="130"/>
      <c r="AD61" s="130"/>
      <c r="AE61" s="130"/>
      <c r="AF61" s="130"/>
      <c r="AG61" s="130"/>
      <c r="AH61" s="130"/>
      <c r="AI61" s="130"/>
      <c r="AJ61" s="130"/>
      <c r="AK61" s="130"/>
      <c r="AL61" s="130"/>
      <c r="AM61" s="130"/>
      <c r="AN61" s="130"/>
      <c r="AO61" s="130"/>
      <c r="AP61" s="130"/>
      <c r="AQ61" s="130"/>
    </row>
    <row r="62" spans="26:43" ht="15.75" customHeight="1">
      <c r="Z62" s="130"/>
      <c r="AA62" s="130"/>
      <c r="AB62" s="130"/>
      <c r="AC62" s="130"/>
      <c r="AD62" s="130"/>
      <c r="AE62" s="130"/>
      <c r="AF62" s="130"/>
      <c r="AG62" s="130"/>
      <c r="AH62" s="130"/>
      <c r="AI62" s="130"/>
      <c r="AJ62" s="130"/>
      <c r="AK62" s="130"/>
      <c r="AL62" s="130"/>
      <c r="AM62" s="130"/>
      <c r="AN62" s="130"/>
      <c r="AO62" s="130"/>
      <c r="AP62" s="130"/>
      <c r="AQ62" s="130"/>
    </row>
    <row r="63" spans="26:43" ht="15">
      <c r="Z63" s="130"/>
      <c r="AA63" s="130"/>
      <c r="AB63" s="130"/>
      <c r="AC63" s="130"/>
      <c r="AD63" s="130"/>
      <c r="AE63" s="130"/>
      <c r="AF63" s="130"/>
      <c r="AG63" s="130"/>
      <c r="AH63" s="130"/>
      <c r="AI63" s="130"/>
      <c r="AJ63" s="130"/>
      <c r="AK63" s="130"/>
      <c r="AL63" s="130"/>
      <c r="AM63" s="130"/>
      <c r="AN63" s="130"/>
      <c r="AO63" s="130"/>
      <c r="AP63" s="130"/>
      <c r="AQ63" s="130"/>
    </row>
    <row r="64" spans="26:43" ht="15">
      <c r="Z64" s="130"/>
      <c r="AA64" s="130"/>
      <c r="AB64" s="130"/>
      <c r="AC64" s="130"/>
      <c r="AD64" s="130"/>
      <c r="AE64" s="130"/>
      <c r="AF64" s="130"/>
      <c r="AG64" s="130"/>
      <c r="AH64" s="130"/>
      <c r="AI64" s="130"/>
      <c r="AJ64" s="130"/>
      <c r="AK64" s="130"/>
      <c r="AL64" s="130"/>
      <c r="AM64" s="130"/>
      <c r="AN64" s="130"/>
      <c r="AO64" s="130"/>
      <c r="AP64" s="130"/>
      <c r="AQ64" s="130"/>
    </row>
    <row r="65" spans="26:43" ht="15.75">
      <c r="Z65" s="130"/>
      <c r="AA65" s="130"/>
      <c r="AB65" s="130"/>
      <c r="AC65" s="130"/>
      <c r="AD65" s="130"/>
      <c r="AE65" s="136"/>
      <c r="AF65" s="136"/>
      <c r="AG65" s="136"/>
      <c r="AH65" s="136"/>
      <c r="AI65" s="136"/>
      <c r="AJ65" s="136"/>
      <c r="AK65" s="136"/>
      <c r="AL65" s="136"/>
      <c r="AM65" s="136"/>
      <c r="AN65" s="136"/>
      <c r="AO65" s="136"/>
      <c r="AP65" s="136"/>
      <c r="AQ65" s="136"/>
    </row>
    <row r="66" spans="26:43" ht="15.75" customHeight="1">
      <c r="Z66" s="130"/>
      <c r="AA66" s="130"/>
      <c r="AB66" s="130"/>
      <c r="AC66" s="130"/>
      <c r="AD66" s="130"/>
      <c r="AE66" s="136"/>
      <c r="AF66" s="136"/>
      <c r="AG66" s="136"/>
      <c r="AH66" s="136"/>
      <c r="AI66" s="136"/>
      <c r="AJ66" s="136"/>
      <c r="AK66" s="136"/>
      <c r="AL66" s="136"/>
      <c r="AM66" s="136"/>
      <c r="AN66" s="136"/>
      <c r="AO66" s="136"/>
      <c r="AP66" s="136"/>
      <c r="AQ66" s="136"/>
    </row>
    <row r="67" spans="26:43" ht="15">
      <c r="Z67" s="130"/>
      <c r="AA67" s="130"/>
      <c r="AB67" s="130"/>
      <c r="AC67" s="130"/>
      <c r="AD67" s="130"/>
      <c r="AE67" s="130"/>
      <c r="AF67" s="130"/>
      <c r="AG67" s="130"/>
      <c r="AH67" s="130"/>
      <c r="AI67" s="130"/>
      <c r="AJ67" s="130"/>
      <c r="AK67" s="130"/>
      <c r="AL67" s="130"/>
      <c r="AM67" s="130"/>
      <c r="AN67" s="130"/>
      <c r="AO67" s="130"/>
      <c r="AP67" s="130"/>
      <c r="AQ67" s="130"/>
    </row>
    <row r="68" spans="26:43" ht="15">
      <c r="Z68" s="130"/>
      <c r="AA68" s="130"/>
      <c r="AB68" s="130"/>
      <c r="AC68" s="130"/>
      <c r="AD68" s="130"/>
      <c r="AE68" s="130"/>
      <c r="AF68" s="130"/>
      <c r="AG68" s="130"/>
      <c r="AH68" s="130"/>
      <c r="AI68" s="130"/>
      <c r="AJ68" s="130"/>
      <c r="AK68" s="130"/>
      <c r="AL68" s="130"/>
      <c r="AM68" s="130"/>
      <c r="AN68" s="130"/>
      <c r="AO68" s="130"/>
      <c r="AP68" s="130"/>
      <c r="AQ68" s="130"/>
    </row>
    <row r="69" spans="26:43" ht="15">
      <c r="Z69" s="130"/>
      <c r="AA69" s="130"/>
      <c r="AB69" s="130"/>
      <c r="AC69" s="130"/>
      <c r="AD69" s="130"/>
      <c r="AE69" s="130"/>
      <c r="AF69" s="130"/>
      <c r="AG69" s="130"/>
      <c r="AH69" s="130"/>
      <c r="AI69" s="130"/>
      <c r="AJ69" s="130"/>
      <c r="AK69" s="130"/>
      <c r="AL69" s="130"/>
      <c r="AM69" s="130"/>
      <c r="AN69" s="130"/>
      <c r="AO69" s="130"/>
      <c r="AP69" s="130"/>
      <c r="AQ69" s="130"/>
    </row>
    <row r="70" spans="26:43" ht="15">
      <c r="Z70" s="130"/>
      <c r="AA70" s="130"/>
      <c r="AB70" s="130"/>
      <c r="AC70" s="130"/>
      <c r="AD70" s="130"/>
      <c r="AE70" s="130"/>
      <c r="AF70" s="130"/>
      <c r="AG70" s="130"/>
      <c r="AH70" s="130"/>
      <c r="AI70" s="130"/>
      <c r="AJ70" s="130"/>
      <c r="AK70" s="130"/>
      <c r="AL70" s="130"/>
      <c r="AM70" s="130"/>
      <c r="AN70" s="130"/>
      <c r="AO70" s="130"/>
      <c r="AP70" s="130"/>
      <c r="AQ70" s="130"/>
    </row>
    <row r="71" spans="26:43" ht="15">
      <c r="Z71" s="130"/>
      <c r="AA71" s="130"/>
      <c r="AB71" s="130"/>
      <c r="AC71" s="130"/>
      <c r="AD71" s="130"/>
      <c r="AE71" s="130"/>
      <c r="AF71" s="130"/>
      <c r="AG71" s="130"/>
      <c r="AH71" s="130"/>
      <c r="AI71" s="130"/>
      <c r="AJ71" s="130"/>
      <c r="AK71" s="130"/>
      <c r="AL71" s="130"/>
      <c r="AM71" s="130"/>
      <c r="AN71" s="130"/>
      <c r="AO71" s="130"/>
      <c r="AP71" s="130"/>
      <c r="AQ71" s="130"/>
    </row>
    <row r="72" spans="26:43" ht="15">
      <c r="Z72" s="130"/>
      <c r="AA72" s="130"/>
      <c r="AB72" s="130"/>
      <c r="AC72" s="130"/>
      <c r="AD72" s="130"/>
      <c r="AE72" s="130"/>
      <c r="AF72" s="130"/>
      <c r="AG72" s="130"/>
      <c r="AH72" s="130"/>
      <c r="AI72" s="130"/>
      <c r="AJ72" s="130"/>
      <c r="AK72" s="130"/>
      <c r="AL72" s="130"/>
      <c r="AM72" s="130"/>
      <c r="AN72" s="130"/>
      <c r="AO72" s="130"/>
      <c r="AP72" s="130"/>
      <c r="AQ72" s="130"/>
    </row>
    <row r="73" spans="26:43" ht="15">
      <c r="Z73" s="130"/>
      <c r="AA73" s="130"/>
      <c r="AB73" s="130"/>
      <c r="AC73" s="130"/>
      <c r="AD73" s="130"/>
      <c r="AE73" s="130"/>
      <c r="AF73" s="130"/>
      <c r="AG73" s="130"/>
      <c r="AH73" s="130"/>
      <c r="AI73" s="130"/>
      <c r="AJ73" s="130"/>
      <c r="AK73" s="130"/>
      <c r="AL73" s="130"/>
      <c r="AM73" s="130"/>
      <c r="AN73" s="130"/>
      <c r="AO73" s="130"/>
      <c r="AP73" s="130"/>
      <c r="AQ73" s="130"/>
    </row>
    <row r="74" spans="26:43" ht="15">
      <c r="Z74" s="130"/>
      <c r="AA74" s="130"/>
      <c r="AB74" s="130"/>
      <c r="AC74" s="130"/>
      <c r="AD74" s="130"/>
      <c r="AE74" s="130"/>
      <c r="AF74" s="130"/>
      <c r="AG74" s="130"/>
      <c r="AH74" s="130"/>
      <c r="AI74" s="130"/>
      <c r="AJ74" s="130"/>
      <c r="AK74" s="130"/>
      <c r="AL74" s="130"/>
      <c r="AM74" s="130"/>
      <c r="AN74" s="130"/>
      <c r="AO74" s="130"/>
      <c r="AP74" s="130"/>
      <c r="AQ74" s="130"/>
    </row>
    <row r="75" spans="26:43" ht="15">
      <c r="Z75" s="130"/>
      <c r="AA75" s="130"/>
      <c r="AB75" s="130"/>
      <c r="AC75" s="130"/>
      <c r="AD75" s="130"/>
      <c r="AE75" s="130"/>
      <c r="AF75" s="130"/>
      <c r="AG75" s="130"/>
      <c r="AH75" s="130"/>
      <c r="AI75" s="130"/>
      <c r="AJ75" s="130"/>
      <c r="AK75" s="130"/>
      <c r="AL75" s="130"/>
      <c r="AM75" s="130"/>
      <c r="AN75" s="130"/>
      <c r="AO75" s="130"/>
      <c r="AP75" s="130"/>
      <c r="AQ75" s="130"/>
    </row>
    <row r="76" spans="26:43" ht="15">
      <c r="Z76" s="130"/>
      <c r="AA76" s="130"/>
      <c r="AB76" s="130"/>
      <c r="AC76" s="130"/>
      <c r="AD76" s="130"/>
      <c r="AE76" s="130"/>
      <c r="AF76" s="130"/>
      <c r="AG76" s="130"/>
      <c r="AH76" s="130"/>
      <c r="AI76" s="130"/>
      <c r="AJ76" s="130"/>
      <c r="AK76" s="130"/>
      <c r="AL76" s="130"/>
      <c r="AM76" s="130"/>
      <c r="AN76" s="130"/>
      <c r="AO76" s="130"/>
      <c r="AP76" s="130"/>
      <c r="AQ76" s="130"/>
    </row>
    <row r="77" spans="26:43" ht="15.75">
      <c r="Z77" s="130"/>
      <c r="AA77" s="130"/>
      <c r="AB77" s="130"/>
      <c r="AC77" s="130"/>
      <c r="AD77" s="130"/>
      <c r="AE77" s="771"/>
      <c r="AF77" s="771"/>
      <c r="AG77" s="771"/>
      <c r="AH77" s="771"/>
      <c r="AI77" s="771"/>
      <c r="AJ77" s="771"/>
      <c r="AK77" s="771"/>
      <c r="AL77" s="771"/>
      <c r="AM77" s="771"/>
      <c r="AN77" s="135"/>
      <c r="AO77" s="135"/>
      <c r="AP77" s="135"/>
      <c r="AQ77" s="130"/>
    </row>
    <row r="78" spans="26:43" ht="15.75">
      <c r="Z78" s="130"/>
      <c r="AA78" s="130"/>
      <c r="AB78" s="130"/>
      <c r="AC78" s="130"/>
      <c r="AD78" s="130"/>
      <c r="AE78" s="718"/>
      <c r="AF78" s="718"/>
      <c r="AG78" s="718"/>
      <c r="AH78" s="718"/>
      <c r="AI78" s="718"/>
      <c r="AJ78" s="718"/>
      <c r="AK78" s="718"/>
      <c r="AL78" s="718"/>
      <c r="AM78" s="718"/>
      <c r="AN78" s="718"/>
      <c r="AO78" s="130"/>
      <c r="AP78" s="130"/>
      <c r="AQ78" s="130"/>
    </row>
    <row r="79" spans="26:43" ht="15.75">
      <c r="Z79" s="130"/>
      <c r="AA79" s="130"/>
      <c r="AB79" s="130"/>
      <c r="AC79" s="130"/>
      <c r="AD79" s="130"/>
      <c r="AE79" s="771"/>
      <c r="AF79" s="771"/>
      <c r="AG79" s="771"/>
      <c r="AH79" s="771"/>
      <c r="AI79" s="771"/>
      <c r="AJ79" s="771"/>
      <c r="AK79" s="771"/>
      <c r="AL79" s="771"/>
      <c r="AM79" s="771"/>
      <c r="AN79" s="771"/>
      <c r="AO79" s="771"/>
      <c r="AP79" s="130"/>
      <c r="AQ79" s="130"/>
    </row>
    <row r="80" spans="26:43" ht="15">
      <c r="Z80" s="130"/>
      <c r="AA80" s="130"/>
      <c r="AB80" s="130"/>
      <c r="AC80" s="130"/>
      <c r="AD80" s="130"/>
      <c r="AE80" s="130"/>
      <c r="AF80" s="130"/>
      <c r="AG80" s="130"/>
      <c r="AH80" s="130"/>
      <c r="AI80" s="130"/>
      <c r="AJ80" s="130"/>
      <c r="AK80" s="130"/>
      <c r="AL80" s="130"/>
      <c r="AM80" s="130"/>
      <c r="AN80" s="130"/>
      <c r="AO80" s="130"/>
      <c r="AP80" s="130"/>
      <c r="AQ80" s="130"/>
    </row>
    <row r="81" spans="26:43" ht="15">
      <c r="Z81" s="130"/>
      <c r="AA81" s="130"/>
      <c r="AB81" s="130"/>
      <c r="AC81" s="130"/>
      <c r="AD81" s="130"/>
      <c r="AE81" s="130"/>
      <c r="AF81" s="130"/>
      <c r="AG81" s="130"/>
      <c r="AH81" s="130"/>
      <c r="AI81" s="130"/>
      <c r="AJ81" s="130"/>
      <c r="AK81" s="130"/>
      <c r="AL81" s="130"/>
      <c r="AM81" s="130"/>
      <c r="AN81" s="130"/>
      <c r="AO81" s="130"/>
      <c r="AP81" s="130"/>
      <c r="AQ81" s="130"/>
    </row>
    <row r="82" spans="26:43" ht="15">
      <c r="Z82" s="130"/>
      <c r="AA82" s="130"/>
      <c r="AB82" s="130"/>
      <c r="AC82" s="130"/>
      <c r="AD82" s="130"/>
      <c r="AE82" s="130"/>
      <c r="AF82" s="130"/>
      <c r="AG82" s="130"/>
      <c r="AH82" s="130"/>
      <c r="AI82" s="130"/>
      <c r="AJ82" s="130"/>
      <c r="AK82" s="130"/>
      <c r="AL82" s="130"/>
      <c r="AM82" s="130"/>
      <c r="AN82" s="130"/>
      <c r="AO82" s="130"/>
      <c r="AP82" s="130"/>
      <c r="AQ82" s="130"/>
    </row>
    <row r="83" spans="26:43" ht="15">
      <c r="Z83" s="130"/>
      <c r="AA83" s="130"/>
      <c r="AB83" s="130"/>
      <c r="AC83" s="130"/>
      <c r="AD83" s="130"/>
      <c r="AE83" s="130"/>
      <c r="AF83" s="130"/>
      <c r="AG83" s="130"/>
      <c r="AH83" s="130"/>
      <c r="AI83" s="130"/>
      <c r="AJ83" s="130"/>
      <c r="AK83" s="130"/>
      <c r="AL83" s="130"/>
      <c r="AM83" s="130"/>
      <c r="AN83" s="130"/>
      <c r="AO83" s="130"/>
      <c r="AP83" s="130"/>
      <c r="AQ83" s="130"/>
    </row>
    <row r="84" spans="26:43" ht="15">
      <c r="Z84" s="130"/>
      <c r="AA84" s="130"/>
      <c r="AB84" s="130"/>
      <c r="AC84" s="130"/>
      <c r="AD84" s="130"/>
      <c r="AE84" s="130"/>
      <c r="AF84" s="130"/>
      <c r="AG84" s="130"/>
      <c r="AH84" s="130"/>
      <c r="AI84" s="130"/>
      <c r="AJ84" s="130"/>
      <c r="AK84" s="130"/>
      <c r="AL84" s="130"/>
      <c r="AM84" s="130"/>
      <c r="AN84" s="130"/>
      <c r="AO84" s="130"/>
      <c r="AP84" s="130"/>
      <c r="AQ84" s="130"/>
    </row>
    <row r="85" spans="26:43" ht="15">
      <c r="Z85" s="130"/>
      <c r="AA85" s="130"/>
      <c r="AB85" s="130"/>
      <c r="AC85" s="130"/>
      <c r="AD85" s="130"/>
      <c r="AE85" s="130"/>
      <c r="AF85" s="130"/>
      <c r="AG85" s="130"/>
      <c r="AH85" s="130"/>
      <c r="AI85" s="130"/>
      <c r="AJ85" s="130"/>
      <c r="AK85" s="130"/>
      <c r="AL85" s="130"/>
      <c r="AM85" s="130"/>
      <c r="AN85" s="130"/>
      <c r="AO85" s="130"/>
      <c r="AP85" s="130"/>
      <c r="AQ85" s="130"/>
    </row>
    <row r="86" spans="26:43" ht="15">
      <c r="Z86" s="130"/>
      <c r="AA86" s="130"/>
      <c r="AB86" s="130"/>
      <c r="AC86" s="130"/>
      <c r="AD86" s="130"/>
      <c r="AE86" s="130"/>
      <c r="AF86" s="130"/>
      <c r="AG86" s="130"/>
      <c r="AH86" s="130"/>
      <c r="AI86" s="130"/>
      <c r="AJ86" s="130"/>
      <c r="AK86" s="130"/>
      <c r="AL86" s="130"/>
      <c r="AM86" s="130"/>
      <c r="AN86" s="130"/>
      <c r="AO86" s="130"/>
      <c r="AP86" s="130"/>
      <c r="AQ86" s="130"/>
    </row>
    <row r="87" spans="26:43" ht="15">
      <c r="Z87" s="130"/>
      <c r="AA87" s="130"/>
      <c r="AB87" s="130"/>
      <c r="AC87" s="130"/>
      <c r="AD87" s="130"/>
      <c r="AE87" s="130"/>
      <c r="AF87" s="130"/>
      <c r="AG87" s="130"/>
      <c r="AH87" s="130"/>
      <c r="AI87" s="130"/>
      <c r="AJ87" s="130"/>
      <c r="AK87" s="130"/>
      <c r="AL87" s="130"/>
      <c r="AM87" s="130"/>
      <c r="AN87" s="130"/>
      <c r="AO87" s="130"/>
      <c r="AP87" s="130"/>
      <c r="AQ87" s="130"/>
    </row>
    <row r="88" spans="26:43" ht="15">
      <c r="Z88" s="130"/>
      <c r="AA88" s="130"/>
      <c r="AB88" s="130"/>
      <c r="AC88" s="130"/>
      <c r="AD88" s="130"/>
      <c r="AE88" s="130"/>
      <c r="AF88" s="130"/>
      <c r="AG88" s="130"/>
      <c r="AH88" s="130"/>
      <c r="AI88" s="130"/>
      <c r="AJ88" s="130"/>
      <c r="AK88" s="130"/>
      <c r="AL88" s="130"/>
      <c r="AM88" s="130"/>
      <c r="AN88" s="130"/>
      <c r="AO88" s="130"/>
      <c r="AP88" s="130"/>
      <c r="AQ88" s="130"/>
    </row>
    <row r="89" spans="26:43" ht="15">
      <c r="Z89" s="130"/>
      <c r="AA89" s="130"/>
      <c r="AB89" s="130"/>
      <c r="AC89" s="130"/>
      <c r="AD89" s="130"/>
      <c r="AE89" s="130"/>
      <c r="AF89" s="130"/>
      <c r="AG89" s="130"/>
      <c r="AH89" s="130"/>
      <c r="AI89" s="130"/>
      <c r="AJ89" s="130"/>
      <c r="AK89" s="130"/>
      <c r="AL89" s="130"/>
      <c r="AM89" s="130"/>
      <c r="AN89" s="130"/>
      <c r="AO89" s="130"/>
      <c r="AP89" s="130"/>
      <c r="AQ89" s="130"/>
    </row>
    <row r="90" spans="26:43" ht="15">
      <c r="Z90" s="130"/>
      <c r="AA90" s="130"/>
      <c r="AB90" s="130"/>
      <c r="AC90" s="130"/>
      <c r="AD90" s="130"/>
      <c r="AE90" s="130"/>
      <c r="AF90" s="130"/>
      <c r="AG90" s="130"/>
      <c r="AH90" s="130"/>
      <c r="AI90" s="130"/>
      <c r="AJ90" s="130"/>
      <c r="AK90" s="130"/>
      <c r="AL90" s="130"/>
      <c r="AM90" s="130"/>
      <c r="AN90" s="130"/>
      <c r="AO90" s="130"/>
      <c r="AP90" s="130"/>
      <c r="AQ90" s="130"/>
    </row>
    <row r="91" spans="26:43" ht="15">
      <c r="Z91" s="130"/>
      <c r="AA91" s="130"/>
      <c r="AB91" s="130"/>
      <c r="AC91" s="130"/>
      <c r="AD91" s="130"/>
      <c r="AE91" s="130"/>
      <c r="AF91" s="130"/>
      <c r="AG91" s="130"/>
      <c r="AH91" s="130"/>
      <c r="AI91" s="130"/>
      <c r="AJ91" s="130"/>
      <c r="AK91" s="130"/>
      <c r="AL91" s="130"/>
      <c r="AM91" s="130"/>
      <c r="AN91" s="130"/>
      <c r="AO91" s="130"/>
      <c r="AP91" s="130"/>
      <c r="AQ91" s="130"/>
    </row>
    <row r="92" spans="26:43" ht="15">
      <c r="Z92" s="130"/>
      <c r="AA92" s="130"/>
      <c r="AB92" s="130"/>
      <c r="AC92" s="130"/>
      <c r="AD92" s="130"/>
      <c r="AE92" s="130"/>
      <c r="AF92" s="130"/>
      <c r="AG92" s="130"/>
      <c r="AH92" s="130"/>
      <c r="AI92" s="130"/>
      <c r="AJ92" s="130"/>
      <c r="AK92" s="130"/>
      <c r="AL92" s="130"/>
      <c r="AM92" s="130"/>
      <c r="AN92" s="130"/>
      <c r="AO92" s="130"/>
      <c r="AP92" s="130"/>
      <c r="AQ92" s="130"/>
    </row>
    <row r="93" spans="26:43" ht="15">
      <c r="Z93" s="130"/>
      <c r="AA93" s="130"/>
      <c r="AB93" s="130"/>
      <c r="AC93" s="130"/>
      <c r="AD93" s="130"/>
      <c r="AE93" s="130"/>
      <c r="AF93" s="130"/>
      <c r="AG93" s="130"/>
      <c r="AH93" s="130"/>
      <c r="AI93" s="130"/>
      <c r="AJ93" s="130"/>
      <c r="AK93" s="130"/>
      <c r="AL93" s="130"/>
      <c r="AM93" s="130"/>
      <c r="AN93" s="130"/>
      <c r="AO93" s="130"/>
      <c r="AP93" s="130"/>
      <c r="AQ93" s="130"/>
    </row>
    <row r="94" spans="26:43" ht="15">
      <c r="Z94" s="130"/>
      <c r="AA94" s="130"/>
      <c r="AB94" s="130"/>
      <c r="AC94" s="130"/>
      <c r="AD94" s="130"/>
      <c r="AE94" s="130"/>
      <c r="AF94" s="130"/>
      <c r="AG94" s="130"/>
      <c r="AH94" s="130"/>
      <c r="AI94" s="130"/>
      <c r="AJ94" s="130"/>
      <c r="AK94" s="130"/>
      <c r="AL94" s="130"/>
      <c r="AM94" s="130"/>
      <c r="AN94" s="130"/>
      <c r="AO94" s="130"/>
      <c r="AP94" s="130"/>
      <c r="AQ94" s="130"/>
    </row>
  </sheetData>
  <mergeCells count="22">
    <mergeCell ref="F1:H1"/>
    <mergeCell ref="I1:I2"/>
    <mergeCell ref="AE77:AM77"/>
    <mergeCell ref="AE78:AN78"/>
    <mergeCell ref="AE79:AO79"/>
    <mergeCell ref="Z1:AD2"/>
    <mergeCell ref="J1:J2"/>
    <mergeCell ref="Y1:Y2"/>
    <mergeCell ref="K1:M1"/>
    <mergeCell ref="T1:V1"/>
    <mergeCell ref="P1:Q1"/>
    <mergeCell ref="R1:S1"/>
    <mergeCell ref="W1:W2"/>
    <mergeCell ref="X1:X2"/>
    <mergeCell ref="N1:N2"/>
    <mergeCell ref="O1:O2"/>
    <mergeCell ref="A24:E24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46"/>
  <sheetViews>
    <sheetView workbookViewId="0">
      <pane ySplit="1" topLeftCell="A2" activePane="bottomLeft" state="frozen"/>
      <selection pane="bottomLeft" activeCell="D37" sqref="D37"/>
    </sheetView>
  </sheetViews>
  <sheetFormatPr defaultRowHeight="11.25"/>
  <cols>
    <col min="1" max="1" width="7.28515625" style="3" bestFit="1" customWidth="1"/>
    <col min="2" max="2" width="55" style="3" bestFit="1" customWidth="1"/>
    <col min="3" max="3" width="13.5703125" style="2" customWidth="1"/>
    <col min="4" max="16384" width="9.140625" style="3"/>
  </cols>
  <sheetData>
    <row r="1" spans="1:13">
      <c r="A1" s="204"/>
      <c r="B1" s="204"/>
      <c r="C1" s="310"/>
      <c r="D1" s="204" t="s">
        <v>318</v>
      </c>
      <c r="E1" s="534" t="s">
        <v>321</v>
      </c>
      <c r="F1" s="535"/>
      <c r="G1" s="535"/>
      <c r="H1" s="535"/>
      <c r="I1" s="536" t="s">
        <v>322</v>
      </c>
      <c r="J1" s="536"/>
      <c r="K1" s="536"/>
      <c r="L1" s="536"/>
      <c r="M1" s="537"/>
    </row>
    <row r="2" spans="1:13">
      <c r="A2" s="431" t="str">
        <f>'1-συμβολαια'!A3</f>
        <v>2ο</v>
      </c>
      <c r="B2" s="426" t="str">
        <f>'1-συμβολαια'!C3</f>
        <v>δάνειο 1ο  κύρου [130τραπεζας]    ΕΞΟΦΛΗΣΗ</v>
      </c>
      <c r="C2" s="427">
        <f>'1-συμβολαια'!D3</f>
        <v>0</v>
      </c>
      <c r="D2" s="427"/>
      <c r="E2" s="426"/>
      <c r="F2" s="426"/>
      <c r="G2" s="426"/>
      <c r="H2" s="426"/>
      <c r="I2" s="426"/>
      <c r="J2" s="426"/>
      <c r="K2" s="426"/>
      <c r="L2" s="426"/>
      <c r="M2" s="426"/>
    </row>
    <row r="3" spans="1:13">
      <c r="A3" s="429">
        <f>'1-συμβολαια'!A4</f>
        <v>0</v>
      </c>
      <c r="B3" s="81" t="str">
        <f>'1-συμβολαια'!C4</f>
        <v>υποθήκη 1ο  κύρου [130τραπεζας]   ΕΞΑΛΕΙΨΗ</v>
      </c>
      <c r="C3" s="309">
        <f>'1-συμβολαια'!D4</f>
        <v>0</v>
      </c>
      <c r="D3" s="309"/>
      <c r="E3" s="81"/>
      <c r="F3" s="81"/>
      <c r="G3" s="81"/>
      <c r="H3" s="81"/>
      <c r="I3" s="81"/>
      <c r="J3" s="81"/>
      <c r="K3" s="81"/>
      <c r="L3" s="81"/>
      <c r="M3" s="81"/>
    </row>
    <row r="4" spans="1:13">
      <c r="A4" s="429">
        <f>'1-συμβολαια'!A5</f>
        <v>0</v>
      </c>
      <c r="B4" s="81" t="str">
        <f>'1-συμβολαια'!C5</f>
        <v>δανείου 1ο  κύρου [130τραπεζας]   ΤΟΚΟΙ [προπληρωθέντες VS υπερΠληρωθέντες</v>
      </c>
      <c r="C4" s="309">
        <f>'1-συμβολαια'!D5</f>
        <v>222.22</v>
      </c>
      <c r="D4" s="309"/>
      <c r="E4" s="81"/>
      <c r="F4" s="81"/>
      <c r="G4" s="81"/>
      <c r="H4" s="81"/>
      <c r="I4" s="81"/>
      <c r="J4" s="81"/>
      <c r="K4" s="81"/>
      <c r="L4" s="81"/>
      <c r="M4" s="81"/>
    </row>
    <row r="5" spans="1:13">
      <c r="A5" s="429">
        <f>'1-συμβολαια'!A6</f>
        <v>0</v>
      </c>
      <c r="B5" s="81" t="str">
        <f>'1-συμβολαια'!C6</f>
        <v>δάνειο 1ο  κύρου [520τραπεζας]    ΕΞΟΦΛΗΣΗ</v>
      </c>
      <c r="C5" s="309">
        <f>'1-συμβολαια'!D6</f>
        <v>0</v>
      </c>
      <c r="D5" s="309"/>
      <c r="E5" s="81"/>
      <c r="F5" s="81"/>
      <c r="G5" s="81"/>
      <c r="H5" s="81"/>
      <c r="I5" s="81"/>
      <c r="J5" s="81"/>
      <c r="K5" s="81"/>
      <c r="L5" s="81"/>
      <c r="M5" s="81"/>
    </row>
    <row r="6" spans="1:13">
      <c r="A6" s="429">
        <f>'1-συμβολαια'!A7</f>
        <v>0</v>
      </c>
      <c r="B6" s="81" t="str">
        <f>'1-συμβολαια'!C7</f>
        <v>υποθήκη 1ο  κύρου [520τραπεζας]   ΕΞΑΛΕΙΨΗ</v>
      </c>
      <c r="C6" s="309">
        <f>'1-συμβολαια'!D7</f>
        <v>0</v>
      </c>
      <c r="D6" s="309"/>
      <c r="E6" s="81"/>
      <c r="F6" s="81"/>
      <c r="G6" s="81"/>
      <c r="H6" s="81"/>
      <c r="I6" s="81"/>
      <c r="J6" s="81"/>
      <c r="K6" s="81"/>
      <c r="L6" s="81"/>
      <c r="M6" s="81"/>
    </row>
    <row r="7" spans="1:13">
      <c r="A7" s="429">
        <f>'1-συμβολαια'!A8</f>
        <v>0</v>
      </c>
      <c r="B7" s="81" t="str">
        <f>'1-συμβολαια'!C8</f>
        <v>δανείου 1ο  κύρου [520τραπεζας]   ΤΟΚΟΙ [προπληρωθέντες VS υπερΠληρωθέντες</v>
      </c>
      <c r="C7" s="309">
        <f>'1-συμβολαια'!D8</f>
        <v>122.22</v>
      </c>
      <c r="D7" s="309"/>
      <c r="E7" s="81"/>
      <c r="F7" s="81"/>
      <c r="G7" s="81"/>
      <c r="H7" s="81"/>
      <c r="I7" s="81"/>
      <c r="J7" s="81"/>
      <c r="K7" s="81"/>
      <c r="L7" s="81"/>
      <c r="M7" s="81"/>
    </row>
    <row r="8" spans="1:13">
      <c r="A8" s="429">
        <f>'1-συμβολαια'!A9</f>
        <v>0</v>
      </c>
      <c r="B8" s="81" t="str">
        <f>'1-συμβολαια'!C9</f>
        <v>δάνειο 1ο  κύρου [520.1τραπεζας]    ΕΞΟΦΛΗΣΗ</v>
      </c>
      <c r="C8" s="309">
        <f>'1-συμβολαια'!D9</f>
        <v>0</v>
      </c>
      <c r="D8" s="309"/>
      <c r="E8" s="81"/>
      <c r="F8" s="81"/>
      <c r="G8" s="81"/>
      <c r="H8" s="81"/>
      <c r="I8" s="81"/>
      <c r="J8" s="81"/>
      <c r="K8" s="81"/>
      <c r="L8" s="81"/>
      <c r="M8" s="81"/>
    </row>
    <row r="9" spans="1:13">
      <c r="A9" s="429">
        <f>'1-συμβολαια'!A10</f>
        <v>0</v>
      </c>
      <c r="B9" s="81" t="str">
        <f>'1-συμβολαια'!C10</f>
        <v>υποθήκη 1ο  κύρου [520.1τραπεζας]   ΕΞΑΛΕΙΨΗ</v>
      </c>
      <c r="C9" s="309">
        <f>'1-συμβολαια'!D10</f>
        <v>0</v>
      </c>
      <c r="D9" s="309"/>
      <c r="E9" s="81"/>
      <c r="F9" s="81"/>
      <c r="G9" s="81"/>
      <c r="H9" s="81"/>
      <c r="I9" s="81"/>
      <c r="J9" s="81"/>
      <c r="K9" s="81"/>
      <c r="L9" s="81"/>
      <c r="M9" s="81"/>
    </row>
    <row r="10" spans="1:13">
      <c r="A10" s="429">
        <f>'1-συμβολαια'!A11</f>
        <v>0</v>
      </c>
      <c r="B10" s="81" t="str">
        <f>'1-συμβολαια'!C11</f>
        <v>δανείου 1ο  κύρου [520.1τραπεζας]   ΤΟΚΟΙ [προπληρωθέντες VS υπερΠληρωθέντες</v>
      </c>
      <c r="C10" s="309">
        <f>'1-συμβολαια'!D11</f>
        <v>144.44</v>
      </c>
      <c r="D10" s="309"/>
      <c r="E10" s="81"/>
      <c r="F10" s="81"/>
      <c r="G10" s="81"/>
      <c r="H10" s="81"/>
      <c r="I10" s="81"/>
      <c r="J10" s="81"/>
      <c r="K10" s="81"/>
      <c r="L10" s="81"/>
      <c r="M10" s="81"/>
    </row>
    <row r="11" spans="1:13">
      <c r="A11" s="429">
        <f>'1-συμβολαια'!A12</f>
        <v>0</v>
      </c>
      <c r="B11" s="81" t="str">
        <f>'1-συμβολαια'!C12</f>
        <v>δάνειο 1ο  κύρου [130.1τραπεζας]    ΕΞΟΦΛΗΣΗ</v>
      </c>
      <c r="C11" s="309">
        <f>'1-συμβολαια'!D12</f>
        <v>0</v>
      </c>
      <c r="D11" s="309"/>
      <c r="E11" s="81"/>
      <c r="F11" s="81"/>
      <c r="G11" s="81"/>
      <c r="H11" s="81"/>
      <c r="I11" s="81"/>
      <c r="J11" s="81"/>
      <c r="K11" s="81"/>
      <c r="L11" s="81"/>
      <c r="M11" s="81"/>
    </row>
    <row r="12" spans="1:13">
      <c r="A12" s="429">
        <f>'1-συμβολαια'!A13</f>
        <v>0</v>
      </c>
      <c r="B12" s="81" t="str">
        <f>'1-συμβολαια'!C13</f>
        <v>υποθήκη 1ο  κύρου [130.1τραπεζας]   ΕΞΑΛΕΙΨΗ</v>
      </c>
      <c r="C12" s="309">
        <f>'1-συμβολαια'!D13</f>
        <v>0</v>
      </c>
      <c r="D12" s="309"/>
      <c r="E12" s="81"/>
      <c r="F12" s="81"/>
      <c r="G12" s="81"/>
      <c r="H12" s="81"/>
      <c r="I12" s="81"/>
      <c r="J12" s="81"/>
      <c r="K12" s="81"/>
      <c r="L12" s="81"/>
      <c r="M12" s="81"/>
    </row>
    <row r="13" spans="1:13">
      <c r="A13" s="429">
        <f>'1-συμβολαια'!A14</f>
        <v>0</v>
      </c>
      <c r="B13" s="81" t="str">
        <f>'1-συμβολαια'!C14</f>
        <v>δανείου 1ο  κύρου [130.1τραπεζας]   ΤΟΚΟΙ [προπληρωθέντες VS υπερΠληρωθέντες</v>
      </c>
      <c r="C13" s="309">
        <f>'1-συμβολαια'!D14</f>
        <v>266.66000000000003</v>
      </c>
      <c r="D13" s="309"/>
      <c r="E13" s="81"/>
      <c r="F13" s="81"/>
      <c r="G13" s="81"/>
      <c r="H13" s="81"/>
      <c r="I13" s="81"/>
      <c r="J13" s="81"/>
      <c r="K13" s="81"/>
      <c r="L13" s="81"/>
      <c r="M13" s="81"/>
    </row>
    <row r="14" spans="1:13">
      <c r="A14" s="429">
        <f>'1-συμβολαια'!A15</f>
        <v>0</v>
      </c>
      <c r="B14" s="81" t="str">
        <f>'1-συμβολαια'!C15</f>
        <v>δάνειο 1ο  κύρου [130.2τραπεζας]    ΕΞΟΦΛΗΣΗ</v>
      </c>
      <c r="C14" s="309">
        <f>'1-συμβολαια'!D15</f>
        <v>0</v>
      </c>
      <c r="D14" s="309"/>
      <c r="E14" s="81"/>
      <c r="F14" s="81"/>
      <c r="G14" s="81"/>
      <c r="H14" s="81"/>
      <c r="I14" s="81"/>
      <c r="J14" s="81"/>
      <c r="K14" s="81"/>
      <c r="L14" s="81"/>
      <c r="M14" s="81"/>
    </row>
    <row r="15" spans="1:13">
      <c r="A15" s="429">
        <f>'1-συμβολαια'!A16</f>
        <v>0</v>
      </c>
      <c r="B15" s="81" t="str">
        <f>'1-συμβολαια'!C16</f>
        <v>υποθήκη 1ο  κύρου [130.2τραπεζας]   ΕΞΑΛΕΙΨΗ</v>
      </c>
      <c r="C15" s="309">
        <f>'1-συμβολαια'!D16</f>
        <v>0</v>
      </c>
      <c r="D15" s="309"/>
      <c r="E15" s="81"/>
      <c r="F15" s="81"/>
      <c r="G15" s="81"/>
      <c r="H15" s="81"/>
      <c r="I15" s="81"/>
      <c r="J15" s="81"/>
      <c r="K15" s="81"/>
      <c r="L15" s="81"/>
      <c r="M15" s="81"/>
    </row>
    <row r="16" spans="1:13">
      <c r="A16" s="429">
        <f>'1-συμβολαια'!A17</f>
        <v>0</v>
      </c>
      <c r="B16" s="81" t="str">
        <f>'1-συμβολαια'!C17</f>
        <v>δανείου 1ο  κύρου [130.2τραπεζας]   ΤΟΚΟΙ [προπληρωθέντες VS υπερΠληρωθέντες</v>
      </c>
      <c r="C16" s="309">
        <f>'1-συμβολαια'!D17</f>
        <v>466.66</v>
      </c>
      <c r="D16" s="309"/>
      <c r="E16" s="81"/>
      <c r="F16" s="81"/>
      <c r="G16" s="81"/>
      <c r="H16" s="81"/>
      <c r="I16" s="81"/>
      <c r="J16" s="81"/>
      <c r="K16" s="81"/>
      <c r="L16" s="81"/>
      <c r="M16" s="81"/>
    </row>
    <row r="17" spans="1:13">
      <c r="A17" s="429">
        <f>'1-συμβολαια'!A18</f>
        <v>0</v>
      </c>
      <c r="B17" s="81" t="str">
        <f>'1-συμβολαια'!C18</f>
        <v>δάνειο 1ο  κύρου [520.2τραπεζας]    ΕΞΟΦΛΗΣΗ</v>
      </c>
      <c r="C17" s="309">
        <f>'1-συμβολαια'!D18</f>
        <v>0</v>
      </c>
      <c r="D17" s="309"/>
      <c r="E17" s="81"/>
      <c r="F17" s="81"/>
      <c r="G17" s="81"/>
      <c r="H17" s="81"/>
      <c r="I17" s="81"/>
      <c r="J17" s="81"/>
      <c r="K17" s="81"/>
      <c r="L17" s="81"/>
      <c r="M17" s="81"/>
    </row>
    <row r="18" spans="1:13">
      <c r="A18" s="429">
        <f>'1-συμβολαια'!A19</f>
        <v>0</v>
      </c>
      <c r="B18" s="81" t="str">
        <f>'1-συμβολαια'!C19</f>
        <v>υποθήκη 1ο  κύρου [520.2τραπεζας]   ΕΞΑΛΕΙΨΗ</v>
      </c>
      <c r="C18" s="309">
        <f>'1-συμβολαια'!D19</f>
        <v>0</v>
      </c>
      <c r="D18" s="309"/>
      <c r="E18" s="81"/>
      <c r="F18" s="81"/>
      <c r="G18" s="81"/>
      <c r="H18" s="81"/>
      <c r="I18" s="81"/>
      <c r="J18" s="81"/>
      <c r="K18" s="81"/>
      <c r="L18" s="81"/>
      <c r="M18" s="81"/>
    </row>
    <row r="19" spans="1:13">
      <c r="A19" s="429">
        <f>'1-συμβολαια'!A20</f>
        <v>0</v>
      </c>
      <c r="B19" s="81" t="str">
        <f>'1-συμβολαια'!C20</f>
        <v>δανείου 1ο  κύρου [520.2τραπεζας]   ΤΟΚΟΙ [προπληρωθέντες VS υπερΠληρωθέντες</v>
      </c>
      <c r="C19" s="309">
        <f>'1-συμβολαια'!D20</f>
        <v>188.88</v>
      </c>
      <c r="D19" s="402"/>
      <c r="E19" s="81"/>
      <c r="F19" s="81"/>
      <c r="G19" s="81"/>
      <c r="H19" s="81"/>
      <c r="I19" s="81"/>
      <c r="J19" s="81"/>
      <c r="K19" s="81"/>
      <c r="L19" s="81"/>
      <c r="M19" s="81"/>
    </row>
    <row r="20" spans="1:13">
      <c r="A20" s="429">
        <f>'1-συμβολαια'!A21</f>
        <v>0</v>
      </c>
      <c r="B20" s="81" t="str">
        <f>'1-συμβολαια'!C21</f>
        <v>δάνειο 1ο  κύρου     ΕΞΟΦΛΗΣΗ</v>
      </c>
      <c r="C20" s="309">
        <f>'1-συμβολαια'!D21</f>
        <v>0</v>
      </c>
      <c r="D20" s="309"/>
      <c r="E20" s="81"/>
      <c r="F20" s="81"/>
      <c r="G20" s="81"/>
      <c r="H20" s="81"/>
      <c r="I20" s="81"/>
      <c r="J20" s="81"/>
      <c r="K20" s="81"/>
      <c r="L20" s="81"/>
      <c r="M20" s="81"/>
    </row>
    <row r="21" spans="1:13">
      <c r="A21" s="429">
        <f>'1-συμβολαια'!A22</f>
        <v>0</v>
      </c>
      <c r="B21" s="81" t="str">
        <f>'1-συμβολαια'!C22</f>
        <v>υποθήκη 1ο  κύρου     ΕΞΑΛΕΙΨΗ</v>
      </c>
      <c r="C21" s="309">
        <f>'1-συμβολαια'!D22</f>
        <v>0</v>
      </c>
      <c r="D21" s="309"/>
      <c r="E21" s="432">
        <v>40095</v>
      </c>
      <c r="F21" s="81">
        <v>21</v>
      </c>
      <c r="G21" s="81">
        <v>51</v>
      </c>
      <c r="H21" s="81"/>
      <c r="I21" s="81"/>
      <c r="J21" s="81"/>
      <c r="K21" s="81"/>
      <c r="L21" s="81"/>
      <c r="M21" s="81"/>
    </row>
    <row r="22" spans="1:13" ht="12" thickBot="1">
      <c r="A22" s="430">
        <f>'1-συμβολαια'!A23</f>
        <v>0</v>
      </c>
      <c r="B22" s="262" t="str">
        <f>'1-συμβολαια'!C23</f>
        <v>δανείου 1ο  κύρου     ΤΟΚΟΙ [προπληρωθέντες VS υπερΠληρωθέντες</v>
      </c>
      <c r="C22" s="428">
        <f>'1-συμβολαια'!D23</f>
        <v>44.44</v>
      </c>
      <c r="D22" s="428"/>
      <c r="E22" s="262"/>
      <c r="F22" s="262"/>
      <c r="G22" s="262"/>
      <c r="H22" s="262"/>
      <c r="I22" s="262"/>
      <c r="J22" s="262"/>
      <c r="K22" s="262"/>
      <c r="L22" s="262"/>
      <c r="M22" s="262"/>
    </row>
    <row r="23" spans="1:13">
      <c r="A23" s="531" t="str">
        <f>'1-συμβολαια'!A24</f>
        <v>σύνολο</v>
      </c>
      <c r="B23" s="532"/>
      <c r="C23" s="533"/>
      <c r="D23" s="309">
        <f>SUM(D2:D22)</f>
        <v>0</v>
      </c>
    </row>
    <row r="25" spans="1:13">
      <c r="C25" s="2" t="s">
        <v>387</v>
      </c>
    </row>
    <row r="33" spans="3:4">
      <c r="C33" s="4"/>
      <c r="D33" s="5"/>
    </row>
    <row r="34" spans="3:4">
      <c r="C34" s="4"/>
      <c r="D34" s="5"/>
    </row>
    <row r="35" spans="3:4">
      <c r="C35" s="4"/>
      <c r="D35" s="5"/>
    </row>
    <row r="36" spans="3:4">
      <c r="C36" s="233"/>
      <c r="D36" s="5"/>
    </row>
    <row r="37" spans="3:4">
      <c r="C37" s="232"/>
      <c r="D37" s="5"/>
    </row>
    <row r="38" spans="3:4">
      <c r="C38" s="4"/>
      <c r="D38" s="5"/>
    </row>
    <row r="39" spans="3:4">
      <c r="D39" s="5"/>
    </row>
    <row r="40" spans="3:4">
      <c r="D40" s="5"/>
    </row>
    <row r="41" spans="3:4">
      <c r="D41" s="5"/>
    </row>
    <row r="42" spans="3:4">
      <c r="D42" s="5"/>
    </row>
    <row r="43" spans="3:4">
      <c r="D43" s="5"/>
    </row>
    <row r="44" spans="3:4">
      <c r="D44" s="5"/>
    </row>
    <row r="45" spans="3:4">
      <c r="D45" s="5"/>
    </row>
    <row r="46" spans="3:4">
      <c r="D46" s="5"/>
    </row>
  </sheetData>
  <mergeCells count="3">
    <mergeCell ref="A23:C23"/>
    <mergeCell ref="E1:H1"/>
    <mergeCell ref="I1:M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51"/>
  <sheetViews>
    <sheetView workbookViewId="0">
      <pane ySplit="2" topLeftCell="A3" activePane="bottomLeft" state="frozen"/>
      <selection pane="bottomLeft" activeCell="B38" sqref="B38"/>
    </sheetView>
  </sheetViews>
  <sheetFormatPr defaultRowHeight="11.25"/>
  <cols>
    <col min="1" max="1" width="7" style="8" customWidth="1"/>
    <col min="2" max="2" width="56.42578125" style="97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10.140625" style="2" customWidth="1"/>
    <col min="13" max="14" width="8.140625" style="2" customWidth="1"/>
    <col min="15" max="15" width="8" style="86" customWidth="1"/>
    <col min="16" max="16" width="6.5703125" style="86" customWidth="1"/>
    <col min="17" max="17" width="19" style="86" customWidth="1"/>
    <col min="18" max="18" width="8" style="86" customWidth="1"/>
    <col min="19" max="19" width="19" style="86" customWidth="1"/>
    <col min="20" max="20" width="12.85546875" style="86" customWidth="1"/>
    <col min="21" max="21" width="8" style="86" customWidth="1"/>
    <col min="22" max="22" width="18.7109375" style="86" customWidth="1"/>
    <col min="23" max="23" width="8" style="86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544" t="s">
        <v>1</v>
      </c>
      <c r="B1" s="546" t="s">
        <v>0</v>
      </c>
      <c r="C1" s="548" t="s">
        <v>7</v>
      </c>
      <c r="D1" s="542" t="s">
        <v>481</v>
      </c>
      <c r="E1" s="543"/>
      <c r="F1" s="543"/>
      <c r="G1" s="543"/>
      <c r="H1" s="543"/>
      <c r="I1" s="543"/>
      <c r="J1" s="543"/>
      <c r="K1" s="543"/>
      <c r="L1" s="550" t="s">
        <v>93</v>
      </c>
      <c r="M1" s="551"/>
      <c r="N1" s="552" t="s">
        <v>256</v>
      </c>
      <c r="O1" s="538"/>
      <c r="P1" s="538"/>
      <c r="Q1" s="538"/>
      <c r="R1" s="538"/>
      <c r="S1" s="538"/>
      <c r="T1" s="538"/>
      <c r="U1" s="538"/>
      <c r="V1" s="538"/>
      <c r="W1" s="539"/>
    </row>
    <row r="2" spans="1:23" s="12" customFormat="1" ht="24" customHeight="1" thickBot="1">
      <c r="A2" s="545"/>
      <c r="B2" s="547"/>
      <c r="C2" s="549"/>
      <c r="D2" s="64" t="s">
        <v>78</v>
      </c>
      <c r="E2" s="64" t="s">
        <v>79</v>
      </c>
      <c r="F2" s="64" t="s">
        <v>362</v>
      </c>
      <c r="G2" s="64" t="s">
        <v>23</v>
      </c>
      <c r="H2" s="223" t="s">
        <v>353</v>
      </c>
      <c r="I2" s="223" t="s">
        <v>354</v>
      </c>
      <c r="J2" s="223" t="s">
        <v>370</v>
      </c>
      <c r="K2" s="224" t="s">
        <v>356</v>
      </c>
      <c r="L2" s="226" t="s">
        <v>371</v>
      </c>
      <c r="M2" s="225" t="s">
        <v>372</v>
      </c>
      <c r="N2" s="553"/>
      <c r="O2" s="540"/>
      <c r="P2" s="540"/>
      <c r="Q2" s="540"/>
      <c r="R2" s="540"/>
      <c r="S2" s="540"/>
      <c r="T2" s="540"/>
      <c r="U2" s="540"/>
      <c r="V2" s="540"/>
      <c r="W2" s="541"/>
    </row>
    <row r="3" spans="1:23" s="5" customFormat="1">
      <c r="A3" s="442" t="str">
        <f>'1-συμβολαια'!A3</f>
        <v>2ο</v>
      </c>
      <c r="B3" s="385" t="str">
        <f>'1-συμβολαια'!C3</f>
        <v>δάνειο 1ο  κύρου [130τραπεζας]    ΕΞΟΦΛΗΣΗ</v>
      </c>
      <c r="C3" s="333">
        <f>'1-συμβολαια'!D3</f>
        <v>0</v>
      </c>
      <c r="D3" s="328">
        <v>20</v>
      </c>
      <c r="E3" s="328"/>
      <c r="F3" s="328">
        <f t="shared" ref="F3" si="0">C3*1%</f>
        <v>0</v>
      </c>
      <c r="G3" s="328">
        <f t="shared" ref="G3" si="1">D3+E3+F3</f>
        <v>20</v>
      </c>
      <c r="H3" s="328">
        <f t="shared" ref="H3" si="2">F3*9%</f>
        <v>0</v>
      </c>
      <c r="I3" s="328">
        <f t="shared" ref="I3" si="3">(D3+E3)*5%</f>
        <v>1</v>
      </c>
      <c r="J3" s="328">
        <f t="shared" ref="J3" si="4">G3*5%</f>
        <v>1</v>
      </c>
      <c r="K3" s="333">
        <f t="shared" ref="K3" si="5">G3*1%</f>
        <v>0.2</v>
      </c>
      <c r="L3" s="333">
        <f t="shared" ref="L3" si="6">G3-N3</f>
        <v>17.8</v>
      </c>
      <c r="M3" s="333">
        <f t="shared" ref="M3" si="7">D3+E3</f>
        <v>20</v>
      </c>
      <c r="N3" s="333">
        <f t="shared" ref="N3" si="8">H3+I3+J3+K3</f>
        <v>2.2000000000000002</v>
      </c>
      <c r="O3" s="440"/>
      <c r="P3" s="440"/>
      <c r="Q3" s="440"/>
      <c r="R3" s="440"/>
      <c r="S3" s="440"/>
      <c r="T3" s="441"/>
      <c r="U3" s="441"/>
      <c r="V3" s="441"/>
      <c r="W3" s="441"/>
    </row>
    <row r="4" spans="1:23" s="5" customFormat="1">
      <c r="A4" s="435">
        <f>'1-συμβολαια'!A4</f>
        <v>0</v>
      </c>
      <c r="B4" s="331" t="str">
        <f>'1-συμβολαια'!C4</f>
        <v>υποθήκη 1ο  κύρου [130τραπεζας]   ΕΞΑΛΕΙΨΗ</v>
      </c>
      <c r="C4" s="333">
        <f>'1-συμβολαια'!D4</f>
        <v>0</v>
      </c>
      <c r="D4" s="327">
        <v>20</v>
      </c>
      <c r="E4" s="327"/>
      <c r="F4" s="327">
        <f t="shared" ref="F4:F23" si="9">C4*1%</f>
        <v>0</v>
      </c>
      <c r="G4" s="327">
        <f t="shared" ref="G4:G23" si="10">D4+E4+F4</f>
        <v>20</v>
      </c>
      <c r="H4" s="328">
        <f t="shared" ref="H4:H23" si="11">F4*9%</f>
        <v>0</v>
      </c>
      <c r="I4" s="328">
        <f t="shared" ref="I4:I23" si="12">(D4+E4)*5%</f>
        <v>1</v>
      </c>
      <c r="J4" s="328">
        <f t="shared" ref="J4:J23" si="13">G4*5%</f>
        <v>1</v>
      </c>
      <c r="K4" s="333">
        <f t="shared" ref="K4:K23" si="14">G4*1%</f>
        <v>0.2</v>
      </c>
      <c r="L4" s="333">
        <f t="shared" ref="L4:L23" si="15">G4-N4</f>
        <v>17.8</v>
      </c>
      <c r="M4" s="333">
        <f t="shared" ref="M4:M23" si="16">D4+E4</f>
        <v>20</v>
      </c>
      <c r="N4" s="333">
        <f t="shared" ref="N4:N23" si="17">H4+I4+J4+K4</f>
        <v>2.2000000000000002</v>
      </c>
      <c r="O4" s="334"/>
      <c r="P4" s="334"/>
      <c r="Q4" s="334"/>
      <c r="R4" s="334"/>
      <c r="S4" s="334"/>
      <c r="T4" s="273"/>
      <c r="U4" s="273"/>
      <c r="V4" s="273"/>
      <c r="W4" s="273"/>
    </row>
    <row r="5" spans="1:23" s="5" customFormat="1">
      <c r="A5" s="435">
        <f>'1-συμβολαια'!A5</f>
        <v>0</v>
      </c>
      <c r="B5" s="331" t="str">
        <f>'1-συμβολαια'!C5</f>
        <v>δανείου 1ο  κύρου [130τραπεζας]   ΤΟΚΟΙ [προπληρωθέντες VS υπερΠληρωθέντες</v>
      </c>
      <c r="C5" s="333">
        <f>'1-συμβολαια'!D5</f>
        <v>222.22</v>
      </c>
      <c r="D5" s="327"/>
      <c r="E5" s="327">
        <v>20</v>
      </c>
      <c r="F5" s="327">
        <f t="shared" si="9"/>
        <v>2.2222</v>
      </c>
      <c r="G5" s="327">
        <f t="shared" si="10"/>
        <v>22.222200000000001</v>
      </c>
      <c r="H5" s="328">
        <f t="shared" si="11"/>
        <v>0.19999799999999998</v>
      </c>
      <c r="I5" s="328">
        <f t="shared" si="12"/>
        <v>1</v>
      </c>
      <c r="J5" s="328">
        <f t="shared" si="13"/>
        <v>1.11111</v>
      </c>
      <c r="K5" s="333">
        <f t="shared" si="14"/>
        <v>0.222222</v>
      </c>
      <c r="L5" s="333">
        <f t="shared" si="15"/>
        <v>19.688870000000001</v>
      </c>
      <c r="M5" s="333">
        <f t="shared" si="16"/>
        <v>20</v>
      </c>
      <c r="N5" s="333">
        <f t="shared" si="17"/>
        <v>2.5333299999999999</v>
      </c>
      <c r="O5" s="334" t="s">
        <v>385</v>
      </c>
      <c r="P5" s="334" t="s">
        <v>386</v>
      </c>
      <c r="Q5" s="334"/>
      <c r="R5" s="334"/>
      <c r="S5" s="334"/>
      <c r="T5" s="273"/>
      <c r="U5" s="273"/>
      <c r="V5" s="273"/>
      <c r="W5" s="273"/>
    </row>
    <row r="6" spans="1:23" s="5" customFormat="1">
      <c r="A6" s="435">
        <f>'1-συμβολαια'!A6</f>
        <v>0</v>
      </c>
      <c r="B6" s="331" t="str">
        <f>'1-συμβολαια'!C6</f>
        <v>δάνειο 1ο  κύρου [520τραπεζας]    ΕΞΟΦΛΗΣΗ</v>
      </c>
      <c r="C6" s="333">
        <f>'1-συμβολαια'!D6</f>
        <v>0</v>
      </c>
      <c r="D6" s="327">
        <v>20</v>
      </c>
      <c r="E6" s="327"/>
      <c r="F6" s="327"/>
      <c r="G6" s="327">
        <f t="shared" si="10"/>
        <v>20</v>
      </c>
      <c r="H6" s="328">
        <f t="shared" si="11"/>
        <v>0</v>
      </c>
      <c r="I6" s="328">
        <f t="shared" si="12"/>
        <v>1</v>
      </c>
      <c r="J6" s="328">
        <f t="shared" si="13"/>
        <v>1</v>
      </c>
      <c r="K6" s="333">
        <f t="shared" si="14"/>
        <v>0.2</v>
      </c>
      <c r="L6" s="333">
        <f t="shared" si="15"/>
        <v>17.8</v>
      </c>
      <c r="M6" s="333">
        <f t="shared" si="16"/>
        <v>20</v>
      </c>
      <c r="N6" s="333">
        <f t="shared" si="17"/>
        <v>2.2000000000000002</v>
      </c>
      <c r="O6" s="334"/>
      <c r="P6" s="334"/>
      <c r="Q6" s="334"/>
      <c r="R6" s="334"/>
      <c r="S6" s="334"/>
      <c r="T6" s="273"/>
      <c r="U6" s="273"/>
      <c r="V6" s="273"/>
      <c r="W6" s="273"/>
    </row>
    <row r="7" spans="1:23" s="5" customFormat="1">
      <c r="A7" s="435">
        <f>'1-συμβολαια'!A7</f>
        <v>0</v>
      </c>
      <c r="B7" s="331" t="str">
        <f>'1-συμβολαια'!C7</f>
        <v>υποθήκη 1ο  κύρου [520τραπεζας]   ΕΞΑΛΕΙΨΗ</v>
      </c>
      <c r="C7" s="333">
        <f>'1-συμβολαια'!D7</f>
        <v>0</v>
      </c>
      <c r="D7" s="327">
        <v>20</v>
      </c>
      <c r="E7" s="327"/>
      <c r="F7" s="327"/>
      <c r="G7" s="327">
        <f t="shared" si="10"/>
        <v>20</v>
      </c>
      <c r="H7" s="328">
        <f t="shared" si="11"/>
        <v>0</v>
      </c>
      <c r="I7" s="328">
        <f t="shared" si="12"/>
        <v>1</v>
      </c>
      <c r="J7" s="328">
        <f t="shared" si="13"/>
        <v>1</v>
      </c>
      <c r="K7" s="333">
        <f t="shared" si="14"/>
        <v>0.2</v>
      </c>
      <c r="L7" s="333">
        <f t="shared" si="15"/>
        <v>17.8</v>
      </c>
      <c r="M7" s="333">
        <f t="shared" si="16"/>
        <v>20</v>
      </c>
      <c r="N7" s="333">
        <f t="shared" si="17"/>
        <v>2.2000000000000002</v>
      </c>
      <c r="O7" s="334"/>
      <c r="P7" s="334"/>
      <c r="Q7" s="334"/>
      <c r="R7" s="334"/>
      <c r="S7" s="334"/>
      <c r="T7" s="273"/>
      <c r="U7" s="273"/>
      <c r="V7" s="273"/>
      <c r="W7" s="273"/>
    </row>
    <row r="8" spans="1:23" s="5" customFormat="1" ht="11.25" customHeight="1">
      <c r="A8" s="435">
        <f>'1-συμβολαια'!A8</f>
        <v>0</v>
      </c>
      <c r="B8" s="331" t="str">
        <f>'1-συμβολαια'!C8</f>
        <v>δανείου 1ο  κύρου [520τραπεζας]   ΤΟΚΟΙ [προπληρωθέντες VS υπερΠληρωθέντες</v>
      </c>
      <c r="C8" s="333">
        <f>'1-συμβολαια'!D8</f>
        <v>122.22</v>
      </c>
      <c r="D8" s="327"/>
      <c r="E8" s="327">
        <v>20</v>
      </c>
      <c r="F8" s="327">
        <f t="shared" si="9"/>
        <v>1.2222</v>
      </c>
      <c r="G8" s="327">
        <f t="shared" si="10"/>
        <v>21.222200000000001</v>
      </c>
      <c r="H8" s="328">
        <f t="shared" si="11"/>
        <v>0.109998</v>
      </c>
      <c r="I8" s="328">
        <f t="shared" si="12"/>
        <v>1</v>
      </c>
      <c r="J8" s="328">
        <f t="shared" si="13"/>
        <v>1.06111</v>
      </c>
      <c r="K8" s="333">
        <f t="shared" si="14"/>
        <v>0.21222200000000002</v>
      </c>
      <c r="L8" s="333">
        <f t="shared" si="15"/>
        <v>18.83887</v>
      </c>
      <c r="M8" s="333">
        <f t="shared" si="16"/>
        <v>20</v>
      </c>
      <c r="N8" s="333">
        <f t="shared" si="17"/>
        <v>2.3833300000000004</v>
      </c>
      <c r="O8" s="334" t="s">
        <v>385</v>
      </c>
      <c r="P8" s="334" t="s">
        <v>386</v>
      </c>
      <c r="Q8" s="334"/>
      <c r="R8" s="334"/>
      <c r="S8" s="334"/>
      <c r="T8" s="273"/>
      <c r="U8" s="273"/>
      <c r="V8" s="273"/>
      <c r="W8" s="273"/>
    </row>
    <row r="9" spans="1:23" s="5" customFormat="1">
      <c r="A9" s="435">
        <f>'1-συμβολαια'!A9</f>
        <v>0</v>
      </c>
      <c r="B9" s="331" t="str">
        <f>'1-συμβολαια'!C9</f>
        <v>δάνειο 1ο  κύρου [520.1τραπεζας]    ΕΞΟΦΛΗΣΗ</v>
      </c>
      <c r="C9" s="333">
        <f>'1-συμβολαια'!D9</f>
        <v>0</v>
      </c>
      <c r="D9" s="327">
        <v>20</v>
      </c>
      <c r="E9" s="327"/>
      <c r="F9" s="327"/>
      <c r="G9" s="327">
        <f t="shared" si="10"/>
        <v>20</v>
      </c>
      <c r="H9" s="328">
        <f t="shared" si="11"/>
        <v>0</v>
      </c>
      <c r="I9" s="328">
        <f t="shared" si="12"/>
        <v>1</v>
      </c>
      <c r="J9" s="328">
        <f t="shared" si="13"/>
        <v>1</v>
      </c>
      <c r="K9" s="333">
        <f t="shared" si="14"/>
        <v>0.2</v>
      </c>
      <c r="L9" s="333">
        <f t="shared" si="15"/>
        <v>17.8</v>
      </c>
      <c r="M9" s="333">
        <f t="shared" si="16"/>
        <v>20</v>
      </c>
      <c r="N9" s="333">
        <f t="shared" si="17"/>
        <v>2.2000000000000002</v>
      </c>
      <c r="O9" s="334"/>
      <c r="P9" s="334"/>
      <c r="Q9" s="334"/>
      <c r="R9" s="334"/>
      <c r="S9" s="334"/>
      <c r="T9" s="273"/>
      <c r="U9" s="273"/>
      <c r="V9" s="273"/>
      <c r="W9" s="273"/>
    </row>
    <row r="10" spans="1:23" s="5" customFormat="1">
      <c r="A10" s="435">
        <f>'1-συμβολαια'!A10</f>
        <v>0</v>
      </c>
      <c r="B10" s="331" t="str">
        <f>'1-συμβολαια'!C10</f>
        <v>υποθήκη 1ο  κύρου [520.1τραπεζας]   ΕΞΑΛΕΙΨΗ</v>
      </c>
      <c r="C10" s="333">
        <f>'1-συμβολαια'!D10</f>
        <v>0</v>
      </c>
      <c r="D10" s="327">
        <v>20</v>
      </c>
      <c r="E10" s="327"/>
      <c r="F10" s="327"/>
      <c r="G10" s="327">
        <f t="shared" si="10"/>
        <v>20</v>
      </c>
      <c r="H10" s="328">
        <f t="shared" si="11"/>
        <v>0</v>
      </c>
      <c r="I10" s="328">
        <f t="shared" si="12"/>
        <v>1</v>
      </c>
      <c r="J10" s="328">
        <f t="shared" si="13"/>
        <v>1</v>
      </c>
      <c r="K10" s="333">
        <f t="shared" si="14"/>
        <v>0.2</v>
      </c>
      <c r="L10" s="333">
        <f t="shared" si="15"/>
        <v>17.8</v>
      </c>
      <c r="M10" s="333">
        <f t="shared" si="16"/>
        <v>20</v>
      </c>
      <c r="N10" s="333">
        <f t="shared" si="17"/>
        <v>2.2000000000000002</v>
      </c>
      <c r="O10" s="334"/>
      <c r="P10" s="334"/>
      <c r="Q10" s="334"/>
      <c r="R10" s="334"/>
      <c r="S10" s="334"/>
      <c r="T10" s="273"/>
      <c r="U10" s="273"/>
      <c r="V10" s="273"/>
      <c r="W10" s="273"/>
    </row>
    <row r="11" spans="1:23" s="5" customFormat="1">
      <c r="A11" s="435">
        <f>'1-συμβολαια'!A11</f>
        <v>0</v>
      </c>
      <c r="B11" s="331" t="str">
        <f>'1-συμβολαια'!C11</f>
        <v>δανείου 1ο  κύρου [520.1τραπεζας]   ΤΟΚΟΙ [προπληρωθέντες VS υπερΠληρωθέντες</v>
      </c>
      <c r="C11" s="333">
        <f>'1-συμβολαια'!D11</f>
        <v>144.44</v>
      </c>
      <c r="D11" s="327"/>
      <c r="E11" s="327">
        <v>20</v>
      </c>
      <c r="F11" s="327">
        <f t="shared" si="9"/>
        <v>1.4443999999999999</v>
      </c>
      <c r="G11" s="327">
        <f t="shared" si="10"/>
        <v>21.444400000000002</v>
      </c>
      <c r="H11" s="328">
        <f t="shared" si="11"/>
        <v>0.129996</v>
      </c>
      <c r="I11" s="328">
        <f t="shared" si="12"/>
        <v>1</v>
      </c>
      <c r="J11" s="328">
        <f t="shared" si="13"/>
        <v>1.0722200000000002</v>
      </c>
      <c r="K11" s="333">
        <f t="shared" si="14"/>
        <v>0.21444400000000002</v>
      </c>
      <c r="L11" s="333">
        <f t="shared" si="15"/>
        <v>19.027740000000001</v>
      </c>
      <c r="M11" s="333">
        <f t="shared" si="16"/>
        <v>20</v>
      </c>
      <c r="N11" s="333">
        <f t="shared" si="17"/>
        <v>2.4166599999999998</v>
      </c>
      <c r="O11" s="334" t="s">
        <v>385</v>
      </c>
      <c r="P11" s="334" t="s">
        <v>386</v>
      </c>
      <c r="Q11" s="334"/>
      <c r="R11" s="334"/>
      <c r="S11" s="334"/>
      <c r="T11" s="273"/>
      <c r="U11" s="273"/>
      <c r="V11" s="273"/>
      <c r="W11" s="273"/>
    </row>
    <row r="12" spans="1:23" s="5" customFormat="1">
      <c r="A12" s="435">
        <f>'1-συμβολαια'!A12</f>
        <v>0</v>
      </c>
      <c r="B12" s="331" t="str">
        <f>'1-συμβολαια'!C12</f>
        <v>δάνειο 1ο  κύρου [130.1τραπεζας]    ΕΞΟΦΛΗΣΗ</v>
      </c>
      <c r="C12" s="333">
        <f>'1-συμβολαια'!D12</f>
        <v>0</v>
      </c>
      <c r="D12" s="327">
        <v>20</v>
      </c>
      <c r="E12" s="327"/>
      <c r="F12" s="327"/>
      <c r="G12" s="327">
        <f t="shared" si="10"/>
        <v>20</v>
      </c>
      <c r="H12" s="328">
        <f t="shared" si="11"/>
        <v>0</v>
      </c>
      <c r="I12" s="328">
        <f t="shared" si="12"/>
        <v>1</v>
      </c>
      <c r="J12" s="328">
        <f t="shared" si="13"/>
        <v>1</v>
      </c>
      <c r="K12" s="333">
        <f t="shared" si="14"/>
        <v>0.2</v>
      </c>
      <c r="L12" s="333">
        <f t="shared" si="15"/>
        <v>17.8</v>
      </c>
      <c r="M12" s="333">
        <f t="shared" si="16"/>
        <v>20</v>
      </c>
      <c r="N12" s="333">
        <f t="shared" si="17"/>
        <v>2.2000000000000002</v>
      </c>
      <c r="O12" s="334"/>
      <c r="P12" s="334"/>
      <c r="Q12" s="334"/>
      <c r="R12" s="334"/>
      <c r="S12" s="334"/>
      <c r="T12" s="273"/>
      <c r="U12" s="273"/>
      <c r="V12" s="273"/>
      <c r="W12" s="273"/>
    </row>
    <row r="13" spans="1:23" s="5" customFormat="1">
      <c r="A13" s="435">
        <f>'1-συμβολαια'!A13</f>
        <v>0</v>
      </c>
      <c r="B13" s="331" t="str">
        <f>'1-συμβολαια'!C13</f>
        <v>υποθήκη 1ο  κύρου [130.1τραπεζας]   ΕΞΑΛΕΙΨΗ</v>
      </c>
      <c r="C13" s="333">
        <f>'1-συμβολαια'!D13</f>
        <v>0</v>
      </c>
      <c r="D13" s="327">
        <v>20</v>
      </c>
      <c r="E13" s="327"/>
      <c r="F13" s="327"/>
      <c r="G13" s="327">
        <f t="shared" si="10"/>
        <v>20</v>
      </c>
      <c r="H13" s="328">
        <f t="shared" si="11"/>
        <v>0</v>
      </c>
      <c r="I13" s="328">
        <f t="shared" si="12"/>
        <v>1</v>
      </c>
      <c r="J13" s="328">
        <f t="shared" si="13"/>
        <v>1</v>
      </c>
      <c r="K13" s="333">
        <f t="shared" si="14"/>
        <v>0.2</v>
      </c>
      <c r="L13" s="333">
        <f t="shared" si="15"/>
        <v>17.8</v>
      </c>
      <c r="M13" s="333">
        <f t="shared" si="16"/>
        <v>20</v>
      </c>
      <c r="N13" s="333">
        <f t="shared" si="17"/>
        <v>2.2000000000000002</v>
      </c>
      <c r="O13" s="334"/>
      <c r="P13" s="334"/>
      <c r="Q13" s="334"/>
      <c r="R13" s="334"/>
      <c r="S13" s="334"/>
      <c r="T13" s="273"/>
      <c r="U13" s="273"/>
      <c r="V13" s="273"/>
      <c r="W13" s="273"/>
    </row>
    <row r="14" spans="1:23" s="5" customFormat="1">
      <c r="A14" s="435">
        <f>'1-συμβολαια'!A14</f>
        <v>0</v>
      </c>
      <c r="B14" s="331" t="str">
        <f>'1-συμβολαια'!C14</f>
        <v>δανείου 1ο  κύρου [130.1τραπεζας]   ΤΟΚΟΙ [προπληρωθέντες VS υπερΠληρωθέντες</v>
      </c>
      <c r="C14" s="333">
        <f>'1-συμβολαια'!D14</f>
        <v>266.66000000000003</v>
      </c>
      <c r="D14" s="327"/>
      <c r="E14" s="327">
        <v>20</v>
      </c>
      <c r="F14" s="327">
        <f t="shared" si="9"/>
        <v>2.6666000000000003</v>
      </c>
      <c r="G14" s="327">
        <f t="shared" si="10"/>
        <v>22.666599999999999</v>
      </c>
      <c r="H14" s="328">
        <f t="shared" si="11"/>
        <v>0.23999400000000001</v>
      </c>
      <c r="I14" s="328">
        <f t="shared" si="12"/>
        <v>1</v>
      </c>
      <c r="J14" s="328">
        <f t="shared" si="13"/>
        <v>1.1333299999999999</v>
      </c>
      <c r="K14" s="333">
        <f t="shared" si="14"/>
        <v>0.22666600000000001</v>
      </c>
      <c r="L14" s="333">
        <f t="shared" si="15"/>
        <v>20.066609999999997</v>
      </c>
      <c r="M14" s="333">
        <f t="shared" si="16"/>
        <v>20</v>
      </c>
      <c r="N14" s="333">
        <f t="shared" si="17"/>
        <v>2.59999</v>
      </c>
      <c r="O14" s="334" t="s">
        <v>385</v>
      </c>
      <c r="P14" s="334" t="s">
        <v>386</v>
      </c>
      <c r="Q14" s="334"/>
      <c r="R14" s="334"/>
      <c r="S14" s="334"/>
      <c r="T14" s="273"/>
      <c r="U14" s="273"/>
      <c r="V14" s="273"/>
      <c r="W14" s="273"/>
    </row>
    <row r="15" spans="1:23" s="5" customFormat="1">
      <c r="A15" s="435">
        <f>'1-συμβολαια'!A15</f>
        <v>0</v>
      </c>
      <c r="B15" s="331" t="str">
        <f>'1-συμβολαια'!C15</f>
        <v>δάνειο 1ο  κύρου [130.2τραπεζας]    ΕΞΟΦΛΗΣΗ</v>
      </c>
      <c r="C15" s="333">
        <f>'1-συμβολαια'!D15</f>
        <v>0</v>
      </c>
      <c r="D15" s="327">
        <v>20</v>
      </c>
      <c r="E15" s="327"/>
      <c r="F15" s="327"/>
      <c r="G15" s="327">
        <f t="shared" si="10"/>
        <v>20</v>
      </c>
      <c r="H15" s="328">
        <f t="shared" si="11"/>
        <v>0</v>
      </c>
      <c r="I15" s="328">
        <f t="shared" si="12"/>
        <v>1</v>
      </c>
      <c r="J15" s="328">
        <f t="shared" si="13"/>
        <v>1</v>
      </c>
      <c r="K15" s="333">
        <f t="shared" si="14"/>
        <v>0.2</v>
      </c>
      <c r="L15" s="333">
        <f t="shared" si="15"/>
        <v>17.8</v>
      </c>
      <c r="M15" s="333">
        <f t="shared" si="16"/>
        <v>20</v>
      </c>
      <c r="N15" s="333">
        <f t="shared" si="17"/>
        <v>2.2000000000000002</v>
      </c>
      <c r="O15" s="334"/>
      <c r="P15" s="334"/>
      <c r="Q15" s="334"/>
      <c r="R15" s="334"/>
      <c r="S15" s="334"/>
      <c r="T15" s="273"/>
      <c r="U15" s="273"/>
      <c r="V15" s="273"/>
      <c r="W15" s="273"/>
    </row>
    <row r="16" spans="1:23" s="5" customFormat="1">
      <c r="A16" s="435">
        <f>'1-συμβολαια'!A16</f>
        <v>0</v>
      </c>
      <c r="B16" s="331" t="str">
        <f>'1-συμβολαια'!C16</f>
        <v>υποθήκη 1ο  κύρου [130.2τραπεζας]   ΕΞΑΛΕΙΨΗ</v>
      </c>
      <c r="C16" s="333">
        <f>'1-συμβολαια'!D16</f>
        <v>0</v>
      </c>
      <c r="D16" s="327">
        <v>20</v>
      </c>
      <c r="E16" s="327"/>
      <c r="F16" s="327"/>
      <c r="G16" s="327">
        <f t="shared" si="10"/>
        <v>20</v>
      </c>
      <c r="H16" s="328">
        <f t="shared" si="11"/>
        <v>0</v>
      </c>
      <c r="I16" s="328">
        <f t="shared" si="12"/>
        <v>1</v>
      </c>
      <c r="J16" s="328">
        <f t="shared" si="13"/>
        <v>1</v>
      </c>
      <c r="K16" s="333">
        <f t="shared" si="14"/>
        <v>0.2</v>
      </c>
      <c r="L16" s="333">
        <f t="shared" si="15"/>
        <v>17.8</v>
      </c>
      <c r="M16" s="333">
        <f t="shared" si="16"/>
        <v>20</v>
      </c>
      <c r="N16" s="333">
        <f t="shared" si="17"/>
        <v>2.2000000000000002</v>
      </c>
      <c r="O16" s="334"/>
      <c r="P16" s="334"/>
      <c r="Q16" s="334"/>
      <c r="R16" s="334"/>
      <c r="S16" s="334"/>
      <c r="T16" s="273"/>
      <c r="U16" s="273"/>
      <c r="V16" s="273"/>
      <c r="W16" s="273"/>
    </row>
    <row r="17" spans="1:23" s="5" customFormat="1">
      <c r="A17" s="435">
        <f>'1-συμβολαια'!A17</f>
        <v>0</v>
      </c>
      <c r="B17" s="331" t="str">
        <f>'1-συμβολαια'!C17</f>
        <v>δανείου 1ο  κύρου [130.2τραπεζας]   ΤΟΚΟΙ [προπληρωθέντες VS υπερΠληρωθέντες</v>
      </c>
      <c r="C17" s="333">
        <f>'1-συμβολαια'!D17</f>
        <v>466.66</v>
      </c>
      <c r="D17" s="327"/>
      <c r="E17" s="327">
        <v>20</v>
      </c>
      <c r="F17" s="327">
        <f t="shared" si="9"/>
        <v>4.6666000000000007</v>
      </c>
      <c r="G17" s="327">
        <f t="shared" si="10"/>
        <v>24.666600000000003</v>
      </c>
      <c r="H17" s="328">
        <f t="shared" si="11"/>
        <v>0.41999400000000003</v>
      </c>
      <c r="I17" s="328">
        <f t="shared" si="12"/>
        <v>1</v>
      </c>
      <c r="J17" s="328">
        <f t="shared" si="13"/>
        <v>1.2333300000000003</v>
      </c>
      <c r="K17" s="333">
        <f t="shared" si="14"/>
        <v>0.24666600000000002</v>
      </c>
      <c r="L17" s="333">
        <f t="shared" si="15"/>
        <v>21.766610000000004</v>
      </c>
      <c r="M17" s="333">
        <f t="shared" si="16"/>
        <v>20</v>
      </c>
      <c r="N17" s="333">
        <f t="shared" si="17"/>
        <v>2.8999900000000003</v>
      </c>
      <c r="O17" s="334" t="s">
        <v>385</v>
      </c>
      <c r="P17" s="334" t="s">
        <v>386</v>
      </c>
      <c r="Q17" s="334"/>
      <c r="R17" s="334"/>
      <c r="S17" s="334"/>
      <c r="T17" s="273"/>
      <c r="U17" s="273"/>
      <c r="V17" s="273"/>
      <c r="W17" s="273"/>
    </row>
    <row r="18" spans="1:23" s="5" customFormat="1">
      <c r="A18" s="435">
        <f>'1-συμβολαια'!A18</f>
        <v>0</v>
      </c>
      <c r="B18" s="331" t="str">
        <f>'1-συμβολαια'!C18</f>
        <v>δάνειο 1ο  κύρου [520.2τραπεζας]    ΕΞΟΦΛΗΣΗ</v>
      </c>
      <c r="C18" s="333">
        <f>'1-συμβολαια'!D18</f>
        <v>0</v>
      </c>
      <c r="D18" s="327">
        <v>20</v>
      </c>
      <c r="E18" s="327"/>
      <c r="F18" s="327"/>
      <c r="G18" s="327">
        <f t="shared" si="10"/>
        <v>20</v>
      </c>
      <c r="H18" s="328">
        <f t="shared" si="11"/>
        <v>0</v>
      </c>
      <c r="I18" s="328">
        <f t="shared" si="12"/>
        <v>1</v>
      </c>
      <c r="J18" s="328">
        <f t="shared" si="13"/>
        <v>1</v>
      </c>
      <c r="K18" s="333">
        <f t="shared" si="14"/>
        <v>0.2</v>
      </c>
      <c r="L18" s="333">
        <f t="shared" si="15"/>
        <v>17.8</v>
      </c>
      <c r="M18" s="333">
        <f t="shared" si="16"/>
        <v>20</v>
      </c>
      <c r="N18" s="333">
        <f t="shared" si="17"/>
        <v>2.2000000000000002</v>
      </c>
      <c r="O18" s="334"/>
      <c r="P18" s="334"/>
      <c r="Q18" s="334"/>
      <c r="R18" s="334"/>
      <c r="S18" s="334"/>
      <c r="T18" s="273"/>
      <c r="U18" s="273"/>
      <c r="V18" s="273"/>
      <c r="W18" s="273"/>
    </row>
    <row r="19" spans="1:23" s="5" customFormat="1">
      <c r="A19" s="435">
        <f>'1-συμβολαια'!A19</f>
        <v>0</v>
      </c>
      <c r="B19" s="331" t="str">
        <f>'1-συμβολαια'!C19</f>
        <v>υποθήκη 1ο  κύρου [520.2τραπεζας]   ΕΞΑΛΕΙΨΗ</v>
      </c>
      <c r="C19" s="333">
        <f>'1-συμβολαια'!D19</f>
        <v>0</v>
      </c>
      <c r="D19" s="327">
        <v>20</v>
      </c>
      <c r="E19" s="327"/>
      <c r="F19" s="327"/>
      <c r="G19" s="327">
        <f t="shared" si="10"/>
        <v>20</v>
      </c>
      <c r="H19" s="328">
        <f t="shared" si="11"/>
        <v>0</v>
      </c>
      <c r="I19" s="328">
        <f t="shared" si="12"/>
        <v>1</v>
      </c>
      <c r="J19" s="328">
        <f t="shared" si="13"/>
        <v>1</v>
      </c>
      <c r="K19" s="333">
        <f t="shared" si="14"/>
        <v>0.2</v>
      </c>
      <c r="L19" s="333">
        <f t="shared" si="15"/>
        <v>17.8</v>
      </c>
      <c r="M19" s="333">
        <f t="shared" si="16"/>
        <v>20</v>
      </c>
      <c r="N19" s="333">
        <f t="shared" si="17"/>
        <v>2.2000000000000002</v>
      </c>
      <c r="O19" s="334"/>
      <c r="P19" s="334"/>
      <c r="Q19" s="334"/>
      <c r="R19" s="334"/>
      <c r="S19" s="334"/>
      <c r="T19" s="273"/>
      <c r="U19" s="273"/>
      <c r="V19" s="273"/>
      <c r="W19" s="273"/>
    </row>
    <row r="20" spans="1:23" s="5" customFormat="1">
      <c r="A20" s="435">
        <f>'1-συμβολαια'!A20</f>
        <v>0</v>
      </c>
      <c r="B20" s="331" t="str">
        <f>'1-συμβολαια'!C20</f>
        <v>δανείου 1ο  κύρου [520.2τραπεζας]   ΤΟΚΟΙ [προπληρωθέντες VS υπερΠληρωθέντες</v>
      </c>
      <c r="C20" s="333">
        <f>'1-συμβολαια'!D20</f>
        <v>188.88</v>
      </c>
      <c r="D20" s="327"/>
      <c r="E20" s="327">
        <v>20</v>
      </c>
      <c r="F20" s="327">
        <f t="shared" si="9"/>
        <v>1.8888</v>
      </c>
      <c r="G20" s="327">
        <f t="shared" si="10"/>
        <v>21.8888</v>
      </c>
      <c r="H20" s="328">
        <f t="shared" si="11"/>
        <v>0.169992</v>
      </c>
      <c r="I20" s="328">
        <f t="shared" si="12"/>
        <v>1</v>
      </c>
      <c r="J20" s="328">
        <f t="shared" si="13"/>
        <v>1.0944400000000001</v>
      </c>
      <c r="K20" s="333">
        <f t="shared" si="14"/>
        <v>0.218888</v>
      </c>
      <c r="L20" s="333">
        <f t="shared" si="15"/>
        <v>19.405480000000001</v>
      </c>
      <c r="M20" s="333">
        <f t="shared" si="16"/>
        <v>20</v>
      </c>
      <c r="N20" s="333">
        <f t="shared" si="17"/>
        <v>2.4833200000000004</v>
      </c>
      <c r="O20" s="334" t="s">
        <v>385</v>
      </c>
      <c r="P20" s="334" t="s">
        <v>386</v>
      </c>
      <c r="Q20" s="334"/>
      <c r="R20" s="334"/>
      <c r="S20" s="334"/>
      <c r="T20" s="273"/>
      <c r="U20" s="273"/>
      <c r="V20" s="273"/>
      <c r="W20" s="273"/>
    </row>
    <row r="21" spans="1:23" s="5" customFormat="1">
      <c r="A21" s="435">
        <f>'1-συμβολαια'!A21</f>
        <v>0</v>
      </c>
      <c r="B21" s="331" t="str">
        <f>'1-συμβολαια'!C21</f>
        <v>δάνειο 1ο  κύρου     ΕΞΟΦΛΗΣΗ</v>
      </c>
      <c r="C21" s="333">
        <f>'1-συμβολαια'!D21</f>
        <v>0</v>
      </c>
      <c r="D21" s="327">
        <v>20</v>
      </c>
      <c r="E21" s="327"/>
      <c r="F21" s="327"/>
      <c r="G21" s="327">
        <f t="shared" si="10"/>
        <v>20</v>
      </c>
      <c r="H21" s="328">
        <f t="shared" si="11"/>
        <v>0</v>
      </c>
      <c r="I21" s="328">
        <f t="shared" si="12"/>
        <v>1</v>
      </c>
      <c r="J21" s="328">
        <f t="shared" si="13"/>
        <v>1</v>
      </c>
      <c r="K21" s="333">
        <f t="shared" si="14"/>
        <v>0.2</v>
      </c>
      <c r="L21" s="333">
        <f t="shared" si="15"/>
        <v>17.8</v>
      </c>
      <c r="M21" s="333">
        <f t="shared" si="16"/>
        <v>20</v>
      </c>
      <c r="N21" s="333">
        <f t="shared" si="17"/>
        <v>2.2000000000000002</v>
      </c>
      <c r="O21" s="334"/>
      <c r="P21" s="334"/>
      <c r="Q21" s="334"/>
      <c r="R21" s="334"/>
      <c r="S21" s="334"/>
      <c r="T21" s="273"/>
      <c r="U21" s="273"/>
      <c r="V21" s="273"/>
      <c r="W21" s="273"/>
    </row>
    <row r="22" spans="1:23" s="5" customFormat="1">
      <c r="A22" s="435">
        <f>'1-συμβολαια'!A22</f>
        <v>0</v>
      </c>
      <c r="B22" s="331" t="str">
        <f>'1-συμβολαια'!C22</f>
        <v>υποθήκη 1ο  κύρου     ΕΞΑΛΕΙΨΗ</v>
      </c>
      <c r="C22" s="333">
        <f>'1-συμβολαια'!D22</f>
        <v>0</v>
      </c>
      <c r="D22" s="327">
        <v>20</v>
      </c>
      <c r="E22" s="327"/>
      <c r="F22" s="327"/>
      <c r="G22" s="327">
        <f t="shared" si="10"/>
        <v>20</v>
      </c>
      <c r="H22" s="328">
        <f t="shared" si="11"/>
        <v>0</v>
      </c>
      <c r="I22" s="328">
        <f t="shared" si="12"/>
        <v>1</v>
      </c>
      <c r="J22" s="328">
        <f t="shared" si="13"/>
        <v>1</v>
      </c>
      <c r="K22" s="333">
        <f t="shared" si="14"/>
        <v>0.2</v>
      </c>
      <c r="L22" s="333">
        <f t="shared" si="15"/>
        <v>17.8</v>
      </c>
      <c r="M22" s="333">
        <f t="shared" si="16"/>
        <v>20</v>
      </c>
      <c r="N22" s="333">
        <f t="shared" si="17"/>
        <v>2.2000000000000002</v>
      </c>
      <c r="O22" s="334"/>
      <c r="P22" s="334"/>
      <c r="Q22" s="334"/>
      <c r="R22" s="334"/>
      <c r="S22" s="334"/>
      <c r="T22" s="273"/>
      <c r="U22" s="273"/>
      <c r="V22" s="273"/>
      <c r="W22" s="273"/>
    </row>
    <row r="23" spans="1:23" s="5" customFormat="1" ht="12" thickBot="1">
      <c r="A23" s="436">
        <f>'1-συμβολαια'!A23</f>
        <v>0</v>
      </c>
      <c r="B23" s="437" t="str">
        <f>'1-συμβολαια'!C23</f>
        <v>δανείου 1ο  κύρου     ΤΟΚΟΙ [προπληρωθέντες VS υπερΠληρωθέντες</v>
      </c>
      <c r="C23" s="415">
        <f>'1-συμβολαια'!D23</f>
        <v>44.44</v>
      </c>
      <c r="D23" s="414"/>
      <c r="E23" s="414">
        <v>20</v>
      </c>
      <c r="F23" s="414">
        <f t="shared" si="9"/>
        <v>0.44439999999999996</v>
      </c>
      <c r="G23" s="414">
        <f t="shared" si="10"/>
        <v>20.444400000000002</v>
      </c>
      <c r="H23" s="414">
        <f t="shared" si="11"/>
        <v>3.9995999999999997E-2</v>
      </c>
      <c r="I23" s="414">
        <f t="shared" si="12"/>
        <v>1</v>
      </c>
      <c r="J23" s="414">
        <f t="shared" si="13"/>
        <v>1.0222200000000001</v>
      </c>
      <c r="K23" s="415">
        <f t="shared" si="14"/>
        <v>0.20444400000000001</v>
      </c>
      <c r="L23" s="415">
        <f t="shared" si="15"/>
        <v>18.17774</v>
      </c>
      <c r="M23" s="415">
        <f t="shared" si="16"/>
        <v>20</v>
      </c>
      <c r="N23" s="415">
        <f t="shared" si="17"/>
        <v>2.2666600000000003</v>
      </c>
      <c r="O23" s="438" t="s">
        <v>385</v>
      </c>
      <c r="P23" s="438" t="s">
        <v>386</v>
      </c>
      <c r="Q23" s="438"/>
      <c r="R23" s="438"/>
      <c r="S23" s="438"/>
      <c r="T23" s="439"/>
      <c r="U23" s="439"/>
      <c r="V23" s="439"/>
      <c r="W23" s="439"/>
    </row>
    <row r="24" spans="1:23">
      <c r="A24" s="513" t="s">
        <v>56</v>
      </c>
      <c r="B24" s="514"/>
      <c r="C24" s="514"/>
      <c r="D24" s="42">
        <f t="shared" ref="D24:N24" si="18">SUM(D3:D23)</f>
        <v>280</v>
      </c>
      <c r="E24" s="42">
        <f t="shared" si="18"/>
        <v>140</v>
      </c>
      <c r="F24" s="42">
        <f t="shared" si="18"/>
        <v>14.555200000000001</v>
      </c>
      <c r="G24" s="42">
        <f t="shared" si="18"/>
        <v>434.55520000000001</v>
      </c>
      <c r="H24" s="42">
        <f t="shared" si="18"/>
        <v>1.3099679999999998</v>
      </c>
      <c r="I24" s="42">
        <f t="shared" si="18"/>
        <v>21</v>
      </c>
      <c r="J24" s="42">
        <f t="shared" si="18"/>
        <v>21.72776</v>
      </c>
      <c r="K24" s="42">
        <f t="shared" si="18"/>
        <v>4.3455520000000005</v>
      </c>
      <c r="L24" s="42">
        <f t="shared" si="18"/>
        <v>386.17192000000011</v>
      </c>
      <c r="M24" s="42">
        <f t="shared" si="18"/>
        <v>420</v>
      </c>
      <c r="N24" s="42">
        <f t="shared" si="18"/>
        <v>48.383280000000013</v>
      </c>
    </row>
    <row r="25" spans="1:23">
      <c r="H25" s="62"/>
      <c r="I25" s="318"/>
      <c r="J25" s="318"/>
      <c r="K25" s="62"/>
      <c r="O25" s="138"/>
      <c r="P25" s="138"/>
      <c r="Q25" s="138"/>
      <c r="R25" s="138"/>
      <c r="S25" s="138"/>
      <c r="T25" s="138"/>
      <c r="U25" s="138"/>
      <c r="V25" s="138"/>
    </row>
    <row r="26" spans="1:23">
      <c r="H26" s="318"/>
      <c r="I26" s="318"/>
      <c r="J26" s="184"/>
      <c r="K26" s="62"/>
      <c r="O26" s="172" t="s">
        <v>373</v>
      </c>
      <c r="P26" s="138"/>
      <c r="Q26" s="138"/>
      <c r="R26" s="138"/>
      <c r="S26" s="138"/>
      <c r="T26" s="138"/>
      <c r="U26" s="138"/>
      <c r="V26" s="148"/>
    </row>
    <row r="27" spans="1:23">
      <c r="H27" s="62"/>
      <c r="I27" s="62"/>
      <c r="J27" s="62"/>
      <c r="K27" s="4"/>
      <c r="O27" s="148"/>
      <c r="P27" s="138" t="s">
        <v>374</v>
      </c>
      <c r="Q27" s="148"/>
      <c r="R27" s="148"/>
      <c r="S27" s="148"/>
      <c r="T27" s="148"/>
      <c r="U27" s="148"/>
      <c r="V27" s="148"/>
    </row>
    <row r="28" spans="1:23">
      <c r="O28" s="148"/>
      <c r="P28" s="148"/>
      <c r="Q28" s="138" t="s">
        <v>375</v>
      </c>
      <c r="R28" s="148"/>
      <c r="S28" s="148"/>
      <c r="T28" s="148"/>
      <c r="U28" s="148"/>
      <c r="V28" s="148"/>
    </row>
    <row r="29" spans="1:23">
      <c r="O29" s="148"/>
      <c r="P29" s="138"/>
      <c r="Q29" s="148"/>
      <c r="R29" s="172" t="s">
        <v>376</v>
      </c>
      <c r="S29" s="148"/>
      <c r="T29" s="138"/>
      <c r="U29" s="138"/>
      <c r="V29" s="138"/>
      <c r="W29" s="138"/>
    </row>
    <row r="30" spans="1:23">
      <c r="O30" s="148"/>
      <c r="P30" s="138"/>
      <c r="Q30" s="148"/>
      <c r="R30" s="148"/>
      <c r="S30" s="138" t="s">
        <v>377</v>
      </c>
      <c r="T30" s="138"/>
      <c r="U30" s="138"/>
      <c r="V30" s="138"/>
      <c r="W30" s="148"/>
    </row>
    <row r="31" spans="1:23" ht="15.75">
      <c r="B31" s="294" t="s">
        <v>464</v>
      </c>
      <c r="C31" s="341"/>
      <c r="D31" s="150"/>
      <c r="E31" s="150"/>
      <c r="F31" s="150"/>
      <c r="G31" s="150"/>
      <c r="H31" s="150"/>
      <c r="I31" s="150"/>
      <c r="J31" s="150"/>
      <c r="K31" s="150"/>
      <c r="L31" s="150"/>
      <c r="M31" s="150"/>
      <c r="N31" s="150"/>
      <c r="O31" s="296">
        <v>1</v>
      </c>
      <c r="P31" s="5" t="s">
        <v>379</v>
      </c>
      <c r="Q31" s="297"/>
      <c r="R31" s="148"/>
      <c r="S31" s="148"/>
      <c r="T31" s="148"/>
      <c r="U31" s="148"/>
      <c r="V31" s="148"/>
      <c r="W31" s="148"/>
    </row>
    <row r="32" spans="1:23" ht="15.75">
      <c r="B32" s="150"/>
      <c r="C32" s="342" t="s">
        <v>465</v>
      </c>
      <c r="D32" s="298"/>
      <c r="E32" s="298"/>
      <c r="F32" s="299"/>
      <c r="G32" s="299"/>
      <c r="H32" s="299"/>
      <c r="I32" s="299"/>
      <c r="J32" s="299"/>
      <c r="K32" s="299"/>
      <c r="L32" s="299"/>
      <c r="M32" s="299"/>
      <c r="N32" s="4"/>
      <c r="O32" s="318">
        <v>1</v>
      </c>
      <c r="P32" s="5" t="s">
        <v>380</v>
      </c>
      <c r="Q32" s="297"/>
    </row>
    <row r="33" spans="2:21" ht="15.75">
      <c r="B33" s="300"/>
      <c r="C33" s="301"/>
      <c r="D33" s="301"/>
      <c r="E33" s="301"/>
      <c r="F33" s="301"/>
      <c r="G33" s="302"/>
      <c r="H33" s="302"/>
      <c r="I33" s="302"/>
      <c r="J33" s="302"/>
      <c r="K33" s="302"/>
      <c r="L33" s="302"/>
      <c r="N33" s="340"/>
      <c r="O33" s="4">
        <v>0.73</v>
      </c>
      <c r="P33" s="5" t="s">
        <v>134</v>
      </c>
      <c r="Q33" s="5"/>
    </row>
    <row r="34" spans="2:21" ht="15.75">
      <c r="B34" s="300"/>
      <c r="C34" s="301"/>
      <c r="D34" s="301"/>
      <c r="E34" s="301"/>
      <c r="F34" s="301"/>
      <c r="G34" s="301"/>
      <c r="H34" s="303"/>
      <c r="I34" s="303"/>
      <c r="J34" s="303"/>
      <c r="K34" s="303"/>
      <c r="L34" s="65"/>
      <c r="N34" s="340"/>
      <c r="O34" s="4">
        <v>2</v>
      </c>
      <c r="P34" s="5" t="s">
        <v>381</v>
      </c>
      <c r="Q34" s="5"/>
    </row>
    <row r="35" spans="2:21" ht="15.75">
      <c r="B35" s="300"/>
      <c r="C35" s="343" t="s">
        <v>61</v>
      </c>
      <c r="D35" s="234"/>
      <c r="E35" s="299"/>
      <c r="F35" s="303"/>
      <c r="G35" s="303"/>
      <c r="H35" s="303"/>
      <c r="I35" s="304"/>
      <c r="J35" s="301"/>
      <c r="K35" s="301"/>
      <c r="L35" s="303"/>
      <c r="N35" s="340"/>
      <c r="O35" s="4">
        <v>3.7</v>
      </c>
      <c r="P35" s="5" t="s">
        <v>382</v>
      </c>
      <c r="Q35" s="5"/>
    </row>
    <row r="36" spans="2:21" ht="15.75">
      <c r="B36" s="300"/>
      <c r="C36" s="301"/>
      <c r="D36" s="227" t="s">
        <v>466</v>
      </c>
      <c r="E36" s="227"/>
      <c r="F36" s="305"/>
      <c r="G36" s="305"/>
      <c r="H36" s="305"/>
      <c r="I36" s="305"/>
      <c r="J36" s="305"/>
      <c r="K36" s="305"/>
      <c r="L36" s="299"/>
      <c r="N36" s="337">
        <v>0.05</v>
      </c>
      <c r="O36" s="211"/>
      <c r="P36" s="336" t="s">
        <v>444</v>
      </c>
      <c r="Q36" s="336"/>
    </row>
    <row r="37" spans="2:21" ht="15">
      <c r="B37" s="300"/>
      <c r="C37" s="301"/>
      <c r="D37" s="228" t="s">
        <v>467</v>
      </c>
      <c r="E37" s="228"/>
      <c r="F37" s="228"/>
      <c r="G37" s="305"/>
      <c r="H37" s="305"/>
      <c r="I37" s="305"/>
      <c r="J37" s="305"/>
      <c r="K37" s="305"/>
      <c r="L37" s="305"/>
      <c r="N37" s="337">
        <v>0.05</v>
      </c>
      <c r="O37" s="211"/>
      <c r="P37" s="336" t="s">
        <v>445</v>
      </c>
      <c r="Q37" s="336"/>
      <c r="R37" s="3"/>
      <c r="S37" s="3"/>
      <c r="T37" s="3"/>
      <c r="U37" s="3"/>
    </row>
    <row r="38" spans="2:21" ht="15.75">
      <c r="B38" s="300"/>
      <c r="C38" s="301"/>
      <c r="D38" s="229" t="s">
        <v>378</v>
      </c>
      <c r="E38" s="303"/>
      <c r="F38" s="303"/>
      <c r="G38" s="303"/>
      <c r="H38" s="301"/>
      <c r="I38" s="303"/>
      <c r="J38" s="303"/>
      <c r="K38" s="303"/>
      <c r="L38" s="306"/>
      <c r="N38" s="337"/>
      <c r="O38" s="211"/>
      <c r="P38" s="336"/>
      <c r="Q38" s="336"/>
      <c r="R38" s="3"/>
      <c r="S38" s="3"/>
      <c r="T38" s="3"/>
      <c r="U38" s="3"/>
    </row>
    <row r="39" spans="2:21" ht="15">
      <c r="B39" s="300"/>
      <c r="C39" s="301"/>
      <c r="D39" s="301"/>
      <c r="E39" s="301"/>
      <c r="F39" s="301"/>
      <c r="G39" s="301"/>
      <c r="H39" s="301"/>
      <c r="I39" s="301"/>
      <c r="J39" s="301"/>
      <c r="K39" s="301"/>
      <c r="L39" s="301"/>
      <c r="N39" s="211"/>
      <c r="O39" s="389" t="s">
        <v>487</v>
      </c>
      <c r="P39" s="336" t="s">
        <v>134</v>
      </c>
      <c r="Q39" s="336"/>
      <c r="R39" s="3"/>
      <c r="S39" s="3"/>
      <c r="T39" s="3"/>
      <c r="U39" s="3"/>
    </row>
    <row r="40" spans="2:21">
      <c r="N40" s="211"/>
      <c r="O40" s="390" t="s">
        <v>488</v>
      </c>
      <c r="P40" s="336" t="s">
        <v>135</v>
      </c>
      <c r="Q40" s="336"/>
      <c r="R40" s="3"/>
    </row>
    <row r="41" spans="2:21">
      <c r="N41" s="211"/>
      <c r="O41" s="390" t="s">
        <v>489</v>
      </c>
      <c r="P41" s="336" t="s">
        <v>136</v>
      </c>
      <c r="Q41" s="336"/>
      <c r="R41" s="3"/>
    </row>
    <row r="42" spans="2:21">
      <c r="N42" s="211"/>
      <c r="O42" s="390">
        <v>3</v>
      </c>
      <c r="P42" s="336" t="s">
        <v>383</v>
      </c>
      <c r="Q42" s="336"/>
      <c r="R42" s="3"/>
    </row>
    <row r="43" spans="2:21">
      <c r="D43" s="2"/>
      <c r="N43" s="211"/>
      <c r="O43" s="390">
        <v>4</v>
      </c>
      <c r="P43" s="336" t="s">
        <v>384</v>
      </c>
      <c r="Q43" s="336"/>
      <c r="R43" s="3"/>
    </row>
    <row r="44" spans="2:21" ht="15">
      <c r="N44" s="211"/>
      <c r="O44" s="339"/>
      <c r="P44" s="338"/>
      <c r="Q44" s="336"/>
      <c r="R44" s="3"/>
    </row>
    <row r="45" spans="2:21">
      <c r="B45" s="233"/>
      <c r="R45" s="3"/>
    </row>
    <row r="46" spans="2:21">
      <c r="B46" s="232"/>
      <c r="R46" s="3"/>
    </row>
    <row r="47" spans="2:21" ht="15">
      <c r="B47" s="141"/>
      <c r="C47" s="4"/>
      <c r="D47" s="62"/>
      <c r="E47" s="4"/>
      <c r="F47" s="4"/>
      <c r="G47" s="62"/>
      <c r="H47" s="62"/>
      <c r="I47" s="62"/>
      <c r="J47" s="62"/>
      <c r="N47" s="8"/>
      <c r="O47" s="307"/>
      <c r="P47" s="5"/>
      <c r="R47" s="3"/>
    </row>
    <row r="48" spans="2:21">
      <c r="B48" s="142"/>
      <c r="C48" s="4"/>
      <c r="D48" s="62"/>
      <c r="E48" s="4"/>
      <c r="F48" s="4"/>
      <c r="G48" s="62"/>
      <c r="H48" s="62"/>
      <c r="I48" s="62"/>
      <c r="J48" s="62"/>
      <c r="N48" s="8"/>
      <c r="O48" s="5"/>
      <c r="P48" s="5"/>
      <c r="R48" s="3"/>
    </row>
    <row r="49" spans="2:18">
      <c r="B49" s="98"/>
      <c r="C49" s="4"/>
      <c r="D49" s="62"/>
      <c r="E49" s="4"/>
      <c r="F49" s="4"/>
      <c r="G49" s="62"/>
      <c r="H49" s="62"/>
      <c r="I49" s="62"/>
      <c r="J49" s="62"/>
      <c r="N49" s="8"/>
      <c r="O49" s="5"/>
      <c r="P49" s="5"/>
      <c r="R49" s="3"/>
    </row>
    <row r="50" spans="2:18">
      <c r="N50" s="8"/>
      <c r="O50" s="5"/>
      <c r="P50" s="5"/>
    </row>
    <row r="51" spans="2:18">
      <c r="N51" s="8"/>
      <c r="O51" s="5"/>
      <c r="P51" s="5"/>
    </row>
  </sheetData>
  <mergeCells count="8">
    <mergeCell ref="O1:W2"/>
    <mergeCell ref="D1:K1"/>
    <mergeCell ref="A24:C24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1"/>
  <sheetViews>
    <sheetView workbookViewId="0">
      <pane ySplit="2" topLeftCell="A3" activePane="bottomLeft" state="frozen"/>
      <selection pane="bottomLeft" activeCell="E36" sqref="E36"/>
    </sheetView>
  </sheetViews>
  <sheetFormatPr defaultRowHeight="11.25"/>
  <cols>
    <col min="1" max="1" width="11.5703125" style="3" bestFit="1" customWidth="1"/>
    <col min="2" max="2" width="78" style="95" bestFit="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6" customWidth="1"/>
    <col min="9" max="12" width="5.5703125" style="86" customWidth="1"/>
    <col min="13" max="13" width="19.7109375" style="86" customWidth="1"/>
    <col min="14" max="14" width="19.7109375" style="86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3" customFormat="1" ht="15.75" customHeight="1">
      <c r="A1" s="563" t="s">
        <v>1</v>
      </c>
      <c r="B1" s="569" t="s">
        <v>0</v>
      </c>
      <c r="C1" s="571" t="s">
        <v>86</v>
      </c>
      <c r="D1" s="565" t="s">
        <v>3</v>
      </c>
      <c r="E1" s="566"/>
      <c r="F1" s="567" t="s">
        <v>468</v>
      </c>
      <c r="G1" s="568"/>
      <c r="H1" s="554" t="s">
        <v>29</v>
      </c>
      <c r="I1" s="555"/>
      <c r="J1" s="555"/>
      <c r="K1" s="555"/>
      <c r="L1" s="555"/>
      <c r="M1" s="555"/>
      <c r="N1" s="556"/>
    </row>
    <row r="2" spans="1:14" s="9" customFormat="1" ht="16.5" thickBot="1">
      <c r="A2" s="564"/>
      <c r="B2" s="570"/>
      <c r="C2" s="572"/>
      <c r="D2" s="52"/>
      <c r="E2" s="63" t="s">
        <v>9</v>
      </c>
      <c r="F2" s="308"/>
      <c r="G2" s="106" t="s">
        <v>9</v>
      </c>
      <c r="H2" s="557"/>
      <c r="I2" s="558"/>
      <c r="J2" s="558"/>
      <c r="K2" s="558"/>
      <c r="L2" s="558"/>
      <c r="M2" s="558"/>
      <c r="N2" s="559"/>
    </row>
    <row r="3" spans="1:14" s="147" customFormat="1" ht="15">
      <c r="A3" s="454" t="str">
        <f>'1-συμβολαια'!A3</f>
        <v>2ο</v>
      </c>
      <c r="B3" s="448" t="str">
        <f>'1-συμβολαια'!C3</f>
        <v>δάνειο 1ο  κύρου [130τραπεζας]    ΕΞΟΦΛΗΣΗ</v>
      </c>
      <c r="C3" s="449">
        <f>'1-συμβολαια'!D3</f>
        <v>0</v>
      </c>
      <c r="D3" s="450">
        <v>2</v>
      </c>
      <c r="E3" s="450"/>
      <c r="F3" s="382">
        <f t="shared" ref="F3" si="0">(D3-1)*6</f>
        <v>6</v>
      </c>
      <c r="G3" s="451"/>
      <c r="H3" s="440" t="s">
        <v>229</v>
      </c>
      <c r="I3" s="440" t="s">
        <v>137</v>
      </c>
      <c r="J3" s="440"/>
      <c r="K3" s="409"/>
      <c r="L3" s="409"/>
      <c r="M3" s="409"/>
      <c r="N3" s="409"/>
    </row>
    <row r="4" spans="1:14" s="147" customFormat="1" ht="15">
      <c r="A4" s="455">
        <f>'1-συμβολαια'!A4</f>
        <v>0</v>
      </c>
      <c r="B4" s="344" t="str">
        <f>'1-συμβολαια'!C4</f>
        <v>υποθήκη 1ο  κύρου [130τραπεζας]   ΕΞΑΛΕΙΨΗ</v>
      </c>
      <c r="C4" s="345">
        <f>'1-συμβολαια'!D4</f>
        <v>0</v>
      </c>
      <c r="D4" s="450">
        <v>2</v>
      </c>
      <c r="E4" s="378"/>
      <c r="F4" s="346">
        <f t="shared" ref="F4:G23" si="1">(D4-1)*6</f>
        <v>6</v>
      </c>
      <c r="G4" s="347"/>
      <c r="H4" s="334" t="s">
        <v>229</v>
      </c>
      <c r="I4" s="334" t="s">
        <v>137</v>
      </c>
      <c r="J4" s="334"/>
      <c r="K4" s="348"/>
      <c r="L4" s="348"/>
      <c r="M4" s="348"/>
      <c r="N4" s="348"/>
    </row>
    <row r="5" spans="1:14" s="147" customFormat="1" ht="15">
      <c r="A5" s="455">
        <f>'1-συμβολαια'!A5</f>
        <v>0</v>
      </c>
      <c r="B5" s="344" t="str">
        <f>'1-συμβολαια'!C5</f>
        <v>δανείου 1ο  κύρου [130τραπεζας]   ΤΟΚΟΙ [προπληρωθέντες VS υπερΠληρωθέντες</v>
      </c>
      <c r="C5" s="345">
        <f>'1-συμβολαια'!D5</f>
        <v>222.22</v>
      </c>
      <c r="D5" s="450">
        <v>2</v>
      </c>
      <c r="E5" s="378"/>
      <c r="F5" s="346">
        <f t="shared" si="1"/>
        <v>6</v>
      </c>
      <c r="G5" s="347"/>
      <c r="H5" s="334" t="s">
        <v>229</v>
      </c>
      <c r="I5" s="334" t="s">
        <v>137</v>
      </c>
      <c r="J5" s="334"/>
      <c r="K5" s="348"/>
      <c r="L5" s="348"/>
      <c r="M5" s="348"/>
      <c r="N5" s="348"/>
    </row>
    <row r="6" spans="1:14" s="147" customFormat="1" ht="15">
      <c r="A6" s="455">
        <f>'1-συμβολαια'!A6</f>
        <v>0</v>
      </c>
      <c r="B6" s="344" t="str">
        <f>'1-συμβολαια'!C6</f>
        <v>δάνειο 1ο  κύρου [520τραπεζας]    ΕΞΟΦΛΗΣΗ</v>
      </c>
      <c r="C6" s="345">
        <f>'1-συμβολαια'!D6</f>
        <v>0</v>
      </c>
      <c r="D6" s="450">
        <v>2</v>
      </c>
      <c r="E6" s="378"/>
      <c r="F6" s="346">
        <f t="shared" si="1"/>
        <v>6</v>
      </c>
      <c r="G6" s="347"/>
      <c r="H6" s="334" t="s">
        <v>229</v>
      </c>
      <c r="I6" s="334" t="s">
        <v>137</v>
      </c>
      <c r="J6" s="334"/>
      <c r="K6" s="348"/>
      <c r="L6" s="348"/>
      <c r="M6" s="348"/>
      <c r="N6" s="348"/>
    </row>
    <row r="7" spans="1:14" s="147" customFormat="1" ht="15">
      <c r="A7" s="455">
        <f>'1-συμβολαια'!A7</f>
        <v>0</v>
      </c>
      <c r="B7" s="344" t="str">
        <f>'1-συμβολαια'!C7</f>
        <v>υποθήκη 1ο  κύρου [520τραπεζας]   ΕΞΑΛΕΙΨΗ</v>
      </c>
      <c r="C7" s="345">
        <f>'1-συμβολαια'!D7</f>
        <v>0</v>
      </c>
      <c r="D7" s="450">
        <v>2</v>
      </c>
      <c r="E7" s="378"/>
      <c r="F7" s="346">
        <f t="shared" si="1"/>
        <v>6</v>
      </c>
      <c r="G7" s="347"/>
      <c r="H7" s="334" t="s">
        <v>229</v>
      </c>
      <c r="I7" s="334" t="s">
        <v>137</v>
      </c>
      <c r="J7" s="334"/>
      <c r="K7" s="348"/>
      <c r="L7" s="348"/>
      <c r="M7" s="348"/>
      <c r="N7" s="348"/>
    </row>
    <row r="8" spans="1:14" s="147" customFormat="1" ht="15">
      <c r="A8" s="455">
        <f>'1-συμβολαια'!A8</f>
        <v>0</v>
      </c>
      <c r="B8" s="344" t="str">
        <f>'1-συμβολαια'!C8</f>
        <v>δανείου 1ο  κύρου [520τραπεζας]   ΤΟΚΟΙ [προπληρωθέντες VS υπερΠληρωθέντες</v>
      </c>
      <c r="C8" s="345">
        <f>'1-συμβολαια'!D8</f>
        <v>122.22</v>
      </c>
      <c r="D8" s="450">
        <v>2</v>
      </c>
      <c r="E8" s="378"/>
      <c r="F8" s="346">
        <f t="shared" si="1"/>
        <v>6</v>
      </c>
      <c r="G8" s="347"/>
      <c r="H8" s="334" t="s">
        <v>229</v>
      </c>
      <c r="I8" s="334" t="s">
        <v>137</v>
      </c>
      <c r="J8" s="334"/>
      <c r="K8" s="348"/>
      <c r="L8" s="348"/>
      <c r="M8" s="348"/>
      <c r="N8" s="348"/>
    </row>
    <row r="9" spans="1:14" s="147" customFormat="1" ht="15">
      <c r="A9" s="455">
        <f>'1-συμβολαια'!A9</f>
        <v>0</v>
      </c>
      <c r="B9" s="344" t="str">
        <f>'1-συμβολαια'!C9</f>
        <v>δάνειο 1ο  κύρου [520.1τραπεζας]    ΕΞΟΦΛΗΣΗ</v>
      </c>
      <c r="C9" s="345">
        <f>'1-συμβολαια'!D9</f>
        <v>0</v>
      </c>
      <c r="D9" s="450">
        <v>2</v>
      </c>
      <c r="E9" s="452"/>
      <c r="F9" s="346">
        <f t="shared" si="1"/>
        <v>6</v>
      </c>
      <c r="G9" s="347"/>
      <c r="H9" s="334" t="s">
        <v>229</v>
      </c>
      <c r="I9" s="334" t="s">
        <v>137</v>
      </c>
      <c r="J9" s="334"/>
      <c r="K9" s="348"/>
      <c r="L9" s="348"/>
      <c r="M9" s="348"/>
      <c r="N9" s="348"/>
    </row>
    <row r="10" spans="1:14" s="147" customFormat="1" ht="15">
      <c r="A10" s="455">
        <f>'1-συμβολαια'!A10</f>
        <v>0</v>
      </c>
      <c r="B10" s="344" t="str">
        <f>'1-συμβολαια'!C10</f>
        <v>υποθήκη 1ο  κύρου [520.1τραπεζας]   ΕΞΑΛΕΙΨΗ</v>
      </c>
      <c r="C10" s="345">
        <f>'1-συμβολαια'!D10</f>
        <v>0</v>
      </c>
      <c r="D10" s="450">
        <v>2</v>
      </c>
      <c r="E10" s="452"/>
      <c r="F10" s="346">
        <f t="shared" si="1"/>
        <v>6</v>
      </c>
      <c r="G10" s="347"/>
      <c r="H10" s="334" t="s">
        <v>229</v>
      </c>
      <c r="I10" s="334" t="s">
        <v>137</v>
      </c>
      <c r="J10" s="334"/>
      <c r="K10" s="348"/>
      <c r="L10" s="348"/>
      <c r="M10" s="348"/>
      <c r="N10" s="348"/>
    </row>
    <row r="11" spans="1:14" s="147" customFormat="1" ht="15">
      <c r="A11" s="455">
        <f>'1-συμβολαια'!A11</f>
        <v>0</v>
      </c>
      <c r="B11" s="344" t="str">
        <f>'1-συμβολαια'!C11</f>
        <v>δανείου 1ο  κύρου [520.1τραπεζας]   ΤΟΚΟΙ [προπληρωθέντες VS υπερΠληρωθέντες</v>
      </c>
      <c r="C11" s="345">
        <f>'1-συμβολαια'!D11</f>
        <v>144.44</v>
      </c>
      <c r="D11" s="450">
        <v>2</v>
      </c>
      <c r="E11" s="452"/>
      <c r="F11" s="346">
        <f t="shared" si="1"/>
        <v>6</v>
      </c>
      <c r="G11" s="347"/>
      <c r="H11" s="334" t="s">
        <v>229</v>
      </c>
      <c r="I11" s="334" t="s">
        <v>137</v>
      </c>
      <c r="J11" s="334"/>
      <c r="K11" s="348"/>
      <c r="L11" s="348"/>
      <c r="M11" s="348"/>
      <c r="N11" s="348"/>
    </row>
    <row r="12" spans="1:14" s="147" customFormat="1" ht="15">
      <c r="A12" s="455">
        <f>'1-συμβολαια'!A12</f>
        <v>0</v>
      </c>
      <c r="B12" s="344" t="str">
        <f>'1-συμβολαια'!C12</f>
        <v>δάνειο 1ο  κύρου [130.1τραπεζας]    ΕΞΟΦΛΗΣΗ</v>
      </c>
      <c r="C12" s="345">
        <f>'1-συμβολαια'!D12</f>
        <v>0</v>
      </c>
      <c r="D12" s="450">
        <v>2</v>
      </c>
      <c r="E12" s="452"/>
      <c r="F12" s="346">
        <f t="shared" si="1"/>
        <v>6</v>
      </c>
      <c r="G12" s="347"/>
      <c r="H12" s="334" t="s">
        <v>229</v>
      </c>
      <c r="I12" s="334" t="s">
        <v>137</v>
      </c>
      <c r="J12" s="334"/>
      <c r="K12" s="348"/>
      <c r="L12" s="348"/>
      <c r="M12" s="348"/>
      <c r="N12" s="348"/>
    </row>
    <row r="13" spans="1:14" s="147" customFormat="1" ht="15">
      <c r="A13" s="455">
        <f>'1-συμβολαια'!A13</f>
        <v>0</v>
      </c>
      <c r="B13" s="344" t="str">
        <f>'1-συμβολαια'!C13</f>
        <v>υποθήκη 1ο  κύρου [130.1τραπεζας]   ΕΞΑΛΕΙΨΗ</v>
      </c>
      <c r="C13" s="345">
        <f>'1-συμβολαια'!D13</f>
        <v>0</v>
      </c>
      <c r="D13" s="450">
        <v>2</v>
      </c>
      <c r="E13" s="452"/>
      <c r="F13" s="346">
        <f t="shared" si="1"/>
        <v>6</v>
      </c>
      <c r="G13" s="347"/>
      <c r="H13" s="334" t="s">
        <v>229</v>
      </c>
      <c r="I13" s="334" t="s">
        <v>137</v>
      </c>
      <c r="J13" s="334"/>
      <c r="K13" s="348"/>
      <c r="L13" s="348"/>
      <c r="M13" s="348"/>
      <c r="N13" s="348"/>
    </row>
    <row r="14" spans="1:14" s="147" customFormat="1" ht="15">
      <c r="A14" s="455">
        <f>'1-συμβολαια'!A14</f>
        <v>0</v>
      </c>
      <c r="B14" s="344" t="str">
        <f>'1-συμβολαια'!C14</f>
        <v>δανείου 1ο  κύρου [130.1τραπεζας]   ΤΟΚΟΙ [προπληρωθέντες VS υπερΠληρωθέντες</v>
      </c>
      <c r="C14" s="345">
        <f>'1-συμβολαια'!D14</f>
        <v>266.66000000000003</v>
      </c>
      <c r="D14" s="450">
        <v>2</v>
      </c>
      <c r="E14" s="452"/>
      <c r="F14" s="346">
        <f t="shared" si="1"/>
        <v>6</v>
      </c>
      <c r="G14" s="347"/>
      <c r="H14" s="334" t="s">
        <v>229</v>
      </c>
      <c r="I14" s="334" t="s">
        <v>137</v>
      </c>
      <c r="J14" s="334"/>
      <c r="K14" s="348"/>
      <c r="L14" s="348"/>
      <c r="M14" s="348"/>
      <c r="N14" s="348"/>
    </row>
    <row r="15" spans="1:14" s="147" customFormat="1" ht="15">
      <c r="A15" s="455">
        <f>'1-συμβολαια'!A15</f>
        <v>0</v>
      </c>
      <c r="B15" s="344" t="str">
        <f>'1-συμβολαια'!C15</f>
        <v>δάνειο 1ο  κύρου [130.2τραπεζας]    ΕΞΟΦΛΗΣΗ</v>
      </c>
      <c r="C15" s="345">
        <f>'1-συμβολαια'!D15</f>
        <v>0</v>
      </c>
      <c r="D15" s="450">
        <v>2</v>
      </c>
      <c r="E15" s="452"/>
      <c r="F15" s="346">
        <f t="shared" si="1"/>
        <v>6</v>
      </c>
      <c r="G15" s="347"/>
      <c r="H15" s="334" t="s">
        <v>229</v>
      </c>
      <c r="I15" s="334" t="s">
        <v>137</v>
      </c>
      <c r="J15" s="334"/>
      <c r="K15" s="348"/>
      <c r="L15" s="348"/>
      <c r="M15" s="348"/>
      <c r="N15" s="348"/>
    </row>
    <row r="16" spans="1:14" s="147" customFormat="1" ht="15">
      <c r="A16" s="455">
        <f>'1-συμβολαια'!A16</f>
        <v>0</v>
      </c>
      <c r="B16" s="344" t="str">
        <f>'1-συμβολαια'!C16</f>
        <v>υποθήκη 1ο  κύρου [130.2τραπεζας]   ΕΞΑΛΕΙΨΗ</v>
      </c>
      <c r="C16" s="345">
        <f>'1-συμβολαια'!D16</f>
        <v>0</v>
      </c>
      <c r="D16" s="450">
        <v>2</v>
      </c>
      <c r="E16" s="452"/>
      <c r="F16" s="346">
        <f t="shared" si="1"/>
        <v>6</v>
      </c>
      <c r="G16" s="347"/>
      <c r="H16" s="334" t="s">
        <v>229</v>
      </c>
      <c r="I16" s="334" t="s">
        <v>137</v>
      </c>
      <c r="J16" s="334"/>
      <c r="K16" s="348"/>
      <c r="L16" s="348"/>
      <c r="M16" s="348"/>
      <c r="N16" s="348"/>
    </row>
    <row r="17" spans="1:14" s="147" customFormat="1" ht="15">
      <c r="A17" s="455">
        <f>'1-συμβολαια'!A17</f>
        <v>0</v>
      </c>
      <c r="B17" s="344" t="str">
        <f>'1-συμβολαια'!C17</f>
        <v>δανείου 1ο  κύρου [130.2τραπεζας]   ΤΟΚΟΙ [προπληρωθέντες VS υπερΠληρωθέντες</v>
      </c>
      <c r="C17" s="345">
        <f>'1-συμβολαια'!D17</f>
        <v>466.66</v>
      </c>
      <c r="D17" s="450">
        <v>2</v>
      </c>
      <c r="E17" s="452"/>
      <c r="F17" s="346">
        <f t="shared" si="1"/>
        <v>6</v>
      </c>
      <c r="G17" s="347"/>
      <c r="H17" s="334" t="s">
        <v>229</v>
      </c>
      <c r="I17" s="334" t="s">
        <v>137</v>
      </c>
      <c r="J17" s="334"/>
      <c r="K17" s="348"/>
      <c r="L17" s="348"/>
      <c r="M17" s="348"/>
      <c r="N17" s="348"/>
    </row>
    <row r="18" spans="1:14" s="147" customFormat="1" ht="15">
      <c r="A18" s="455">
        <f>'1-συμβολαια'!A18</f>
        <v>0</v>
      </c>
      <c r="B18" s="344" t="str">
        <f>'1-συμβολαια'!C18</f>
        <v>δάνειο 1ο  κύρου [520.2τραπεζας]    ΕΞΟΦΛΗΣΗ</v>
      </c>
      <c r="C18" s="345">
        <f>'1-συμβολαια'!D18</f>
        <v>0</v>
      </c>
      <c r="D18" s="450">
        <v>2</v>
      </c>
      <c r="E18" s="452"/>
      <c r="F18" s="346">
        <f t="shared" si="1"/>
        <v>6</v>
      </c>
      <c r="G18" s="347"/>
      <c r="H18" s="334" t="s">
        <v>229</v>
      </c>
      <c r="I18" s="334" t="s">
        <v>137</v>
      </c>
      <c r="J18" s="334"/>
      <c r="K18" s="348"/>
      <c r="L18" s="348"/>
      <c r="M18" s="348"/>
      <c r="N18" s="348"/>
    </row>
    <row r="19" spans="1:14" s="147" customFormat="1" ht="15">
      <c r="A19" s="455">
        <f>'1-συμβολαια'!A19</f>
        <v>0</v>
      </c>
      <c r="B19" s="344" t="str">
        <f>'1-συμβολαια'!C19</f>
        <v>υποθήκη 1ο  κύρου [520.2τραπεζας]   ΕΞΑΛΕΙΨΗ</v>
      </c>
      <c r="C19" s="345">
        <f>'1-συμβολαια'!D19</f>
        <v>0</v>
      </c>
      <c r="D19" s="450">
        <v>2</v>
      </c>
      <c r="E19" s="452"/>
      <c r="F19" s="346">
        <f t="shared" si="1"/>
        <v>6</v>
      </c>
      <c r="G19" s="347"/>
      <c r="H19" s="334" t="s">
        <v>229</v>
      </c>
      <c r="I19" s="334" t="s">
        <v>137</v>
      </c>
      <c r="J19" s="334"/>
      <c r="K19" s="348"/>
      <c r="L19" s="348"/>
      <c r="M19" s="348"/>
      <c r="N19" s="348"/>
    </row>
    <row r="20" spans="1:14" s="147" customFormat="1" ht="15">
      <c r="A20" s="455">
        <f>'1-συμβολαια'!A20</f>
        <v>0</v>
      </c>
      <c r="B20" s="344" t="str">
        <f>'1-συμβολαια'!C20</f>
        <v>δανείου 1ο  κύρου [520.2τραπεζας]   ΤΟΚΟΙ [προπληρωθέντες VS υπερΠληρωθέντες</v>
      </c>
      <c r="C20" s="345">
        <f>'1-συμβολαια'!D20</f>
        <v>188.88</v>
      </c>
      <c r="D20" s="450">
        <v>2</v>
      </c>
      <c r="E20" s="452"/>
      <c r="F20" s="346">
        <f t="shared" si="1"/>
        <v>6</v>
      </c>
      <c r="G20" s="347"/>
      <c r="H20" s="334" t="s">
        <v>229</v>
      </c>
      <c r="I20" s="334" t="s">
        <v>137</v>
      </c>
      <c r="J20" s="334"/>
      <c r="K20" s="348"/>
      <c r="L20" s="348"/>
      <c r="M20" s="348"/>
      <c r="N20" s="348"/>
    </row>
    <row r="21" spans="1:14" s="147" customFormat="1" ht="15">
      <c r="A21" s="455">
        <f>'1-συμβολαια'!A21</f>
        <v>0</v>
      </c>
      <c r="B21" s="344" t="str">
        <f>'1-συμβολαια'!C21</f>
        <v>δάνειο 1ο  κύρου     ΕΞΟΦΛΗΣΗ</v>
      </c>
      <c r="C21" s="345">
        <f>'1-συμβολαια'!D21</f>
        <v>0</v>
      </c>
      <c r="D21" s="450">
        <v>2</v>
      </c>
      <c r="E21" s="452">
        <v>2</v>
      </c>
      <c r="F21" s="346">
        <f t="shared" si="1"/>
        <v>6</v>
      </c>
      <c r="G21" s="346">
        <f t="shared" si="1"/>
        <v>6</v>
      </c>
      <c r="H21" s="334"/>
      <c r="I21" s="334" t="s">
        <v>137</v>
      </c>
      <c r="J21" s="334"/>
      <c r="K21" s="348"/>
      <c r="L21" s="348"/>
      <c r="M21" s="348"/>
      <c r="N21" s="348"/>
    </row>
    <row r="22" spans="1:14" s="147" customFormat="1" ht="15">
      <c r="A22" s="455">
        <f>'1-συμβολαια'!A22</f>
        <v>0</v>
      </c>
      <c r="B22" s="344" t="str">
        <f>'1-συμβολαια'!C22</f>
        <v>υποθήκη 1ο  κύρου     ΕΞΑΛΕΙΨΗ</v>
      </c>
      <c r="C22" s="345">
        <f>'1-συμβολαια'!D22</f>
        <v>0</v>
      </c>
      <c r="D22" s="450">
        <v>2</v>
      </c>
      <c r="E22" s="452"/>
      <c r="F22" s="346">
        <f t="shared" si="1"/>
        <v>6</v>
      </c>
      <c r="G22" s="347"/>
      <c r="H22" s="334" t="s">
        <v>229</v>
      </c>
      <c r="I22" s="334" t="s">
        <v>137</v>
      </c>
      <c r="J22" s="334"/>
      <c r="K22" s="348"/>
      <c r="L22" s="348"/>
      <c r="M22" s="348"/>
      <c r="N22" s="348"/>
    </row>
    <row r="23" spans="1:14" s="147" customFormat="1" ht="15.75" thickBot="1">
      <c r="A23" s="456">
        <f>'1-συμβολαια'!A23</f>
        <v>0</v>
      </c>
      <c r="B23" s="443" t="str">
        <f>'1-συμβολαια'!C23</f>
        <v>δανείου 1ο  κύρου     ΤΟΚΟΙ [προπληρωθέντες VS υπερΠληρωθέντες</v>
      </c>
      <c r="C23" s="444">
        <f>'1-συμβολαια'!D23</f>
        <v>44.44</v>
      </c>
      <c r="D23" s="453">
        <v>2</v>
      </c>
      <c r="E23" s="453"/>
      <c r="F23" s="445">
        <f t="shared" si="1"/>
        <v>6</v>
      </c>
      <c r="G23" s="446"/>
      <c r="H23" s="438" t="s">
        <v>229</v>
      </c>
      <c r="I23" s="438" t="s">
        <v>137</v>
      </c>
      <c r="J23" s="438"/>
      <c r="K23" s="447"/>
      <c r="L23" s="447"/>
      <c r="M23" s="447"/>
      <c r="N23" s="447"/>
    </row>
    <row r="24" spans="1:14" ht="15.75">
      <c r="A24" s="560" t="s">
        <v>60</v>
      </c>
      <c r="B24" s="561"/>
      <c r="C24" s="561"/>
      <c r="D24" s="561"/>
      <c r="E24" s="562"/>
      <c r="F24" s="114">
        <f>SUM(F3:F23)</f>
        <v>126</v>
      </c>
      <c r="G24" s="114">
        <f>SUM(G3:G23)</f>
        <v>6</v>
      </c>
    </row>
    <row r="25" spans="1:14" ht="15.75">
      <c r="H25" s="149" t="s">
        <v>146</v>
      </c>
      <c r="I25" s="150"/>
      <c r="J25" s="150"/>
      <c r="K25" s="150"/>
      <c r="L25" s="150"/>
      <c r="M25" s="150"/>
    </row>
    <row r="26" spans="1:14" ht="15.75">
      <c r="B26" s="311" t="s">
        <v>469</v>
      </c>
      <c r="C26" s="312"/>
      <c r="D26" s="312"/>
      <c r="E26" s="312"/>
      <c r="F26" s="312"/>
      <c r="I26" s="150" t="s">
        <v>147</v>
      </c>
      <c r="J26" s="150"/>
      <c r="K26" s="150"/>
      <c r="L26" s="150"/>
      <c r="M26" s="91"/>
    </row>
    <row r="27" spans="1:14" ht="15.75">
      <c r="B27" s="3"/>
      <c r="C27" s="234" t="s">
        <v>61</v>
      </c>
      <c r="D27" s="3"/>
      <c r="J27" s="149" t="s">
        <v>148</v>
      </c>
    </row>
    <row r="30" spans="1:14">
      <c r="B30" s="233"/>
    </row>
    <row r="31" spans="1:14">
      <c r="B31" s="232"/>
    </row>
  </sheetData>
  <mergeCells count="7">
    <mergeCell ref="H1:N2"/>
    <mergeCell ref="A24:E24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32"/>
  <sheetViews>
    <sheetView workbookViewId="0">
      <pane ySplit="2" topLeftCell="A3" activePane="bottomLeft" state="frozen"/>
      <selection pane="bottomLeft" activeCell="D29" sqref="D29"/>
    </sheetView>
  </sheetViews>
  <sheetFormatPr defaultRowHeight="11.25"/>
  <cols>
    <col min="1" max="1" width="10.28515625" style="8" bestFit="1" customWidth="1"/>
    <col min="2" max="2" width="78" style="97" bestFit="1" customWidth="1"/>
    <col min="3" max="3" width="7.28515625" style="8" bestFit="1" customWidth="1"/>
    <col min="4" max="4" width="14.140625" style="8" bestFit="1" customWidth="1"/>
    <col min="5" max="5" width="16.28515625" style="8" bestFit="1" customWidth="1"/>
    <col min="6" max="6" width="7" style="8" bestFit="1" customWidth="1"/>
    <col min="7" max="7" width="8.5703125" style="8" bestFit="1" customWidth="1"/>
    <col min="8" max="8" width="7.28515625" style="8" bestFit="1" customWidth="1"/>
    <col min="9" max="9" width="14.140625" style="8" bestFit="1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6" customWidth="1"/>
    <col min="18" max="20" width="6.7109375" style="86" customWidth="1"/>
    <col min="21" max="21" width="30.5703125" style="86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1" s="6" customFormat="1" ht="15.75">
      <c r="A1" s="544" t="s">
        <v>1</v>
      </c>
      <c r="B1" s="546" t="s">
        <v>0</v>
      </c>
      <c r="C1" s="575" t="s">
        <v>11</v>
      </c>
      <c r="D1" s="575"/>
      <c r="E1" s="575"/>
      <c r="F1" s="575"/>
      <c r="G1" s="575"/>
      <c r="H1" s="576" t="s">
        <v>12</v>
      </c>
      <c r="I1" s="576"/>
      <c r="J1" s="576"/>
      <c r="K1" s="576"/>
      <c r="L1" s="576"/>
      <c r="M1" s="576"/>
      <c r="N1" s="576"/>
      <c r="O1" s="579" t="s">
        <v>87</v>
      </c>
      <c r="P1" s="577" t="s">
        <v>230</v>
      </c>
      <c r="Q1" s="573" t="s">
        <v>29</v>
      </c>
      <c r="R1" s="538"/>
      <c r="S1" s="538"/>
      <c r="T1" s="538"/>
      <c r="U1" s="539"/>
    </row>
    <row r="2" spans="1:21" ht="24" customHeight="1" thickBot="1">
      <c r="A2" s="545"/>
      <c r="B2" s="547"/>
      <c r="C2" s="7" t="s">
        <v>47</v>
      </c>
      <c r="D2" s="394" t="s">
        <v>48</v>
      </c>
      <c r="E2" s="394" t="s">
        <v>49</v>
      </c>
      <c r="F2" s="394" t="s">
        <v>50</v>
      </c>
      <c r="G2" s="43" t="s">
        <v>51</v>
      </c>
      <c r="H2" s="394" t="s">
        <v>47</v>
      </c>
      <c r="I2" s="394" t="s">
        <v>48</v>
      </c>
      <c r="J2" s="394" t="s">
        <v>49</v>
      </c>
      <c r="K2" s="394" t="s">
        <v>50</v>
      </c>
      <c r="L2" s="394" t="s">
        <v>51</v>
      </c>
      <c r="M2" s="394" t="s">
        <v>52</v>
      </c>
      <c r="N2" s="44" t="s">
        <v>53</v>
      </c>
      <c r="O2" s="580"/>
      <c r="P2" s="578"/>
      <c r="Q2" s="574"/>
      <c r="R2" s="540"/>
      <c r="S2" s="540"/>
      <c r="T2" s="540"/>
      <c r="U2" s="541"/>
    </row>
    <row r="3" spans="1:21" s="274" customFormat="1" ht="15">
      <c r="A3" s="454" t="str">
        <f>'1-συμβολαια'!A3</f>
        <v>2ο</v>
      </c>
      <c r="B3" s="458" t="str">
        <f>'1-συμβολαια'!C3</f>
        <v>δάνειο 1ο  κύρου [130τραπεζας]    ΕΞΟΦΛΗΣΗ</v>
      </c>
      <c r="C3" s="457">
        <v>1</v>
      </c>
      <c r="D3" s="275" t="s">
        <v>513</v>
      </c>
      <c r="E3" s="275"/>
      <c r="F3" s="275"/>
      <c r="G3" s="275"/>
      <c r="H3" s="350">
        <v>1</v>
      </c>
      <c r="I3" s="270" t="s">
        <v>514</v>
      </c>
      <c r="J3" s="332"/>
      <c r="K3" s="332"/>
      <c r="L3" s="332"/>
      <c r="M3" s="332"/>
      <c r="N3" s="332"/>
      <c r="O3" s="459"/>
      <c r="P3" s="382">
        <f>O3*('2-δικαιώμ'!M3+'3-φύλλα2α'!F3)</f>
        <v>0</v>
      </c>
      <c r="Q3" s="460"/>
      <c r="R3" s="460"/>
      <c r="S3" s="460"/>
      <c r="T3" s="460"/>
      <c r="U3" s="461"/>
    </row>
    <row r="4" spans="1:21" s="274" customFormat="1" ht="15">
      <c r="A4" s="455">
        <f>'1-συμβολαια'!A4</f>
        <v>0</v>
      </c>
      <c r="B4" s="349" t="str">
        <f>'1-συμβολαια'!C4</f>
        <v>υποθήκη 1ο  κύρου [130τραπεζας]   ΕΞΑΛΕΙΨΗ</v>
      </c>
      <c r="C4" s="457">
        <v>1</v>
      </c>
      <c r="D4" s="275" t="s">
        <v>513</v>
      </c>
      <c r="E4" s="275"/>
      <c r="F4" s="275"/>
      <c r="G4" s="275"/>
      <c r="H4" s="350">
        <v>1</v>
      </c>
      <c r="I4" s="270" t="s">
        <v>514</v>
      </c>
      <c r="J4" s="270"/>
      <c r="K4" s="270"/>
      <c r="L4" s="270"/>
      <c r="M4" s="270"/>
      <c r="N4" s="270"/>
      <c r="O4" s="350"/>
      <c r="P4" s="346">
        <f>O4*('2-δικαιώμ'!M4+'3-φύλλα2α'!F4)</f>
        <v>0</v>
      </c>
      <c r="Q4" s="351"/>
      <c r="R4" s="351"/>
      <c r="S4" s="351"/>
      <c r="T4" s="351"/>
      <c r="U4" s="352"/>
    </row>
    <row r="5" spans="1:21" s="274" customFormat="1" ht="15">
      <c r="A5" s="455">
        <f>'1-συμβολαια'!A5</f>
        <v>0</v>
      </c>
      <c r="B5" s="349" t="str">
        <f>'1-συμβολαια'!C5</f>
        <v>δανείου 1ο  κύρου [130τραπεζας]   ΤΟΚΟΙ [προπληρωθέντες VS υπερΠληρωθέντες</v>
      </c>
      <c r="C5" s="457">
        <v>1</v>
      </c>
      <c r="D5" s="275" t="s">
        <v>513</v>
      </c>
      <c r="E5" s="275"/>
      <c r="F5" s="275"/>
      <c r="G5" s="275"/>
      <c r="H5" s="350">
        <v>1</v>
      </c>
      <c r="I5" s="270" t="s">
        <v>514</v>
      </c>
      <c r="J5" s="270"/>
      <c r="K5" s="270"/>
      <c r="L5" s="270"/>
      <c r="M5" s="270"/>
      <c r="N5" s="270"/>
      <c r="O5" s="350"/>
      <c r="P5" s="346">
        <f>O5*('2-δικαιώμ'!M5+'3-φύλλα2α'!F5)</f>
        <v>0</v>
      </c>
      <c r="Q5" s="351"/>
      <c r="R5" s="351"/>
      <c r="S5" s="351"/>
      <c r="T5" s="351"/>
      <c r="U5" s="352"/>
    </row>
    <row r="6" spans="1:21" s="274" customFormat="1" ht="15">
      <c r="A6" s="455">
        <f>'1-συμβολαια'!A6</f>
        <v>0</v>
      </c>
      <c r="B6" s="349" t="str">
        <f>'1-συμβολαια'!C6</f>
        <v>δάνειο 1ο  κύρου [520τραπεζας]    ΕΞΟΦΛΗΣΗ</v>
      </c>
      <c r="C6" s="457">
        <v>1</v>
      </c>
      <c r="D6" s="275" t="s">
        <v>513</v>
      </c>
      <c r="E6" s="275"/>
      <c r="F6" s="275"/>
      <c r="G6" s="275"/>
      <c r="H6" s="350">
        <v>1</v>
      </c>
      <c r="I6" s="270" t="s">
        <v>514</v>
      </c>
      <c r="J6" s="270"/>
      <c r="K6" s="270"/>
      <c r="L6" s="270"/>
      <c r="M6" s="270"/>
      <c r="N6" s="270"/>
      <c r="O6" s="350"/>
      <c r="P6" s="346">
        <f>O6*('2-δικαιώμ'!M6+'3-φύλλα2α'!F6)</f>
        <v>0</v>
      </c>
      <c r="Q6" s="351"/>
      <c r="R6" s="351"/>
      <c r="S6" s="351"/>
      <c r="T6" s="351"/>
      <c r="U6" s="352"/>
    </row>
    <row r="7" spans="1:21" s="274" customFormat="1" ht="15">
      <c r="A7" s="455">
        <f>'1-συμβολαια'!A7</f>
        <v>0</v>
      </c>
      <c r="B7" s="349" t="str">
        <f>'1-συμβολαια'!C7</f>
        <v>υποθήκη 1ο  κύρου [520τραπεζας]   ΕΞΑΛΕΙΨΗ</v>
      </c>
      <c r="C7" s="457">
        <v>1</v>
      </c>
      <c r="D7" s="275" t="s">
        <v>513</v>
      </c>
      <c r="E7" s="275"/>
      <c r="F7" s="275"/>
      <c r="G7" s="275"/>
      <c r="H7" s="350">
        <v>1</v>
      </c>
      <c r="I7" s="270" t="s">
        <v>514</v>
      </c>
      <c r="J7" s="270"/>
      <c r="K7" s="270"/>
      <c r="L7" s="270"/>
      <c r="M7" s="270"/>
      <c r="N7" s="270"/>
      <c r="O7" s="350"/>
      <c r="P7" s="346">
        <f>O7*('2-δικαιώμ'!M7+'3-φύλλα2α'!F7)</f>
        <v>0</v>
      </c>
      <c r="Q7" s="351"/>
      <c r="R7" s="351"/>
      <c r="S7" s="351"/>
      <c r="T7" s="351"/>
      <c r="U7" s="352"/>
    </row>
    <row r="8" spans="1:21" s="274" customFormat="1" ht="15">
      <c r="A8" s="455">
        <f>'1-συμβολαια'!A8</f>
        <v>0</v>
      </c>
      <c r="B8" s="349" t="str">
        <f>'1-συμβολαια'!C8</f>
        <v>δανείου 1ο  κύρου [520τραπεζας]   ΤΟΚΟΙ [προπληρωθέντες VS υπερΠληρωθέντες</v>
      </c>
      <c r="C8" s="457">
        <v>1</v>
      </c>
      <c r="D8" s="275" t="s">
        <v>513</v>
      </c>
      <c r="E8" s="275"/>
      <c r="F8" s="275"/>
      <c r="G8" s="275"/>
      <c r="H8" s="350">
        <v>1</v>
      </c>
      <c r="I8" s="270" t="s">
        <v>514</v>
      </c>
      <c r="J8" s="270"/>
      <c r="K8" s="270"/>
      <c r="L8" s="270"/>
      <c r="M8" s="270"/>
      <c r="N8" s="270"/>
      <c r="O8" s="350"/>
      <c r="P8" s="346">
        <f>O8*('2-δικαιώμ'!M8+'3-φύλλα2α'!F8)</f>
        <v>0</v>
      </c>
      <c r="Q8" s="351"/>
      <c r="R8" s="351"/>
      <c r="S8" s="351"/>
      <c r="T8" s="351"/>
      <c r="U8" s="352"/>
    </row>
    <row r="9" spans="1:21" s="274" customFormat="1" ht="15">
      <c r="A9" s="455">
        <f>'1-συμβολαια'!A9</f>
        <v>0</v>
      </c>
      <c r="B9" s="349" t="str">
        <f>'1-συμβολαια'!C9</f>
        <v>δάνειο 1ο  κύρου [520.1τραπεζας]    ΕΞΟΦΛΗΣΗ</v>
      </c>
      <c r="C9" s="457">
        <v>1</v>
      </c>
      <c r="D9" s="275" t="s">
        <v>513</v>
      </c>
      <c r="E9" s="275"/>
      <c r="F9" s="275"/>
      <c r="G9" s="275"/>
      <c r="H9" s="350">
        <v>1</v>
      </c>
      <c r="I9" s="270" t="s">
        <v>514</v>
      </c>
      <c r="J9" s="275"/>
      <c r="K9" s="275"/>
      <c r="L9" s="275"/>
      <c r="M9" s="275"/>
      <c r="N9" s="275"/>
      <c r="O9" s="350"/>
      <c r="P9" s="346">
        <f>O9*('2-δικαιώμ'!M9+'3-φύλλα2α'!F9)</f>
        <v>0</v>
      </c>
      <c r="Q9" s="351"/>
      <c r="R9" s="351"/>
      <c r="S9" s="351"/>
      <c r="T9" s="351"/>
      <c r="U9" s="352"/>
    </row>
    <row r="10" spans="1:21" s="274" customFormat="1" ht="15">
      <c r="A10" s="455">
        <f>'1-συμβολαια'!A10</f>
        <v>0</v>
      </c>
      <c r="B10" s="349" t="str">
        <f>'1-συμβολαια'!C10</f>
        <v>υποθήκη 1ο  κύρου [520.1τραπεζας]   ΕΞΑΛΕΙΨΗ</v>
      </c>
      <c r="C10" s="457">
        <v>1</v>
      </c>
      <c r="D10" s="275" t="s">
        <v>513</v>
      </c>
      <c r="E10" s="275"/>
      <c r="F10" s="275"/>
      <c r="G10" s="275"/>
      <c r="H10" s="350">
        <v>1</v>
      </c>
      <c r="I10" s="270" t="s">
        <v>514</v>
      </c>
      <c r="J10" s="275"/>
      <c r="K10" s="275"/>
      <c r="L10" s="275"/>
      <c r="M10" s="275"/>
      <c r="N10" s="275"/>
      <c r="O10" s="350"/>
      <c r="P10" s="346">
        <f>O10*('2-δικαιώμ'!M10+'3-φύλλα2α'!F10)</f>
        <v>0</v>
      </c>
      <c r="Q10" s="351"/>
      <c r="R10" s="351"/>
      <c r="S10" s="351"/>
      <c r="T10" s="351"/>
      <c r="U10" s="352"/>
    </row>
    <row r="11" spans="1:21" s="274" customFormat="1" ht="15">
      <c r="A11" s="455">
        <f>'1-συμβολαια'!A11</f>
        <v>0</v>
      </c>
      <c r="B11" s="349" t="str">
        <f>'1-συμβολαια'!C11</f>
        <v>δανείου 1ο  κύρου [520.1τραπεζας]   ΤΟΚΟΙ [προπληρωθέντες VS υπερΠληρωθέντες</v>
      </c>
      <c r="C11" s="457">
        <v>1</v>
      </c>
      <c r="D11" s="275" t="s">
        <v>513</v>
      </c>
      <c r="E11" s="275"/>
      <c r="F11" s="275"/>
      <c r="G11" s="275"/>
      <c r="H11" s="350">
        <v>1</v>
      </c>
      <c r="I11" s="270" t="s">
        <v>514</v>
      </c>
      <c r="J11" s="275"/>
      <c r="K11" s="275"/>
      <c r="L11" s="275"/>
      <c r="M11" s="275"/>
      <c r="N11" s="275"/>
      <c r="O11" s="350"/>
      <c r="P11" s="346">
        <f>O11*('2-δικαιώμ'!M11+'3-φύλλα2α'!F11)</f>
        <v>0</v>
      </c>
      <c r="Q11" s="351"/>
      <c r="R11" s="351"/>
      <c r="S11" s="351"/>
      <c r="T11" s="351"/>
      <c r="U11" s="352"/>
    </row>
    <row r="12" spans="1:21" s="274" customFormat="1" ht="15">
      <c r="A12" s="455">
        <f>'1-συμβολαια'!A12</f>
        <v>0</v>
      </c>
      <c r="B12" s="349" t="str">
        <f>'1-συμβολαια'!C12</f>
        <v>δάνειο 1ο  κύρου [130.1τραπεζας]    ΕΞΟΦΛΗΣΗ</v>
      </c>
      <c r="C12" s="457">
        <v>1</v>
      </c>
      <c r="D12" s="275" t="s">
        <v>513</v>
      </c>
      <c r="E12" s="275"/>
      <c r="F12" s="275"/>
      <c r="G12" s="275"/>
      <c r="H12" s="350">
        <v>1</v>
      </c>
      <c r="I12" s="270" t="s">
        <v>514</v>
      </c>
      <c r="J12" s="275"/>
      <c r="K12" s="275"/>
      <c r="L12" s="275"/>
      <c r="M12" s="275"/>
      <c r="N12" s="275"/>
      <c r="O12" s="350"/>
      <c r="P12" s="346">
        <f>O12*('2-δικαιώμ'!M12+'3-φύλλα2α'!F12)</f>
        <v>0</v>
      </c>
      <c r="Q12" s="351"/>
      <c r="R12" s="351"/>
      <c r="S12" s="351"/>
      <c r="T12" s="351"/>
      <c r="U12" s="352"/>
    </row>
    <row r="13" spans="1:21" s="274" customFormat="1" ht="15">
      <c r="A13" s="455">
        <f>'1-συμβολαια'!A13</f>
        <v>0</v>
      </c>
      <c r="B13" s="349" t="str">
        <f>'1-συμβολαια'!C13</f>
        <v>υποθήκη 1ο  κύρου [130.1τραπεζας]   ΕΞΑΛΕΙΨΗ</v>
      </c>
      <c r="C13" s="457">
        <v>1</v>
      </c>
      <c r="D13" s="275" t="s">
        <v>513</v>
      </c>
      <c r="E13" s="275"/>
      <c r="F13" s="275"/>
      <c r="G13" s="275"/>
      <c r="H13" s="350">
        <v>1</v>
      </c>
      <c r="I13" s="270" t="s">
        <v>514</v>
      </c>
      <c r="J13" s="275"/>
      <c r="K13" s="275"/>
      <c r="L13" s="275"/>
      <c r="M13" s="275"/>
      <c r="N13" s="275"/>
      <c r="O13" s="350"/>
      <c r="P13" s="346">
        <f>O13*('2-δικαιώμ'!M13+'3-φύλλα2α'!F13)</f>
        <v>0</v>
      </c>
      <c r="Q13" s="351"/>
      <c r="R13" s="351"/>
      <c r="S13" s="351"/>
      <c r="T13" s="351"/>
      <c r="U13" s="352"/>
    </row>
    <row r="14" spans="1:21" s="274" customFormat="1" ht="15">
      <c r="A14" s="455">
        <f>'1-συμβολαια'!A14</f>
        <v>0</v>
      </c>
      <c r="B14" s="349" t="str">
        <f>'1-συμβολαια'!C14</f>
        <v>δανείου 1ο  κύρου [130.1τραπεζας]   ΤΟΚΟΙ [προπληρωθέντες VS υπερΠληρωθέντες</v>
      </c>
      <c r="C14" s="457">
        <v>1</v>
      </c>
      <c r="D14" s="275" t="s">
        <v>513</v>
      </c>
      <c r="E14" s="275"/>
      <c r="F14" s="275"/>
      <c r="G14" s="275"/>
      <c r="H14" s="350">
        <v>1</v>
      </c>
      <c r="I14" s="270" t="s">
        <v>514</v>
      </c>
      <c r="J14" s="275"/>
      <c r="K14" s="275"/>
      <c r="L14" s="275"/>
      <c r="M14" s="275"/>
      <c r="N14" s="275"/>
      <c r="O14" s="350"/>
      <c r="P14" s="346">
        <f>O14*('2-δικαιώμ'!M14+'3-φύλλα2α'!F14)</f>
        <v>0</v>
      </c>
      <c r="Q14" s="351"/>
      <c r="R14" s="351"/>
      <c r="S14" s="351"/>
      <c r="T14" s="351"/>
      <c r="U14" s="352"/>
    </row>
    <row r="15" spans="1:21" s="274" customFormat="1" ht="15">
      <c r="A15" s="455">
        <f>'1-συμβολαια'!A15</f>
        <v>0</v>
      </c>
      <c r="B15" s="349" t="str">
        <f>'1-συμβολαια'!C15</f>
        <v>δάνειο 1ο  κύρου [130.2τραπεζας]    ΕΞΟΦΛΗΣΗ</v>
      </c>
      <c r="C15" s="457">
        <v>1</v>
      </c>
      <c r="D15" s="275" t="s">
        <v>513</v>
      </c>
      <c r="E15" s="275"/>
      <c r="F15" s="275"/>
      <c r="G15" s="275"/>
      <c r="H15" s="350">
        <v>1</v>
      </c>
      <c r="I15" s="270" t="s">
        <v>514</v>
      </c>
      <c r="J15" s="275"/>
      <c r="K15" s="275"/>
      <c r="L15" s="275"/>
      <c r="M15" s="275"/>
      <c r="N15" s="275"/>
      <c r="O15" s="350"/>
      <c r="P15" s="346">
        <f>O15*('2-δικαιώμ'!M15+'3-φύλλα2α'!F15)</f>
        <v>0</v>
      </c>
      <c r="Q15" s="351"/>
      <c r="R15" s="351"/>
      <c r="S15" s="351"/>
      <c r="T15" s="351"/>
      <c r="U15" s="352"/>
    </row>
    <row r="16" spans="1:21" s="274" customFormat="1" ht="15">
      <c r="A16" s="455">
        <f>'1-συμβολαια'!A16</f>
        <v>0</v>
      </c>
      <c r="B16" s="349" t="str">
        <f>'1-συμβολαια'!C16</f>
        <v>υποθήκη 1ο  κύρου [130.2τραπεζας]   ΕΞΑΛΕΙΨΗ</v>
      </c>
      <c r="C16" s="457">
        <v>1</v>
      </c>
      <c r="D16" s="275" t="s">
        <v>513</v>
      </c>
      <c r="E16" s="275"/>
      <c r="F16" s="275"/>
      <c r="G16" s="275"/>
      <c r="H16" s="350">
        <v>1</v>
      </c>
      <c r="I16" s="270" t="s">
        <v>514</v>
      </c>
      <c r="J16" s="275"/>
      <c r="K16" s="275"/>
      <c r="L16" s="275"/>
      <c r="M16" s="275"/>
      <c r="N16" s="275"/>
      <c r="O16" s="350"/>
      <c r="P16" s="346">
        <f>O16*('2-δικαιώμ'!M16+'3-φύλλα2α'!F16)</f>
        <v>0</v>
      </c>
      <c r="Q16" s="351"/>
      <c r="R16" s="351"/>
      <c r="S16" s="351"/>
      <c r="T16" s="351"/>
      <c r="U16" s="352"/>
    </row>
    <row r="17" spans="1:25" s="274" customFormat="1" ht="15">
      <c r="A17" s="455">
        <f>'1-συμβολαια'!A17</f>
        <v>0</v>
      </c>
      <c r="B17" s="349" t="str">
        <f>'1-συμβολαια'!C17</f>
        <v>δανείου 1ο  κύρου [130.2τραπεζας]   ΤΟΚΟΙ [προπληρωθέντες VS υπερΠληρωθέντες</v>
      </c>
      <c r="C17" s="457">
        <v>1</v>
      </c>
      <c r="D17" s="275" t="s">
        <v>513</v>
      </c>
      <c r="E17" s="275"/>
      <c r="F17" s="275"/>
      <c r="G17" s="275"/>
      <c r="H17" s="350">
        <v>1</v>
      </c>
      <c r="I17" s="270" t="s">
        <v>514</v>
      </c>
      <c r="J17" s="275"/>
      <c r="K17" s="275"/>
      <c r="L17" s="275"/>
      <c r="M17" s="275"/>
      <c r="N17" s="275"/>
      <c r="O17" s="350"/>
      <c r="P17" s="346">
        <f>O17*('2-δικαιώμ'!M17+'3-φύλλα2α'!F17)</f>
        <v>0</v>
      </c>
      <c r="Q17" s="351"/>
      <c r="R17" s="351"/>
      <c r="S17" s="351"/>
      <c r="T17" s="351"/>
      <c r="U17" s="352"/>
    </row>
    <row r="18" spans="1:25" s="274" customFormat="1" ht="15">
      <c r="A18" s="455">
        <f>'1-συμβολαια'!A18</f>
        <v>0</v>
      </c>
      <c r="B18" s="349" t="str">
        <f>'1-συμβολαια'!C18</f>
        <v>δάνειο 1ο  κύρου [520.2τραπεζας]    ΕΞΟΦΛΗΣΗ</v>
      </c>
      <c r="C18" s="457">
        <v>1</v>
      </c>
      <c r="D18" s="275" t="s">
        <v>513</v>
      </c>
      <c r="E18" s="275"/>
      <c r="F18" s="275"/>
      <c r="G18" s="275"/>
      <c r="H18" s="350">
        <v>1</v>
      </c>
      <c r="I18" s="270" t="s">
        <v>514</v>
      </c>
      <c r="J18" s="275"/>
      <c r="K18" s="275"/>
      <c r="L18" s="275"/>
      <c r="M18" s="275"/>
      <c r="N18" s="275"/>
      <c r="O18" s="350"/>
      <c r="P18" s="346">
        <f>O18*('2-δικαιώμ'!M18+'3-φύλλα2α'!F18)</f>
        <v>0</v>
      </c>
      <c r="Q18" s="351"/>
      <c r="R18" s="351"/>
      <c r="S18" s="351"/>
      <c r="T18" s="351"/>
      <c r="U18" s="352"/>
    </row>
    <row r="19" spans="1:25" s="274" customFormat="1" ht="15">
      <c r="A19" s="455">
        <f>'1-συμβολαια'!A19</f>
        <v>0</v>
      </c>
      <c r="B19" s="349" t="str">
        <f>'1-συμβολαια'!C19</f>
        <v>υποθήκη 1ο  κύρου [520.2τραπεζας]   ΕΞΑΛΕΙΨΗ</v>
      </c>
      <c r="C19" s="457">
        <v>1</v>
      </c>
      <c r="D19" s="275" t="s">
        <v>513</v>
      </c>
      <c r="E19" s="275"/>
      <c r="F19" s="275"/>
      <c r="G19" s="275"/>
      <c r="H19" s="350">
        <v>1</v>
      </c>
      <c r="I19" s="270" t="s">
        <v>514</v>
      </c>
      <c r="J19" s="275"/>
      <c r="K19" s="275"/>
      <c r="L19" s="275"/>
      <c r="M19" s="275"/>
      <c r="N19" s="275"/>
      <c r="O19" s="350"/>
      <c r="P19" s="346">
        <f>O19*('2-δικαιώμ'!M19+'3-φύλλα2α'!F19)</f>
        <v>0</v>
      </c>
      <c r="Q19" s="351"/>
      <c r="R19" s="351"/>
      <c r="S19" s="351"/>
      <c r="T19" s="351"/>
      <c r="U19" s="352"/>
    </row>
    <row r="20" spans="1:25" s="274" customFormat="1" ht="15">
      <c r="A20" s="455">
        <f>'1-συμβολαια'!A20</f>
        <v>0</v>
      </c>
      <c r="B20" s="349" t="str">
        <f>'1-συμβολαια'!C20</f>
        <v>δανείου 1ο  κύρου [520.2τραπεζας]   ΤΟΚΟΙ [προπληρωθέντες VS υπερΠληρωθέντες</v>
      </c>
      <c r="C20" s="457">
        <v>1</v>
      </c>
      <c r="D20" s="275" t="s">
        <v>513</v>
      </c>
      <c r="E20" s="275"/>
      <c r="F20" s="275"/>
      <c r="G20" s="275"/>
      <c r="H20" s="350">
        <v>1</v>
      </c>
      <c r="I20" s="270" t="s">
        <v>514</v>
      </c>
      <c r="J20" s="275"/>
      <c r="K20" s="275"/>
      <c r="L20" s="275"/>
      <c r="M20" s="275"/>
      <c r="N20" s="275"/>
      <c r="O20" s="350"/>
      <c r="P20" s="346">
        <f>O20*('2-δικαιώμ'!M20+'3-φύλλα2α'!F20)</f>
        <v>0</v>
      </c>
      <c r="Q20" s="351"/>
      <c r="R20" s="351"/>
      <c r="S20" s="351"/>
      <c r="T20" s="351"/>
      <c r="U20" s="352"/>
    </row>
    <row r="21" spans="1:25" s="274" customFormat="1" ht="15">
      <c r="A21" s="455">
        <f>'1-συμβολαια'!A21</f>
        <v>0</v>
      </c>
      <c r="B21" s="349" t="str">
        <f>'1-συμβολαια'!C21</f>
        <v>δάνειο 1ο  κύρου     ΕΞΟΦΛΗΣΗ</v>
      </c>
      <c r="C21" s="457">
        <v>1</v>
      </c>
      <c r="D21" s="275" t="s">
        <v>513</v>
      </c>
      <c r="E21" s="275"/>
      <c r="F21" s="275"/>
      <c r="G21" s="275"/>
      <c r="H21" s="350">
        <v>1</v>
      </c>
      <c r="I21" s="270" t="s">
        <v>514</v>
      </c>
      <c r="J21" s="275"/>
      <c r="K21" s="275"/>
      <c r="L21" s="275"/>
      <c r="M21" s="275"/>
      <c r="N21" s="275"/>
      <c r="O21" s="350"/>
      <c r="P21" s="346">
        <f>O21*('2-δικαιώμ'!M21+'3-φύλλα2α'!F21)</f>
        <v>0</v>
      </c>
      <c r="Q21" s="351"/>
      <c r="R21" s="351"/>
      <c r="S21" s="351"/>
      <c r="T21" s="351"/>
      <c r="U21" s="352"/>
    </row>
    <row r="22" spans="1:25" s="274" customFormat="1" ht="15">
      <c r="A22" s="455">
        <f>'1-συμβολαια'!A22</f>
        <v>0</v>
      </c>
      <c r="B22" s="349" t="str">
        <f>'1-συμβολαια'!C22</f>
        <v>υποθήκη 1ο  κύρου     ΕΞΑΛΕΙΨΗ</v>
      </c>
      <c r="C22" s="457">
        <v>1</v>
      </c>
      <c r="D22" s="275" t="s">
        <v>513</v>
      </c>
      <c r="E22" s="275"/>
      <c r="F22" s="275"/>
      <c r="G22" s="275"/>
      <c r="H22" s="275">
        <v>1</v>
      </c>
      <c r="I22" s="275" t="s">
        <v>514</v>
      </c>
      <c r="J22" s="275"/>
      <c r="K22" s="275"/>
      <c r="L22" s="275"/>
      <c r="M22" s="275"/>
      <c r="N22" s="275"/>
      <c r="O22" s="350"/>
      <c r="P22" s="346">
        <f>O22*('2-δικαιώμ'!M22+'3-φύλλα2α'!F22)</f>
        <v>0</v>
      </c>
      <c r="Q22" s="351"/>
      <c r="R22" s="351"/>
      <c r="S22" s="351"/>
      <c r="T22" s="351"/>
      <c r="U22" s="352"/>
    </row>
    <row r="23" spans="1:25" s="274" customFormat="1" ht="15.75" thickBot="1">
      <c r="A23" s="456">
        <f>'1-συμβολαια'!A23</f>
        <v>0</v>
      </c>
      <c r="B23" s="462" t="str">
        <f>'1-συμβολαια'!C23</f>
        <v>δανείου 1ο  κύρου     ΤΟΚΟΙ [προπληρωθέντες VS υπερΠληρωθέντες</v>
      </c>
      <c r="C23" s="467">
        <v>1</v>
      </c>
      <c r="D23" s="468" t="s">
        <v>513</v>
      </c>
      <c r="E23" s="468"/>
      <c r="F23" s="468"/>
      <c r="G23" s="468"/>
      <c r="H23" s="468">
        <v>1</v>
      </c>
      <c r="I23" s="468" t="s">
        <v>514</v>
      </c>
      <c r="J23" s="468"/>
      <c r="K23" s="468"/>
      <c r="L23" s="468"/>
      <c r="M23" s="468"/>
      <c r="N23" s="468"/>
      <c r="O23" s="463"/>
      <c r="P23" s="445">
        <f>O23*('2-δικαιώμ'!M23+'3-φύλλα2α'!F23)</f>
        <v>0</v>
      </c>
      <c r="Q23" s="465"/>
      <c r="R23" s="465"/>
      <c r="S23" s="465"/>
      <c r="T23" s="465"/>
      <c r="U23" s="466"/>
    </row>
    <row r="24" spans="1:25" ht="15.75">
      <c r="A24" s="560" t="s">
        <v>47</v>
      </c>
      <c r="B24" s="561"/>
      <c r="C24" s="561"/>
      <c r="D24" s="561"/>
      <c r="E24" s="561"/>
      <c r="F24" s="561"/>
      <c r="G24" s="561"/>
      <c r="H24" s="561"/>
      <c r="I24" s="561"/>
      <c r="J24" s="561"/>
      <c r="K24" s="561"/>
      <c r="L24" s="561"/>
      <c r="M24" s="561"/>
      <c r="N24" s="561"/>
      <c r="O24" s="561"/>
      <c r="P24" s="104">
        <f>SUM(P3:P23)</f>
        <v>0</v>
      </c>
    </row>
    <row r="26" spans="1:25" ht="15.75">
      <c r="Q26" s="170" t="s">
        <v>149</v>
      </c>
      <c r="R26" s="134"/>
      <c r="S26" s="134"/>
      <c r="T26" s="134"/>
      <c r="U26" s="134"/>
      <c r="V26" s="134"/>
      <c r="W26" s="134"/>
      <c r="X26" s="134"/>
      <c r="Y26" s="121"/>
    </row>
    <row r="27" spans="1:25" ht="15.75">
      <c r="R27" s="150" t="s">
        <v>150</v>
      </c>
      <c r="S27" s="150"/>
      <c r="T27" s="150"/>
      <c r="U27" s="150"/>
      <c r="V27" s="150"/>
      <c r="W27" s="150"/>
      <c r="X27" s="150"/>
    </row>
    <row r="28" spans="1:25" ht="15.75">
      <c r="S28" s="170" t="s">
        <v>151</v>
      </c>
    </row>
    <row r="31" spans="1:25">
      <c r="B31" s="233"/>
    </row>
    <row r="32" spans="1:25">
      <c r="B32" s="232"/>
    </row>
  </sheetData>
  <mergeCells count="8">
    <mergeCell ref="Q1:U2"/>
    <mergeCell ref="A24:O24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45"/>
  <sheetViews>
    <sheetView workbookViewId="0">
      <pane ySplit="2" topLeftCell="A3" activePane="bottomLeft" state="frozen"/>
      <selection pane="bottomLeft" activeCell="A34" sqref="A34"/>
    </sheetView>
  </sheetViews>
  <sheetFormatPr defaultRowHeight="11.25"/>
  <cols>
    <col min="1" max="1" width="10.28515625" style="8" customWidth="1"/>
    <col min="2" max="2" width="55" style="97" bestFit="1" customWidth="1"/>
    <col min="3" max="3" width="12.5703125" style="2" customWidth="1"/>
    <col min="4" max="5" width="7.85546875" style="3" customWidth="1"/>
    <col min="6" max="6" width="6.85546875" style="8" customWidth="1"/>
    <col min="7" max="7" width="7.140625" style="8" customWidth="1"/>
    <col min="8" max="8" width="8.85546875" style="2" customWidth="1"/>
    <col min="9" max="9" width="7.85546875" style="2" customWidth="1"/>
    <col min="10" max="10" width="7.5703125" style="2" customWidth="1"/>
    <col min="11" max="11" width="8.5703125" style="2" customWidth="1"/>
    <col min="12" max="12" width="6.85546875" style="2" customWidth="1"/>
    <col min="13" max="13" width="9" style="2" customWidth="1"/>
    <col min="14" max="14" width="10.5703125" style="2" customWidth="1"/>
    <col min="15" max="15" width="8.28515625" style="2" customWidth="1"/>
    <col min="16" max="16" width="10.28515625" style="2" customWidth="1"/>
    <col min="17" max="17" width="8.7109375" style="2" customWidth="1"/>
    <col min="18" max="18" width="9.85546875" style="364" customWidth="1"/>
    <col min="19" max="19" width="8.5703125" style="364" customWidth="1"/>
    <col min="20" max="22" width="7.28515625" style="364" customWidth="1"/>
    <col min="23" max="23" width="7.140625" style="364" customWidth="1"/>
    <col min="24" max="24" width="4.85546875" style="364" customWidth="1"/>
    <col min="25" max="25" width="5.85546875" style="364" customWidth="1"/>
    <col min="26" max="26" width="5" style="364" customWidth="1"/>
    <col min="27" max="27" width="6.7109375" style="364" customWidth="1"/>
    <col min="28" max="28" width="6.42578125" style="364" customWidth="1"/>
    <col min="29" max="30" width="6.28515625" style="364" customWidth="1"/>
    <col min="31" max="31" width="7.5703125" style="364" customWidth="1"/>
    <col min="32" max="35" width="6.28515625" style="364" customWidth="1"/>
    <col min="36" max="36" width="9.85546875" style="364" customWidth="1"/>
    <col min="37" max="39" width="6.28515625" style="364" customWidth="1"/>
    <col min="40" max="40" width="11.7109375" style="364" customWidth="1"/>
    <col min="41" max="41" width="22.7109375" style="86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15" t="s">
        <v>1</v>
      </c>
      <c r="B1" s="583" t="s">
        <v>0</v>
      </c>
      <c r="C1" s="521" t="s">
        <v>7</v>
      </c>
      <c r="D1" s="585" t="s">
        <v>3</v>
      </c>
      <c r="E1" s="586"/>
      <c r="F1" s="587" t="s">
        <v>470</v>
      </c>
      <c r="G1" s="588"/>
      <c r="H1" s="588"/>
      <c r="I1" s="588"/>
      <c r="J1" s="588"/>
      <c r="K1" s="588"/>
      <c r="L1" s="589"/>
      <c r="M1" s="590" t="s">
        <v>389</v>
      </c>
      <c r="N1" s="591"/>
      <c r="O1" s="592" t="s">
        <v>256</v>
      </c>
      <c r="P1" s="593"/>
      <c r="Q1" s="594" t="s">
        <v>388</v>
      </c>
      <c r="R1" s="582" t="s">
        <v>174</v>
      </c>
      <c r="S1" s="582"/>
      <c r="T1" s="582"/>
      <c r="U1" s="582"/>
      <c r="V1" s="582"/>
      <c r="W1" s="582"/>
      <c r="X1" s="582"/>
      <c r="Y1" s="582"/>
      <c r="Z1" s="582"/>
      <c r="AA1" s="582"/>
      <c r="AB1" s="582"/>
      <c r="AC1" s="582"/>
      <c r="AD1" s="582"/>
      <c r="AE1" s="582"/>
      <c r="AF1" s="582"/>
      <c r="AG1" s="582"/>
      <c r="AH1" s="582"/>
      <c r="AI1" s="582"/>
      <c r="AJ1" s="582"/>
      <c r="AK1" s="582"/>
      <c r="AL1" s="582"/>
      <c r="AM1" s="582"/>
      <c r="AN1" s="582"/>
      <c r="AO1" s="582"/>
    </row>
    <row r="2" spans="1:41" ht="23.25" thickBot="1">
      <c r="A2" s="516"/>
      <c r="B2" s="584"/>
      <c r="C2" s="522"/>
      <c r="D2" s="175" t="s">
        <v>4</v>
      </c>
      <c r="E2" s="160" t="s">
        <v>9</v>
      </c>
      <c r="F2" s="236" t="s">
        <v>4</v>
      </c>
      <c r="G2" s="176" t="s">
        <v>9</v>
      </c>
      <c r="H2" s="158" t="s">
        <v>47</v>
      </c>
      <c r="I2" s="235" t="s">
        <v>9</v>
      </c>
      <c r="J2" s="217" t="s">
        <v>354</v>
      </c>
      <c r="K2" s="217" t="s">
        <v>370</v>
      </c>
      <c r="L2" s="219" t="s">
        <v>356</v>
      </c>
      <c r="M2" s="235" t="s">
        <v>23</v>
      </c>
      <c r="N2" s="237" t="s">
        <v>88</v>
      </c>
      <c r="O2" s="235" t="s">
        <v>23</v>
      </c>
      <c r="P2" s="231" t="s">
        <v>9</v>
      </c>
      <c r="Q2" s="595"/>
      <c r="R2" s="357" t="s">
        <v>130</v>
      </c>
      <c r="S2" s="357" t="s">
        <v>172</v>
      </c>
      <c r="T2" s="357" t="s">
        <v>131</v>
      </c>
      <c r="U2" s="357" t="s">
        <v>258</v>
      </c>
      <c r="V2" s="357" t="s">
        <v>132</v>
      </c>
      <c r="W2" s="357" t="s">
        <v>259</v>
      </c>
      <c r="X2" s="357" t="s">
        <v>152</v>
      </c>
      <c r="Y2" s="357" t="s">
        <v>173</v>
      </c>
      <c r="Z2" s="357" t="s">
        <v>153</v>
      </c>
      <c r="AA2" s="357" t="s">
        <v>260</v>
      </c>
      <c r="AB2" s="357" t="s">
        <v>154</v>
      </c>
      <c r="AC2" s="357" t="s">
        <v>261</v>
      </c>
      <c r="AD2" s="357" t="s">
        <v>155</v>
      </c>
      <c r="AE2" s="357" t="s">
        <v>274</v>
      </c>
      <c r="AF2" s="357" t="s">
        <v>275</v>
      </c>
      <c r="AG2" s="358" t="s">
        <v>276</v>
      </c>
      <c r="AH2" s="357" t="s">
        <v>277</v>
      </c>
      <c r="AI2" s="357" t="s">
        <v>278</v>
      </c>
      <c r="AJ2" s="357" t="s">
        <v>428</v>
      </c>
      <c r="AK2" s="357" t="s">
        <v>429</v>
      </c>
      <c r="AL2" s="357"/>
      <c r="AM2" s="359" t="s">
        <v>92</v>
      </c>
      <c r="AN2" s="360" t="s">
        <v>47</v>
      </c>
      <c r="AO2" s="254" t="s">
        <v>29</v>
      </c>
    </row>
    <row r="3" spans="1:41" s="5" customFormat="1">
      <c r="A3" s="442" t="str">
        <f>'1-συμβολαια'!A3</f>
        <v>2ο</v>
      </c>
      <c r="B3" s="385" t="str">
        <f>'1-συμβολαια'!C3</f>
        <v>δάνειο 1ο  κύρου [130τραπεζας]    ΕΞΟΦΛΗΣΗ</v>
      </c>
      <c r="C3" s="333">
        <f>'1-συμβολαια'!D3</f>
        <v>0</v>
      </c>
      <c r="D3" s="469">
        <f>'3-φύλλα2α'!D3</f>
        <v>2</v>
      </c>
      <c r="E3" s="469">
        <f>'3-φύλλα2α'!E3</f>
        <v>0</v>
      </c>
      <c r="F3" s="470"/>
      <c r="G3" s="470"/>
      <c r="H3" s="328">
        <f t="shared" ref="H3" si="0">F3*D3*5</f>
        <v>0</v>
      </c>
      <c r="I3" s="471">
        <f t="shared" ref="I3" si="1">E3*G3*5</f>
        <v>0</v>
      </c>
      <c r="J3" s="471">
        <f t="shared" ref="J3" si="2">H3*5%</f>
        <v>0</v>
      </c>
      <c r="K3" s="471">
        <f t="shared" ref="K3" si="3">H3*5%</f>
        <v>0</v>
      </c>
      <c r="L3" s="471">
        <f t="shared" ref="L3" si="4">H3*1%</f>
        <v>0</v>
      </c>
      <c r="M3" s="471">
        <f t="shared" ref="M3" si="5">H3-O3</f>
        <v>0</v>
      </c>
      <c r="N3" s="471">
        <f t="shared" ref="N3" si="6">I3-P3</f>
        <v>0</v>
      </c>
      <c r="O3" s="471">
        <f t="shared" ref="O3" si="7">J3+K3+L3</f>
        <v>0</v>
      </c>
      <c r="P3" s="471">
        <f t="shared" ref="P3" si="8">I3*11%</f>
        <v>0</v>
      </c>
      <c r="Q3" s="471">
        <f t="shared" ref="Q3" si="9">O3-P3</f>
        <v>0</v>
      </c>
      <c r="R3" s="356"/>
      <c r="S3" s="356"/>
      <c r="T3" s="356"/>
      <c r="U3" s="356"/>
      <c r="V3" s="356"/>
      <c r="W3" s="356"/>
      <c r="X3" s="356"/>
      <c r="Y3" s="356"/>
      <c r="Z3" s="356"/>
      <c r="AA3" s="356"/>
      <c r="AB3" s="356"/>
      <c r="AC3" s="356"/>
      <c r="AD3" s="356"/>
      <c r="AE3" s="356"/>
      <c r="AF3" s="356"/>
      <c r="AG3" s="356"/>
      <c r="AH3" s="356"/>
      <c r="AI3" s="356"/>
      <c r="AJ3" s="356"/>
      <c r="AK3" s="356"/>
      <c r="AL3" s="356"/>
      <c r="AM3" s="356">
        <f t="shared" ref="AM3" si="10">U3+Y3+AA3+AI3+AK3</f>
        <v>0</v>
      </c>
      <c r="AN3" s="356">
        <f t="shared" ref="AN3" si="11">R3+S3+T3+V3+W3+X3+Z3+AB3+AC3+AD3+AE3+AF3+AG3+AH3+AJ3+AL3</f>
        <v>0</v>
      </c>
      <c r="AO3" s="441"/>
    </row>
    <row r="4" spans="1:41" s="5" customFormat="1">
      <c r="A4" s="435">
        <f>'1-συμβολαια'!A4</f>
        <v>0</v>
      </c>
      <c r="B4" s="331" t="str">
        <f>'1-συμβολαια'!C4</f>
        <v>υποθήκη 1ο  κύρου [130τραπεζας]   ΕΞΑΛΕΙΨΗ</v>
      </c>
      <c r="C4" s="333">
        <f>'1-συμβολαια'!D4</f>
        <v>0</v>
      </c>
      <c r="D4" s="353">
        <f>'3-φύλλα2α'!D4</f>
        <v>2</v>
      </c>
      <c r="E4" s="353">
        <f>'3-φύλλα2α'!E4</f>
        <v>0</v>
      </c>
      <c r="F4" s="393"/>
      <c r="G4" s="393"/>
      <c r="H4" s="327">
        <f t="shared" ref="H4:H23" si="12">F4*D4*5</f>
        <v>0</v>
      </c>
      <c r="I4" s="354">
        <f t="shared" ref="I4:I23" si="13">E4*G4*5</f>
        <v>0</v>
      </c>
      <c r="J4" s="354">
        <f t="shared" ref="J4:J23" si="14">H4*5%</f>
        <v>0</v>
      </c>
      <c r="K4" s="354">
        <f t="shared" ref="K4:K23" si="15">H4*5%</f>
        <v>0</v>
      </c>
      <c r="L4" s="354">
        <f t="shared" ref="L4:L23" si="16">H4*1%</f>
        <v>0</v>
      </c>
      <c r="M4" s="354">
        <f t="shared" ref="M4:M23" si="17">H4-O4</f>
        <v>0</v>
      </c>
      <c r="N4" s="354">
        <f t="shared" ref="N4:N23" si="18">I4-P4</f>
        <v>0</v>
      </c>
      <c r="O4" s="354">
        <f t="shared" ref="O4:O23" si="19">J4+K4+L4</f>
        <v>0</v>
      </c>
      <c r="P4" s="354">
        <f t="shared" ref="P4:P23" si="20">I4*11%</f>
        <v>0</v>
      </c>
      <c r="Q4" s="354">
        <f t="shared" ref="Q4:Q23" si="21">O4-P4</f>
        <v>0</v>
      </c>
      <c r="R4" s="355"/>
      <c r="S4" s="355"/>
      <c r="T4" s="355"/>
      <c r="U4" s="355"/>
      <c r="V4" s="355"/>
      <c r="W4" s="355"/>
      <c r="X4" s="355"/>
      <c r="Y4" s="355"/>
      <c r="Z4" s="355"/>
      <c r="AA4" s="355"/>
      <c r="AB4" s="355"/>
      <c r="AC4" s="355"/>
      <c r="AD4" s="355"/>
      <c r="AE4" s="355">
        <v>10</v>
      </c>
      <c r="AF4" s="355"/>
      <c r="AG4" s="356"/>
      <c r="AH4" s="356"/>
      <c r="AI4" s="356"/>
      <c r="AJ4" s="356"/>
      <c r="AK4" s="356"/>
      <c r="AL4" s="356"/>
      <c r="AM4" s="356">
        <f t="shared" ref="AM4:AM23" si="22">U4+Y4+AA4+AI4+AK4</f>
        <v>0</v>
      </c>
      <c r="AN4" s="356">
        <f t="shared" ref="AN4:AN23" si="23">R4+S4+T4+V4+W4+X4+Z4+AB4+AC4+AD4+AE4+AF4+AG4+AH4+AJ4+AL4</f>
        <v>10</v>
      </c>
      <c r="AO4" s="273"/>
    </row>
    <row r="5" spans="1:41" s="5" customFormat="1">
      <c r="A5" s="435">
        <f>'1-συμβολαια'!A5</f>
        <v>0</v>
      </c>
      <c r="B5" s="331" t="str">
        <f>'1-συμβολαια'!C5</f>
        <v>δανείου 1ο  κύρου [130τραπεζας]   ΤΟΚΟΙ [προπληρωθέντες VS υπερΠληρωθέντες</v>
      </c>
      <c r="C5" s="333">
        <f>'1-συμβολαια'!D5</f>
        <v>222.22</v>
      </c>
      <c r="D5" s="353">
        <f>'3-φύλλα2α'!D5</f>
        <v>2</v>
      </c>
      <c r="E5" s="353">
        <f>'3-φύλλα2α'!E5</f>
        <v>0</v>
      </c>
      <c r="F5" s="393"/>
      <c r="G5" s="393"/>
      <c r="H5" s="327">
        <f t="shared" si="12"/>
        <v>0</v>
      </c>
      <c r="I5" s="354">
        <f t="shared" si="13"/>
        <v>0</v>
      </c>
      <c r="J5" s="354">
        <f t="shared" si="14"/>
        <v>0</v>
      </c>
      <c r="K5" s="354">
        <f t="shared" si="15"/>
        <v>0</v>
      </c>
      <c r="L5" s="354">
        <f t="shared" si="16"/>
        <v>0</v>
      </c>
      <c r="M5" s="354">
        <f t="shared" si="17"/>
        <v>0</v>
      </c>
      <c r="N5" s="354">
        <f t="shared" si="18"/>
        <v>0</v>
      </c>
      <c r="O5" s="354">
        <f t="shared" si="19"/>
        <v>0</v>
      </c>
      <c r="P5" s="354">
        <f t="shared" si="20"/>
        <v>0</v>
      </c>
      <c r="Q5" s="354">
        <f t="shared" si="21"/>
        <v>0</v>
      </c>
      <c r="R5" s="355"/>
      <c r="S5" s="355"/>
      <c r="T5" s="355"/>
      <c r="U5" s="355"/>
      <c r="V5" s="355"/>
      <c r="W5" s="355"/>
      <c r="X5" s="355"/>
      <c r="Y5" s="355"/>
      <c r="Z5" s="355"/>
      <c r="AA5" s="355"/>
      <c r="AB5" s="355"/>
      <c r="AC5" s="355"/>
      <c r="AD5" s="355"/>
      <c r="AE5" s="355"/>
      <c r="AF5" s="355"/>
      <c r="AG5" s="356"/>
      <c r="AH5" s="356"/>
      <c r="AI5" s="356"/>
      <c r="AJ5" s="356"/>
      <c r="AK5" s="356"/>
      <c r="AL5" s="356"/>
      <c r="AM5" s="356">
        <f t="shared" si="22"/>
        <v>0</v>
      </c>
      <c r="AN5" s="356">
        <f t="shared" si="23"/>
        <v>0</v>
      </c>
      <c r="AO5" s="273"/>
    </row>
    <row r="6" spans="1:41" s="5" customFormat="1">
      <c r="A6" s="435">
        <f>'1-συμβολαια'!A6</f>
        <v>0</v>
      </c>
      <c r="B6" s="331" t="str">
        <f>'1-συμβολαια'!C6</f>
        <v>δάνειο 1ο  κύρου [520τραπεζας]    ΕΞΟΦΛΗΣΗ</v>
      </c>
      <c r="C6" s="333">
        <f>'1-συμβολαια'!D6</f>
        <v>0</v>
      </c>
      <c r="D6" s="353">
        <f>'3-φύλλα2α'!D6</f>
        <v>2</v>
      </c>
      <c r="E6" s="353">
        <f>'3-φύλλα2α'!E6</f>
        <v>0</v>
      </c>
      <c r="F6" s="393"/>
      <c r="G6" s="393"/>
      <c r="H6" s="327">
        <f t="shared" si="12"/>
        <v>0</v>
      </c>
      <c r="I6" s="354">
        <f t="shared" si="13"/>
        <v>0</v>
      </c>
      <c r="J6" s="354">
        <f t="shared" si="14"/>
        <v>0</v>
      </c>
      <c r="K6" s="354">
        <f t="shared" si="15"/>
        <v>0</v>
      </c>
      <c r="L6" s="354">
        <f t="shared" si="16"/>
        <v>0</v>
      </c>
      <c r="M6" s="354">
        <f t="shared" si="17"/>
        <v>0</v>
      </c>
      <c r="N6" s="354">
        <f t="shared" si="18"/>
        <v>0</v>
      </c>
      <c r="O6" s="354">
        <f t="shared" si="19"/>
        <v>0</v>
      </c>
      <c r="P6" s="354">
        <f t="shared" si="20"/>
        <v>0</v>
      </c>
      <c r="Q6" s="354">
        <f t="shared" si="21"/>
        <v>0</v>
      </c>
      <c r="R6" s="356"/>
      <c r="S6" s="356"/>
      <c r="T6" s="355"/>
      <c r="U6" s="355"/>
      <c r="V6" s="355"/>
      <c r="W6" s="355"/>
      <c r="X6" s="355"/>
      <c r="Y6" s="355"/>
      <c r="Z6" s="355"/>
      <c r="AA6" s="355"/>
      <c r="AB6" s="355"/>
      <c r="AC6" s="355"/>
      <c r="AD6" s="355"/>
      <c r="AE6" s="355"/>
      <c r="AF6" s="355"/>
      <c r="AG6" s="356"/>
      <c r="AH6" s="356"/>
      <c r="AI6" s="356"/>
      <c r="AJ6" s="356"/>
      <c r="AK6" s="356"/>
      <c r="AL6" s="356"/>
      <c r="AM6" s="356">
        <f t="shared" si="22"/>
        <v>0</v>
      </c>
      <c r="AN6" s="356">
        <f t="shared" si="23"/>
        <v>0</v>
      </c>
      <c r="AO6" s="273"/>
    </row>
    <row r="7" spans="1:41" s="5" customFormat="1">
      <c r="A7" s="435">
        <f>'1-συμβολαια'!A7</f>
        <v>0</v>
      </c>
      <c r="B7" s="331" t="str">
        <f>'1-συμβολαια'!C7</f>
        <v>υποθήκη 1ο  κύρου [520τραπεζας]   ΕΞΑΛΕΙΨΗ</v>
      </c>
      <c r="C7" s="333">
        <f>'1-συμβολαια'!D7</f>
        <v>0</v>
      </c>
      <c r="D7" s="353">
        <f>'3-φύλλα2α'!D7</f>
        <v>2</v>
      </c>
      <c r="E7" s="353">
        <f>'3-φύλλα2α'!E7</f>
        <v>0</v>
      </c>
      <c r="F7" s="393"/>
      <c r="G7" s="393"/>
      <c r="H7" s="327">
        <f t="shared" si="12"/>
        <v>0</v>
      </c>
      <c r="I7" s="354">
        <f t="shared" si="13"/>
        <v>0</v>
      </c>
      <c r="J7" s="354">
        <f t="shared" si="14"/>
        <v>0</v>
      </c>
      <c r="K7" s="354">
        <f t="shared" si="15"/>
        <v>0</v>
      </c>
      <c r="L7" s="354">
        <f t="shared" si="16"/>
        <v>0</v>
      </c>
      <c r="M7" s="354">
        <f t="shared" si="17"/>
        <v>0</v>
      </c>
      <c r="N7" s="354">
        <f t="shared" si="18"/>
        <v>0</v>
      </c>
      <c r="O7" s="354">
        <f t="shared" si="19"/>
        <v>0</v>
      </c>
      <c r="P7" s="354">
        <f t="shared" si="20"/>
        <v>0</v>
      </c>
      <c r="Q7" s="354">
        <f t="shared" si="21"/>
        <v>0</v>
      </c>
      <c r="R7" s="355"/>
      <c r="S7" s="355"/>
      <c r="T7" s="355"/>
      <c r="U7" s="355"/>
      <c r="V7" s="355"/>
      <c r="W7" s="355"/>
      <c r="X7" s="355"/>
      <c r="Y7" s="355"/>
      <c r="Z7" s="355"/>
      <c r="AA7" s="355"/>
      <c r="AB7" s="355"/>
      <c r="AC7" s="355"/>
      <c r="AD7" s="355"/>
      <c r="AE7" s="355">
        <v>10</v>
      </c>
      <c r="AF7" s="355"/>
      <c r="AG7" s="356"/>
      <c r="AH7" s="356"/>
      <c r="AI7" s="356"/>
      <c r="AJ7" s="356"/>
      <c r="AK7" s="356"/>
      <c r="AL7" s="356"/>
      <c r="AM7" s="356">
        <f t="shared" si="22"/>
        <v>0</v>
      </c>
      <c r="AN7" s="356">
        <f t="shared" si="23"/>
        <v>10</v>
      </c>
      <c r="AO7" s="273"/>
    </row>
    <row r="8" spans="1:41" s="5" customFormat="1">
      <c r="A8" s="435">
        <f>'1-συμβολαια'!A8</f>
        <v>0</v>
      </c>
      <c r="B8" s="331" t="str">
        <f>'1-συμβολαια'!C8</f>
        <v>δανείου 1ο  κύρου [520τραπεζας]   ΤΟΚΟΙ [προπληρωθέντες VS υπερΠληρωθέντες</v>
      </c>
      <c r="C8" s="333">
        <f>'1-συμβολαια'!D8</f>
        <v>122.22</v>
      </c>
      <c r="D8" s="353">
        <f>'3-φύλλα2α'!D8</f>
        <v>2</v>
      </c>
      <c r="E8" s="353">
        <f>'3-φύλλα2α'!E8</f>
        <v>0</v>
      </c>
      <c r="F8" s="393"/>
      <c r="G8" s="393"/>
      <c r="H8" s="327">
        <f t="shared" si="12"/>
        <v>0</v>
      </c>
      <c r="I8" s="354">
        <f t="shared" si="13"/>
        <v>0</v>
      </c>
      <c r="J8" s="354">
        <f t="shared" si="14"/>
        <v>0</v>
      </c>
      <c r="K8" s="354">
        <f t="shared" si="15"/>
        <v>0</v>
      </c>
      <c r="L8" s="354">
        <f t="shared" si="16"/>
        <v>0</v>
      </c>
      <c r="M8" s="354">
        <f t="shared" si="17"/>
        <v>0</v>
      </c>
      <c r="N8" s="354">
        <f t="shared" si="18"/>
        <v>0</v>
      </c>
      <c r="O8" s="354">
        <f t="shared" si="19"/>
        <v>0</v>
      </c>
      <c r="P8" s="354">
        <f t="shared" si="20"/>
        <v>0</v>
      </c>
      <c r="Q8" s="354">
        <f t="shared" si="21"/>
        <v>0</v>
      </c>
      <c r="R8" s="355"/>
      <c r="S8" s="355"/>
      <c r="T8" s="355"/>
      <c r="U8" s="355"/>
      <c r="V8" s="355"/>
      <c r="W8" s="355"/>
      <c r="X8" s="355"/>
      <c r="Y8" s="355"/>
      <c r="Z8" s="355"/>
      <c r="AA8" s="355"/>
      <c r="AB8" s="355"/>
      <c r="AC8" s="355"/>
      <c r="AD8" s="355"/>
      <c r="AE8" s="355"/>
      <c r="AF8" s="355"/>
      <c r="AG8" s="356"/>
      <c r="AH8" s="356"/>
      <c r="AI8" s="356"/>
      <c r="AJ8" s="356"/>
      <c r="AK8" s="356"/>
      <c r="AL8" s="356"/>
      <c r="AM8" s="356">
        <f t="shared" si="22"/>
        <v>0</v>
      </c>
      <c r="AN8" s="356">
        <f t="shared" si="23"/>
        <v>0</v>
      </c>
      <c r="AO8" s="273"/>
    </row>
    <row r="9" spans="1:41" s="5" customFormat="1">
      <c r="A9" s="435">
        <f>'1-συμβολαια'!A9</f>
        <v>0</v>
      </c>
      <c r="B9" s="331" t="str">
        <f>'1-συμβολαια'!C9</f>
        <v>δάνειο 1ο  κύρου [520.1τραπεζας]    ΕΞΟΦΛΗΣΗ</v>
      </c>
      <c r="C9" s="333">
        <f>'1-συμβολαια'!D9</f>
        <v>0</v>
      </c>
      <c r="D9" s="353">
        <f>'3-φύλλα2α'!D9</f>
        <v>2</v>
      </c>
      <c r="E9" s="353">
        <f>'3-φύλλα2α'!E9</f>
        <v>0</v>
      </c>
      <c r="F9" s="275"/>
      <c r="G9" s="275"/>
      <c r="H9" s="327">
        <f t="shared" si="12"/>
        <v>0</v>
      </c>
      <c r="I9" s="354">
        <f t="shared" si="13"/>
        <v>0</v>
      </c>
      <c r="J9" s="354">
        <f t="shared" si="14"/>
        <v>0</v>
      </c>
      <c r="K9" s="354">
        <f t="shared" si="15"/>
        <v>0</v>
      </c>
      <c r="L9" s="354">
        <f t="shared" si="16"/>
        <v>0</v>
      </c>
      <c r="M9" s="354">
        <f t="shared" si="17"/>
        <v>0</v>
      </c>
      <c r="N9" s="354">
        <f t="shared" si="18"/>
        <v>0</v>
      </c>
      <c r="O9" s="354">
        <f t="shared" si="19"/>
        <v>0</v>
      </c>
      <c r="P9" s="354">
        <f t="shared" si="20"/>
        <v>0</v>
      </c>
      <c r="Q9" s="354">
        <f t="shared" si="21"/>
        <v>0</v>
      </c>
      <c r="R9" s="356"/>
      <c r="S9" s="356"/>
      <c r="T9" s="355"/>
      <c r="U9" s="355"/>
      <c r="V9" s="355"/>
      <c r="W9" s="355"/>
      <c r="X9" s="355"/>
      <c r="Y9" s="355"/>
      <c r="Z9" s="355"/>
      <c r="AA9" s="355"/>
      <c r="AB9" s="355"/>
      <c r="AC9" s="355"/>
      <c r="AD9" s="355"/>
      <c r="AE9" s="355"/>
      <c r="AF9" s="355"/>
      <c r="AG9" s="356"/>
      <c r="AH9" s="356"/>
      <c r="AI9" s="356"/>
      <c r="AJ9" s="356"/>
      <c r="AK9" s="356"/>
      <c r="AL9" s="356"/>
      <c r="AM9" s="356">
        <f t="shared" si="22"/>
        <v>0</v>
      </c>
      <c r="AN9" s="356">
        <f t="shared" si="23"/>
        <v>0</v>
      </c>
      <c r="AO9" s="273"/>
    </row>
    <row r="10" spans="1:41" s="5" customFormat="1">
      <c r="A10" s="435">
        <f>'1-συμβολαια'!A10</f>
        <v>0</v>
      </c>
      <c r="B10" s="331" t="str">
        <f>'1-συμβολαια'!C10</f>
        <v>υποθήκη 1ο  κύρου [520.1τραπεζας]   ΕΞΑΛΕΙΨΗ</v>
      </c>
      <c r="C10" s="333">
        <f>'1-συμβολαια'!D10</f>
        <v>0</v>
      </c>
      <c r="D10" s="353">
        <f>'3-φύλλα2α'!D10</f>
        <v>2</v>
      </c>
      <c r="E10" s="353">
        <f>'3-φύλλα2α'!E10</f>
        <v>0</v>
      </c>
      <c r="F10" s="275"/>
      <c r="G10" s="275"/>
      <c r="H10" s="327">
        <f t="shared" si="12"/>
        <v>0</v>
      </c>
      <c r="I10" s="354">
        <f t="shared" si="13"/>
        <v>0</v>
      </c>
      <c r="J10" s="354">
        <f t="shared" si="14"/>
        <v>0</v>
      </c>
      <c r="K10" s="354">
        <f t="shared" si="15"/>
        <v>0</v>
      </c>
      <c r="L10" s="354">
        <f t="shared" si="16"/>
        <v>0</v>
      </c>
      <c r="M10" s="354">
        <f t="shared" si="17"/>
        <v>0</v>
      </c>
      <c r="N10" s="354">
        <f t="shared" si="18"/>
        <v>0</v>
      </c>
      <c r="O10" s="354">
        <f t="shared" si="19"/>
        <v>0</v>
      </c>
      <c r="P10" s="354">
        <f t="shared" si="20"/>
        <v>0</v>
      </c>
      <c r="Q10" s="354">
        <f t="shared" si="21"/>
        <v>0</v>
      </c>
      <c r="R10" s="355"/>
      <c r="S10" s="355"/>
      <c r="T10" s="355"/>
      <c r="U10" s="355"/>
      <c r="V10" s="355"/>
      <c r="W10" s="355"/>
      <c r="X10" s="355"/>
      <c r="Y10" s="355"/>
      <c r="Z10" s="355"/>
      <c r="AA10" s="355"/>
      <c r="AB10" s="355"/>
      <c r="AC10" s="355"/>
      <c r="AD10" s="355"/>
      <c r="AE10" s="355">
        <v>10</v>
      </c>
      <c r="AF10" s="355"/>
      <c r="AG10" s="356"/>
      <c r="AH10" s="356"/>
      <c r="AI10" s="356"/>
      <c r="AJ10" s="356"/>
      <c r="AK10" s="356"/>
      <c r="AL10" s="356"/>
      <c r="AM10" s="356">
        <f t="shared" si="22"/>
        <v>0</v>
      </c>
      <c r="AN10" s="356">
        <f t="shared" si="23"/>
        <v>10</v>
      </c>
      <c r="AO10" s="273"/>
    </row>
    <row r="11" spans="1:41" s="5" customFormat="1">
      <c r="A11" s="435">
        <f>'1-συμβολαια'!A11</f>
        <v>0</v>
      </c>
      <c r="B11" s="331" t="str">
        <f>'1-συμβολαια'!C11</f>
        <v>δανείου 1ο  κύρου [520.1τραπεζας]   ΤΟΚΟΙ [προπληρωθέντες VS υπερΠληρωθέντες</v>
      </c>
      <c r="C11" s="333">
        <f>'1-συμβολαια'!D11</f>
        <v>144.44</v>
      </c>
      <c r="D11" s="353">
        <f>'3-φύλλα2α'!D11</f>
        <v>2</v>
      </c>
      <c r="E11" s="353">
        <f>'3-φύλλα2α'!E11</f>
        <v>0</v>
      </c>
      <c r="F11" s="275"/>
      <c r="G11" s="275"/>
      <c r="H11" s="327">
        <f t="shared" si="12"/>
        <v>0</v>
      </c>
      <c r="I11" s="354">
        <f t="shared" si="13"/>
        <v>0</v>
      </c>
      <c r="J11" s="354">
        <f t="shared" si="14"/>
        <v>0</v>
      </c>
      <c r="K11" s="354">
        <f t="shared" si="15"/>
        <v>0</v>
      </c>
      <c r="L11" s="354">
        <f t="shared" si="16"/>
        <v>0</v>
      </c>
      <c r="M11" s="354">
        <f t="shared" si="17"/>
        <v>0</v>
      </c>
      <c r="N11" s="354">
        <f t="shared" si="18"/>
        <v>0</v>
      </c>
      <c r="O11" s="354">
        <f t="shared" si="19"/>
        <v>0</v>
      </c>
      <c r="P11" s="354">
        <f t="shared" si="20"/>
        <v>0</v>
      </c>
      <c r="Q11" s="354">
        <f t="shared" si="21"/>
        <v>0</v>
      </c>
      <c r="R11" s="355"/>
      <c r="S11" s="355"/>
      <c r="T11" s="355"/>
      <c r="U11" s="355"/>
      <c r="V11" s="355"/>
      <c r="W11" s="355"/>
      <c r="X11" s="355"/>
      <c r="Y11" s="355"/>
      <c r="Z11" s="355"/>
      <c r="AA11" s="355"/>
      <c r="AB11" s="355"/>
      <c r="AC11" s="355"/>
      <c r="AD11" s="355"/>
      <c r="AE11" s="355"/>
      <c r="AF11" s="355"/>
      <c r="AG11" s="356"/>
      <c r="AH11" s="356"/>
      <c r="AI11" s="356"/>
      <c r="AJ11" s="356"/>
      <c r="AK11" s="356"/>
      <c r="AL11" s="356"/>
      <c r="AM11" s="356">
        <f t="shared" si="22"/>
        <v>0</v>
      </c>
      <c r="AN11" s="356">
        <f t="shared" si="23"/>
        <v>0</v>
      </c>
      <c r="AO11" s="273"/>
    </row>
    <row r="12" spans="1:41" s="5" customFormat="1">
      <c r="A12" s="435">
        <f>'1-συμβολαια'!A12</f>
        <v>0</v>
      </c>
      <c r="B12" s="331" t="str">
        <f>'1-συμβολαια'!C12</f>
        <v>δάνειο 1ο  κύρου [130.1τραπεζας]    ΕΞΟΦΛΗΣΗ</v>
      </c>
      <c r="C12" s="333">
        <f>'1-συμβολαια'!D12</f>
        <v>0</v>
      </c>
      <c r="D12" s="353">
        <f>'3-φύλλα2α'!D12</f>
        <v>2</v>
      </c>
      <c r="E12" s="353">
        <f>'3-φύλλα2α'!E12</f>
        <v>0</v>
      </c>
      <c r="F12" s="275"/>
      <c r="G12" s="275"/>
      <c r="H12" s="327">
        <f t="shared" si="12"/>
        <v>0</v>
      </c>
      <c r="I12" s="354">
        <f t="shared" si="13"/>
        <v>0</v>
      </c>
      <c r="J12" s="354">
        <f t="shared" si="14"/>
        <v>0</v>
      </c>
      <c r="K12" s="354">
        <f t="shared" si="15"/>
        <v>0</v>
      </c>
      <c r="L12" s="354">
        <f t="shared" si="16"/>
        <v>0</v>
      </c>
      <c r="M12" s="354">
        <f t="shared" si="17"/>
        <v>0</v>
      </c>
      <c r="N12" s="354">
        <f t="shared" si="18"/>
        <v>0</v>
      </c>
      <c r="O12" s="354">
        <f t="shared" si="19"/>
        <v>0</v>
      </c>
      <c r="P12" s="354">
        <f t="shared" si="20"/>
        <v>0</v>
      </c>
      <c r="Q12" s="354">
        <f t="shared" si="21"/>
        <v>0</v>
      </c>
      <c r="R12" s="356"/>
      <c r="S12" s="356"/>
      <c r="T12" s="355"/>
      <c r="U12" s="355"/>
      <c r="V12" s="355"/>
      <c r="W12" s="355"/>
      <c r="X12" s="355"/>
      <c r="Y12" s="355"/>
      <c r="Z12" s="355"/>
      <c r="AA12" s="355"/>
      <c r="AB12" s="355"/>
      <c r="AC12" s="355"/>
      <c r="AD12" s="355"/>
      <c r="AE12" s="355"/>
      <c r="AF12" s="355"/>
      <c r="AG12" s="356"/>
      <c r="AH12" s="356"/>
      <c r="AI12" s="356"/>
      <c r="AJ12" s="356"/>
      <c r="AK12" s="356"/>
      <c r="AL12" s="356"/>
      <c r="AM12" s="356">
        <f t="shared" si="22"/>
        <v>0</v>
      </c>
      <c r="AN12" s="356">
        <f t="shared" si="23"/>
        <v>0</v>
      </c>
      <c r="AO12" s="273"/>
    </row>
    <row r="13" spans="1:41" s="5" customFormat="1">
      <c r="A13" s="435">
        <f>'1-συμβολαια'!A13</f>
        <v>0</v>
      </c>
      <c r="B13" s="331" t="str">
        <f>'1-συμβολαια'!C13</f>
        <v>υποθήκη 1ο  κύρου [130.1τραπεζας]   ΕΞΑΛΕΙΨΗ</v>
      </c>
      <c r="C13" s="333">
        <f>'1-συμβολαια'!D13</f>
        <v>0</v>
      </c>
      <c r="D13" s="353">
        <f>'3-φύλλα2α'!D13</f>
        <v>2</v>
      </c>
      <c r="E13" s="353">
        <f>'3-φύλλα2α'!E13</f>
        <v>0</v>
      </c>
      <c r="F13" s="275"/>
      <c r="G13" s="275"/>
      <c r="H13" s="327">
        <f t="shared" si="12"/>
        <v>0</v>
      </c>
      <c r="I13" s="354">
        <f t="shared" si="13"/>
        <v>0</v>
      </c>
      <c r="J13" s="354">
        <f t="shared" si="14"/>
        <v>0</v>
      </c>
      <c r="K13" s="354">
        <f t="shared" si="15"/>
        <v>0</v>
      </c>
      <c r="L13" s="354">
        <f t="shared" si="16"/>
        <v>0</v>
      </c>
      <c r="M13" s="354">
        <f t="shared" si="17"/>
        <v>0</v>
      </c>
      <c r="N13" s="354">
        <f t="shared" si="18"/>
        <v>0</v>
      </c>
      <c r="O13" s="354">
        <f t="shared" si="19"/>
        <v>0</v>
      </c>
      <c r="P13" s="354">
        <f t="shared" si="20"/>
        <v>0</v>
      </c>
      <c r="Q13" s="354">
        <f t="shared" si="21"/>
        <v>0</v>
      </c>
      <c r="R13" s="355"/>
      <c r="S13" s="355"/>
      <c r="T13" s="355"/>
      <c r="U13" s="355"/>
      <c r="V13" s="355"/>
      <c r="W13" s="355"/>
      <c r="X13" s="355"/>
      <c r="Y13" s="355"/>
      <c r="Z13" s="355"/>
      <c r="AA13" s="355"/>
      <c r="AB13" s="355"/>
      <c r="AC13" s="355"/>
      <c r="AD13" s="355"/>
      <c r="AE13" s="355">
        <v>10</v>
      </c>
      <c r="AF13" s="355"/>
      <c r="AG13" s="356"/>
      <c r="AH13" s="356"/>
      <c r="AI13" s="356"/>
      <c r="AJ13" s="356"/>
      <c r="AK13" s="356"/>
      <c r="AL13" s="356"/>
      <c r="AM13" s="356">
        <f t="shared" si="22"/>
        <v>0</v>
      </c>
      <c r="AN13" s="356">
        <f t="shared" si="23"/>
        <v>10</v>
      </c>
      <c r="AO13" s="273"/>
    </row>
    <row r="14" spans="1:41" s="5" customFormat="1">
      <c r="A14" s="435">
        <f>'1-συμβολαια'!A14</f>
        <v>0</v>
      </c>
      <c r="B14" s="331" t="str">
        <f>'1-συμβολαια'!C14</f>
        <v>δανείου 1ο  κύρου [130.1τραπεζας]   ΤΟΚΟΙ [προπληρωθέντες VS υπερΠληρωθέντες</v>
      </c>
      <c r="C14" s="333">
        <f>'1-συμβολαια'!D14</f>
        <v>266.66000000000003</v>
      </c>
      <c r="D14" s="353">
        <f>'3-φύλλα2α'!D14</f>
        <v>2</v>
      </c>
      <c r="E14" s="353">
        <f>'3-φύλλα2α'!E14</f>
        <v>0</v>
      </c>
      <c r="F14" s="275"/>
      <c r="G14" s="275"/>
      <c r="H14" s="327">
        <f t="shared" si="12"/>
        <v>0</v>
      </c>
      <c r="I14" s="354">
        <f t="shared" si="13"/>
        <v>0</v>
      </c>
      <c r="J14" s="354">
        <f t="shared" si="14"/>
        <v>0</v>
      </c>
      <c r="K14" s="354">
        <f t="shared" si="15"/>
        <v>0</v>
      </c>
      <c r="L14" s="354">
        <f t="shared" si="16"/>
        <v>0</v>
      </c>
      <c r="M14" s="354">
        <f t="shared" si="17"/>
        <v>0</v>
      </c>
      <c r="N14" s="354">
        <f t="shared" si="18"/>
        <v>0</v>
      </c>
      <c r="O14" s="354">
        <f t="shared" si="19"/>
        <v>0</v>
      </c>
      <c r="P14" s="354">
        <f t="shared" si="20"/>
        <v>0</v>
      </c>
      <c r="Q14" s="354">
        <f t="shared" si="21"/>
        <v>0</v>
      </c>
      <c r="R14" s="355"/>
      <c r="S14" s="355"/>
      <c r="T14" s="355"/>
      <c r="U14" s="355"/>
      <c r="V14" s="355"/>
      <c r="W14" s="355"/>
      <c r="X14" s="355"/>
      <c r="Y14" s="355"/>
      <c r="Z14" s="355"/>
      <c r="AA14" s="355"/>
      <c r="AB14" s="355"/>
      <c r="AC14" s="355"/>
      <c r="AD14" s="355"/>
      <c r="AE14" s="355"/>
      <c r="AF14" s="355"/>
      <c r="AG14" s="356"/>
      <c r="AH14" s="356"/>
      <c r="AI14" s="356"/>
      <c r="AJ14" s="356"/>
      <c r="AK14" s="356"/>
      <c r="AL14" s="356"/>
      <c r="AM14" s="356">
        <f t="shared" si="22"/>
        <v>0</v>
      </c>
      <c r="AN14" s="356">
        <f t="shared" si="23"/>
        <v>0</v>
      </c>
      <c r="AO14" s="273"/>
    </row>
    <row r="15" spans="1:41" s="5" customFormat="1">
      <c r="A15" s="435">
        <f>'1-συμβολαια'!A15</f>
        <v>0</v>
      </c>
      <c r="B15" s="331" t="str">
        <f>'1-συμβολαια'!C15</f>
        <v>δάνειο 1ο  κύρου [130.2τραπεζας]    ΕΞΟΦΛΗΣΗ</v>
      </c>
      <c r="C15" s="333">
        <f>'1-συμβολαια'!D15</f>
        <v>0</v>
      </c>
      <c r="D15" s="353">
        <f>'3-φύλλα2α'!D15</f>
        <v>2</v>
      </c>
      <c r="E15" s="353">
        <f>'3-φύλλα2α'!E15</f>
        <v>0</v>
      </c>
      <c r="F15" s="275"/>
      <c r="G15" s="275"/>
      <c r="H15" s="327">
        <f t="shared" si="12"/>
        <v>0</v>
      </c>
      <c r="I15" s="354">
        <f t="shared" si="13"/>
        <v>0</v>
      </c>
      <c r="J15" s="354">
        <f t="shared" si="14"/>
        <v>0</v>
      </c>
      <c r="K15" s="354">
        <f t="shared" si="15"/>
        <v>0</v>
      </c>
      <c r="L15" s="354">
        <f t="shared" si="16"/>
        <v>0</v>
      </c>
      <c r="M15" s="354">
        <f t="shared" si="17"/>
        <v>0</v>
      </c>
      <c r="N15" s="354">
        <f t="shared" si="18"/>
        <v>0</v>
      </c>
      <c r="O15" s="354">
        <f t="shared" si="19"/>
        <v>0</v>
      </c>
      <c r="P15" s="354">
        <f t="shared" si="20"/>
        <v>0</v>
      </c>
      <c r="Q15" s="354">
        <f t="shared" si="21"/>
        <v>0</v>
      </c>
      <c r="R15" s="356"/>
      <c r="S15" s="356"/>
      <c r="T15" s="355"/>
      <c r="U15" s="355"/>
      <c r="V15" s="355"/>
      <c r="W15" s="355"/>
      <c r="X15" s="355"/>
      <c r="Y15" s="355"/>
      <c r="Z15" s="355"/>
      <c r="AA15" s="355"/>
      <c r="AB15" s="355"/>
      <c r="AC15" s="355"/>
      <c r="AD15" s="355"/>
      <c r="AE15" s="355"/>
      <c r="AF15" s="355"/>
      <c r="AG15" s="356"/>
      <c r="AH15" s="356"/>
      <c r="AI15" s="356"/>
      <c r="AJ15" s="356"/>
      <c r="AK15" s="356"/>
      <c r="AL15" s="356"/>
      <c r="AM15" s="356">
        <f t="shared" si="22"/>
        <v>0</v>
      </c>
      <c r="AN15" s="356">
        <f t="shared" si="23"/>
        <v>0</v>
      </c>
      <c r="AO15" s="273"/>
    </row>
    <row r="16" spans="1:41" s="5" customFormat="1">
      <c r="A16" s="435">
        <f>'1-συμβολαια'!A16</f>
        <v>0</v>
      </c>
      <c r="B16" s="331" t="str">
        <f>'1-συμβολαια'!C16</f>
        <v>υποθήκη 1ο  κύρου [130.2τραπεζας]   ΕΞΑΛΕΙΨΗ</v>
      </c>
      <c r="C16" s="333">
        <f>'1-συμβολαια'!D16</f>
        <v>0</v>
      </c>
      <c r="D16" s="353">
        <f>'3-φύλλα2α'!D16</f>
        <v>2</v>
      </c>
      <c r="E16" s="353">
        <f>'3-φύλλα2α'!E16</f>
        <v>0</v>
      </c>
      <c r="F16" s="275"/>
      <c r="G16" s="275"/>
      <c r="H16" s="327">
        <f t="shared" si="12"/>
        <v>0</v>
      </c>
      <c r="I16" s="354">
        <f t="shared" si="13"/>
        <v>0</v>
      </c>
      <c r="J16" s="354">
        <f t="shared" si="14"/>
        <v>0</v>
      </c>
      <c r="K16" s="354">
        <f t="shared" si="15"/>
        <v>0</v>
      </c>
      <c r="L16" s="354">
        <f t="shared" si="16"/>
        <v>0</v>
      </c>
      <c r="M16" s="354">
        <f t="shared" si="17"/>
        <v>0</v>
      </c>
      <c r="N16" s="354">
        <f t="shared" si="18"/>
        <v>0</v>
      </c>
      <c r="O16" s="354">
        <f t="shared" si="19"/>
        <v>0</v>
      </c>
      <c r="P16" s="354">
        <f t="shared" si="20"/>
        <v>0</v>
      </c>
      <c r="Q16" s="354">
        <f t="shared" si="21"/>
        <v>0</v>
      </c>
      <c r="R16" s="355"/>
      <c r="S16" s="355"/>
      <c r="T16" s="355"/>
      <c r="U16" s="355"/>
      <c r="V16" s="355"/>
      <c r="W16" s="355"/>
      <c r="X16" s="355"/>
      <c r="Y16" s="355"/>
      <c r="Z16" s="355"/>
      <c r="AA16" s="355"/>
      <c r="AB16" s="355"/>
      <c r="AC16" s="355"/>
      <c r="AD16" s="355"/>
      <c r="AE16" s="355">
        <v>10</v>
      </c>
      <c r="AF16" s="355"/>
      <c r="AG16" s="356"/>
      <c r="AH16" s="356"/>
      <c r="AI16" s="356"/>
      <c r="AJ16" s="356"/>
      <c r="AK16" s="356"/>
      <c r="AL16" s="356"/>
      <c r="AM16" s="356">
        <f t="shared" si="22"/>
        <v>0</v>
      </c>
      <c r="AN16" s="356">
        <f t="shared" si="23"/>
        <v>10</v>
      </c>
      <c r="AO16" s="273"/>
    </row>
    <row r="17" spans="1:41" s="5" customFormat="1">
      <c r="A17" s="435">
        <f>'1-συμβολαια'!A17</f>
        <v>0</v>
      </c>
      <c r="B17" s="331" t="str">
        <f>'1-συμβολαια'!C17</f>
        <v>δανείου 1ο  κύρου [130.2τραπεζας]   ΤΟΚΟΙ [προπληρωθέντες VS υπερΠληρωθέντες</v>
      </c>
      <c r="C17" s="333">
        <f>'1-συμβολαια'!D17</f>
        <v>466.66</v>
      </c>
      <c r="D17" s="353">
        <f>'3-φύλλα2α'!D17</f>
        <v>2</v>
      </c>
      <c r="E17" s="353">
        <f>'3-φύλλα2α'!E17</f>
        <v>0</v>
      </c>
      <c r="F17" s="275"/>
      <c r="G17" s="275"/>
      <c r="H17" s="327">
        <f t="shared" si="12"/>
        <v>0</v>
      </c>
      <c r="I17" s="354">
        <f t="shared" si="13"/>
        <v>0</v>
      </c>
      <c r="J17" s="354">
        <f t="shared" si="14"/>
        <v>0</v>
      </c>
      <c r="K17" s="354">
        <f t="shared" si="15"/>
        <v>0</v>
      </c>
      <c r="L17" s="354">
        <f t="shared" si="16"/>
        <v>0</v>
      </c>
      <c r="M17" s="354">
        <f t="shared" si="17"/>
        <v>0</v>
      </c>
      <c r="N17" s="354">
        <f t="shared" si="18"/>
        <v>0</v>
      </c>
      <c r="O17" s="354">
        <f t="shared" si="19"/>
        <v>0</v>
      </c>
      <c r="P17" s="354">
        <f t="shared" si="20"/>
        <v>0</v>
      </c>
      <c r="Q17" s="354">
        <f t="shared" si="21"/>
        <v>0</v>
      </c>
      <c r="R17" s="355"/>
      <c r="S17" s="355"/>
      <c r="T17" s="355"/>
      <c r="U17" s="355"/>
      <c r="V17" s="355"/>
      <c r="W17" s="355"/>
      <c r="X17" s="355"/>
      <c r="Y17" s="355"/>
      <c r="Z17" s="355"/>
      <c r="AA17" s="355"/>
      <c r="AB17" s="355"/>
      <c r="AC17" s="355"/>
      <c r="AD17" s="355"/>
      <c r="AE17" s="355"/>
      <c r="AF17" s="355"/>
      <c r="AG17" s="356"/>
      <c r="AH17" s="356"/>
      <c r="AI17" s="356"/>
      <c r="AJ17" s="356"/>
      <c r="AK17" s="356"/>
      <c r="AL17" s="356"/>
      <c r="AM17" s="356">
        <f t="shared" si="22"/>
        <v>0</v>
      </c>
      <c r="AN17" s="356">
        <f t="shared" si="23"/>
        <v>0</v>
      </c>
      <c r="AO17" s="273"/>
    </row>
    <row r="18" spans="1:41" s="5" customFormat="1">
      <c r="A18" s="435">
        <f>'1-συμβολαια'!A18</f>
        <v>0</v>
      </c>
      <c r="B18" s="331" t="str">
        <f>'1-συμβολαια'!C18</f>
        <v>δάνειο 1ο  κύρου [520.2τραπεζας]    ΕΞΟΦΛΗΣΗ</v>
      </c>
      <c r="C18" s="333">
        <f>'1-συμβολαια'!D18</f>
        <v>0</v>
      </c>
      <c r="D18" s="353">
        <f>'3-φύλλα2α'!D18</f>
        <v>2</v>
      </c>
      <c r="E18" s="353">
        <f>'3-φύλλα2α'!E18</f>
        <v>0</v>
      </c>
      <c r="F18" s="275"/>
      <c r="G18" s="275"/>
      <c r="H18" s="327">
        <f t="shared" si="12"/>
        <v>0</v>
      </c>
      <c r="I18" s="354">
        <f t="shared" si="13"/>
        <v>0</v>
      </c>
      <c r="J18" s="354">
        <f t="shared" si="14"/>
        <v>0</v>
      </c>
      <c r="K18" s="354">
        <f t="shared" si="15"/>
        <v>0</v>
      </c>
      <c r="L18" s="354">
        <f t="shared" si="16"/>
        <v>0</v>
      </c>
      <c r="M18" s="354">
        <f t="shared" si="17"/>
        <v>0</v>
      </c>
      <c r="N18" s="354">
        <f t="shared" si="18"/>
        <v>0</v>
      </c>
      <c r="O18" s="354">
        <f t="shared" si="19"/>
        <v>0</v>
      </c>
      <c r="P18" s="354">
        <f t="shared" si="20"/>
        <v>0</v>
      </c>
      <c r="Q18" s="354">
        <f t="shared" si="21"/>
        <v>0</v>
      </c>
      <c r="R18" s="356"/>
      <c r="S18" s="356"/>
      <c r="T18" s="355"/>
      <c r="U18" s="355"/>
      <c r="V18" s="355"/>
      <c r="W18" s="355"/>
      <c r="X18" s="355"/>
      <c r="Y18" s="355"/>
      <c r="Z18" s="355"/>
      <c r="AA18" s="355"/>
      <c r="AB18" s="355"/>
      <c r="AC18" s="355"/>
      <c r="AD18" s="355"/>
      <c r="AE18" s="355"/>
      <c r="AF18" s="355"/>
      <c r="AG18" s="356"/>
      <c r="AH18" s="356"/>
      <c r="AI18" s="356"/>
      <c r="AJ18" s="356"/>
      <c r="AK18" s="356"/>
      <c r="AL18" s="356"/>
      <c r="AM18" s="356">
        <f t="shared" si="22"/>
        <v>0</v>
      </c>
      <c r="AN18" s="356">
        <f t="shared" si="23"/>
        <v>0</v>
      </c>
      <c r="AO18" s="273"/>
    </row>
    <row r="19" spans="1:41" s="5" customFormat="1">
      <c r="A19" s="435">
        <f>'1-συμβολαια'!A19</f>
        <v>0</v>
      </c>
      <c r="B19" s="331" t="str">
        <f>'1-συμβολαια'!C19</f>
        <v>υποθήκη 1ο  κύρου [520.2τραπεζας]   ΕΞΑΛΕΙΨΗ</v>
      </c>
      <c r="C19" s="333">
        <f>'1-συμβολαια'!D19</f>
        <v>0</v>
      </c>
      <c r="D19" s="353">
        <f>'3-φύλλα2α'!D19</f>
        <v>2</v>
      </c>
      <c r="E19" s="353">
        <f>'3-φύλλα2α'!E19</f>
        <v>0</v>
      </c>
      <c r="F19" s="275"/>
      <c r="G19" s="275"/>
      <c r="H19" s="327">
        <f t="shared" si="12"/>
        <v>0</v>
      </c>
      <c r="I19" s="354">
        <f t="shared" si="13"/>
        <v>0</v>
      </c>
      <c r="J19" s="354">
        <f t="shared" si="14"/>
        <v>0</v>
      </c>
      <c r="K19" s="354">
        <f t="shared" si="15"/>
        <v>0</v>
      </c>
      <c r="L19" s="354">
        <f t="shared" si="16"/>
        <v>0</v>
      </c>
      <c r="M19" s="354">
        <f t="shared" si="17"/>
        <v>0</v>
      </c>
      <c r="N19" s="354">
        <f t="shared" si="18"/>
        <v>0</v>
      </c>
      <c r="O19" s="354">
        <f t="shared" si="19"/>
        <v>0</v>
      </c>
      <c r="P19" s="354">
        <f t="shared" si="20"/>
        <v>0</v>
      </c>
      <c r="Q19" s="354">
        <f t="shared" si="21"/>
        <v>0</v>
      </c>
      <c r="R19" s="355"/>
      <c r="S19" s="355"/>
      <c r="T19" s="355"/>
      <c r="U19" s="355"/>
      <c r="V19" s="355"/>
      <c r="W19" s="355"/>
      <c r="X19" s="355"/>
      <c r="Y19" s="355"/>
      <c r="Z19" s="355"/>
      <c r="AA19" s="355"/>
      <c r="AB19" s="355"/>
      <c r="AC19" s="355"/>
      <c r="AD19" s="355"/>
      <c r="AE19" s="355">
        <v>10</v>
      </c>
      <c r="AF19" s="355"/>
      <c r="AG19" s="356"/>
      <c r="AH19" s="356"/>
      <c r="AI19" s="356"/>
      <c r="AJ19" s="356"/>
      <c r="AK19" s="356"/>
      <c r="AL19" s="356"/>
      <c r="AM19" s="356">
        <f t="shared" si="22"/>
        <v>0</v>
      </c>
      <c r="AN19" s="356">
        <f t="shared" si="23"/>
        <v>10</v>
      </c>
      <c r="AO19" s="273"/>
    </row>
    <row r="20" spans="1:41" s="5" customFormat="1">
      <c r="A20" s="435">
        <f>'1-συμβολαια'!A20</f>
        <v>0</v>
      </c>
      <c r="B20" s="331" t="str">
        <f>'1-συμβολαια'!C20</f>
        <v>δανείου 1ο  κύρου [520.2τραπεζας]   ΤΟΚΟΙ [προπληρωθέντες VS υπερΠληρωθέντες</v>
      </c>
      <c r="C20" s="333">
        <f>'1-συμβολαια'!D20</f>
        <v>188.88</v>
      </c>
      <c r="D20" s="353">
        <f>'3-φύλλα2α'!D20</f>
        <v>2</v>
      </c>
      <c r="E20" s="353">
        <f>'3-φύλλα2α'!E20</f>
        <v>0</v>
      </c>
      <c r="F20" s="275"/>
      <c r="G20" s="275"/>
      <c r="H20" s="327">
        <f t="shared" si="12"/>
        <v>0</v>
      </c>
      <c r="I20" s="354">
        <f t="shared" si="13"/>
        <v>0</v>
      </c>
      <c r="J20" s="354">
        <f t="shared" si="14"/>
        <v>0</v>
      </c>
      <c r="K20" s="354">
        <f t="shared" si="15"/>
        <v>0</v>
      </c>
      <c r="L20" s="354">
        <f t="shared" si="16"/>
        <v>0</v>
      </c>
      <c r="M20" s="354">
        <f t="shared" si="17"/>
        <v>0</v>
      </c>
      <c r="N20" s="354">
        <f t="shared" si="18"/>
        <v>0</v>
      </c>
      <c r="O20" s="354">
        <f t="shared" si="19"/>
        <v>0</v>
      </c>
      <c r="P20" s="354">
        <f t="shared" si="20"/>
        <v>0</v>
      </c>
      <c r="Q20" s="354">
        <f t="shared" si="21"/>
        <v>0</v>
      </c>
      <c r="R20" s="355"/>
      <c r="S20" s="355"/>
      <c r="T20" s="355"/>
      <c r="U20" s="355"/>
      <c r="V20" s="355"/>
      <c r="W20" s="355"/>
      <c r="X20" s="355"/>
      <c r="Y20" s="355"/>
      <c r="Z20" s="355"/>
      <c r="AA20" s="355"/>
      <c r="AB20" s="355"/>
      <c r="AC20" s="355"/>
      <c r="AD20" s="355"/>
      <c r="AE20" s="355"/>
      <c r="AF20" s="355"/>
      <c r="AG20" s="356"/>
      <c r="AH20" s="356"/>
      <c r="AI20" s="356"/>
      <c r="AJ20" s="356"/>
      <c r="AK20" s="356"/>
      <c r="AL20" s="356"/>
      <c r="AM20" s="356">
        <f t="shared" si="22"/>
        <v>0</v>
      </c>
      <c r="AN20" s="356">
        <f t="shared" si="23"/>
        <v>0</v>
      </c>
      <c r="AO20" s="273"/>
    </row>
    <row r="21" spans="1:41" s="5" customFormat="1">
      <c r="A21" s="435">
        <f>'1-συμβολαια'!A21</f>
        <v>0</v>
      </c>
      <c r="B21" s="331" t="str">
        <f>'1-συμβολαια'!C21</f>
        <v>δάνειο 1ο  κύρου     ΕΞΟΦΛΗΣΗ</v>
      </c>
      <c r="C21" s="333">
        <f>'1-συμβολαια'!D21</f>
        <v>0</v>
      </c>
      <c r="D21" s="353">
        <f>'3-φύλλα2α'!D21</f>
        <v>2</v>
      </c>
      <c r="E21" s="353">
        <f>'3-φύλλα2α'!E21</f>
        <v>2</v>
      </c>
      <c r="F21" s="275">
        <v>2</v>
      </c>
      <c r="G21" s="275"/>
      <c r="H21" s="327">
        <f t="shared" si="12"/>
        <v>20</v>
      </c>
      <c r="I21" s="354">
        <f t="shared" si="13"/>
        <v>0</v>
      </c>
      <c r="J21" s="354">
        <f t="shared" si="14"/>
        <v>1</v>
      </c>
      <c r="K21" s="354">
        <f t="shared" si="15"/>
        <v>1</v>
      </c>
      <c r="L21" s="354">
        <f t="shared" si="16"/>
        <v>0.2</v>
      </c>
      <c r="M21" s="354">
        <f t="shared" si="17"/>
        <v>17.8</v>
      </c>
      <c r="N21" s="354">
        <f t="shared" si="18"/>
        <v>0</v>
      </c>
      <c r="O21" s="354">
        <f t="shared" si="19"/>
        <v>2.2000000000000002</v>
      </c>
      <c r="P21" s="354">
        <f t="shared" si="20"/>
        <v>0</v>
      </c>
      <c r="Q21" s="354">
        <f t="shared" si="21"/>
        <v>2.2000000000000002</v>
      </c>
      <c r="R21" s="356">
        <v>25</v>
      </c>
      <c r="S21" s="356">
        <v>5</v>
      </c>
      <c r="T21" s="355">
        <v>10</v>
      </c>
      <c r="U21" s="355">
        <v>0.5</v>
      </c>
      <c r="V21" s="355"/>
      <c r="W21" s="355"/>
      <c r="X21" s="355"/>
      <c r="Y21" s="355"/>
      <c r="Z21" s="355"/>
      <c r="AA21" s="355"/>
      <c r="AB21" s="355"/>
      <c r="AC21" s="355"/>
      <c r="AD21" s="355"/>
      <c r="AE21" s="355"/>
      <c r="AF21" s="355"/>
      <c r="AG21" s="356"/>
      <c r="AH21" s="356"/>
      <c r="AI21" s="356"/>
      <c r="AJ21" s="356"/>
      <c r="AK21" s="356"/>
      <c r="AL21" s="356"/>
      <c r="AM21" s="356">
        <f t="shared" si="22"/>
        <v>0.5</v>
      </c>
      <c r="AN21" s="356">
        <f t="shared" si="23"/>
        <v>40</v>
      </c>
      <c r="AO21" s="273"/>
    </row>
    <row r="22" spans="1:41" s="5" customFormat="1">
      <c r="A22" s="435">
        <f>'1-συμβολαια'!A22</f>
        <v>0</v>
      </c>
      <c r="B22" s="331" t="str">
        <f>'1-συμβολαια'!C22</f>
        <v>υποθήκη 1ο  κύρου     ΕΞΑΛΕΙΨΗ</v>
      </c>
      <c r="C22" s="333">
        <f>'1-συμβολαια'!D22</f>
        <v>0</v>
      </c>
      <c r="D22" s="353">
        <f>'3-φύλλα2α'!D22</f>
        <v>2</v>
      </c>
      <c r="E22" s="353">
        <f>'3-φύλλα2α'!E22</f>
        <v>0</v>
      </c>
      <c r="F22" s="275"/>
      <c r="G22" s="275"/>
      <c r="H22" s="327">
        <f t="shared" si="12"/>
        <v>0</v>
      </c>
      <c r="I22" s="354">
        <f t="shared" si="13"/>
        <v>0</v>
      </c>
      <c r="J22" s="354">
        <f t="shared" si="14"/>
        <v>0</v>
      </c>
      <c r="K22" s="354">
        <f t="shared" si="15"/>
        <v>0</v>
      </c>
      <c r="L22" s="354">
        <f t="shared" si="16"/>
        <v>0</v>
      </c>
      <c r="M22" s="354">
        <f t="shared" si="17"/>
        <v>0</v>
      </c>
      <c r="N22" s="354">
        <f t="shared" si="18"/>
        <v>0</v>
      </c>
      <c r="O22" s="354">
        <f t="shared" si="19"/>
        <v>0</v>
      </c>
      <c r="P22" s="354">
        <f t="shared" si="20"/>
        <v>0</v>
      </c>
      <c r="Q22" s="354">
        <f t="shared" si="21"/>
        <v>0</v>
      </c>
      <c r="R22" s="355"/>
      <c r="S22" s="355"/>
      <c r="T22" s="355"/>
      <c r="U22" s="355"/>
      <c r="V22" s="355"/>
      <c r="W22" s="355"/>
      <c r="X22" s="355"/>
      <c r="Y22" s="355"/>
      <c r="Z22" s="355"/>
      <c r="AA22" s="355"/>
      <c r="AB22" s="355"/>
      <c r="AC22" s="355"/>
      <c r="AD22" s="355"/>
      <c r="AE22" s="355">
        <v>10</v>
      </c>
      <c r="AF22" s="355"/>
      <c r="AG22" s="356"/>
      <c r="AH22" s="356"/>
      <c r="AI22" s="356"/>
      <c r="AJ22" s="356"/>
      <c r="AK22" s="356"/>
      <c r="AL22" s="356"/>
      <c r="AM22" s="356">
        <f t="shared" si="22"/>
        <v>0</v>
      </c>
      <c r="AN22" s="356">
        <f t="shared" si="23"/>
        <v>10</v>
      </c>
      <c r="AO22" s="273"/>
    </row>
    <row r="23" spans="1:41" s="5" customFormat="1" ht="12" thickBot="1">
      <c r="A23" s="436">
        <f>'1-συμβολαια'!A23</f>
        <v>0</v>
      </c>
      <c r="B23" s="437" t="str">
        <f>'1-συμβολαια'!C23</f>
        <v>δανείου 1ο  κύρου     ΤΟΚΟΙ [προπληρωθέντες VS υπερΠληρωθέντες</v>
      </c>
      <c r="C23" s="415">
        <f>'1-συμβολαια'!D23</f>
        <v>44.44</v>
      </c>
      <c r="D23" s="472">
        <f>'3-φύλλα2α'!D23</f>
        <v>2</v>
      </c>
      <c r="E23" s="472">
        <f>'3-φύλλα2α'!E23</f>
        <v>0</v>
      </c>
      <c r="F23" s="468"/>
      <c r="G23" s="468"/>
      <c r="H23" s="414">
        <f t="shared" si="12"/>
        <v>0</v>
      </c>
      <c r="I23" s="473">
        <f t="shared" si="13"/>
        <v>0</v>
      </c>
      <c r="J23" s="473">
        <f t="shared" si="14"/>
        <v>0</v>
      </c>
      <c r="K23" s="473">
        <f t="shared" si="15"/>
        <v>0</v>
      </c>
      <c r="L23" s="473">
        <f t="shared" si="16"/>
        <v>0</v>
      </c>
      <c r="M23" s="473">
        <f t="shared" si="17"/>
        <v>0</v>
      </c>
      <c r="N23" s="473">
        <f t="shared" si="18"/>
        <v>0</v>
      </c>
      <c r="O23" s="473">
        <f t="shared" si="19"/>
        <v>0</v>
      </c>
      <c r="P23" s="473">
        <f t="shared" si="20"/>
        <v>0</v>
      </c>
      <c r="Q23" s="473">
        <f t="shared" si="21"/>
        <v>0</v>
      </c>
      <c r="R23" s="355"/>
      <c r="S23" s="355"/>
      <c r="T23" s="474"/>
      <c r="U23" s="474"/>
      <c r="V23" s="474"/>
      <c r="W23" s="474"/>
      <c r="X23" s="474"/>
      <c r="Y23" s="474"/>
      <c r="Z23" s="474"/>
      <c r="AA23" s="474"/>
      <c r="AB23" s="474"/>
      <c r="AC23" s="474"/>
      <c r="AD23" s="474"/>
      <c r="AE23" s="474"/>
      <c r="AF23" s="474"/>
      <c r="AG23" s="474"/>
      <c r="AH23" s="474"/>
      <c r="AI23" s="474"/>
      <c r="AJ23" s="474"/>
      <c r="AK23" s="474"/>
      <c r="AL23" s="474"/>
      <c r="AM23" s="474">
        <f t="shared" si="22"/>
        <v>0</v>
      </c>
      <c r="AN23" s="474">
        <f t="shared" si="23"/>
        <v>0</v>
      </c>
      <c r="AO23" s="439"/>
    </row>
    <row r="24" spans="1:41">
      <c r="A24" s="513" t="s">
        <v>47</v>
      </c>
      <c r="B24" s="514"/>
      <c r="C24" s="514"/>
      <c r="D24" s="514"/>
      <c r="E24" s="514"/>
      <c r="F24" s="514"/>
      <c r="G24" s="581"/>
      <c r="H24" s="42">
        <f t="shared" ref="H24:W24" si="24">SUM(H3:H23)</f>
        <v>20</v>
      </c>
      <c r="I24" s="42">
        <f t="shared" si="24"/>
        <v>0</v>
      </c>
      <c r="J24" s="42">
        <f t="shared" si="24"/>
        <v>1</v>
      </c>
      <c r="K24" s="42">
        <f t="shared" si="24"/>
        <v>1</v>
      </c>
      <c r="L24" s="42">
        <f t="shared" si="24"/>
        <v>0.2</v>
      </c>
      <c r="M24" s="42">
        <f t="shared" si="24"/>
        <v>17.8</v>
      </c>
      <c r="N24" s="42">
        <f t="shared" si="24"/>
        <v>0</v>
      </c>
      <c r="O24" s="42">
        <f t="shared" si="24"/>
        <v>2.2000000000000002</v>
      </c>
      <c r="P24" s="42">
        <f t="shared" si="24"/>
        <v>0</v>
      </c>
      <c r="Q24" s="42">
        <f t="shared" si="24"/>
        <v>2.2000000000000002</v>
      </c>
      <c r="R24" s="42">
        <f t="shared" si="24"/>
        <v>25</v>
      </c>
      <c r="S24" s="42">
        <f t="shared" si="24"/>
        <v>5</v>
      </c>
      <c r="T24" s="42">
        <f t="shared" si="24"/>
        <v>10</v>
      </c>
      <c r="U24" s="42">
        <f t="shared" si="24"/>
        <v>0.5</v>
      </c>
      <c r="V24" s="42">
        <f t="shared" si="24"/>
        <v>0</v>
      </c>
      <c r="W24" s="42">
        <f t="shared" si="24"/>
        <v>0</v>
      </c>
      <c r="X24" s="42"/>
      <c r="Y24" s="42"/>
      <c r="Z24" s="42"/>
      <c r="AA24" s="42">
        <f t="shared" ref="AA24:AF24" si="25">SUM(AA3:AA23)</f>
        <v>0</v>
      </c>
      <c r="AB24" s="42">
        <f t="shared" si="25"/>
        <v>0</v>
      </c>
      <c r="AC24" s="42">
        <f t="shared" si="25"/>
        <v>0</v>
      </c>
      <c r="AD24" s="42">
        <f t="shared" si="25"/>
        <v>0</v>
      </c>
      <c r="AE24" s="42">
        <f t="shared" si="25"/>
        <v>70</v>
      </c>
      <c r="AF24" s="42">
        <f t="shared" si="25"/>
        <v>0</v>
      </c>
      <c r="AG24" s="361"/>
      <c r="AH24" s="42">
        <f>SUM(AH3:AH23)</f>
        <v>0</v>
      </c>
      <c r="AI24" s="42">
        <f>SUM(AI3:AI23)</f>
        <v>0</v>
      </c>
      <c r="AJ24" s="42"/>
      <c r="AK24" s="42"/>
      <c r="AL24" s="42">
        <f>SUM(AL3:AL23)</f>
        <v>0</v>
      </c>
      <c r="AM24" s="42">
        <f>SUM(AM3:AM23)</f>
        <v>0.5</v>
      </c>
      <c r="AN24" s="42">
        <f>SUM(AN3:AN23)</f>
        <v>110</v>
      </c>
    </row>
    <row r="26" spans="1:41">
      <c r="R26" s="179" t="s">
        <v>427</v>
      </c>
      <c r="S26" s="181"/>
      <c r="T26" s="181"/>
      <c r="U26" s="181"/>
      <c r="V26" s="181"/>
      <c r="W26" s="181"/>
      <c r="X26" s="362"/>
      <c r="Y26" s="362"/>
      <c r="Z26" s="362"/>
      <c r="AA26" s="362"/>
      <c r="AB26" s="362"/>
      <c r="AC26" s="362"/>
      <c r="AD26" s="362"/>
      <c r="AE26" s="363"/>
      <c r="AF26" s="363"/>
      <c r="AG26" s="363"/>
      <c r="AH26" s="363"/>
      <c r="AI26" s="363"/>
      <c r="AJ26" s="363"/>
      <c r="AK26" s="363"/>
      <c r="AL26" s="363"/>
      <c r="AM26" s="363"/>
      <c r="AN26" s="363"/>
    </row>
    <row r="27" spans="1:41" ht="15.75">
      <c r="B27" s="311" t="s">
        <v>471</v>
      </c>
      <c r="C27" s="312"/>
      <c r="D27" s="312"/>
      <c r="E27" s="312"/>
      <c r="R27" s="362"/>
      <c r="S27" s="180" t="s">
        <v>231</v>
      </c>
      <c r="T27" s="362"/>
      <c r="U27" s="362"/>
      <c r="V27" s="362"/>
      <c r="W27" s="362"/>
      <c r="X27" s="362"/>
      <c r="Y27" s="362"/>
      <c r="Z27" s="362"/>
      <c r="AA27" s="362"/>
      <c r="AB27" s="362"/>
      <c r="AC27" s="362"/>
      <c r="AD27" s="362"/>
      <c r="AE27" s="363"/>
      <c r="AF27" s="363"/>
      <c r="AG27" s="363"/>
      <c r="AH27" s="363"/>
      <c r="AI27" s="363"/>
      <c r="AJ27" s="363"/>
      <c r="AK27" s="363"/>
      <c r="AL27" s="363"/>
      <c r="AM27" s="363"/>
      <c r="AN27" s="363"/>
    </row>
    <row r="28" spans="1:41">
      <c r="H28" s="2">
        <v>10</v>
      </c>
      <c r="R28" s="362"/>
      <c r="S28" s="362"/>
      <c r="T28" s="179" t="s">
        <v>232</v>
      </c>
      <c r="U28" s="362"/>
      <c r="V28" s="362"/>
      <c r="W28" s="362"/>
      <c r="X28" s="362"/>
      <c r="Y28" s="362"/>
      <c r="Z28" s="362"/>
      <c r="AA28" s="362"/>
      <c r="AB28" s="362"/>
      <c r="AC28" s="362"/>
      <c r="AD28" s="362"/>
      <c r="AE28" s="363"/>
      <c r="AF28" s="363"/>
      <c r="AG28" s="363"/>
      <c r="AH28" s="363"/>
      <c r="AI28" s="363"/>
      <c r="AJ28" s="404" t="s">
        <v>501</v>
      </c>
      <c r="AK28" s="363"/>
      <c r="AL28" s="363"/>
      <c r="AM28" s="363"/>
      <c r="AN28" s="363"/>
    </row>
    <row r="29" spans="1:41">
      <c r="I29" s="2" t="s">
        <v>511</v>
      </c>
      <c r="R29" s="362"/>
      <c r="S29" s="362"/>
      <c r="T29" s="362"/>
      <c r="U29" s="180" t="s">
        <v>233</v>
      </c>
      <c r="V29" s="362"/>
      <c r="W29" s="362"/>
      <c r="X29" s="362"/>
      <c r="Y29" s="362"/>
      <c r="Z29" s="362"/>
      <c r="AA29" s="362"/>
      <c r="AB29" s="362"/>
      <c r="AC29" s="362"/>
      <c r="AD29" s="362"/>
      <c r="AE29" s="363"/>
      <c r="AF29" s="363"/>
      <c r="AG29" s="363"/>
      <c r="AH29" s="363"/>
      <c r="AI29" s="363"/>
      <c r="AJ29" s="363"/>
      <c r="AK29" s="363"/>
      <c r="AL29" s="363"/>
      <c r="AM29" s="363"/>
      <c r="AN29" s="363"/>
    </row>
    <row r="30" spans="1:41">
      <c r="R30" s="362"/>
      <c r="S30" s="362"/>
      <c r="T30" s="362"/>
      <c r="U30" s="362"/>
      <c r="V30" s="179" t="s">
        <v>262</v>
      </c>
      <c r="W30" s="362"/>
      <c r="X30" s="362"/>
      <c r="Y30" s="362"/>
      <c r="Z30" s="362"/>
      <c r="AA30" s="362"/>
      <c r="AB30" s="362"/>
      <c r="AC30" s="362"/>
      <c r="AD30" s="362"/>
      <c r="AE30" s="362"/>
      <c r="AF30" s="362"/>
      <c r="AG30" s="362"/>
      <c r="AH30" s="362"/>
      <c r="AI30" s="362"/>
      <c r="AJ30" s="362"/>
      <c r="AK30" s="362"/>
      <c r="AL30" s="362"/>
      <c r="AM30" s="363"/>
      <c r="AN30" s="363"/>
    </row>
    <row r="31" spans="1:41">
      <c r="R31" s="362"/>
      <c r="S31" s="362"/>
      <c r="T31" s="362"/>
      <c r="U31" s="362"/>
      <c r="V31" s="362"/>
      <c r="W31" s="180" t="s">
        <v>234</v>
      </c>
      <c r="X31" s="362"/>
      <c r="Y31" s="362"/>
      <c r="Z31" s="362"/>
      <c r="AA31" s="362"/>
      <c r="AB31" s="362"/>
      <c r="AC31" s="362"/>
      <c r="AD31" s="362"/>
      <c r="AE31" s="362"/>
      <c r="AF31" s="362"/>
      <c r="AG31" s="362"/>
      <c r="AH31" s="362"/>
      <c r="AI31" s="362"/>
      <c r="AJ31" s="362"/>
      <c r="AK31" s="362"/>
      <c r="AL31" s="362"/>
      <c r="AM31" s="363"/>
      <c r="AN31" s="363"/>
    </row>
    <row r="32" spans="1:41">
      <c r="R32" s="362"/>
      <c r="S32" s="362"/>
      <c r="T32" s="362"/>
      <c r="U32" s="362"/>
      <c r="V32" s="362"/>
      <c r="W32" s="362"/>
      <c r="X32" s="179" t="s">
        <v>235</v>
      </c>
      <c r="Y32" s="179"/>
      <c r="Z32" s="362"/>
      <c r="AA32" s="362"/>
      <c r="AB32" s="362"/>
      <c r="AC32" s="362"/>
      <c r="AD32" s="362"/>
      <c r="AE32" s="362"/>
      <c r="AF32" s="362"/>
      <c r="AG32" s="362"/>
      <c r="AH32" s="362"/>
      <c r="AI32" s="362"/>
      <c r="AJ32" s="362"/>
      <c r="AK32" s="362"/>
      <c r="AL32" s="362"/>
      <c r="AM32" s="363"/>
      <c r="AN32" s="363"/>
    </row>
    <row r="33" spans="2:41">
      <c r="R33" s="362"/>
      <c r="S33" s="362"/>
      <c r="T33" s="362"/>
      <c r="U33" s="362"/>
      <c r="V33" s="362"/>
      <c r="W33" s="362"/>
      <c r="X33" s="362"/>
      <c r="Y33" s="180" t="s">
        <v>263</v>
      </c>
      <c r="Z33" s="362"/>
      <c r="AA33" s="362"/>
      <c r="AB33" s="362"/>
      <c r="AC33" s="362"/>
      <c r="AD33" s="362"/>
      <c r="AE33" s="362"/>
      <c r="AF33" s="362"/>
      <c r="AG33" s="362"/>
      <c r="AH33" s="362"/>
      <c r="AI33" s="362"/>
      <c r="AJ33" s="362"/>
      <c r="AK33" s="362"/>
      <c r="AL33" s="362"/>
      <c r="AM33" s="363"/>
      <c r="AN33" s="363"/>
    </row>
    <row r="34" spans="2:41">
      <c r="B34" s="141"/>
      <c r="R34" s="362"/>
      <c r="S34" s="362"/>
      <c r="T34" s="362"/>
      <c r="U34" s="362"/>
      <c r="V34" s="362"/>
      <c r="W34" s="362"/>
      <c r="X34" s="362"/>
      <c r="Y34" s="362"/>
      <c r="Z34" s="179" t="s">
        <v>236</v>
      </c>
      <c r="AA34" s="180"/>
      <c r="AB34" s="362"/>
      <c r="AC34" s="362"/>
      <c r="AD34" s="362"/>
      <c r="AE34" s="362"/>
      <c r="AF34" s="362"/>
      <c r="AG34" s="362"/>
      <c r="AH34" s="362"/>
      <c r="AI34" s="362"/>
      <c r="AJ34" s="362"/>
      <c r="AK34" s="362"/>
      <c r="AL34" s="362"/>
      <c r="AM34" s="363"/>
      <c r="AN34" s="363"/>
      <c r="AO34" s="178"/>
    </row>
    <row r="35" spans="2:41">
      <c r="B35" s="142"/>
      <c r="R35" s="362"/>
      <c r="S35" s="362"/>
      <c r="T35" s="362"/>
      <c r="U35" s="362"/>
      <c r="V35" s="362"/>
      <c r="W35" s="362"/>
      <c r="X35" s="362"/>
      <c r="Y35" s="362"/>
      <c r="Z35" s="180"/>
      <c r="AA35" s="180" t="s">
        <v>264</v>
      </c>
      <c r="AB35" s="362"/>
      <c r="AC35" s="362"/>
      <c r="AD35" s="362"/>
      <c r="AE35" s="362"/>
      <c r="AF35" s="362"/>
      <c r="AG35" s="362"/>
      <c r="AH35" s="362"/>
      <c r="AI35" s="362"/>
      <c r="AJ35" s="362"/>
      <c r="AK35" s="362"/>
      <c r="AL35" s="362"/>
      <c r="AM35" s="363"/>
      <c r="AN35" s="363"/>
      <c r="AO35" s="178"/>
    </row>
    <row r="36" spans="2:41">
      <c r="R36" s="362"/>
      <c r="S36" s="362"/>
      <c r="T36" s="362"/>
      <c r="U36" s="362"/>
      <c r="V36" s="362"/>
      <c r="W36" s="362"/>
      <c r="X36" s="362"/>
      <c r="Y36" s="362"/>
      <c r="Z36" s="362"/>
      <c r="AA36" s="362"/>
      <c r="AB36" s="179" t="s">
        <v>237</v>
      </c>
      <c r="AC36" s="362"/>
      <c r="AD36" s="362"/>
      <c r="AE36" s="362"/>
      <c r="AF36" s="362"/>
      <c r="AG36" s="362"/>
      <c r="AH36" s="362"/>
      <c r="AI36" s="362"/>
      <c r="AJ36" s="362"/>
      <c r="AK36" s="362"/>
      <c r="AL36" s="362"/>
      <c r="AM36" s="363"/>
      <c r="AN36" s="180"/>
    </row>
    <row r="37" spans="2:41">
      <c r="R37" s="362"/>
      <c r="S37" s="362"/>
      <c r="T37" s="362"/>
      <c r="U37" s="362"/>
      <c r="V37" s="362"/>
      <c r="W37" s="362"/>
      <c r="X37" s="362"/>
      <c r="Y37" s="362"/>
      <c r="Z37" s="362"/>
      <c r="AA37" s="362"/>
      <c r="AB37" s="362"/>
      <c r="AC37" s="180" t="s">
        <v>238</v>
      </c>
      <c r="AD37" s="362"/>
      <c r="AE37" s="362"/>
      <c r="AF37" s="362"/>
      <c r="AG37" s="362"/>
      <c r="AH37" s="362"/>
      <c r="AI37" s="362"/>
      <c r="AJ37" s="362"/>
      <c r="AK37" s="362"/>
      <c r="AL37" s="362"/>
      <c r="AM37" s="363"/>
      <c r="AN37" s="363"/>
    </row>
    <row r="38" spans="2:41">
      <c r="R38" s="362"/>
      <c r="S38" s="362"/>
      <c r="T38" s="362"/>
      <c r="U38" s="362"/>
      <c r="V38" s="362"/>
      <c r="W38" s="362"/>
      <c r="X38" s="362"/>
      <c r="Y38" s="362"/>
      <c r="Z38" s="362"/>
      <c r="AA38" s="362"/>
      <c r="AB38" s="362"/>
      <c r="AC38" s="362"/>
      <c r="AD38" s="179" t="s">
        <v>279</v>
      </c>
      <c r="AE38" s="181"/>
      <c r="AF38" s="181"/>
      <c r="AG38" s="181"/>
      <c r="AH38" s="181"/>
      <c r="AI38" s="181"/>
      <c r="AJ38" s="181"/>
      <c r="AK38" s="181"/>
      <c r="AL38" s="181"/>
      <c r="AM38" s="180"/>
    </row>
    <row r="39" spans="2:41">
      <c r="R39" s="363"/>
      <c r="S39" s="363"/>
      <c r="T39" s="363"/>
      <c r="U39" s="363"/>
      <c r="V39" s="362"/>
      <c r="W39" s="362"/>
      <c r="X39" s="362"/>
      <c r="Y39" s="362"/>
      <c r="Z39" s="362"/>
      <c r="AA39" s="362"/>
      <c r="AB39" s="362"/>
      <c r="AC39" s="362"/>
      <c r="AD39" s="362"/>
      <c r="AE39" s="179" t="s">
        <v>280</v>
      </c>
      <c r="AF39" s="180"/>
      <c r="AG39" s="180"/>
      <c r="AH39" s="180"/>
      <c r="AI39" s="180"/>
      <c r="AJ39" s="180"/>
      <c r="AK39" s="180"/>
      <c r="AL39" s="180"/>
      <c r="AM39" s="363"/>
    </row>
    <row r="40" spans="2:41">
      <c r="R40" s="2"/>
      <c r="S40" s="2"/>
      <c r="T40" s="2"/>
      <c r="U40" s="2"/>
      <c r="AF40" s="180" t="s">
        <v>281</v>
      </c>
      <c r="AG40" s="181"/>
      <c r="AH40" s="181"/>
      <c r="AI40" s="181"/>
      <c r="AJ40" s="181"/>
      <c r="AK40" s="181"/>
    </row>
    <row r="41" spans="2:41">
      <c r="AF41" s="362"/>
      <c r="AG41" s="269" t="s">
        <v>282</v>
      </c>
      <c r="AH41" s="269"/>
      <c r="AI41" s="269"/>
      <c r="AJ41" s="269"/>
      <c r="AK41" s="269"/>
      <c r="AL41" s="269"/>
    </row>
    <row r="42" spans="2:41">
      <c r="AG42" s="362"/>
      <c r="AH42" s="179" t="s">
        <v>433</v>
      </c>
      <c r="AI42" s="362"/>
      <c r="AJ42" s="362"/>
      <c r="AK42" s="362"/>
      <c r="AL42" s="180"/>
    </row>
    <row r="43" spans="2:41">
      <c r="AI43" s="180" t="s">
        <v>430</v>
      </c>
      <c r="AJ43" s="180"/>
      <c r="AK43" s="180"/>
    </row>
    <row r="44" spans="2:41">
      <c r="AJ44" s="179" t="s">
        <v>431</v>
      </c>
      <c r="AK44" s="362"/>
    </row>
    <row r="45" spans="2:41">
      <c r="AK45" s="180" t="s">
        <v>432</v>
      </c>
    </row>
  </sheetData>
  <mergeCells count="10">
    <mergeCell ref="A24:G24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35"/>
  <sheetViews>
    <sheetView workbookViewId="0">
      <pane ySplit="2" topLeftCell="A3" activePane="bottomLeft" state="frozen"/>
      <selection pane="bottomLeft" activeCell="D37" sqref="D37"/>
    </sheetView>
  </sheetViews>
  <sheetFormatPr defaultRowHeight="11.25"/>
  <cols>
    <col min="1" max="1" width="7.5703125" style="8" bestFit="1" customWidth="1"/>
    <col min="2" max="2" width="55" style="95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30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30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30" bestFit="1" customWidth="1"/>
    <col min="62" max="63" width="8.85546875" style="3" bestFit="1" customWidth="1"/>
    <col min="64" max="16384" width="9.140625" style="3"/>
  </cols>
  <sheetData>
    <row r="1" spans="1:63" s="69" customFormat="1" ht="15.75" customHeight="1">
      <c r="A1" s="596" t="s">
        <v>31</v>
      </c>
      <c r="B1" s="597"/>
      <c r="C1" s="597"/>
      <c r="D1" s="598"/>
      <c r="E1" s="609" t="s">
        <v>473</v>
      </c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1" t="s">
        <v>70</v>
      </c>
      <c r="U1" s="615" t="s">
        <v>164</v>
      </c>
      <c r="V1" s="596" t="s">
        <v>13</v>
      </c>
      <c r="W1" s="597"/>
      <c r="X1" s="597"/>
      <c r="Y1" s="597"/>
      <c r="Z1" s="597"/>
      <c r="AA1" s="597"/>
      <c r="AB1" s="597"/>
      <c r="AC1" s="597"/>
      <c r="AD1" s="597"/>
      <c r="AE1" s="598"/>
      <c r="AF1" s="608" t="s">
        <v>14</v>
      </c>
      <c r="AG1" s="608"/>
      <c r="AH1" s="608"/>
      <c r="AI1" s="608"/>
      <c r="AJ1" s="608"/>
      <c r="AK1" s="608"/>
      <c r="AL1" s="608"/>
      <c r="AM1" s="608"/>
      <c r="AN1" s="608"/>
      <c r="AO1" s="596" t="s">
        <v>15</v>
      </c>
      <c r="AP1" s="597"/>
      <c r="AQ1" s="597"/>
      <c r="AR1" s="597"/>
      <c r="AS1" s="597"/>
      <c r="AT1" s="597"/>
      <c r="AU1" s="597"/>
      <c r="AV1" s="597"/>
      <c r="AW1" s="597"/>
      <c r="AX1" s="598"/>
      <c r="AY1" s="599" t="s">
        <v>16</v>
      </c>
      <c r="AZ1" s="599"/>
      <c r="BA1" s="599"/>
      <c r="BB1" s="599"/>
      <c r="BC1" s="599"/>
      <c r="BD1" s="599"/>
      <c r="BE1" s="599"/>
      <c r="BF1" s="599"/>
      <c r="BG1" s="600" t="s">
        <v>17</v>
      </c>
      <c r="BH1" s="601"/>
      <c r="BI1" s="601"/>
      <c r="BJ1" s="601"/>
      <c r="BK1" s="602"/>
    </row>
    <row r="2" spans="1:63" s="4" customFormat="1" ht="34.5" thickBot="1">
      <c r="A2" s="83" t="s">
        <v>19</v>
      </c>
      <c r="B2" s="93" t="s">
        <v>0</v>
      </c>
      <c r="C2" s="70" t="s">
        <v>11</v>
      </c>
      <c r="D2" s="71" t="s">
        <v>12</v>
      </c>
      <c r="E2" s="59" t="s">
        <v>71</v>
      </c>
      <c r="F2" s="45" t="s">
        <v>72</v>
      </c>
      <c r="G2" s="45" t="s">
        <v>257</v>
      </c>
      <c r="H2" s="45" t="s">
        <v>505</v>
      </c>
      <c r="I2" s="45" t="s">
        <v>73</v>
      </c>
      <c r="J2" s="617" t="s">
        <v>29</v>
      </c>
      <c r="K2" s="618"/>
      <c r="L2" s="619"/>
      <c r="M2" s="45" t="s">
        <v>156</v>
      </c>
      <c r="N2" s="45" t="s">
        <v>157</v>
      </c>
      <c r="O2" s="45" t="s">
        <v>92</v>
      </c>
      <c r="P2" s="45" t="s">
        <v>462</v>
      </c>
      <c r="Q2" s="45" t="s">
        <v>163</v>
      </c>
      <c r="R2" s="99" t="s">
        <v>98</v>
      </c>
      <c r="S2" s="119" t="s">
        <v>97</v>
      </c>
      <c r="T2" s="612"/>
      <c r="U2" s="616"/>
      <c r="V2" s="59" t="s">
        <v>32</v>
      </c>
      <c r="W2" s="59" t="s">
        <v>19</v>
      </c>
      <c r="X2" s="45" t="s">
        <v>20</v>
      </c>
      <c r="Y2" s="10" t="s">
        <v>21</v>
      </c>
      <c r="Z2" s="10" t="s">
        <v>22</v>
      </c>
      <c r="AA2" s="45" t="s">
        <v>23</v>
      </c>
      <c r="AB2" s="45" t="s">
        <v>24</v>
      </c>
      <c r="AC2" s="45" t="s">
        <v>25</v>
      </c>
      <c r="AD2" s="603" t="s">
        <v>29</v>
      </c>
      <c r="AE2" s="604"/>
      <c r="AF2" s="59" t="s">
        <v>28</v>
      </c>
      <c r="AG2" s="59" t="s">
        <v>19</v>
      </c>
      <c r="AH2" s="45" t="s">
        <v>20</v>
      </c>
      <c r="AI2" s="10" t="s">
        <v>27</v>
      </c>
      <c r="AJ2" s="10" t="s">
        <v>19</v>
      </c>
      <c r="AK2" s="75" t="s">
        <v>74</v>
      </c>
      <c r="AL2" s="75" t="s">
        <v>75</v>
      </c>
      <c r="AM2" s="613" t="s">
        <v>29</v>
      </c>
      <c r="AN2" s="614"/>
      <c r="AO2" s="59" t="s">
        <v>18</v>
      </c>
      <c r="AP2" s="59" t="s">
        <v>19</v>
      </c>
      <c r="AQ2" s="45" t="s">
        <v>20</v>
      </c>
      <c r="AR2" s="10" t="s">
        <v>21</v>
      </c>
      <c r="AS2" s="10" t="s">
        <v>22</v>
      </c>
      <c r="AT2" s="45" t="s">
        <v>23</v>
      </c>
      <c r="AU2" s="45" t="s">
        <v>24</v>
      </c>
      <c r="AV2" s="45" t="s">
        <v>25</v>
      </c>
      <c r="AW2" s="603" t="s">
        <v>29</v>
      </c>
      <c r="AX2" s="604"/>
      <c r="AY2" s="59" t="s">
        <v>18</v>
      </c>
      <c r="AZ2" s="45" t="s">
        <v>19</v>
      </c>
      <c r="BA2" s="45" t="s">
        <v>20</v>
      </c>
      <c r="BB2" s="45" t="s">
        <v>26</v>
      </c>
      <c r="BC2" s="10" t="s">
        <v>27</v>
      </c>
      <c r="BD2" s="10" t="s">
        <v>19</v>
      </c>
      <c r="BE2" s="45" t="s">
        <v>28</v>
      </c>
      <c r="BF2" s="46" t="s">
        <v>29</v>
      </c>
      <c r="BG2" s="60" t="s">
        <v>30</v>
      </c>
      <c r="BH2" s="60" t="s">
        <v>19</v>
      </c>
      <c r="BI2" s="61" t="s">
        <v>18</v>
      </c>
      <c r="BJ2" s="603" t="s">
        <v>29</v>
      </c>
      <c r="BK2" s="604"/>
    </row>
    <row r="3" spans="1:63" s="5" customFormat="1">
      <c r="A3" s="477" t="str">
        <f>'1-συμβολαια'!A3</f>
        <v>2ο</v>
      </c>
      <c r="B3" s="365" t="str">
        <f>'1-συμβολαια'!C3</f>
        <v>δάνειο 1ο  κύρου [130τραπεζας]    ΕΞΟΦΛΗΣΗ</v>
      </c>
      <c r="C3" s="332" t="str">
        <f>'4-πολλυπρ'!D3</f>
        <v>τραπεζα ;;;???  [= ;;;???</v>
      </c>
      <c r="D3" s="332" t="str">
        <f>'4-πολλυπρ'!I3</f>
        <v>219-132</v>
      </c>
      <c r="E3" s="332"/>
      <c r="F3" s="333"/>
      <c r="G3" s="333"/>
      <c r="H3" s="333"/>
      <c r="I3" s="333"/>
      <c r="J3" s="276"/>
      <c r="K3" s="369"/>
      <c r="L3" s="276"/>
      <c r="M3" s="333"/>
      <c r="N3" s="333"/>
      <c r="O3" s="333"/>
      <c r="P3" s="333"/>
      <c r="Q3" s="333">
        <f t="shared" ref="Q3" si="0">M3+N3</f>
        <v>0</v>
      </c>
      <c r="R3" s="332"/>
      <c r="S3" s="332"/>
      <c r="T3" s="270"/>
      <c r="U3" s="270"/>
      <c r="V3" s="366"/>
      <c r="W3" s="78"/>
      <c r="X3" s="367" t="s">
        <v>390</v>
      </c>
      <c r="Y3" s="78"/>
      <c r="Z3" s="367" t="s">
        <v>9</v>
      </c>
      <c r="AA3" s="368"/>
      <c r="AB3" s="78"/>
      <c r="AC3" s="78"/>
      <c r="AD3" s="78"/>
      <c r="AE3" s="78"/>
      <c r="AF3" s="366"/>
      <c r="AG3" s="78"/>
      <c r="AH3" s="78"/>
      <c r="AI3" s="78"/>
      <c r="AJ3" s="78"/>
      <c r="AK3" s="275"/>
      <c r="AL3" s="275"/>
      <c r="AM3" s="275"/>
      <c r="AN3" s="78"/>
      <c r="AO3" s="78"/>
      <c r="AP3" s="78"/>
      <c r="AQ3" s="367" t="s">
        <v>390</v>
      </c>
      <c r="AR3" s="78"/>
      <c r="AS3" s="367" t="s">
        <v>9</v>
      </c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366"/>
      <c r="BJ3" s="78"/>
      <c r="BK3" s="78"/>
    </row>
    <row r="4" spans="1:63" s="203" customFormat="1">
      <c r="A4" s="478">
        <f>'1-συμβολαια'!A4</f>
        <v>0</v>
      </c>
      <c r="B4" s="365" t="str">
        <f>'1-συμβολαια'!C4</f>
        <v>υποθήκη 1ο  κύρου [130τραπεζας]   ΕΞΑΛΕΙΨΗ</v>
      </c>
      <c r="C4" s="270" t="str">
        <f>'4-πολλυπρ'!D4</f>
        <v>τραπεζα ;;;???  [= ;;;???</v>
      </c>
      <c r="D4" s="270" t="str">
        <f>'4-πολλυπρ'!I4</f>
        <v>219-132</v>
      </c>
      <c r="E4" s="270">
        <v>1</v>
      </c>
      <c r="F4" s="333">
        <f t="shared" ref="F4:F22" si="1">E4*10</f>
        <v>10</v>
      </c>
      <c r="G4" s="333">
        <v>10</v>
      </c>
      <c r="H4" s="333"/>
      <c r="I4" s="333">
        <f t="shared" ref="I4:I22" si="2">F4+G4</f>
        <v>20</v>
      </c>
      <c r="J4" s="276" t="s">
        <v>459</v>
      </c>
      <c r="K4" s="369" t="s">
        <v>162</v>
      </c>
      <c r="L4" s="276" t="s">
        <v>504</v>
      </c>
      <c r="M4" s="333"/>
      <c r="N4" s="333"/>
      <c r="O4" s="333">
        <v>1.98</v>
      </c>
      <c r="P4" s="333"/>
      <c r="Q4" s="333">
        <f t="shared" ref="Q4:Q23" si="3">M4+N4</f>
        <v>0</v>
      </c>
      <c r="R4" s="270"/>
      <c r="S4" s="270"/>
      <c r="T4" s="270"/>
      <c r="U4" s="270"/>
      <c r="V4" s="397"/>
      <c r="W4" s="396"/>
      <c r="X4" s="367" t="s">
        <v>390</v>
      </c>
      <c r="Y4" s="367"/>
      <c r="Z4" s="367" t="s">
        <v>9</v>
      </c>
      <c r="AA4" s="398"/>
      <c r="AB4" s="367"/>
      <c r="AC4" s="367"/>
      <c r="AD4" s="367"/>
      <c r="AE4" s="396"/>
      <c r="AF4" s="397"/>
      <c r="AG4" s="396"/>
      <c r="AH4" s="396"/>
      <c r="AI4" s="396"/>
      <c r="AJ4" s="396"/>
      <c r="AK4" s="396"/>
      <c r="AL4" s="396"/>
      <c r="AM4" s="396"/>
      <c r="AN4" s="396"/>
      <c r="AO4" s="396"/>
      <c r="AP4" s="396"/>
      <c r="AQ4" s="367" t="s">
        <v>390</v>
      </c>
      <c r="AR4" s="396"/>
      <c r="AS4" s="367" t="s">
        <v>9</v>
      </c>
      <c r="AT4" s="396"/>
      <c r="AU4" s="396"/>
      <c r="AV4" s="396"/>
      <c r="AW4" s="396"/>
      <c r="AX4" s="397"/>
      <c r="AY4" s="396"/>
      <c r="AZ4" s="396"/>
      <c r="BA4" s="396"/>
      <c r="BB4" s="398"/>
      <c r="BC4" s="398"/>
      <c r="BD4" s="398"/>
      <c r="BE4" s="398"/>
      <c r="BF4" s="398"/>
      <c r="BG4" s="396"/>
      <c r="BH4" s="396"/>
      <c r="BI4" s="397"/>
      <c r="BJ4" s="398"/>
      <c r="BK4" s="398"/>
    </row>
    <row r="5" spans="1:63" s="203" customFormat="1">
      <c r="A5" s="478">
        <f>'1-συμβολαια'!A5</f>
        <v>0</v>
      </c>
      <c r="B5" s="365" t="str">
        <f>'1-συμβολαια'!C5</f>
        <v>δανείου 1ο  κύρου [130τραπεζας]   ΤΟΚΟΙ [προπληρωθέντες VS υπερΠληρωθέντες</v>
      </c>
      <c r="C5" s="270" t="str">
        <f>'4-πολλυπρ'!D5</f>
        <v>τραπεζα ;;;???  [= ;;;???</v>
      </c>
      <c r="D5" s="270" t="str">
        <f>'4-πολλυπρ'!I5</f>
        <v>219-132</v>
      </c>
      <c r="E5" s="270"/>
      <c r="F5" s="333"/>
      <c r="G5" s="333"/>
      <c r="H5" s="333"/>
      <c r="I5" s="333"/>
      <c r="J5" s="276"/>
      <c r="K5" s="369"/>
      <c r="L5" s="276"/>
      <c r="M5" s="333"/>
      <c r="N5" s="333"/>
      <c r="O5" s="333"/>
      <c r="P5" s="333"/>
      <c r="Q5" s="333">
        <f t="shared" si="3"/>
        <v>0</v>
      </c>
      <c r="R5" s="270"/>
      <c r="S5" s="270"/>
      <c r="T5" s="270"/>
      <c r="U5" s="270"/>
      <c r="V5" s="397"/>
      <c r="W5" s="396"/>
      <c r="X5" s="367" t="s">
        <v>390</v>
      </c>
      <c r="Y5" s="367"/>
      <c r="Z5" s="367" t="s">
        <v>9</v>
      </c>
      <c r="AA5" s="398"/>
      <c r="AB5" s="367"/>
      <c r="AC5" s="367"/>
      <c r="AD5" s="367"/>
      <c r="AE5" s="396"/>
      <c r="AF5" s="397"/>
      <c r="AG5" s="396"/>
      <c r="AH5" s="396"/>
      <c r="AI5" s="396"/>
      <c r="AJ5" s="396"/>
      <c r="AK5" s="396"/>
      <c r="AL5" s="396"/>
      <c r="AM5" s="396"/>
      <c r="AN5" s="396"/>
      <c r="AO5" s="396"/>
      <c r="AP5" s="396"/>
      <c r="AQ5" s="367" t="s">
        <v>390</v>
      </c>
      <c r="AR5" s="396"/>
      <c r="AS5" s="367" t="s">
        <v>9</v>
      </c>
      <c r="AT5" s="396"/>
      <c r="AU5" s="396"/>
      <c r="AV5" s="396"/>
      <c r="AW5" s="396"/>
      <c r="AX5" s="397"/>
      <c r="AY5" s="396"/>
      <c r="AZ5" s="396"/>
      <c r="BA5" s="396"/>
      <c r="BB5" s="398"/>
      <c r="BC5" s="398"/>
      <c r="BD5" s="398"/>
      <c r="BE5" s="398"/>
      <c r="BF5" s="398"/>
      <c r="BG5" s="396"/>
      <c r="BH5" s="396"/>
      <c r="BI5" s="397"/>
      <c r="BJ5" s="398"/>
      <c r="BK5" s="398"/>
    </row>
    <row r="6" spans="1:63" s="203" customFormat="1">
      <c r="A6" s="478">
        <f>'1-συμβολαια'!A6</f>
        <v>0</v>
      </c>
      <c r="B6" s="365" t="str">
        <f>'1-συμβολαια'!C6</f>
        <v>δάνειο 1ο  κύρου [520τραπεζας]    ΕΞΟΦΛΗΣΗ</v>
      </c>
      <c r="C6" s="270" t="str">
        <f>'4-πολλυπρ'!D6</f>
        <v>τραπεζα ;;;???  [= ;;;???</v>
      </c>
      <c r="D6" s="270" t="str">
        <f>'4-πολλυπρ'!I6</f>
        <v>219-132</v>
      </c>
      <c r="E6" s="270"/>
      <c r="F6" s="333"/>
      <c r="G6" s="333"/>
      <c r="H6" s="333"/>
      <c r="I6" s="333"/>
      <c r="J6" s="276"/>
      <c r="K6" s="369"/>
      <c r="L6" s="276"/>
      <c r="M6" s="333"/>
      <c r="N6" s="333"/>
      <c r="O6" s="333"/>
      <c r="P6" s="333"/>
      <c r="Q6" s="333">
        <f t="shared" si="3"/>
        <v>0</v>
      </c>
      <c r="R6" s="270"/>
      <c r="S6" s="270"/>
      <c r="T6" s="270"/>
      <c r="U6" s="270"/>
      <c r="V6" s="397"/>
      <c r="W6" s="396"/>
      <c r="X6" s="367" t="s">
        <v>390</v>
      </c>
      <c r="Y6" s="367"/>
      <c r="Z6" s="367" t="s">
        <v>9</v>
      </c>
      <c r="AA6" s="398"/>
      <c r="AB6" s="367"/>
      <c r="AC6" s="367"/>
      <c r="AD6" s="367"/>
      <c r="AE6" s="396"/>
      <c r="AF6" s="397"/>
      <c r="AG6" s="396"/>
      <c r="AH6" s="396"/>
      <c r="AI6" s="396"/>
      <c r="AJ6" s="396"/>
      <c r="AK6" s="396"/>
      <c r="AL6" s="396"/>
      <c r="AM6" s="396"/>
      <c r="AN6" s="396"/>
      <c r="AO6" s="396"/>
      <c r="AP6" s="396"/>
      <c r="AQ6" s="367" t="s">
        <v>390</v>
      </c>
      <c r="AR6" s="396"/>
      <c r="AS6" s="367" t="s">
        <v>9</v>
      </c>
      <c r="AT6" s="396"/>
      <c r="AU6" s="396"/>
      <c r="AV6" s="396"/>
      <c r="AW6" s="396"/>
      <c r="AX6" s="397"/>
      <c r="AY6" s="396"/>
      <c r="AZ6" s="396"/>
      <c r="BA6" s="396"/>
      <c r="BB6" s="398"/>
      <c r="BC6" s="398"/>
      <c r="BD6" s="398"/>
      <c r="BE6" s="398"/>
      <c r="BF6" s="398"/>
      <c r="BG6" s="396"/>
      <c r="BH6" s="396"/>
      <c r="BI6" s="397"/>
      <c r="BJ6" s="398"/>
      <c r="BK6" s="398"/>
    </row>
    <row r="7" spans="1:63" s="203" customFormat="1">
      <c r="A7" s="478">
        <f>'1-συμβολαια'!A7</f>
        <v>0</v>
      </c>
      <c r="B7" s="365" t="str">
        <f>'1-συμβολαια'!C7</f>
        <v>υποθήκη 1ο  κύρου [520τραπεζας]   ΕΞΑΛΕΙΨΗ</v>
      </c>
      <c r="C7" s="270" t="str">
        <f>'4-πολλυπρ'!D7</f>
        <v>τραπεζα ;;;???  [= ;;;???</v>
      </c>
      <c r="D7" s="270" t="str">
        <f>'4-πολλυπρ'!I7</f>
        <v>219-132</v>
      </c>
      <c r="E7" s="270">
        <v>1</v>
      </c>
      <c r="F7" s="333">
        <f t="shared" si="1"/>
        <v>10</v>
      </c>
      <c r="G7" s="333">
        <v>10</v>
      </c>
      <c r="H7" s="333"/>
      <c r="I7" s="333">
        <f t="shared" si="2"/>
        <v>20</v>
      </c>
      <c r="J7" s="276" t="s">
        <v>459</v>
      </c>
      <c r="K7" s="369" t="s">
        <v>162</v>
      </c>
      <c r="L7" s="276" t="s">
        <v>504</v>
      </c>
      <c r="M7" s="333"/>
      <c r="N7" s="333"/>
      <c r="O7" s="333">
        <v>1.98</v>
      </c>
      <c r="P7" s="333"/>
      <c r="Q7" s="333">
        <f t="shared" si="3"/>
        <v>0</v>
      </c>
      <c r="R7" s="270"/>
      <c r="S7" s="270"/>
      <c r="T7" s="270"/>
      <c r="U7" s="270"/>
      <c r="V7" s="397"/>
      <c r="W7" s="396"/>
      <c r="X7" s="367" t="s">
        <v>390</v>
      </c>
      <c r="Y7" s="367"/>
      <c r="Z7" s="367" t="s">
        <v>9</v>
      </c>
      <c r="AA7" s="398"/>
      <c r="AB7" s="367"/>
      <c r="AC7" s="367"/>
      <c r="AD7" s="367"/>
      <c r="AE7" s="396"/>
      <c r="AF7" s="397"/>
      <c r="AG7" s="396"/>
      <c r="AH7" s="396"/>
      <c r="AI7" s="396"/>
      <c r="AJ7" s="396"/>
      <c r="AK7" s="396"/>
      <c r="AL7" s="396"/>
      <c r="AM7" s="396"/>
      <c r="AN7" s="396"/>
      <c r="AO7" s="396"/>
      <c r="AP7" s="396"/>
      <c r="AQ7" s="367" t="s">
        <v>390</v>
      </c>
      <c r="AR7" s="396"/>
      <c r="AS7" s="367" t="s">
        <v>9</v>
      </c>
      <c r="AT7" s="396"/>
      <c r="AU7" s="396"/>
      <c r="AV7" s="396"/>
      <c r="AW7" s="396"/>
      <c r="AX7" s="397"/>
      <c r="AY7" s="396"/>
      <c r="AZ7" s="396"/>
      <c r="BA7" s="396"/>
      <c r="BB7" s="398"/>
      <c r="BC7" s="398"/>
      <c r="BD7" s="398"/>
      <c r="BE7" s="398"/>
      <c r="BF7" s="398"/>
      <c r="BG7" s="396"/>
      <c r="BH7" s="396"/>
      <c r="BI7" s="397"/>
      <c r="BJ7" s="398"/>
      <c r="BK7" s="398"/>
    </row>
    <row r="8" spans="1:63" s="203" customFormat="1">
      <c r="A8" s="478">
        <f>'1-συμβολαια'!A8</f>
        <v>0</v>
      </c>
      <c r="B8" s="365" t="str">
        <f>'1-συμβολαια'!C8</f>
        <v>δανείου 1ο  κύρου [520τραπεζας]   ΤΟΚΟΙ [προπληρωθέντες VS υπερΠληρωθέντες</v>
      </c>
      <c r="C8" s="270" t="str">
        <f>'4-πολλυπρ'!D8</f>
        <v>τραπεζα ;;;???  [= ;;;???</v>
      </c>
      <c r="D8" s="270" t="str">
        <f>'4-πολλυπρ'!I8</f>
        <v>219-132</v>
      </c>
      <c r="E8" s="270"/>
      <c r="F8" s="333"/>
      <c r="G8" s="333"/>
      <c r="H8" s="333"/>
      <c r="I8" s="333"/>
      <c r="J8" s="276"/>
      <c r="K8" s="369"/>
      <c r="L8" s="276"/>
      <c r="M8" s="333"/>
      <c r="N8" s="333"/>
      <c r="O8" s="333"/>
      <c r="P8" s="333"/>
      <c r="Q8" s="333">
        <f t="shared" si="3"/>
        <v>0</v>
      </c>
      <c r="R8" s="270"/>
      <c r="S8" s="270"/>
      <c r="T8" s="270"/>
      <c r="U8" s="270"/>
      <c r="V8" s="397"/>
      <c r="W8" s="396"/>
      <c r="X8" s="367" t="s">
        <v>390</v>
      </c>
      <c r="Y8" s="367"/>
      <c r="Z8" s="367" t="s">
        <v>9</v>
      </c>
      <c r="AA8" s="398"/>
      <c r="AB8" s="367"/>
      <c r="AC8" s="367"/>
      <c r="AD8" s="367"/>
      <c r="AE8" s="396"/>
      <c r="AF8" s="397"/>
      <c r="AG8" s="396"/>
      <c r="AH8" s="396"/>
      <c r="AI8" s="396"/>
      <c r="AJ8" s="396"/>
      <c r="AK8" s="396"/>
      <c r="AL8" s="396"/>
      <c r="AM8" s="396"/>
      <c r="AN8" s="396"/>
      <c r="AO8" s="396"/>
      <c r="AP8" s="396"/>
      <c r="AQ8" s="367" t="s">
        <v>390</v>
      </c>
      <c r="AR8" s="396"/>
      <c r="AS8" s="367" t="s">
        <v>9</v>
      </c>
      <c r="AT8" s="396"/>
      <c r="AU8" s="396"/>
      <c r="AV8" s="396"/>
      <c r="AW8" s="396"/>
      <c r="AX8" s="397"/>
      <c r="AY8" s="396"/>
      <c r="AZ8" s="396"/>
      <c r="BA8" s="396"/>
      <c r="BB8" s="398"/>
      <c r="BC8" s="398"/>
      <c r="BD8" s="398"/>
      <c r="BE8" s="398"/>
      <c r="BF8" s="398"/>
      <c r="BG8" s="396"/>
      <c r="BH8" s="396"/>
      <c r="BI8" s="397"/>
      <c r="BJ8" s="398"/>
      <c r="BK8" s="398"/>
    </row>
    <row r="9" spans="1:63" s="5" customFormat="1">
      <c r="A9" s="478">
        <f>'1-συμβολαια'!A9</f>
        <v>0</v>
      </c>
      <c r="B9" s="365" t="str">
        <f>'1-συμβολαια'!C9</f>
        <v>δάνειο 1ο  κύρου [520.1τραπεζας]    ΕΞΟΦΛΗΣΗ</v>
      </c>
      <c r="C9" s="270" t="str">
        <f>'4-πολλυπρ'!D9</f>
        <v>τραπεζα ;;;???  [= ;;;???</v>
      </c>
      <c r="D9" s="270" t="str">
        <f>'4-πολλυπρ'!I9</f>
        <v>219-132</v>
      </c>
      <c r="E9" s="270"/>
      <c r="F9" s="333"/>
      <c r="G9" s="333"/>
      <c r="H9" s="333"/>
      <c r="I9" s="333"/>
      <c r="J9" s="276"/>
      <c r="K9" s="369"/>
      <c r="L9" s="276"/>
      <c r="M9" s="333"/>
      <c r="N9" s="333"/>
      <c r="O9" s="333"/>
      <c r="P9" s="333"/>
      <c r="Q9" s="333">
        <f t="shared" si="3"/>
        <v>0</v>
      </c>
      <c r="R9" s="270"/>
      <c r="S9" s="270"/>
      <c r="T9" s="270"/>
      <c r="U9" s="270"/>
      <c r="V9" s="366"/>
      <c r="W9" s="78"/>
      <c r="X9" s="367" t="s">
        <v>390</v>
      </c>
      <c r="Y9" s="78"/>
      <c r="Z9" s="367" t="s">
        <v>9</v>
      </c>
      <c r="AA9" s="368"/>
      <c r="AB9" s="78"/>
      <c r="AC9" s="78"/>
      <c r="AD9" s="78"/>
      <c r="AE9" s="78"/>
      <c r="AF9" s="366"/>
      <c r="AG9" s="78"/>
      <c r="AH9" s="78"/>
      <c r="AI9" s="78"/>
      <c r="AJ9" s="78"/>
      <c r="AK9" s="275"/>
      <c r="AL9" s="275"/>
      <c r="AM9" s="275"/>
      <c r="AN9" s="78"/>
      <c r="AO9" s="78"/>
      <c r="AP9" s="78"/>
      <c r="AQ9" s="367" t="s">
        <v>390</v>
      </c>
      <c r="AR9" s="78"/>
      <c r="AS9" s="367" t="s">
        <v>9</v>
      </c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366"/>
      <c r="BJ9" s="78"/>
      <c r="BK9" s="78"/>
    </row>
    <row r="10" spans="1:63" s="5" customFormat="1">
      <c r="A10" s="478">
        <f>'1-συμβολαια'!A10</f>
        <v>0</v>
      </c>
      <c r="B10" s="365" t="str">
        <f>'1-συμβολαια'!C10</f>
        <v>υποθήκη 1ο  κύρου [520.1τραπεζας]   ΕΞΑΛΕΙΨΗ</v>
      </c>
      <c r="C10" s="270" t="str">
        <f>'4-πολλυπρ'!D10</f>
        <v>τραπεζα ;;;???  [= ;;;???</v>
      </c>
      <c r="D10" s="270" t="str">
        <f>'4-πολλυπρ'!I10</f>
        <v>219-132</v>
      </c>
      <c r="E10" s="270">
        <v>1</v>
      </c>
      <c r="F10" s="333">
        <f t="shared" si="1"/>
        <v>10</v>
      </c>
      <c r="G10" s="333">
        <v>10</v>
      </c>
      <c r="H10" s="333"/>
      <c r="I10" s="333">
        <f t="shared" si="2"/>
        <v>20</v>
      </c>
      <c r="J10" s="276" t="s">
        <v>459</v>
      </c>
      <c r="K10" s="369" t="s">
        <v>162</v>
      </c>
      <c r="L10" s="276" t="s">
        <v>504</v>
      </c>
      <c r="M10" s="333"/>
      <c r="N10" s="333"/>
      <c r="O10" s="333">
        <v>1.98</v>
      </c>
      <c r="P10" s="333"/>
      <c r="Q10" s="333">
        <f t="shared" si="3"/>
        <v>0</v>
      </c>
      <c r="R10" s="270"/>
      <c r="S10" s="270"/>
      <c r="T10" s="270"/>
      <c r="U10" s="270"/>
      <c r="V10" s="366"/>
      <c r="W10" s="78"/>
      <c r="X10" s="367" t="s">
        <v>390</v>
      </c>
      <c r="Y10" s="78"/>
      <c r="Z10" s="367" t="s">
        <v>9</v>
      </c>
      <c r="AA10" s="368"/>
      <c r="AB10" s="78"/>
      <c r="AC10" s="78"/>
      <c r="AD10" s="78"/>
      <c r="AE10" s="78"/>
      <c r="AF10" s="366"/>
      <c r="AG10" s="78"/>
      <c r="AH10" s="78"/>
      <c r="AI10" s="78"/>
      <c r="AJ10" s="78"/>
      <c r="AK10" s="275"/>
      <c r="AL10" s="275"/>
      <c r="AM10" s="275"/>
      <c r="AN10" s="78"/>
      <c r="AO10" s="78"/>
      <c r="AP10" s="78"/>
      <c r="AQ10" s="367" t="s">
        <v>390</v>
      </c>
      <c r="AR10" s="78"/>
      <c r="AS10" s="367" t="s">
        <v>9</v>
      </c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366"/>
      <c r="BJ10" s="78"/>
      <c r="BK10" s="78"/>
    </row>
    <row r="11" spans="1:63" s="5" customFormat="1">
      <c r="A11" s="478">
        <f>'1-συμβολαια'!A11</f>
        <v>0</v>
      </c>
      <c r="B11" s="365" t="str">
        <f>'1-συμβολαια'!C11</f>
        <v>δανείου 1ο  κύρου [520.1τραπεζας]   ΤΟΚΟΙ [προπληρωθέντες VS υπερΠληρωθέντες</v>
      </c>
      <c r="C11" s="270" t="str">
        <f>'4-πολλυπρ'!D11</f>
        <v>τραπεζα ;;;???  [= ;;;???</v>
      </c>
      <c r="D11" s="270" t="str">
        <f>'4-πολλυπρ'!I11</f>
        <v>219-132</v>
      </c>
      <c r="E11" s="270"/>
      <c r="F11" s="333"/>
      <c r="G11" s="333"/>
      <c r="H11" s="333"/>
      <c r="I11" s="333"/>
      <c r="J11" s="276"/>
      <c r="K11" s="369"/>
      <c r="L11" s="276"/>
      <c r="M11" s="333"/>
      <c r="N11" s="333"/>
      <c r="O11" s="333"/>
      <c r="P11" s="333"/>
      <c r="Q11" s="333">
        <f t="shared" si="3"/>
        <v>0</v>
      </c>
      <c r="R11" s="270"/>
      <c r="S11" s="270"/>
      <c r="T11" s="270"/>
      <c r="U11" s="270"/>
      <c r="V11" s="366"/>
      <c r="W11" s="78"/>
      <c r="X11" s="367" t="s">
        <v>390</v>
      </c>
      <c r="Y11" s="78"/>
      <c r="Z11" s="367" t="s">
        <v>9</v>
      </c>
      <c r="AA11" s="368"/>
      <c r="AB11" s="78"/>
      <c r="AC11" s="78"/>
      <c r="AD11" s="78"/>
      <c r="AE11" s="78"/>
      <c r="AF11" s="366"/>
      <c r="AG11" s="78"/>
      <c r="AH11" s="78"/>
      <c r="AI11" s="78"/>
      <c r="AJ11" s="78"/>
      <c r="AK11" s="275"/>
      <c r="AL11" s="275"/>
      <c r="AM11" s="275"/>
      <c r="AN11" s="78"/>
      <c r="AO11" s="78"/>
      <c r="AP11" s="78"/>
      <c r="AQ11" s="367" t="s">
        <v>390</v>
      </c>
      <c r="AR11" s="78"/>
      <c r="AS11" s="367" t="s">
        <v>9</v>
      </c>
      <c r="AT11" s="78"/>
      <c r="AU11" s="78"/>
      <c r="AV11" s="78"/>
      <c r="AW11" s="78"/>
      <c r="AX11" s="78"/>
      <c r="AY11" s="78"/>
      <c r="AZ11" s="78"/>
      <c r="BA11" s="78"/>
      <c r="BB11" s="78"/>
      <c r="BC11" s="78"/>
      <c r="BD11" s="78"/>
      <c r="BE11" s="78"/>
      <c r="BF11" s="78"/>
      <c r="BG11" s="78"/>
      <c r="BH11" s="78"/>
      <c r="BI11" s="366"/>
      <c r="BJ11" s="78"/>
      <c r="BK11" s="78"/>
    </row>
    <row r="12" spans="1:63" s="5" customFormat="1">
      <c r="A12" s="478">
        <f>'1-συμβολαια'!A12</f>
        <v>0</v>
      </c>
      <c r="B12" s="365" t="str">
        <f>'1-συμβολαια'!C12</f>
        <v>δάνειο 1ο  κύρου [130.1τραπεζας]    ΕΞΟΦΛΗΣΗ</v>
      </c>
      <c r="C12" s="270" t="str">
        <f>'4-πολλυπρ'!D12</f>
        <v>τραπεζα ;;;???  [= ;;;???</v>
      </c>
      <c r="D12" s="270" t="str">
        <f>'4-πολλυπρ'!I12</f>
        <v>219-132</v>
      </c>
      <c r="E12" s="270"/>
      <c r="F12" s="333"/>
      <c r="G12" s="333"/>
      <c r="H12" s="333"/>
      <c r="I12" s="333"/>
      <c r="J12" s="276"/>
      <c r="K12" s="369"/>
      <c r="L12" s="276"/>
      <c r="M12" s="333"/>
      <c r="N12" s="333"/>
      <c r="O12" s="333"/>
      <c r="P12" s="333"/>
      <c r="Q12" s="333">
        <f t="shared" si="3"/>
        <v>0</v>
      </c>
      <c r="R12" s="270"/>
      <c r="S12" s="270"/>
      <c r="T12" s="270"/>
      <c r="U12" s="270"/>
      <c r="V12" s="366"/>
      <c r="W12" s="78"/>
      <c r="X12" s="367" t="s">
        <v>390</v>
      </c>
      <c r="Y12" s="78"/>
      <c r="Z12" s="367" t="s">
        <v>9</v>
      </c>
      <c r="AA12" s="368"/>
      <c r="AB12" s="78"/>
      <c r="AC12" s="78"/>
      <c r="AD12" s="78"/>
      <c r="AE12" s="78"/>
      <c r="AF12" s="366"/>
      <c r="AG12" s="78"/>
      <c r="AH12" s="78"/>
      <c r="AI12" s="78"/>
      <c r="AJ12" s="78"/>
      <c r="AK12" s="275"/>
      <c r="AL12" s="275"/>
      <c r="AM12" s="275"/>
      <c r="AN12" s="78"/>
      <c r="AO12" s="78"/>
      <c r="AP12" s="78"/>
      <c r="AQ12" s="367" t="s">
        <v>390</v>
      </c>
      <c r="AR12" s="78"/>
      <c r="AS12" s="367" t="s">
        <v>9</v>
      </c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366"/>
      <c r="BJ12" s="78"/>
      <c r="BK12" s="78"/>
    </row>
    <row r="13" spans="1:63" s="5" customFormat="1">
      <c r="A13" s="478">
        <f>'1-συμβολαια'!A13</f>
        <v>0</v>
      </c>
      <c r="B13" s="365" t="str">
        <f>'1-συμβολαια'!C13</f>
        <v>υποθήκη 1ο  κύρου [130.1τραπεζας]   ΕΞΑΛΕΙΨΗ</v>
      </c>
      <c r="C13" s="270" t="str">
        <f>'4-πολλυπρ'!D13</f>
        <v>τραπεζα ;;;???  [= ;;;???</v>
      </c>
      <c r="D13" s="270" t="str">
        <f>'4-πολλυπρ'!I13</f>
        <v>219-132</v>
      </c>
      <c r="E13" s="270">
        <v>1</v>
      </c>
      <c r="F13" s="333">
        <f t="shared" si="1"/>
        <v>10</v>
      </c>
      <c r="G13" s="333">
        <v>10</v>
      </c>
      <c r="H13" s="333"/>
      <c r="I13" s="333">
        <f t="shared" si="2"/>
        <v>20</v>
      </c>
      <c r="J13" s="276" t="s">
        <v>459</v>
      </c>
      <c r="K13" s="369" t="s">
        <v>162</v>
      </c>
      <c r="L13" s="276" t="s">
        <v>504</v>
      </c>
      <c r="M13" s="333"/>
      <c r="N13" s="333"/>
      <c r="O13" s="333">
        <v>1.98</v>
      </c>
      <c r="P13" s="333"/>
      <c r="Q13" s="333">
        <f t="shared" si="3"/>
        <v>0</v>
      </c>
      <c r="R13" s="270"/>
      <c r="S13" s="270"/>
      <c r="T13" s="270"/>
      <c r="U13" s="270"/>
      <c r="V13" s="366"/>
      <c r="W13" s="78"/>
      <c r="X13" s="367" t="s">
        <v>390</v>
      </c>
      <c r="Y13" s="78"/>
      <c r="Z13" s="367" t="s">
        <v>9</v>
      </c>
      <c r="AA13" s="368"/>
      <c r="AB13" s="78"/>
      <c r="AC13" s="78"/>
      <c r="AD13" s="78"/>
      <c r="AE13" s="78"/>
      <c r="AF13" s="366"/>
      <c r="AG13" s="78"/>
      <c r="AH13" s="78"/>
      <c r="AI13" s="78"/>
      <c r="AJ13" s="78"/>
      <c r="AK13" s="275"/>
      <c r="AL13" s="275"/>
      <c r="AM13" s="275"/>
      <c r="AN13" s="78"/>
      <c r="AO13" s="78"/>
      <c r="AP13" s="78"/>
      <c r="AQ13" s="367" t="s">
        <v>390</v>
      </c>
      <c r="AR13" s="78"/>
      <c r="AS13" s="367" t="s">
        <v>9</v>
      </c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366"/>
      <c r="BJ13" s="78"/>
      <c r="BK13" s="78"/>
    </row>
    <row r="14" spans="1:63" s="5" customFormat="1">
      <c r="A14" s="478">
        <f>'1-συμβολαια'!A14</f>
        <v>0</v>
      </c>
      <c r="B14" s="365" t="str">
        <f>'1-συμβολαια'!C14</f>
        <v>δανείου 1ο  κύρου [130.1τραπεζας]   ΤΟΚΟΙ [προπληρωθέντες VS υπερΠληρωθέντες</v>
      </c>
      <c r="C14" s="270" t="str">
        <f>'4-πολλυπρ'!D14</f>
        <v>τραπεζα ;;;???  [= ;;;???</v>
      </c>
      <c r="D14" s="270" t="str">
        <f>'4-πολλυπρ'!I14</f>
        <v>219-132</v>
      </c>
      <c r="E14" s="270"/>
      <c r="F14" s="333"/>
      <c r="G14" s="333"/>
      <c r="H14" s="333"/>
      <c r="I14" s="333"/>
      <c r="J14" s="276"/>
      <c r="K14" s="369"/>
      <c r="L14" s="276"/>
      <c r="M14" s="333"/>
      <c r="N14" s="333"/>
      <c r="O14" s="333"/>
      <c r="P14" s="333"/>
      <c r="Q14" s="333">
        <f t="shared" si="3"/>
        <v>0</v>
      </c>
      <c r="R14" s="270"/>
      <c r="S14" s="270"/>
      <c r="T14" s="270"/>
      <c r="U14" s="270"/>
      <c r="V14" s="366"/>
      <c r="W14" s="78"/>
      <c r="X14" s="367" t="s">
        <v>390</v>
      </c>
      <c r="Y14" s="78"/>
      <c r="Z14" s="367" t="s">
        <v>9</v>
      </c>
      <c r="AA14" s="368"/>
      <c r="AB14" s="78"/>
      <c r="AC14" s="78"/>
      <c r="AD14" s="78"/>
      <c r="AE14" s="78"/>
      <c r="AF14" s="366"/>
      <c r="AG14" s="78"/>
      <c r="AH14" s="78"/>
      <c r="AI14" s="78"/>
      <c r="AJ14" s="78"/>
      <c r="AK14" s="275"/>
      <c r="AL14" s="275"/>
      <c r="AM14" s="275"/>
      <c r="AN14" s="78"/>
      <c r="AO14" s="78"/>
      <c r="AP14" s="78"/>
      <c r="AQ14" s="367" t="s">
        <v>390</v>
      </c>
      <c r="AR14" s="78"/>
      <c r="AS14" s="367" t="s">
        <v>9</v>
      </c>
      <c r="AT14" s="78"/>
      <c r="AU14" s="78"/>
      <c r="AV14" s="78"/>
      <c r="AW14" s="78"/>
      <c r="AX14" s="78"/>
      <c r="AY14" s="78"/>
      <c r="AZ14" s="78"/>
      <c r="BA14" s="78"/>
      <c r="BB14" s="78"/>
      <c r="BC14" s="78"/>
      <c r="BD14" s="78"/>
      <c r="BE14" s="78"/>
      <c r="BF14" s="78"/>
      <c r="BG14" s="78"/>
      <c r="BH14" s="78"/>
      <c r="BI14" s="366"/>
      <c r="BJ14" s="78"/>
      <c r="BK14" s="78"/>
    </row>
    <row r="15" spans="1:63" s="5" customFormat="1">
      <c r="A15" s="478">
        <f>'1-συμβολαια'!A15</f>
        <v>0</v>
      </c>
      <c r="B15" s="365" t="str">
        <f>'1-συμβολαια'!C15</f>
        <v>δάνειο 1ο  κύρου [130.2τραπεζας]    ΕΞΟΦΛΗΣΗ</v>
      </c>
      <c r="C15" s="270" t="str">
        <f>'4-πολλυπρ'!D15</f>
        <v>τραπεζα ;;;???  [= ;;;???</v>
      </c>
      <c r="D15" s="270" t="str">
        <f>'4-πολλυπρ'!I15</f>
        <v>219-132</v>
      </c>
      <c r="E15" s="270"/>
      <c r="F15" s="333"/>
      <c r="G15" s="333"/>
      <c r="H15" s="333"/>
      <c r="I15" s="333"/>
      <c r="J15" s="276"/>
      <c r="K15" s="369"/>
      <c r="L15" s="276"/>
      <c r="M15" s="333"/>
      <c r="N15" s="333"/>
      <c r="O15" s="333"/>
      <c r="P15" s="333"/>
      <c r="Q15" s="333">
        <f t="shared" si="3"/>
        <v>0</v>
      </c>
      <c r="R15" s="270"/>
      <c r="S15" s="270"/>
      <c r="T15" s="270"/>
      <c r="U15" s="270"/>
      <c r="V15" s="366"/>
      <c r="W15" s="78"/>
      <c r="X15" s="367" t="s">
        <v>390</v>
      </c>
      <c r="Y15" s="78"/>
      <c r="Z15" s="367" t="s">
        <v>9</v>
      </c>
      <c r="AA15" s="368"/>
      <c r="AB15" s="78"/>
      <c r="AC15" s="78"/>
      <c r="AD15" s="78"/>
      <c r="AE15" s="78"/>
      <c r="AF15" s="366"/>
      <c r="AG15" s="78"/>
      <c r="AH15" s="78"/>
      <c r="AI15" s="78"/>
      <c r="AJ15" s="78"/>
      <c r="AK15" s="275"/>
      <c r="AL15" s="275"/>
      <c r="AM15" s="275"/>
      <c r="AN15" s="78"/>
      <c r="AO15" s="78"/>
      <c r="AP15" s="78"/>
      <c r="AQ15" s="367" t="s">
        <v>390</v>
      </c>
      <c r="AR15" s="78"/>
      <c r="AS15" s="367" t="s">
        <v>9</v>
      </c>
      <c r="AT15" s="78"/>
      <c r="AU15" s="78"/>
      <c r="AV15" s="78"/>
      <c r="AW15" s="78"/>
      <c r="AX15" s="78"/>
      <c r="AY15" s="78"/>
      <c r="AZ15" s="78"/>
      <c r="BA15" s="78"/>
      <c r="BB15" s="78"/>
      <c r="BC15" s="78"/>
      <c r="BD15" s="78"/>
      <c r="BE15" s="78"/>
      <c r="BF15" s="78"/>
      <c r="BG15" s="78"/>
      <c r="BH15" s="78"/>
      <c r="BI15" s="366"/>
      <c r="BJ15" s="78"/>
      <c r="BK15" s="78"/>
    </row>
    <row r="16" spans="1:63" s="5" customFormat="1">
      <c r="A16" s="478">
        <f>'1-συμβολαια'!A16</f>
        <v>0</v>
      </c>
      <c r="B16" s="365" t="str">
        <f>'1-συμβολαια'!C16</f>
        <v>υποθήκη 1ο  κύρου [130.2τραπεζας]   ΕΞΑΛΕΙΨΗ</v>
      </c>
      <c r="C16" s="270" t="str">
        <f>'4-πολλυπρ'!D16</f>
        <v>τραπεζα ;;;???  [= ;;;???</v>
      </c>
      <c r="D16" s="270" t="str">
        <f>'4-πολλυπρ'!I16</f>
        <v>219-132</v>
      </c>
      <c r="E16" s="270">
        <v>1</v>
      </c>
      <c r="F16" s="333">
        <f t="shared" si="1"/>
        <v>10</v>
      </c>
      <c r="G16" s="333">
        <v>10</v>
      </c>
      <c r="H16" s="333"/>
      <c r="I16" s="333">
        <f t="shared" si="2"/>
        <v>20</v>
      </c>
      <c r="J16" s="276" t="s">
        <v>459</v>
      </c>
      <c r="K16" s="369" t="s">
        <v>162</v>
      </c>
      <c r="L16" s="276" t="s">
        <v>504</v>
      </c>
      <c r="M16" s="333"/>
      <c r="N16" s="333"/>
      <c r="O16" s="333">
        <v>1.98</v>
      </c>
      <c r="P16" s="333"/>
      <c r="Q16" s="333">
        <f t="shared" si="3"/>
        <v>0</v>
      </c>
      <c r="R16" s="270"/>
      <c r="S16" s="270"/>
      <c r="T16" s="270"/>
      <c r="U16" s="270"/>
      <c r="V16" s="366"/>
      <c r="W16" s="78"/>
      <c r="X16" s="367" t="s">
        <v>390</v>
      </c>
      <c r="Y16" s="78"/>
      <c r="Z16" s="367" t="s">
        <v>9</v>
      </c>
      <c r="AA16" s="368"/>
      <c r="AB16" s="78"/>
      <c r="AC16" s="78"/>
      <c r="AD16" s="78"/>
      <c r="AE16" s="78"/>
      <c r="AF16" s="366"/>
      <c r="AG16" s="78"/>
      <c r="AH16" s="78"/>
      <c r="AI16" s="78"/>
      <c r="AJ16" s="78"/>
      <c r="AK16" s="275"/>
      <c r="AL16" s="275"/>
      <c r="AM16" s="275"/>
      <c r="AN16" s="78"/>
      <c r="AO16" s="78"/>
      <c r="AP16" s="78"/>
      <c r="AQ16" s="367" t="s">
        <v>390</v>
      </c>
      <c r="AR16" s="78"/>
      <c r="AS16" s="367" t="s">
        <v>9</v>
      </c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366"/>
      <c r="BJ16" s="78"/>
      <c r="BK16" s="78"/>
    </row>
    <row r="17" spans="1:63" s="5" customFormat="1">
      <c r="A17" s="478">
        <f>'1-συμβολαια'!A17</f>
        <v>0</v>
      </c>
      <c r="B17" s="365" t="str">
        <f>'1-συμβολαια'!C17</f>
        <v>δανείου 1ο  κύρου [130.2τραπεζας]   ΤΟΚΟΙ [προπληρωθέντες VS υπερΠληρωθέντες</v>
      </c>
      <c r="C17" s="270" t="str">
        <f>'4-πολλυπρ'!D17</f>
        <v>τραπεζα ;;;???  [= ;;;???</v>
      </c>
      <c r="D17" s="270" t="str">
        <f>'4-πολλυπρ'!I17</f>
        <v>219-132</v>
      </c>
      <c r="E17" s="270"/>
      <c r="F17" s="333"/>
      <c r="G17" s="333"/>
      <c r="H17" s="333"/>
      <c r="I17" s="333"/>
      <c r="J17" s="276"/>
      <c r="K17" s="369"/>
      <c r="L17" s="276"/>
      <c r="M17" s="333"/>
      <c r="N17" s="333"/>
      <c r="O17" s="333"/>
      <c r="P17" s="333"/>
      <c r="Q17" s="333">
        <f t="shared" si="3"/>
        <v>0</v>
      </c>
      <c r="R17" s="270"/>
      <c r="S17" s="270"/>
      <c r="T17" s="270"/>
      <c r="U17" s="270"/>
      <c r="V17" s="366"/>
      <c r="W17" s="78"/>
      <c r="X17" s="367" t="s">
        <v>390</v>
      </c>
      <c r="Y17" s="78"/>
      <c r="Z17" s="367" t="s">
        <v>9</v>
      </c>
      <c r="AA17" s="368"/>
      <c r="AB17" s="78"/>
      <c r="AC17" s="78"/>
      <c r="AD17" s="78"/>
      <c r="AE17" s="78"/>
      <c r="AF17" s="366"/>
      <c r="AG17" s="78"/>
      <c r="AH17" s="78"/>
      <c r="AI17" s="78"/>
      <c r="AJ17" s="78"/>
      <c r="AK17" s="275"/>
      <c r="AL17" s="275"/>
      <c r="AM17" s="275"/>
      <c r="AN17" s="78"/>
      <c r="AO17" s="78"/>
      <c r="AP17" s="78"/>
      <c r="AQ17" s="367" t="s">
        <v>390</v>
      </c>
      <c r="AR17" s="78"/>
      <c r="AS17" s="367" t="s">
        <v>9</v>
      </c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366"/>
      <c r="BJ17" s="78"/>
      <c r="BK17" s="78"/>
    </row>
    <row r="18" spans="1:63" s="5" customFormat="1">
      <c r="A18" s="478">
        <f>'1-συμβολαια'!A18</f>
        <v>0</v>
      </c>
      <c r="B18" s="365" t="str">
        <f>'1-συμβολαια'!C18</f>
        <v>δάνειο 1ο  κύρου [520.2τραπεζας]    ΕΞΟΦΛΗΣΗ</v>
      </c>
      <c r="C18" s="270" t="str">
        <f>'4-πολλυπρ'!D18</f>
        <v>τραπεζα ;;;???  [= ;;;???</v>
      </c>
      <c r="D18" s="270" t="str">
        <f>'4-πολλυπρ'!I18</f>
        <v>219-132</v>
      </c>
      <c r="E18" s="270"/>
      <c r="F18" s="333"/>
      <c r="G18" s="333"/>
      <c r="H18" s="333"/>
      <c r="I18" s="333"/>
      <c r="J18" s="276"/>
      <c r="K18" s="369"/>
      <c r="L18" s="276"/>
      <c r="M18" s="333"/>
      <c r="N18" s="333"/>
      <c r="O18" s="333"/>
      <c r="P18" s="333"/>
      <c r="Q18" s="333">
        <f t="shared" si="3"/>
        <v>0</v>
      </c>
      <c r="R18" s="270"/>
      <c r="S18" s="270"/>
      <c r="T18" s="270"/>
      <c r="U18" s="270"/>
      <c r="V18" s="366"/>
      <c r="W18" s="78"/>
      <c r="X18" s="367" t="s">
        <v>390</v>
      </c>
      <c r="Y18" s="78"/>
      <c r="Z18" s="367" t="s">
        <v>9</v>
      </c>
      <c r="AA18" s="368"/>
      <c r="AB18" s="78"/>
      <c r="AC18" s="78"/>
      <c r="AD18" s="78"/>
      <c r="AE18" s="78"/>
      <c r="AF18" s="366"/>
      <c r="AG18" s="78"/>
      <c r="AH18" s="78"/>
      <c r="AI18" s="78"/>
      <c r="AJ18" s="78"/>
      <c r="AK18" s="275"/>
      <c r="AL18" s="275"/>
      <c r="AM18" s="275"/>
      <c r="AN18" s="78"/>
      <c r="AO18" s="78"/>
      <c r="AP18" s="78"/>
      <c r="AQ18" s="367" t="s">
        <v>390</v>
      </c>
      <c r="AR18" s="78"/>
      <c r="AS18" s="367" t="s">
        <v>9</v>
      </c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366"/>
      <c r="BJ18" s="78"/>
      <c r="BK18" s="78"/>
    </row>
    <row r="19" spans="1:63" s="5" customFormat="1">
      <c r="A19" s="478">
        <f>'1-συμβολαια'!A19</f>
        <v>0</v>
      </c>
      <c r="B19" s="365" t="str">
        <f>'1-συμβολαια'!C19</f>
        <v>υποθήκη 1ο  κύρου [520.2τραπεζας]   ΕΞΑΛΕΙΨΗ</v>
      </c>
      <c r="C19" s="270" t="str">
        <f>'4-πολλυπρ'!D19</f>
        <v>τραπεζα ;;;???  [= ;;;???</v>
      </c>
      <c r="D19" s="270" t="str">
        <f>'4-πολλυπρ'!I19</f>
        <v>219-132</v>
      </c>
      <c r="E19" s="270">
        <v>1</v>
      </c>
      <c r="F19" s="333">
        <f t="shared" si="1"/>
        <v>10</v>
      </c>
      <c r="G19" s="333">
        <v>10</v>
      </c>
      <c r="H19" s="333"/>
      <c r="I19" s="333">
        <f t="shared" si="2"/>
        <v>20</v>
      </c>
      <c r="J19" s="276" t="s">
        <v>459</v>
      </c>
      <c r="K19" s="369" t="s">
        <v>162</v>
      </c>
      <c r="L19" s="276" t="s">
        <v>504</v>
      </c>
      <c r="M19" s="333"/>
      <c r="N19" s="333"/>
      <c r="O19" s="333">
        <v>1.98</v>
      </c>
      <c r="P19" s="333"/>
      <c r="Q19" s="333">
        <f t="shared" si="3"/>
        <v>0</v>
      </c>
      <c r="R19" s="270"/>
      <c r="S19" s="270"/>
      <c r="T19" s="270"/>
      <c r="U19" s="270"/>
      <c r="V19" s="366"/>
      <c r="W19" s="78"/>
      <c r="X19" s="367" t="s">
        <v>390</v>
      </c>
      <c r="Y19" s="78"/>
      <c r="Z19" s="367" t="s">
        <v>9</v>
      </c>
      <c r="AA19" s="368"/>
      <c r="AB19" s="78"/>
      <c r="AC19" s="78"/>
      <c r="AD19" s="78"/>
      <c r="AE19" s="78"/>
      <c r="AF19" s="366"/>
      <c r="AG19" s="78"/>
      <c r="AH19" s="78"/>
      <c r="AI19" s="78"/>
      <c r="AJ19" s="78"/>
      <c r="AK19" s="275"/>
      <c r="AL19" s="275"/>
      <c r="AM19" s="275"/>
      <c r="AN19" s="78"/>
      <c r="AO19" s="78"/>
      <c r="AP19" s="78"/>
      <c r="AQ19" s="367" t="s">
        <v>390</v>
      </c>
      <c r="AR19" s="78"/>
      <c r="AS19" s="367" t="s">
        <v>9</v>
      </c>
      <c r="AT19" s="78"/>
      <c r="AU19" s="78"/>
      <c r="AV19" s="78"/>
      <c r="AW19" s="78"/>
      <c r="AX19" s="78"/>
      <c r="AY19" s="78"/>
      <c r="AZ19" s="78"/>
      <c r="BA19" s="78"/>
      <c r="BB19" s="78"/>
      <c r="BC19" s="78"/>
      <c r="BD19" s="78"/>
      <c r="BE19" s="78"/>
      <c r="BF19" s="78"/>
      <c r="BG19" s="78"/>
      <c r="BH19" s="78"/>
      <c r="BI19" s="366"/>
      <c r="BJ19" s="78"/>
      <c r="BK19" s="78"/>
    </row>
    <row r="20" spans="1:63" s="5" customFormat="1">
      <c r="A20" s="478">
        <f>'1-συμβολαια'!A20</f>
        <v>0</v>
      </c>
      <c r="B20" s="365" t="str">
        <f>'1-συμβολαια'!C20</f>
        <v>δανείου 1ο  κύρου [520.2τραπεζας]   ΤΟΚΟΙ [προπληρωθέντες VS υπερΠληρωθέντες</v>
      </c>
      <c r="C20" s="270" t="str">
        <f>'4-πολλυπρ'!D20</f>
        <v>τραπεζα ;;;???  [= ;;;???</v>
      </c>
      <c r="D20" s="270" t="str">
        <f>'4-πολλυπρ'!I20</f>
        <v>219-132</v>
      </c>
      <c r="E20" s="270"/>
      <c r="F20" s="333"/>
      <c r="G20" s="333"/>
      <c r="H20" s="333"/>
      <c r="I20" s="333"/>
      <c r="J20" s="276"/>
      <c r="K20" s="369"/>
      <c r="L20" s="276"/>
      <c r="M20" s="333"/>
      <c r="N20" s="333"/>
      <c r="O20" s="333"/>
      <c r="P20" s="333"/>
      <c r="Q20" s="333">
        <f t="shared" si="3"/>
        <v>0</v>
      </c>
      <c r="R20" s="270"/>
      <c r="S20" s="270"/>
      <c r="T20" s="270"/>
      <c r="U20" s="270"/>
      <c r="V20" s="366"/>
      <c r="W20" s="78"/>
      <c r="X20" s="367" t="s">
        <v>390</v>
      </c>
      <c r="Y20" s="78"/>
      <c r="Z20" s="367" t="s">
        <v>9</v>
      </c>
      <c r="AA20" s="368"/>
      <c r="AB20" s="78"/>
      <c r="AC20" s="78"/>
      <c r="AD20" s="78"/>
      <c r="AE20" s="78"/>
      <c r="AF20" s="366"/>
      <c r="AG20" s="78"/>
      <c r="AH20" s="78"/>
      <c r="AI20" s="78"/>
      <c r="AJ20" s="78"/>
      <c r="AK20" s="275"/>
      <c r="AL20" s="275"/>
      <c r="AM20" s="275"/>
      <c r="AN20" s="78"/>
      <c r="AO20" s="78"/>
      <c r="AP20" s="78"/>
      <c r="AQ20" s="367" t="s">
        <v>390</v>
      </c>
      <c r="AR20" s="78"/>
      <c r="AS20" s="367" t="s">
        <v>9</v>
      </c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366"/>
      <c r="BJ20" s="78"/>
      <c r="BK20" s="78"/>
    </row>
    <row r="21" spans="1:63" s="5" customFormat="1">
      <c r="A21" s="478">
        <f>'1-συμβολαια'!A21</f>
        <v>0</v>
      </c>
      <c r="B21" s="365" t="str">
        <f>'1-συμβολαια'!C21</f>
        <v>δάνειο 1ο  κύρου     ΕΞΟΦΛΗΣΗ</v>
      </c>
      <c r="C21" s="270" t="str">
        <f>'4-πολλυπρ'!D21</f>
        <v>τραπεζα ;;;???  [= ;;;???</v>
      </c>
      <c r="D21" s="270" t="str">
        <f>'4-πολλυπρ'!I21</f>
        <v>219-132</v>
      </c>
      <c r="E21" s="270"/>
      <c r="F21" s="333"/>
      <c r="G21" s="333"/>
      <c r="H21" s="333"/>
      <c r="I21" s="333"/>
      <c r="J21" s="276"/>
      <c r="K21" s="369"/>
      <c r="L21" s="276"/>
      <c r="M21" s="333"/>
      <c r="N21" s="333"/>
      <c r="O21" s="333"/>
      <c r="P21" s="333"/>
      <c r="Q21" s="333">
        <f t="shared" si="3"/>
        <v>0</v>
      </c>
      <c r="R21" s="270"/>
      <c r="S21" s="270"/>
      <c r="T21" s="270"/>
      <c r="U21" s="270"/>
      <c r="V21" s="366"/>
      <c r="W21" s="78"/>
      <c r="X21" s="367" t="s">
        <v>390</v>
      </c>
      <c r="Y21" s="78"/>
      <c r="Z21" s="367" t="s">
        <v>9</v>
      </c>
      <c r="AA21" s="368"/>
      <c r="AB21" s="78"/>
      <c r="AC21" s="78"/>
      <c r="AD21" s="78"/>
      <c r="AE21" s="78"/>
      <c r="AF21" s="366"/>
      <c r="AG21" s="78"/>
      <c r="AH21" s="78"/>
      <c r="AI21" s="78"/>
      <c r="AJ21" s="78"/>
      <c r="AK21" s="275"/>
      <c r="AL21" s="275"/>
      <c r="AM21" s="275"/>
      <c r="AN21" s="78"/>
      <c r="AO21" s="78"/>
      <c r="AP21" s="78"/>
      <c r="AQ21" s="367" t="s">
        <v>390</v>
      </c>
      <c r="AR21" s="78"/>
      <c r="AS21" s="367" t="s">
        <v>9</v>
      </c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366"/>
      <c r="BJ21" s="78"/>
      <c r="BK21" s="78"/>
    </row>
    <row r="22" spans="1:63" s="5" customFormat="1">
      <c r="A22" s="478">
        <f>'1-συμβολαια'!A22</f>
        <v>0</v>
      </c>
      <c r="B22" s="365" t="str">
        <f>'1-συμβολαια'!C22</f>
        <v>υποθήκη 1ο  κύρου     ΕΞΑΛΕΙΨΗ</v>
      </c>
      <c r="C22" s="270" t="str">
        <f>'4-πολλυπρ'!D22</f>
        <v>τραπεζα ;;;???  [= ;;;???</v>
      </c>
      <c r="D22" s="270" t="str">
        <f>'4-πολλυπρ'!I22</f>
        <v>219-132</v>
      </c>
      <c r="E22" s="270">
        <v>1</v>
      </c>
      <c r="F22" s="333">
        <f t="shared" si="1"/>
        <v>10</v>
      </c>
      <c r="G22" s="333">
        <v>10</v>
      </c>
      <c r="H22" s="333"/>
      <c r="I22" s="333">
        <f t="shared" si="2"/>
        <v>20</v>
      </c>
      <c r="J22" s="276" t="s">
        <v>459</v>
      </c>
      <c r="K22" s="369" t="s">
        <v>162</v>
      </c>
      <c r="L22" s="276" t="s">
        <v>504</v>
      </c>
      <c r="M22" s="333">
        <v>10</v>
      </c>
      <c r="N22" s="333">
        <v>10</v>
      </c>
      <c r="O22" s="333">
        <v>1.98</v>
      </c>
      <c r="P22" s="333"/>
      <c r="Q22" s="333">
        <f t="shared" si="3"/>
        <v>20</v>
      </c>
      <c r="R22" s="270"/>
      <c r="S22" s="270"/>
      <c r="T22" s="270"/>
      <c r="U22" s="270"/>
      <c r="V22" s="366"/>
      <c r="W22" s="78"/>
      <c r="X22" s="367" t="s">
        <v>390</v>
      </c>
      <c r="Y22" s="78"/>
      <c r="Z22" s="367" t="s">
        <v>9</v>
      </c>
      <c r="AA22" s="368"/>
      <c r="AB22" s="78"/>
      <c r="AC22" s="78"/>
      <c r="AD22" s="78"/>
      <c r="AE22" s="78"/>
      <c r="AF22" s="366"/>
      <c r="AG22" s="78"/>
      <c r="AH22" s="78"/>
      <c r="AI22" s="78"/>
      <c r="AJ22" s="78"/>
      <c r="AK22" s="275"/>
      <c r="AL22" s="275"/>
      <c r="AM22" s="275"/>
      <c r="AN22" s="78"/>
      <c r="AO22" s="78"/>
      <c r="AP22" s="78"/>
      <c r="AQ22" s="367" t="s">
        <v>390</v>
      </c>
      <c r="AR22" s="78"/>
      <c r="AS22" s="367" t="s">
        <v>9</v>
      </c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366"/>
      <c r="BJ22" s="78"/>
      <c r="BK22" s="78"/>
    </row>
    <row r="23" spans="1:63" s="5" customFormat="1" ht="12" thickBot="1">
      <c r="A23" s="479">
        <f>'1-συμβολαια'!A23</f>
        <v>0</v>
      </c>
      <c r="B23" s="475" t="str">
        <f>'1-συμβολαια'!C23</f>
        <v>δανείου 1ο  κύρου     ΤΟΚΟΙ [προπληρωθέντες VS υπερΠληρωθέντες</v>
      </c>
      <c r="C23" s="464" t="str">
        <f>'4-πολλυπρ'!D23</f>
        <v>τραπεζα ;;;???  [= ;;;???</v>
      </c>
      <c r="D23" s="464" t="str">
        <f>'4-πολλυπρ'!I23</f>
        <v>219-132</v>
      </c>
      <c r="E23" s="464"/>
      <c r="F23" s="415"/>
      <c r="G23" s="415"/>
      <c r="H23" s="415"/>
      <c r="I23" s="415"/>
      <c r="J23" s="476"/>
      <c r="K23" s="417"/>
      <c r="L23" s="476"/>
      <c r="M23" s="415"/>
      <c r="N23" s="415"/>
      <c r="O23" s="415"/>
      <c r="P23" s="415"/>
      <c r="Q23" s="415">
        <f t="shared" si="3"/>
        <v>0</v>
      </c>
      <c r="R23" s="464"/>
      <c r="S23" s="464"/>
      <c r="T23" s="270"/>
      <c r="U23" s="270"/>
      <c r="V23" s="366"/>
      <c r="W23" s="78"/>
      <c r="X23" s="367" t="s">
        <v>390</v>
      </c>
      <c r="Y23" s="78"/>
      <c r="Z23" s="367" t="s">
        <v>9</v>
      </c>
      <c r="AA23" s="368"/>
      <c r="AB23" s="78"/>
      <c r="AC23" s="78"/>
      <c r="AD23" s="78"/>
      <c r="AE23" s="78"/>
      <c r="AF23" s="366"/>
      <c r="AG23" s="78"/>
      <c r="AH23" s="78"/>
      <c r="AI23" s="78"/>
      <c r="AJ23" s="78"/>
      <c r="AK23" s="275"/>
      <c r="AL23" s="275"/>
      <c r="AM23" s="275"/>
      <c r="AN23" s="78"/>
      <c r="AO23" s="78"/>
      <c r="AP23" s="78"/>
      <c r="AQ23" s="367" t="s">
        <v>390</v>
      </c>
      <c r="AR23" s="78"/>
      <c r="AS23" s="367" t="s">
        <v>9</v>
      </c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366"/>
      <c r="BJ23" s="78"/>
      <c r="BK23" s="78"/>
    </row>
    <row r="24" spans="1:63">
      <c r="A24" s="605" t="s">
        <v>35</v>
      </c>
      <c r="B24" s="606"/>
      <c r="C24" s="606"/>
      <c r="D24" s="607"/>
      <c r="E24" s="72">
        <f>SUM(E3:E23)</f>
        <v>7</v>
      </c>
      <c r="F24" s="72">
        <f>SUM(F3:F23)</f>
        <v>70</v>
      </c>
      <c r="G24" s="72">
        <f>SUM(G3:G23)</f>
        <v>70</v>
      </c>
      <c r="H24" s="410"/>
      <c r="I24" s="72">
        <f>SUM(I3:I23)</f>
        <v>140</v>
      </c>
      <c r="J24" s="72"/>
      <c r="K24" s="72"/>
      <c r="L24" s="72"/>
      <c r="M24" s="72">
        <f t="shared" ref="M24:T24" si="4">SUM(M3:M23)</f>
        <v>10</v>
      </c>
      <c r="N24" s="72">
        <f t="shared" si="4"/>
        <v>10</v>
      </c>
      <c r="O24" s="72">
        <f t="shared" si="4"/>
        <v>13.860000000000001</v>
      </c>
      <c r="P24" s="72">
        <f t="shared" si="4"/>
        <v>0</v>
      </c>
      <c r="Q24" s="72">
        <f t="shared" si="4"/>
        <v>20</v>
      </c>
      <c r="R24" s="72">
        <f t="shared" si="4"/>
        <v>0</v>
      </c>
      <c r="S24" s="72">
        <f t="shared" si="4"/>
        <v>0</v>
      </c>
      <c r="T24" s="72">
        <f t="shared" si="4"/>
        <v>0</v>
      </c>
      <c r="U24" s="72"/>
      <c r="V24" s="145"/>
      <c r="W24" s="72">
        <f>SUM(W3:W23)</f>
        <v>0</v>
      </c>
      <c r="X24" s="72"/>
      <c r="Y24" s="72">
        <f>SUM(Y3:Y23)</f>
        <v>0</v>
      </c>
      <c r="Z24" s="72"/>
      <c r="AA24" s="72">
        <f t="shared" ref="AA24:AL24" si="5">SUM(AA3:AA23)</f>
        <v>0</v>
      </c>
      <c r="AB24" s="72">
        <f t="shared" si="5"/>
        <v>0</v>
      </c>
      <c r="AC24" s="72">
        <f t="shared" si="5"/>
        <v>0</v>
      </c>
      <c r="AD24" s="72">
        <f t="shared" si="5"/>
        <v>0</v>
      </c>
      <c r="AE24" s="72">
        <f t="shared" si="5"/>
        <v>0</v>
      </c>
      <c r="AF24" s="145">
        <f t="shared" si="5"/>
        <v>0</v>
      </c>
      <c r="AG24" s="72">
        <f t="shared" si="5"/>
        <v>0</v>
      </c>
      <c r="AH24" s="72">
        <f t="shared" si="5"/>
        <v>0</v>
      </c>
      <c r="AI24" s="72">
        <f t="shared" si="5"/>
        <v>0</v>
      </c>
      <c r="AJ24" s="72">
        <f t="shared" si="5"/>
        <v>0</v>
      </c>
      <c r="AK24" s="76">
        <f t="shared" si="5"/>
        <v>0</v>
      </c>
      <c r="AL24" s="76">
        <f t="shared" si="5"/>
        <v>0</v>
      </c>
      <c r="AM24" s="76"/>
      <c r="AN24" s="72">
        <f>SUM(AN3:AN23)</f>
        <v>0</v>
      </c>
      <c r="AO24" s="72">
        <f>SUM(AO3:AO23)</f>
        <v>0</v>
      </c>
      <c r="AP24" s="72">
        <f>SUM(AP3:AP23)</f>
        <v>0</v>
      </c>
      <c r="AQ24" s="72"/>
      <c r="AR24" s="72">
        <f t="shared" ref="AR24:BK24" si="6">SUM(AR3:AR23)</f>
        <v>0</v>
      </c>
      <c r="AS24" s="72">
        <f t="shared" si="6"/>
        <v>0</v>
      </c>
      <c r="AT24" s="72">
        <f t="shared" si="6"/>
        <v>0</v>
      </c>
      <c r="AU24" s="72">
        <f t="shared" si="6"/>
        <v>0</v>
      </c>
      <c r="AV24" s="72">
        <f t="shared" si="6"/>
        <v>0</v>
      </c>
      <c r="AW24" s="72">
        <f t="shared" si="6"/>
        <v>0</v>
      </c>
      <c r="AX24" s="72">
        <f t="shared" si="6"/>
        <v>0</v>
      </c>
      <c r="AY24" s="72">
        <f t="shared" si="6"/>
        <v>0</v>
      </c>
      <c r="AZ24" s="72">
        <f t="shared" si="6"/>
        <v>0</v>
      </c>
      <c r="BA24" s="72">
        <f t="shared" si="6"/>
        <v>0</v>
      </c>
      <c r="BB24" s="72">
        <f t="shared" si="6"/>
        <v>0</v>
      </c>
      <c r="BC24" s="72">
        <f t="shared" si="6"/>
        <v>0</v>
      </c>
      <c r="BD24" s="72">
        <f t="shared" si="6"/>
        <v>0</v>
      </c>
      <c r="BE24" s="72">
        <f t="shared" si="6"/>
        <v>0</v>
      </c>
      <c r="BF24" s="72">
        <f t="shared" si="6"/>
        <v>0</v>
      </c>
      <c r="BG24" s="72">
        <f t="shared" si="6"/>
        <v>0</v>
      </c>
      <c r="BH24" s="72">
        <f t="shared" si="6"/>
        <v>0</v>
      </c>
      <c r="BI24" s="72">
        <f t="shared" si="6"/>
        <v>0</v>
      </c>
      <c r="BJ24" s="72">
        <f t="shared" si="6"/>
        <v>0</v>
      </c>
      <c r="BK24" s="72">
        <f t="shared" si="6"/>
        <v>0</v>
      </c>
    </row>
    <row r="25" spans="1:63">
      <c r="M25" s="148" t="s">
        <v>472</v>
      </c>
    </row>
    <row r="26" spans="1:63">
      <c r="G26" s="148"/>
      <c r="H26" s="148"/>
      <c r="I26" s="313" t="s">
        <v>100</v>
      </c>
      <c r="J26" s="148"/>
      <c r="K26" s="148"/>
      <c r="L26" s="148"/>
      <c r="M26" s="148"/>
      <c r="N26" s="148" t="s">
        <v>472</v>
      </c>
      <c r="O26" s="122"/>
      <c r="P26" s="122"/>
      <c r="U26" s="191" t="s">
        <v>164</v>
      </c>
      <c r="AB26" s="2"/>
      <c r="AD26" s="122" t="s">
        <v>101</v>
      </c>
      <c r="AK26" s="230" t="s">
        <v>102</v>
      </c>
    </row>
    <row r="27" spans="1:63">
      <c r="F27" s="3"/>
      <c r="G27" s="3"/>
      <c r="H27" s="3"/>
      <c r="I27" s="3"/>
      <c r="J27" s="171" t="s">
        <v>158</v>
      </c>
      <c r="K27" s="124"/>
      <c r="L27" s="124"/>
      <c r="N27" s="148"/>
      <c r="O27" s="3"/>
      <c r="P27" s="3"/>
      <c r="Q27" s="3"/>
      <c r="R27" s="171" t="s">
        <v>165</v>
      </c>
      <c r="U27" s="9"/>
    </row>
    <row r="28" spans="1:63">
      <c r="E28" s="123"/>
      <c r="F28" s="3"/>
      <c r="G28" s="3"/>
      <c r="H28" s="3"/>
      <c r="I28" s="3"/>
      <c r="J28" s="124" t="s">
        <v>159</v>
      </c>
      <c r="K28" s="124"/>
      <c r="L28" s="124"/>
      <c r="N28" s="3"/>
      <c r="O28" s="3"/>
      <c r="P28" s="3"/>
      <c r="Q28" s="3"/>
      <c r="S28" s="124" t="s">
        <v>166</v>
      </c>
      <c r="U28" s="9"/>
    </row>
    <row r="29" spans="1:63">
      <c r="J29" s="124"/>
      <c r="K29" s="171" t="s">
        <v>160</v>
      </c>
      <c r="L29" s="171"/>
      <c r="O29" s="166" t="s">
        <v>449</v>
      </c>
      <c r="P29" s="4"/>
      <c r="U29" s="9"/>
    </row>
    <row r="30" spans="1:63">
      <c r="K30" s="124" t="s">
        <v>161</v>
      </c>
      <c r="L30" s="124"/>
      <c r="P30" s="2" t="s">
        <v>462</v>
      </c>
      <c r="U30" s="9"/>
    </row>
    <row r="31" spans="1:63">
      <c r="L31" s="171" t="s">
        <v>502</v>
      </c>
      <c r="U31" s="9"/>
    </row>
    <row r="32" spans="1:63">
      <c r="L32" s="124" t="s">
        <v>503</v>
      </c>
      <c r="U32" s="9"/>
    </row>
    <row r="33" spans="18:22">
      <c r="U33" s="9"/>
    </row>
    <row r="35" spans="18:22">
      <c r="R35" s="2"/>
      <c r="S35" s="2"/>
      <c r="T35" s="2"/>
      <c r="U35" s="2"/>
      <c r="V35" s="146"/>
    </row>
  </sheetData>
  <mergeCells count="15">
    <mergeCell ref="A24:D24"/>
    <mergeCell ref="A1:D1"/>
    <mergeCell ref="AF1:AN1"/>
    <mergeCell ref="E1:S1"/>
    <mergeCell ref="T1:T2"/>
    <mergeCell ref="AD2:AE2"/>
    <mergeCell ref="AM2:AN2"/>
    <mergeCell ref="U1:U2"/>
    <mergeCell ref="J2:L2"/>
    <mergeCell ref="AO1:AX1"/>
    <mergeCell ref="AY1:BF1"/>
    <mergeCell ref="BG1:BK1"/>
    <mergeCell ref="V1:AE1"/>
    <mergeCell ref="BJ2:BK2"/>
    <mergeCell ref="AW2:AX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30"/>
  <sheetViews>
    <sheetView workbookViewId="0">
      <pane ySplit="2" topLeftCell="A3" activePane="bottomLeft" state="frozen"/>
      <selection pane="bottomLeft" activeCell="B33" sqref="B33"/>
    </sheetView>
  </sheetViews>
  <sheetFormatPr defaultRowHeight="11.25"/>
  <cols>
    <col min="1" max="1" width="10.5703125" style="8" bestFit="1" customWidth="1"/>
    <col min="2" max="2" width="61.7109375" style="95" customWidth="1"/>
    <col min="3" max="4" width="5.7109375" style="3" bestFit="1" customWidth="1"/>
    <col min="5" max="5" width="11.140625" style="2" bestFit="1" customWidth="1"/>
    <col min="6" max="6" width="6.42578125" style="2" customWidth="1"/>
    <col min="7" max="7" width="9.8554687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7" width="9.85546875" style="86" customWidth="1"/>
    <col min="18" max="18" width="7.42578125" style="86" customWidth="1"/>
    <col min="19" max="19" width="11.42578125" style="86" bestFit="1" customWidth="1"/>
    <col min="20" max="20" width="43.28515625" style="86" bestFit="1" customWidth="1"/>
    <col min="21" max="16384" width="9.140625" style="3"/>
  </cols>
  <sheetData>
    <row r="1" spans="1:20" s="4" customFormat="1" ht="15.75" customHeight="1">
      <c r="A1" s="625" t="s">
        <v>31</v>
      </c>
      <c r="B1" s="626"/>
      <c r="C1" s="626"/>
      <c r="D1" s="627"/>
      <c r="E1" s="628" t="s">
        <v>169</v>
      </c>
      <c r="F1" s="629"/>
      <c r="G1" s="629"/>
      <c r="H1" s="629"/>
      <c r="I1" s="620" t="s">
        <v>163</v>
      </c>
      <c r="J1" s="620"/>
      <c r="K1" s="620"/>
      <c r="L1" s="620"/>
      <c r="M1" s="620"/>
      <c r="N1" s="620"/>
      <c r="O1" s="620"/>
      <c r="P1" s="620"/>
      <c r="Q1" s="621" t="s">
        <v>29</v>
      </c>
      <c r="R1" s="622"/>
      <c r="S1" s="622"/>
      <c r="T1" s="622"/>
    </row>
    <row r="2" spans="1:20" s="4" customFormat="1" ht="23.25" thickBot="1">
      <c r="A2" s="10" t="s">
        <v>19</v>
      </c>
      <c r="B2" s="162" t="s">
        <v>0</v>
      </c>
      <c r="C2" s="59" t="s">
        <v>11</v>
      </c>
      <c r="D2" s="163" t="s">
        <v>12</v>
      </c>
      <c r="E2" s="45" t="s">
        <v>474</v>
      </c>
      <c r="F2" s="630" t="s">
        <v>29</v>
      </c>
      <c r="G2" s="631"/>
      <c r="H2" s="632"/>
      <c r="I2" s="45" t="s">
        <v>89</v>
      </c>
      <c r="J2" s="59" t="s">
        <v>90</v>
      </c>
      <c r="K2" s="59" t="s">
        <v>92</v>
      </c>
      <c r="L2" s="59" t="s">
        <v>239</v>
      </c>
      <c r="M2" s="59" t="s">
        <v>240</v>
      </c>
      <c r="N2" s="59" t="s">
        <v>241</v>
      </c>
      <c r="O2" s="59"/>
      <c r="P2" s="59" t="s">
        <v>47</v>
      </c>
      <c r="Q2" s="623"/>
      <c r="R2" s="624"/>
      <c r="S2" s="624"/>
      <c r="T2" s="624"/>
    </row>
    <row r="3" spans="1:20" s="203" customFormat="1">
      <c r="A3" s="32" t="str">
        <f>'1-συμβολαια'!A3</f>
        <v>2ο</v>
      </c>
      <c r="B3" s="94" t="str">
        <f>'1-συμβολαια'!C3</f>
        <v>δάνειο 1ο  κύρου [130τραπεζας]    ΕΞΟΦΛΗΣΗ</v>
      </c>
      <c r="C3" s="16" t="str">
        <f>'4-πολλυπρ'!D3</f>
        <v>τραπεζα ;;;???  [= ;;;???</v>
      </c>
      <c r="D3" s="16" t="str">
        <f>'4-πολλυπρ'!I3</f>
        <v>219-132</v>
      </c>
      <c r="E3" s="41"/>
      <c r="F3" s="151"/>
      <c r="G3" s="151"/>
      <c r="H3" s="41"/>
      <c r="I3" s="41"/>
      <c r="J3" s="41"/>
      <c r="K3" s="314"/>
      <c r="L3" s="21"/>
      <c r="M3" s="21"/>
      <c r="N3" s="21"/>
      <c r="O3" s="21"/>
      <c r="P3" s="41">
        <f t="shared" ref="P3" si="0">I3+J3+L3+M3+N3+O3</f>
        <v>0</v>
      </c>
      <c r="Q3" s="137"/>
      <c r="R3" s="137"/>
      <c r="S3" s="164"/>
      <c r="T3" s="153"/>
    </row>
    <row r="4" spans="1:20" s="203" customFormat="1">
      <c r="A4" s="32">
        <f>'1-συμβολαια'!A4</f>
        <v>0</v>
      </c>
      <c r="B4" s="94" t="str">
        <f>'1-συμβολαια'!C4</f>
        <v>υποθήκη 1ο  κύρου [130τραπεζας]   ΕΞΑΛΕΙΨΗ</v>
      </c>
      <c r="C4" s="16" t="str">
        <f>'4-πολλυπρ'!D4</f>
        <v>τραπεζα ;;;???  [= ;;;???</v>
      </c>
      <c r="D4" s="16" t="str">
        <f>'4-πολλυπρ'!I4</f>
        <v>219-132</v>
      </c>
      <c r="E4" s="41"/>
      <c r="F4" s="151"/>
      <c r="G4" s="151"/>
      <c r="H4" s="41"/>
      <c r="I4" s="41"/>
      <c r="J4" s="41"/>
      <c r="K4" s="314"/>
      <c r="L4" s="21"/>
      <c r="M4" s="21"/>
      <c r="N4" s="21"/>
      <c r="O4" s="21"/>
      <c r="P4" s="41">
        <f t="shared" ref="P4:P23" si="1">I4+J4+L4+M4+N4+O4</f>
        <v>0</v>
      </c>
      <c r="Q4" s="137"/>
      <c r="R4" s="137"/>
      <c r="S4" s="164"/>
      <c r="T4" s="153"/>
    </row>
    <row r="5" spans="1:20" s="203" customFormat="1">
      <c r="A5" s="32">
        <f>'1-συμβολαια'!A5</f>
        <v>0</v>
      </c>
      <c r="B5" s="94" t="str">
        <f>'1-συμβολαια'!C5</f>
        <v>δανείου 1ο  κύρου [130τραπεζας]   ΤΟΚΟΙ [προπληρωθέντες VS υπερΠληρωθέντες</v>
      </c>
      <c r="C5" s="16" t="str">
        <f>'4-πολλυπρ'!D5</f>
        <v>τραπεζα ;;;???  [= ;;;???</v>
      </c>
      <c r="D5" s="16" t="str">
        <f>'4-πολλυπρ'!I5</f>
        <v>219-132</v>
      </c>
      <c r="E5" s="41"/>
      <c r="F5" s="151"/>
      <c r="G5" s="151"/>
      <c r="H5" s="41"/>
      <c r="I5" s="41"/>
      <c r="J5" s="41"/>
      <c r="K5" s="314"/>
      <c r="L5" s="21"/>
      <c r="M5" s="21"/>
      <c r="N5" s="21"/>
      <c r="O5" s="21"/>
      <c r="P5" s="41">
        <f t="shared" si="1"/>
        <v>0</v>
      </c>
      <c r="Q5" s="137"/>
      <c r="R5" s="137"/>
      <c r="S5" s="164"/>
      <c r="T5" s="153"/>
    </row>
    <row r="6" spans="1:20" s="203" customFormat="1">
      <c r="A6" s="32">
        <f>'1-συμβολαια'!A6</f>
        <v>0</v>
      </c>
      <c r="B6" s="94" t="str">
        <f>'1-συμβολαια'!C6</f>
        <v>δάνειο 1ο  κύρου [520τραπεζας]    ΕΞΟΦΛΗΣΗ</v>
      </c>
      <c r="C6" s="16" t="str">
        <f>'4-πολλυπρ'!D6</f>
        <v>τραπεζα ;;;???  [= ;;;???</v>
      </c>
      <c r="D6" s="16" t="str">
        <f>'4-πολλυπρ'!I6</f>
        <v>219-132</v>
      </c>
      <c r="E6" s="41"/>
      <c r="F6" s="151"/>
      <c r="G6" s="151"/>
      <c r="H6" s="41"/>
      <c r="I6" s="41"/>
      <c r="J6" s="41"/>
      <c r="K6" s="314"/>
      <c r="L6" s="21"/>
      <c r="M6" s="21"/>
      <c r="N6" s="21"/>
      <c r="O6" s="21"/>
      <c r="P6" s="41">
        <f t="shared" si="1"/>
        <v>0</v>
      </c>
      <c r="Q6" s="137"/>
      <c r="R6" s="137"/>
      <c r="S6" s="164"/>
      <c r="T6" s="153"/>
    </row>
    <row r="7" spans="1:20" s="203" customFormat="1">
      <c r="A7" s="32">
        <f>'1-συμβολαια'!A7</f>
        <v>0</v>
      </c>
      <c r="B7" s="94" t="str">
        <f>'1-συμβολαια'!C7</f>
        <v>υποθήκη 1ο  κύρου [520τραπεζας]   ΕΞΑΛΕΙΨΗ</v>
      </c>
      <c r="C7" s="16" t="str">
        <f>'4-πολλυπρ'!D7</f>
        <v>τραπεζα ;;;???  [= ;;;???</v>
      </c>
      <c r="D7" s="16" t="str">
        <f>'4-πολλυπρ'!I7</f>
        <v>219-132</v>
      </c>
      <c r="E7" s="41"/>
      <c r="F7" s="151"/>
      <c r="G7" s="151"/>
      <c r="H7" s="41"/>
      <c r="I7" s="41"/>
      <c r="J7" s="41"/>
      <c r="K7" s="314"/>
      <c r="L7" s="21"/>
      <c r="M7" s="21"/>
      <c r="N7" s="21"/>
      <c r="O7" s="21"/>
      <c r="P7" s="41">
        <f t="shared" si="1"/>
        <v>0</v>
      </c>
      <c r="Q7" s="137"/>
      <c r="R7" s="137"/>
      <c r="S7" s="164"/>
      <c r="T7" s="153"/>
    </row>
    <row r="8" spans="1:20" s="203" customFormat="1">
      <c r="A8" s="32">
        <f>'1-συμβολαια'!A8</f>
        <v>0</v>
      </c>
      <c r="B8" s="94" t="str">
        <f>'1-συμβολαια'!C8</f>
        <v>δανείου 1ο  κύρου [520τραπεζας]   ΤΟΚΟΙ [προπληρωθέντες VS υπερΠληρωθέντες</v>
      </c>
      <c r="C8" s="16" t="str">
        <f>'4-πολλυπρ'!D8</f>
        <v>τραπεζα ;;;???  [= ;;;???</v>
      </c>
      <c r="D8" s="16" t="str">
        <f>'4-πολλυπρ'!I8</f>
        <v>219-132</v>
      </c>
      <c r="E8" s="41"/>
      <c r="F8" s="151"/>
      <c r="G8" s="151"/>
      <c r="H8" s="41"/>
      <c r="I8" s="41"/>
      <c r="J8" s="41"/>
      <c r="K8" s="314"/>
      <c r="L8" s="21"/>
      <c r="M8" s="21"/>
      <c r="N8" s="21"/>
      <c r="O8" s="21"/>
      <c r="P8" s="41">
        <f t="shared" si="1"/>
        <v>0</v>
      </c>
      <c r="Q8" s="137"/>
      <c r="R8" s="137"/>
      <c r="S8" s="164"/>
      <c r="T8" s="153"/>
    </row>
    <row r="9" spans="1:20">
      <c r="A9" s="32">
        <f>'1-συμβολαια'!A9</f>
        <v>0</v>
      </c>
      <c r="B9" s="94" t="str">
        <f>'1-συμβολαια'!C9</f>
        <v>δάνειο 1ο  κύρου [520.1τραπεζας]    ΕΞΟΦΛΗΣΗ</v>
      </c>
      <c r="C9" s="16" t="str">
        <f>'4-πολλυπρ'!D9</f>
        <v>τραπεζα ;;;???  [= ;;;???</v>
      </c>
      <c r="D9" s="16" t="str">
        <f>'4-πολλυπρ'!I9</f>
        <v>219-132</v>
      </c>
      <c r="E9" s="41"/>
      <c r="F9" s="151"/>
      <c r="G9" s="151"/>
      <c r="H9" s="41"/>
      <c r="I9" s="41"/>
      <c r="J9" s="41"/>
      <c r="K9" s="314"/>
      <c r="L9" s="21"/>
      <c r="M9" s="21"/>
      <c r="N9" s="21"/>
      <c r="O9" s="21"/>
      <c r="P9" s="41">
        <f t="shared" si="1"/>
        <v>0</v>
      </c>
      <c r="Q9" s="137"/>
      <c r="R9" s="137"/>
      <c r="S9" s="164"/>
      <c r="T9" s="85"/>
    </row>
    <row r="10" spans="1:20">
      <c r="A10" s="32">
        <f>'1-συμβολαια'!A10</f>
        <v>0</v>
      </c>
      <c r="B10" s="94" t="str">
        <f>'1-συμβολαια'!C10</f>
        <v>υποθήκη 1ο  κύρου [520.1τραπεζας]   ΕΞΑΛΕΙΨΗ</v>
      </c>
      <c r="C10" s="16" t="str">
        <f>'4-πολλυπρ'!D10</f>
        <v>τραπεζα ;;;???  [= ;;;???</v>
      </c>
      <c r="D10" s="16" t="str">
        <f>'4-πολλυπρ'!I10</f>
        <v>219-132</v>
      </c>
      <c r="E10" s="41"/>
      <c r="F10" s="151"/>
      <c r="G10" s="151"/>
      <c r="H10" s="41"/>
      <c r="I10" s="41"/>
      <c r="J10" s="41"/>
      <c r="K10" s="314"/>
      <c r="L10" s="21"/>
      <c r="M10" s="21"/>
      <c r="N10" s="21"/>
      <c r="O10" s="21"/>
      <c r="P10" s="41">
        <f t="shared" si="1"/>
        <v>0</v>
      </c>
      <c r="Q10" s="137"/>
      <c r="R10" s="137"/>
      <c r="S10" s="164"/>
      <c r="T10" s="85"/>
    </row>
    <row r="11" spans="1:20">
      <c r="A11" s="32">
        <f>'1-συμβολαια'!A11</f>
        <v>0</v>
      </c>
      <c r="B11" s="94" t="str">
        <f>'1-συμβολαια'!C11</f>
        <v>δανείου 1ο  κύρου [520.1τραπεζας]   ΤΟΚΟΙ [προπληρωθέντες VS υπερΠληρωθέντες</v>
      </c>
      <c r="C11" s="16" t="str">
        <f>'4-πολλυπρ'!D11</f>
        <v>τραπεζα ;;;???  [= ;;;???</v>
      </c>
      <c r="D11" s="16" t="str">
        <f>'4-πολλυπρ'!I11</f>
        <v>219-132</v>
      </c>
      <c r="E11" s="41"/>
      <c r="F11" s="151"/>
      <c r="G11" s="151"/>
      <c r="H11" s="41"/>
      <c r="I11" s="41"/>
      <c r="J11" s="41"/>
      <c r="K11" s="314"/>
      <c r="L11" s="21"/>
      <c r="M11" s="21"/>
      <c r="N11" s="21"/>
      <c r="O11" s="21"/>
      <c r="P11" s="41">
        <f t="shared" si="1"/>
        <v>0</v>
      </c>
      <c r="Q11" s="137"/>
      <c r="R11" s="137"/>
      <c r="S11" s="164"/>
      <c r="T11" s="85"/>
    </row>
    <row r="12" spans="1:20">
      <c r="A12" s="32">
        <f>'1-συμβολαια'!A12</f>
        <v>0</v>
      </c>
      <c r="B12" s="94" t="str">
        <f>'1-συμβολαια'!C12</f>
        <v>δάνειο 1ο  κύρου [130.1τραπεζας]    ΕΞΟΦΛΗΣΗ</v>
      </c>
      <c r="C12" s="16" t="str">
        <f>'4-πολλυπρ'!D12</f>
        <v>τραπεζα ;;;???  [= ;;;???</v>
      </c>
      <c r="D12" s="16" t="str">
        <f>'4-πολλυπρ'!I12</f>
        <v>219-132</v>
      </c>
      <c r="E12" s="41"/>
      <c r="F12" s="151"/>
      <c r="G12" s="151"/>
      <c r="H12" s="41"/>
      <c r="I12" s="41"/>
      <c r="J12" s="41"/>
      <c r="K12" s="314"/>
      <c r="L12" s="21"/>
      <c r="M12" s="21"/>
      <c r="N12" s="21"/>
      <c r="O12" s="21"/>
      <c r="P12" s="41">
        <f t="shared" si="1"/>
        <v>0</v>
      </c>
      <c r="Q12" s="137"/>
      <c r="R12" s="137"/>
      <c r="S12" s="164"/>
      <c r="T12" s="85"/>
    </row>
    <row r="13" spans="1:20">
      <c r="A13" s="32">
        <f>'1-συμβολαια'!A13</f>
        <v>0</v>
      </c>
      <c r="B13" s="94" t="str">
        <f>'1-συμβολαια'!C13</f>
        <v>υποθήκη 1ο  κύρου [130.1τραπεζας]   ΕΞΑΛΕΙΨΗ</v>
      </c>
      <c r="C13" s="16" t="str">
        <f>'4-πολλυπρ'!D13</f>
        <v>τραπεζα ;;;???  [= ;;;???</v>
      </c>
      <c r="D13" s="16" t="str">
        <f>'4-πολλυπρ'!I13</f>
        <v>219-132</v>
      </c>
      <c r="E13" s="41"/>
      <c r="F13" s="151"/>
      <c r="G13" s="151"/>
      <c r="H13" s="41"/>
      <c r="I13" s="41"/>
      <c r="J13" s="41"/>
      <c r="K13" s="314"/>
      <c r="L13" s="21"/>
      <c r="M13" s="21"/>
      <c r="N13" s="21"/>
      <c r="O13" s="21"/>
      <c r="P13" s="41">
        <f t="shared" si="1"/>
        <v>0</v>
      </c>
      <c r="Q13" s="137"/>
      <c r="R13" s="137"/>
      <c r="S13" s="164"/>
      <c r="T13" s="85"/>
    </row>
    <row r="14" spans="1:20">
      <c r="A14" s="32">
        <f>'1-συμβολαια'!A14</f>
        <v>0</v>
      </c>
      <c r="B14" s="94" t="str">
        <f>'1-συμβολαια'!C14</f>
        <v>δανείου 1ο  κύρου [130.1τραπεζας]   ΤΟΚΟΙ [προπληρωθέντες VS υπερΠληρωθέντες</v>
      </c>
      <c r="C14" s="16" t="str">
        <f>'4-πολλυπρ'!D14</f>
        <v>τραπεζα ;;;???  [= ;;;???</v>
      </c>
      <c r="D14" s="16" t="str">
        <f>'4-πολλυπρ'!I14</f>
        <v>219-132</v>
      </c>
      <c r="E14" s="41"/>
      <c r="F14" s="151"/>
      <c r="G14" s="151"/>
      <c r="H14" s="41"/>
      <c r="I14" s="41"/>
      <c r="J14" s="41"/>
      <c r="K14" s="314"/>
      <c r="L14" s="21"/>
      <c r="M14" s="21"/>
      <c r="N14" s="21"/>
      <c r="O14" s="21"/>
      <c r="P14" s="41">
        <f t="shared" si="1"/>
        <v>0</v>
      </c>
      <c r="Q14" s="137"/>
      <c r="R14" s="137"/>
      <c r="S14" s="164"/>
      <c r="T14" s="85"/>
    </row>
    <row r="15" spans="1:20">
      <c r="A15" s="32">
        <f>'1-συμβολαια'!A15</f>
        <v>0</v>
      </c>
      <c r="B15" s="94" t="str">
        <f>'1-συμβολαια'!C15</f>
        <v>δάνειο 1ο  κύρου [130.2τραπεζας]    ΕΞΟΦΛΗΣΗ</v>
      </c>
      <c r="C15" s="16" t="str">
        <f>'4-πολλυπρ'!D15</f>
        <v>τραπεζα ;;;???  [= ;;;???</v>
      </c>
      <c r="D15" s="16" t="str">
        <f>'4-πολλυπρ'!I15</f>
        <v>219-132</v>
      </c>
      <c r="E15" s="41"/>
      <c r="F15" s="151"/>
      <c r="G15" s="151"/>
      <c r="H15" s="41"/>
      <c r="I15" s="41"/>
      <c r="J15" s="41"/>
      <c r="K15" s="314"/>
      <c r="L15" s="21"/>
      <c r="M15" s="21"/>
      <c r="N15" s="21"/>
      <c r="O15" s="21"/>
      <c r="P15" s="41">
        <f t="shared" si="1"/>
        <v>0</v>
      </c>
      <c r="Q15" s="137"/>
      <c r="R15" s="137"/>
      <c r="S15" s="164"/>
      <c r="T15" s="85"/>
    </row>
    <row r="16" spans="1:20">
      <c r="A16" s="32">
        <f>'1-συμβολαια'!A16</f>
        <v>0</v>
      </c>
      <c r="B16" s="94" t="str">
        <f>'1-συμβολαια'!C16</f>
        <v>υποθήκη 1ο  κύρου [130.2τραπεζας]   ΕΞΑΛΕΙΨΗ</v>
      </c>
      <c r="C16" s="16" t="str">
        <f>'4-πολλυπρ'!D16</f>
        <v>τραπεζα ;;;???  [= ;;;???</v>
      </c>
      <c r="D16" s="16" t="str">
        <f>'4-πολλυπρ'!I16</f>
        <v>219-132</v>
      </c>
      <c r="E16" s="41"/>
      <c r="F16" s="151"/>
      <c r="G16" s="151"/>
      <c r="H16" s="41"/>
      <c r="I16" s="41"/>
      <c r="J16" s="41"/>
      <c r="K16" s="314"/>
      <c r="L16" s="21"/>
      <c r="M16" s="21"/>
      <c r="N16" s="21"/>
      <c r="O16" s="21"/>
      <c r="P16" s="41">
        <f t="shared" si="1"/>
        <v>0</v>
      </c>
      <c r="Q16" s="137"/>
      <c r="R16" s="137"/>
      <c r="S16" s="164"/>
      <c r="T16" s="85"/>
    </row>
    <row r="17" spans="1:20">
      <c r="A17" s="32">
        <f>'1-συμβολαια'!A17</f>
        <v>0</v>
      </c>
      <c r="B17" s="94" t="str">
        <f>'1-συμβολαια'!C17</f>
        <v>δανείου 1ο  κύρου [130.2τραπεζας]   ΤΟΚΟΙ [προπληρωθέντες VS υπερΠληρωθέντες</v>
      </c>
      <c r="C17" s="16" t="str">
        <f>'4-πολλυπρ'!D17</f>
        <v>τραπεζα ;;;???  [= ;;;???</v>
      </c>
      <c r="D17" s="16" t="str">
        <f>'4-πολλυπρ'!I17</f>
        <v>219-132</v>
      </c>
      <c r="E17" s="41"/>
      <c r="F17" s="151"/>
      <c r="G17" s="151"/>
      <c r="H17" s="41"/>
      <c r="I17" s="41"/>
      <c r="J17" s="41"/>
      <c r="K17" s="314"/>
      <c r="L17" s="21"/>
      <c r="M17" s="21"/>
      <c r="N17" s="21"/>
      <c r="O17" s="21"/>
      <c r="P17" s="41">
        <f t="shared" si="1"/>
        <v>0</v>
      </c>
      <c r="Q17" s="137"/>
      <c r="R17" s="137"/>
      <c r="S17" s="164"/>
      <c r="T17" s="85"/>
    </row>
    <row r="18" spans="1:20">
      <c r="A18" s="32">
        <f>'1-συμβολαια'!A18</f>
        <v>0</v>
      </c>
      <c r="B18" s="94" t="str">
        <f>'1-συμβολαια'!C18</f>
        <v>δάνειο 1ο  κύρου [520.2τραπεζας]    ΕΞΟΦΛΗΣΗ</v>
      </c>
      <c r="C18" s="16" t="str">
        <f>'4-πολλυπρ'!D18</f>
        <v>τραπεζα ;;;???  [= ;;;???</v>
      </c>
      <c r="D18" s="16" t="str">
        <f>'4-πολλυπρ'!I18</f>
        <v>219-132</v>
      </c>
      <c r="E18" s="41"/>
      <c r="F18" s="151"/>
      <c r="G18" s="151"/>
      <c r="H18" s="41"/>
      <c r="I18" s="41"/>
      <c r="J18" s="41"/>
      <c r="K18" s="314"/>
      <c r="L18" s="21"/>
      <c r="M18" s="21"/>
      <c r="N18" s="21"/>
      <c r="O18" s="21"/>
      <c r="P18" s="41">
        <f t="shared" si="1"/>
        <v>0</v>
      </c>
      <c r="Q18" s="137"/>
      <c r="R18" s="137"/>
      <c r="S18" s="164"/>
      <c r="T18" s="85"/>
    </row>
    <row r="19" spans="1:20">
      <c r="A19" s="32">
        <f>'1-συμβολαια'!A19</f>
        <v>0</v>
      </c>
      <c r="B19" s="94" t="str">
        <f>'1-συμβολαια'!C19</f>
        <v>υποθήκη 1ο  κύρου [520.2τραπεζας]   ΕΞΑΛΕΙΨΗ</v>
      </c>
      <c r="C19" s="16" t="str">
        <f>'4-πολλυπρ'!D19</f>
        <v>τραπεζα ;;;???  [= ;;;???</v>
      </c>
      <c r="D19" s="16" t="str">
        <f>'4-πολλυπρ'!I19</f>
        <v>219-132</v>
      </c>
      <c r="E19" s="41"/>
      <c r="F19" s="151"/>
      <c r="G19" s="151"/>
      <c r="H19" s="41"/>
      <c r="I19" s="41"/>
      <c r="J19" s="41"/>
      <c r="K19" s="314"/>
      <c r="L19" s="21"/>
      <c r="M19" s="21"/>
      <c r="N19" s="21"/>
      <c r="O19" s="21"/>
      <c r="P19" s="41">
        <f t="shared" si="1"/>
        <v>0</v>
      </c>
      <c r="Q19" s="137"/>
      <c r="R19" s="137"/>
      <c r="S19" s="164"/>
      <c r="T19" s="85"/>
    </row>
    <row r="20" spans="1:20">
      <c r="A20" s="32">
        <f>'1-συμβολαια'!A20</f>
        <v>0</v>
      </c>
      <c r="B20" s="94" t="str">
        <f>'1-συμβολαια'!C20</f>
        <v>δανείου 1ο  κύρου [520.2τραπεζας]   ΤΟΚΟΙ [προπληρωθέντες VS υπερΠληρωθέντες</v>
      </c>
      <c r="C20" s="16" t="str">
        <f>'4-πολλυπρ'!D20</f>
        <v>τραπεζα ;;;???  [= ;;;???</v>
      </c>
      <c r="D20" s="16" t="str">
        <f>'4-πολλυπρ'!I20</f>
        <v>219-132</v>
      </c>
      <c r="E20" s="41"/>
      <c r="F20" s="151"/>
      <c r="G20" s="151"/>
      <c r="H20" s="41"/>
      <c r="I20" s="41"/>
      <c r="J20" s="41"/>
      <c r="K20" s="314"/>
      <c r="L20" s="21"/>
      <c r="M20" s="21"/>
      <c r="N20" s="21"/>
      <c r="O20" s="21"/>
      <c r="P20" s="41">
        <f t="shared" si="1"/>
        <v>0</v>
      </c>
      <c r="Q20" s="137"/>
      <c r="R20" s="137"/>
      <c r="S20" s="164"/>
      <c r="T20" s="85"/>
    </row>
    <row r="21" spans="1:20">
      <c r="A21" s="32">
        <f>'1-συμβολαια'!A21</f>
        <v>0</v>
      </c>
      <c r="B21" s="94" t="str">
        <f>'1-συμβολαια'!C21</f>
        <v>δάνειο 1ο  κύρου     ΕΞΟΦΛΗΣΗ</v>
      </c>
      <c r="C21" s="16" t="str">
        <f>'4-πολλυπρ'!D21</f>
        <v>τραπεζα ;;;???  [= ;;;???</v>
      </c>
      <c r="D21" s="16" t="str">
        <f>'4-πολλυπρ'!I21</f>
        <v>219-132</v>
      </c>
      <c r="E21" s="41"/>
      <c r="F21" s="151"/>
      <c r="G21" s="151"/>
      <c r="H21" s="41"/>
      <c r="I21" s="41"/>
      <c r="J21" s="41"/>
      <c r="K21" s="314"/>
      <c r="L21" s="21"/>
      <c r="M21" s="21"/>
      <c r="N21" s="21"/>
      <c r="O21" s="21"/>
      <c r="P21" s="41">
        <f t="shared" si="1"/>
        <v>0</v>
      </c>
      <c r="Q21" s="137"/>
      <c r="R21" s="137"/>
      <c r="S21" s="164"/>
      <c r="T21" s="85"/>
    </row>
    <row r="22" spans="1:20">
      <c r="A22" s="32">
        <f>'1-συμβολαια'!A22</f>
        <v>0</v>
      </c>
      <c r="B22" s="94" t="str">
        <f>'1-συμβολαια'!C22</f>
        <v>υποθήκη 1ο  κύρου     ΕΞΑΛΕΙΨΗ</v>
      </c>
      <c r="C22" s="16" t="str">
        <f>'4-πολλυπρ'!D22</f>
        <v>τραπεζα ;;;???  [= ;;;???</v>
      </c>
      <c r="D22" s="16" t="str">
        <f>'4-πολλυπρ'!I22</f>
        <v>219-132</v>
      </c>
      <c r="E22" s="41"/>
      <c r="F22" s="151"/>
      <c r="G22" s="151"/>
      <c r="H22" s="41"/>
      <c r="I22" s="41"/>
      <c r="J22" s="41"/>
      <c r="K22" s="314"/>
      <c r="L22" s="21"/>
      <c r="M22" s="21"/>
      <c r="N22" s="21"/>
      <c r="O22" s="21"/>
      <c r="P22" s="41">
        <f t="shared" si="1"/>
        <v>0</v>
      </c>
      <c r="Q22" s="137"/>
      <c r="R22" s="137"/>
      <c r="S22" s="164"/>
      <c r="T22" s="85"/>
    </row>
    <row r="23" spans="1:20">
      <c r="A23" s="32">
        <f>'1-συμβολαια'!A23</f>
        <v>0</v>
      </c>
      <c r="B23" s="94" t="str">
        <f>'1-συμβολαια'!C23</f>
        <v>δανείου 1ο  κύρου     ΤΟΚΟΙ [προπληρωθέντες VS υπερΠληρωθέντες</v>
      </c>
      <c r="C23" s="16" t="str">
        <f>'4-πολλυπρ'!D23</f>
        <v>τραπεζα ;;;???  [= ;;;???</v>
      </c>
      <c r="D23" s="16" t="str">
        <f>'4-πολλυπρ'!I23</f>
        <v>219-132</v>
      </c>
      <c r="E23" s="41"/>
      <c r="F23" s="151"/>
      <c r="G23" s="151"/>
      <c r="H23" s="41"/>
      <c r="I23" s="41"/>
      <c r="J23" s="41"/>
      <c r="K23" s="314"/>
      <c r="L23" s="21"/>
      <c r="M23" s="21"/>
      <c r="N23" s="21"/>
      <c r="O23" s="21"/>
      <c r="P23" s="41">
        <f t="shared" si="1"/>
        <v>0</v>
      </c>
      <c r="Q23" s="137"/>
      <c r="R23" s="137"/>
      <c r="S23" s="164"/>
      <c r="T23" s="85"/>
    </row>
    <row r="24" spans="1:20">
      <c r="A24" s="605" t="s">
        <v>35</v>
      </c>
      <c r="B24" s="606"/>
      <c r="C24" s="606"/>
      <c r="D24" s="607"/>
      <c r="E24" s="72">
        <f>SUM(E3:E23)</f>
        <v>0</v>
      </c>
      <c r="F24" s="72"/>
      <c r="G24" s="72"/>
      <c r="H24" s="72"/>
      <c r="I24" s="72">
        <f t="shared" ref="I24:Q24" si="2">SUM(I3:I23)</f>
        <v>0</v>
      </c>
      <c r="J24" s="72">
        <f t="shared" si="2"/>
        <v>0</v>
      </c>
      <c r="K24" s="72">
        <f t="shared" si="2"/>
        <v>0</v>
      </c>
      <c r="L24" s="72">
        <f t="shared" si="2"/>
        <v>0</v>
      </c>
      <c r="M24" s="72">
        <f t="shared" si="2"/>
        <v>0</v>
      </c>
      <c r="N24" s="72">
        <f t="shared" si="2"/>
        <v>0</v>
      </c>
      <c r="O24" s="72">
        <f t="shared" si="2"/>
        <v>0</v>
      </c>
      <c r="P24" s="72">
        <f t="shared" si="2"/>
        <v>0</v>
      </c>
      <c r="Q24" s="87">
        <f t="shared" si="2"/>
        <v>0</v>
      </c>
      <c r="R24" s="152"/>
      <c r="S24" s="3"/>
      <c r="T24" s="3"/>
    </row>
    <row r="26" spans="1:20" ht="15.75" customHeight="1">
      <c r="I26" s="148" t="s">
        <v>475</v>
      </c>
      <c r="L26" s="143" t="s">
        <v>476</v>
      </c>
      <c r="R26" s="165"/>
      <c r="S26" s="91"/>
      <c r="T26" s="165"/>
    </row>
    <row r="27" spans="1:20">
      <c r="F27" s="171" t="s">
        <v>167</v>
      </c>
      <c r="G27" s="124"/>
      <c r="H27" s="86"/>
      <c r="L27" s="183" t="s">
        <v>207</v>
      </c>
      <c r="R27" s="2"/>
    </row>
    <row r="28" spans="1:20">
      <c r="F28" s="86"/>
      <c r="G28" s="124" t="s">
        <v>168</v>
      </c>
      <c r="M28" s="182" t="s">
        <v>208</v>
      </c>
      <c r="Q28" s="2"/>
      <c r="R28" s="2"/>
    </row>
    <row r="29" spans="1:20">
      <c r="N29" s="166" t="s">
        <v>209</v>
      </c>
      <c r="Q29" s="2"/>
      <c r="R29" s="2"/>
    </row>
    <row r="30" spans="1:20">
      <c r="Q30" s="2"/>
      <c r="R30" s="2"/>
    </row>
  </sheetData>
  <mergeCells count="6">
    <mergeCell ref="I1:P1"/>
    <mergeCell ref="Q1:T2"/>
    <mergeCell ref="A1:D1"/>
    <mergeCell ref="A24:D24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7"/>
  <sheetViews>
    <sheetView workbookViewId="0">
      <pane ySplit="2" topLeftCell="A3" activePane="bottomLeft" state="frozen"/>
      <selection pane="bottomLeft" activeCell="B37" sqref="B37"/>
    </sheetView>
  </sheetViews>
  <sheetFormatPr defaultRowHeight="11.25"/>
  <cols>
    <col min="1" max="1" width="9.42578125" style="8" bestFit="1" customWidth="1"/>
    <col min="2" max="2" width="55" style="3" bestFit="1" customWidth="1"/>
    <col min="3" max="3" width="13.7109375" style="3" customWidth="1"/>
    <col min="4" max="4" width="9.140625" style="3"/>
    <col min="5" max="5" width="10" style="3" customWidth="1"/>
    <col min="6" max="11" width="9.140625" style="3"/>
    <col min="12" max="12" width="25.5703125" style="3" bestFit="1" customWidth="1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636" t="s">
        <v>323</v>
      </c>
      <c r="B1" s="637"/>
      <c r="C1" s="637"/>
      <c r="D1" s="637"/>
      <c r="E1" s="637"/>
      <c r="F1" s="637"/>
      <c r="G1" s="637"/>
      <c r="H1" s="637"/>
      <c r="I1" s="637"/>
      <c r="J1" s="637"/>
      <c r="K1" s="637"/>
      <c r="L1" s="637"/>
      <c r="M1" s="637"/>
      <c r="N1" s="637"/>
      <c r="O1" s="637"/>
      <c r="P1" s="637"/>
      <c r="Q1" s="637"/>
      <c r="R1" s="637"/>
      <c r="S1" s="637"/>
      <c r="T1" s="637"/>
      <c r="U1" s="637"/>
      <c r="V1" s="637"/>
      <c r="W1" s="637"/>
      <c r="X1" s="637"/>
      <c r="Y1" s="637"/>
      <c r="Z1" s="637"/>
      <c r="AA1" s="637"/>
      <c r="AB1" s="637"/>
      <c r="AC1" s="637"/>
      <c r="AD1" s="637"/>
      <c r="AE1" s="638" t="s">
        <v>47</v>
      </c>
      <c r="AF1" s="640" t="s">
        <v>9</v>
      </c>
      <c r="AG1" s="642" t="s">
        <v>33</v>
      </c>
      <c r="AH1" s="644" t="s">
        <v>333</v>
      </c>
      <c r="AI1" s="646" t="s">
        <v>85</v>
      </c>
      <c r="AJ1" s="647"/>
      <c r="AK1" s="647"/>
      <c r="AL1" s="648"/>
    </row>
    <row r="2" spans="1:38" ht="12" thickBot="1">
      <c r="A2" s="480"/>
      <c r="B2" s="206" t="s">
        <v>332</v>
      </c>
      <c r="C2" s="206" t="s">
        <v>86</v>
      </c>
      <c r="D2" s="207" t="s">
        <v>324</v>
      </c>
      <c r="E2" s="186" t="s">
        <v>31</v>
      </c>
      <c r="F2" s="186" t="s">
        <v>325</v>
      </c>
      <c r="G2" s="186" t="s">
        <v>326</v>
      </c>
      <c r="H2" s="186" t="s">
        <v>327</v>
      </c>
      <c r="I2" s="186" t="s">
        <v>328</v>
      </c>
      <c r="J2" s="186" t="s">
        <v>329</v>
      </c>
      <c r="K2" s="603" t="s">
        <v>29</v>
      </c>
      <c r="L2" s="604"/>
      <c r="M2" s="194" t="s">
        <v>330</v>
      </c>
      <c r="N2" s="194" t="s">
        <v>31</v>
      </c>
      <c r="O2" s="194" t="s">
        <v>325</v>
      </c>
      <c r="P2" s="194" t="s">
        <v>326</v>
      </c>
      <c r="Q2" s="194" t="s">
        <v>327</v>
      </c>
      <c r="R2" s="194" t="s">
        <v>328</v>
      </c>
      <c r="S2" s="194" t="s">
        <v>329</v>
      </c>
      <c r="T2" s="613" t="s">
        <v>29</v>
      </c>
      <c r="U2" s="614"/>
      <c r="V2" s="186" t="s">
        <v>331</v>
      </c>
      <c r="W2" s="186" t="s">
        <v>31</v>
      </c>
      <c r="X2" s="186" t="s">
        <v>325</v>
      </c>
      <c r="Y2" s="186" t="s">
        <v>326</v>
      </c>
      <c r="Z2" s="186" t="s">
        <v>327</v>
      </c>
      <c r="AA2" s="186" t="s">
        <v>328</v>
      </c>
      <c r="AB2" s="186" t="s">
        <v>329</v>
      </c>
      <c r="AC2" s="603" t="s">
        <v>29</v>
      </c>
      <c r="AD2" s="604"/>
      <c r="AE2" s="639"/>
      <c r="AF2" s="641"/>
      <c r="AG2" s="643"/>
      <c r="AH2" s="645"/>
      <c r="AI2" s="649"/>
      <c r="AJ2" s="650"/>
      <c r="AK2" s="650"/>
      <c r="AL2" s="651"/>
    </row>
    <row r="3" spans="1:38" s="5" customFormat="1">
      <c r="A3" s="429" t="str">
        <f>'1-συμβολαια'!A3</f>
        <v>2ο</v>
      </c>
      <c r="B3" s="78" t="str">
        <f>'1-συμβολαια'!C3</f>
        <v>δάνειο 1ο  κύρου [130τραπεζας]    ΕΞΟΦΛΗΣΗ</v>
      </c>
      <c r="C3" s="368">
        <f>'1-συμβολαια'!D3</f>
        <v>0</v>
      </c>
      <c r="D3" s="368">
        <f t="shared" ref="D3" si="0">C3*1.3%</f>
        <v>0</v>
      </c>
      <c r="E3" s="78"/>
      <c r="F3" s="78"/>
      <c r="G3" s="78"/>
      <c r="H3" s="78"/>
      <c r="I3" s="78"/>
      <c r="J3" s="78"/>
      <c r="K3" s="78"/>
      <c r="L3" s="78"/>
      <c r="M3" s="368"/>
      <c r="N3" s="78"/>
      <c r="O3" s="78"/>
      <c r="P3" s="78"/>
      <c r="Q3" s="78"/>
      <c r="R3" s="78"/>
      <c r="S3" s="78"/>
      <c r="T3" s="78"/>
      <c r="U3" s="78"/>
      <c r="V3" s="368"/>
      <c r="W3" s="78"/>
      <c r="X3" s="78"/>
      <c r="Y3" s="78"/>
      <c r="Z3" s="78"/>
      <c r="AA3" s="78"/>
      <c r="AB3" s="78"/>
      <c r="AC3" s="78"/>
      <c r="AD3" s="78"/>
      <c r="AE3" s="329">
        <f t="shared" ref="AE3" si="1">D3+M3+V3</f>
        <v>0</v>
      </c>
      <c r="AF3" s="329">
        <f t="shared" ref="AF3" si="2">E3+N3+W3</f>
        <v>0</v>
      </c>
      <c r="AG3" s="329">
        <f t="shared" ref="AG3" si="3">AE3-AF3</f>
        <v>0</v>
      </c>
      <c r="AH3" s="78"/>
      <c r="AI3" s="78"/>
      <c r="AJ3" s="78"/>
      <c r="AK3" s="78"/>
      <c r="AL3" s="78"/>
    </row>
    <row r="4" spans="1:38" s="5" customFormat="1">
      <c r="A4" s="429">
        <f>'1-συμβολαια'!A4</f>
        <v>0</v>
      </c>
      <c r="B4" s="78" t="str">
        <f>'1-συμβολαια'!C4</f>
        <v>υποθήκη 1ο  κύρου [130τραπεζας]   ΕΞΑΛΕΙΨΗ</v>
      </c>
      <c r="C4" s="368">
        <f>'1-συμβολαια'!D4</f>
        <v>0</v>
      </c>
      <c r="D4" s="368">
        <f t="shared" ref="D4:D23" si="4">C4*1.3%</f>
        <v>0</v>
      </c>
      <c r="E4" s="78"/>
      <c r="F4" s="78"/>
      <c r="G4" s="78"/>
      <c r="H4" s="78"/>
      <c r="I4" s="78"/>
      <c r="J4" s="78"/>
      <c r="K4" s="78"/>
      <c r="L4" s="78"/>
      <c r="M4" s="368"/>
      <c r="N4" s="78"/>
      <c r="O4" s="78"/>
      <c r="P4" s="78"/>
      <c r="Q4" s="78"/>
      <c r="R4" s="78"/>
      <c r="S4" s="78"/>
      <c r="T4" s="78"/>
      <c r="U4" s="78"/>
      <c r="V4" s="368"/>
      <c r="W4" s="78"/>
      <c r="X4" s="78"/>
      <c r="Y4" s="78"/>
      <c r="Z4" s="78"/>
      <c r="AA4" s="78"/>
      <c r="AB4" s="78"/>
      <c r="AC4" s="78"/>
      <c r="AD4" s="78"/>
      <c r="AE4" s="329">
        <f t="shared" ref="AE4:AE23" si="5">D4+M4+V4</f>
        <v>0</v>
      </c>
      <c r="AF4" s="329">
        <f t="shared" ref="AF4:AF23" si="6">E4+N4+W4</f>
        <v>0</v>
      </c>
      <c r="AG4" s="329">
        <f t="shared" ref="AG4:AG23" si="7">AE4-AF4</f>
        <v>0</v>
      </c>
      <c r="AH4" s="78"/>
      <c r="AI4" s="78"/>
      <c r="AJ4" s="78"/>
      <c r="AK4" s="78"/>
      <c r="AL4" s="78"/>
    </row>
    <row r="5" spans="1:38" s="5" customFormat="1">
      <c r="A5" s="429">
        <f>'1-συμβολαια'!A5</f>
        <v>0</v>
      </c>
      <c r="B5" s="78" t="str">
        <f>'1-συμβολαια'!C5</f>
        <v>δανείου 1ο  κύρου [130τραπεζας]   ΤΟΚΟΙ [προπληρωθέντες VS υπερΠληρωθέντες</v>
      </c>
      <c r="C5" s="368">
        <f>'1-συμβολαια'!D5</f>
        <v>222.22</v>
      </c>
      <c r="D5" s="368">
        <f t="shared" si="4"/>
        <v>2.8888600000000002</v>
      </c>
      <c r="E5" s="78"/>
      <c r="F5" s="78"/>
      <c r="G5" s="78"/>
      <c r="H5" s="78"/>
      <c r="I5" s="78"/>
      <c r="J5" s="78"/>
      <c r="K5" s="78"/>
      <c r="L5" s="78"/>
      <c r="M5" s="368"/>
      <c r="N5" s="78"/>
      <c r="O5" s="78"/>
      <c r="P5" s="78"/>
      <c r="Q5" s="78"/>
      <c r="R5" s="78"/>
      <c r="S5" s="78"/>
      <c r="T5" s="78"/>
      <c r="U5" s="78"/>
      <c r="V5" s="368"/>
      <c r="W5" s="78"/>
      <c r="X5" s="78"/>
      <c r="Y5" s="78"/>
      <c r="Z5" s="78"/>
      <c r="AA5" s="78"/>
      <c r="AB5" s="78"/>
      <c r="AC5" s="78"/>
      <c r="AD5" s="78"/>
      <c r="AE5" s="329">
        <f t="shared" si="5"/>
        <v>2.8888600000000002</v>
      </c>
      <c r="AF5" s="329">
        <f t="shared" si="6"/>
        <v>0</v>
      </c>
      <c r="AG5" s="329">
        <f t="shared" si="7"/>
        <v>2.8888600000000002</v>
      </c>
      <c r="AH5" s="78"/>
      <c r="AI5" s="78"/>
      <c r="AJ5" s="78"/>
      <c r="AK5" s="78"/>
      <c r="AL5" s="78"/>
    </row>
    <row r="6" spans="1:38" s="5" customFormat="1">
      <c r="A6" s="429">
        <f>'1-συμβολαια'!A6</f>
        <v>0</v>
      </c>
      <c r="B6" s="78" t="str">
        <f>'1-συμβολαια'!C6</f>
        <v>δάνειο 1ο  κύρου [520τραπεζας]    ΕΞΟΦΛΗΣΗ</v>
      </c>
      <c r="C6" s="368">
        <f>'1-συμβολαια'!D6</f>
        <v>0</v>
      </c>
      <c r="D6" s="368">
        <f t="shared" si="4"/>
        <v>0</v>
      </c>
      <c r="E6" s="78"/>
      <c r="F6" s="78"/>
      <c r="G6" s="78"/>
      <c r="H6" s="78"/>
      <c r="I6" s="78"/>
      <c r="J6" s="78"/>
      <c r="K6" s="78"/>
      <c r="L6" s="78"/>
      <c r="M6" s="368"/>
      <c r="N6" s="78"/>
      <c r="O6" s="78"/>
      <c r="P6" s="78"/>
      <c r="Q6" s="78"/>
      <c r="R6" s="78"/>
      <c r="S6" s="78"/>
      <c r="T6" s="78"/>
      <c r="U6" s="78"/>
      <c r="V6" s="368"/>
      <c r="W6" s="78"/>
      <c r="X6" s="78"/>
      <c r="Y6" s="78"/>
      <c r="Z6" s="78"/>
      <c r="AA6" s="78"/>
      <c r="AB6" s="78"/>
      <c r="AC6" s="78"/>
      <c r="AD6" s="78"/>
      <c r="AE6" s="329">
        <f t="shared" si="5"/>
        <v>0</v>
      </c>
      <c r="AF6" s="329">
        <f t="shared" si="6"/>
        <v>0</v>
      </c>
      <c r="AG6" s="329">
        <f t="shared" si="7"/>
        <v>0</v>
      </c>
      <c r="AH6" s="78"/>
      <c r="AI6" s="78"/>
      <c r="AJ6" s="78"/>
      <c r="AK6" s="78"/>
      <c r="AL6" s="78"/>
    </row>
    <row r="7" spans="1:38" s="5" customFormat="1">
      <c r="A7" s="429">
        <f>'1-συμβολαια'!A7</f>
        <v>0</v>
      </c>
      <c r="B7" s="78" t="str">
        <f>'1-συμβολαια'!C7</f>
        <v>υποθήκη 1ο  κύρου [520τραπεζας]   ΕΞΑΛΕΙΨΗ</v>
      </c>
      <c r="C7" s="368">
        <f>'1-συμβολαια'!D7</f>
        <v>0</v>
      </c>
      <c r="D7" s="368">
        <f t="shared" si="4"/>
        <v>0</v>
      </c>
      <c r="E7" s="78"/>
      <c r="F7" s="78"/>
      <c r="G7" s="78"/>
      <c r="H7" s="78"/>
      <c r="I7" s="78"/>
      <c r="J7" s="78"/>
      <c r="K7" s="78"/>
      <c r="L7" s="78"/>
      <c r="M7" s="368"/>
      <c r="N7" s="78"/>
      <c r="O7" s="78"/>
      <c r="P7" s="78"/>
      <c r="Q7" s="78"/>
      <c r="R7" s="78"/>
      <c r="S7" s="78"/>
      <c r="T7" s="78"/>
      <c r="U7" s="78"/>
      <c r="V7" s="368"/>
      <c r="W7" s="78"/>
      <c r="X7" s="78"/>
      <c r="Y7" s="78"/>
      <c r="Z7" s="78"/>
      <c r="AA7" s="78"/>
      <c r="AB7" s="78"/>
      <c r="AC7" s="78"/>
      <c r="AD7" s="78"/>
      <c r="AE7" s="329">
        <f t="shared" si="5"/>
        <v>0</v>
      </c>
      <c r="AF7" s="329">
        <f t="shared" si="6"/>
        <v>0</v>
      </c>
      <c r="AG7" s="329">
        <f t="shared" si="7"/>
        <v>0</v>
      </c>
      <c r="AH7" s="78"/>
      <c r="AI7" s="78"/>
      <c r="AJ7" s="78"/>
      <c r="AK7" s="78"/>
      <c r="AL7" s="78"/>
    </row>
    <row r="8" spans="1:38" s="5" customFormat="1">
      <c r="A8" s="429">
        <f>'1-συμβολαια'!A8</f>
        <v>0</v>
      </c>
      <c r="B8" s="78" t="str">
        <f>'1-συμβολαια'!C8</f>
        <v>δανείου 1ο  κύρου [520τραπεζας]   ΤΟΚΟΙ [προπληρωθέντες VS υπερΠληρωθέντες</v>
      </c>
      <c r="C8" s="368">
        <f>'1-συμβολαια'!D8</f>
        <v>122.22</v>
      </c>
      <c r="D8" s="368">
        <f t="shared" si="4"/>
        <v>1.5888600000000002</v>
      </c>
      <c r="E8" s="78"/>
      <c r="F8" s="78"/>
      <c r="G8" s="78"/>
      <c r="H8" s="78"/>
      <c r="I8" s="78"/>
      <c r="J8" s="78"/>
      <c r="K8" s="78"/>
      <c r="L8" s="78"/>
      <c r="M8" s="368"/>
      <c r="N8" s="78"/>
      <c r="O8" s="78"/>
      <c r="P8" s="78"/>
      <c r="Q8" s="78"/>
      <c r="R8" s="78"/>
      <c r="S8" s="78"/>
      <c r="T8" s="78"/>
      <c r="U8" s="78"/>
      <c r="V8" s="368"/>
      <c r="W8" s="78"/>
      <c r="X8" s="78"/>
      <c r="Y8" s="78"/>
      <c r="Z8" s="78"/>
      <c r="AA8" s="78"/>
      <c r="AB8" s="78"/>
      <c r="AC8" s="78"/>
      <c r="AD8" s="78"/>
      <c r="AE8" s="329">
        <f t="shared" si="5"/>
        <v>1.5888600000000002</v>
      </c>
      <c r="AF8" s="329">
        <f t="shared" si="6"/>
        <v>0</v>
      </c>
      <c r="AG8" s="329">
        <f t="shared" si="7"/>
        <v>1.5888600000000002</v>
      </c>
      <c r="AH8" s="78"/>
      <c r="AI8" s="78"/>
      <c r="AJ8" s="78"/>
      <c r="AK8" s="78"/>
      <c r="AL8" s="78"/>
    </row>
    <row r="9" spans="1:38" s="5" customFormat="1">
      <c r="A9" s="429">
        <f>'1-συμβολαια'!A9</f>
        <v>0</v>
      </c>
      <c r="B9" s="78" t="str">
        <f>'1-συμβολαια'!C9</f>
        <v>δάνειο 1ο  κύρου [520.1τραπεζας]    ΕΞΟΦΛΗΣΗ</v>
      </c>
      <c r="C9" s="368">
        <f>'1-συμβολαια'!D9</f>
        <v>0</v>
      </c>
      <c r="D9" s="368">
        <f t="shared" si="4"/>
        <v>0</v>
      </c>
      <c r="E9" s="78"/>
      <c r="F9" s="78"/>
      <c r="G9" s="78"/>
      <c r="H9" s="78"/>
      <c r="I9" s="78"/>
      <c r="J9" s="78"/>
      <c r="K9" s="78"/>
      <c r="L9" s="78"/>
      <c r="M9" s="368"/>
      <c r="N9" s="78"/>
      <c r="O9" s="78"/>
      <c r="P9" s="78"/>
      <c r="Q9" s="78"/>
      <c r="R9" s="78"/>
      <c r="S9" s="78"/>
      <c r="T9" s="78"/>
      <c r="U9" s="78"/>
      <c r="V9" s="368"/>
      <c r="W9" s="78"/>
      <c r="X9" s="78"/>
      <c r="Y9" s="78"/>
      <c r="Z9" s="78"/>
      <c r="AA9" s="78"/>
      <c r="AB9" s="78"/>
      <c r="AC9" s="78"/>
      <c r="AD9" s="78"/>
      <c r="AE9" s="329">
        <f t="shared" si="5"/>
        <v>0</v>
      </c>
      <c r="AF9" s="329">
        <f t="shared" si="6"/>
        <v>0</v>
      </c>
      <c r="AG9" s="329">
        <f t="shared" si="7"/>
        <v>0</v>
      </c>
      <c r="AH9" s="78"/>
      <c r="AI9" s="78"/>
      <c r="AJ9" s="78"/>
      <c r="AK9" s="78"/>
      <c r="AL9" s="78"/>
    </row>
    <row r="10" spans="1:38" s="5" customFormat="1">
      <c r="A10" s="429">
        <f>'1-συμβολαια'!A10</f>
        <v>0</v>
      </c>
      <c r="B10" s="78" t="str">
        <f>'1-συμβολαια'!C10</f>
        <v>υποθήκη 1ο  κύρου [520.1τραπεζας]   ΕΞΑΛΕΙΨΗ</v>
      </c>
      <c r="C10" s="368">
        <f>'1-συμβολαια'!D10</f>
        <v>0</v>
      </c>
      <c r="D10" s="368">
        <f t="shared" si="4"/>
        <v>0</v>
      </c>
      <c r="E10" s="78"/>
      <c r="F10" s="78"/>
      <c r="G10" s="78"/>
      <c r="H10" s="78"/>
      <c r="I10" s="78"/>
      <c r="J10" s="78"/>
      <c r="K10" s="78"/>
      <c r="L10" s="78"/>
      <c r="M10" s="368"/>
      <c r="N10" s="78"/>
      <c r="O10" s="78"/>
      <c r="P10" s="78"/>
      <c r="Q10" s="78"/>
      <c r="R10" s="78"/>
      <c r="S10" s="78"/>
      <c r="T10" s="78"/>
      <c r="U10" s="78"/>
      <c r="V10" s="368"/>
      <c r="W10" s="78"/>
      <c r="X10" s="78"/>
      <c r="Y10" s="78"/>
      <c r="Z10" s="78"/>
      <c r="AA10" s="78"/>
      <c r="AB10" s="78"/>
      <c r="AC10" s="78"/>
      <c r="AD10" s="78"/>
      <c r="AE10" s="329">
        <f t="shared" si="5"/>
        <v>0</v>
      </c>
      <c r="AF10" s="329">
        <f t="shared" si="6"/>
        <v>0</v>
      </c>
      <c r="AG10" s="329">
        <f t="shared" si="7"/>
        <v>0</v>
      </c>
      <c r="AH10" s="78"/>
      <c r="AI10" s="78"/>
      <c r="AJ10" s="78"/>
      <c r="AK10" s="78"/>
      <c r="AL10" s="78"/>
    </row>
    <row r="11" spans="1:38" s="5" customFormat="1">
      <c r="A11" s="429">
        <f>'1-συμβολαια'!A11</f>
        <v>0</v>
      </c>
      <c r="B11" s="78" t="str">
        <f>'1-συμβολαια'!C11</f>
        <v>δανείου 1ο  κύρου [520.1τραπεζας]   ΤΟΚΟΙ [προπληρωθέντες VS υπερΠληρωθέντες</v>
      </c>
      <c r="C11" s="368">
        <f>'1-συμβολαια'!D11</f>
        <v>144.44</v>
      </c>
      <c r="D11" s="368">
        <f t="shared" si="4"/>
        <v>1.8777200000000001</v>
      </c>
      <c r="E11" s="78"/>
      <c r="F11" s="78"/>
      <c r="G11" s="78"/>
      <c r="H11" s="78"/>
      <c r="I11" s="78"/>
      <c r="J11" s="78"/>
      <c r="K11" s="78"/>
      <c r="L11" s="78"/>
      <c r="M11" s="368"/>
      <c r="N11" s="78"/>
      <c r="O11" s="78"/>
      <c r="P11" s="78"/>
      <c r="Q11" s="78"/>
      <c r="R11" s="78"/>
      <c r="S11" s="78"/>
      <c r="T11" s="78"/>
      <c r="U11" s="78"/>
      <c r="V11" s="368"/>
      <c r="W11" s="78"/>
      <c r="X11" s="78"/>
      <c r="Y11" s="78"/>
      <c r="Z11" s="78"/>
      <c r="AA11" s="78"/>
      <c r="AB11" s="78"/>
      <c r="AC11" s="78"/>
      <c r="AD11" s="78"/>
      <c r="AE11" s="329">
        <f t="shared" si="5"/>
        <v>1.8777200000000001</v>
      </c>
      <c r="AF11" s="329">
        <f t="shared" si="6"/>
        <v>0</v>
      </c>
      <c r="AG11" s="329">
        <f t="shared" si="7"/>
        <v>1.8777200000000001</v>
      </c>
      <c r="AH11" s="78"/>
      <c r="AI11" s="78"/>
      <c r="AJ11" s="78"/>
      <c r="AK11" s="78"/>
      <c r="AL11" s="78"/>
    </row>
    <row r="12" spans="1:38" s="5" customFormat="1">
      <c r="A12" s="429">
        <f>'1-συμβολαια'!A12</f>
        <v>0</v>
      </c>
      <c r="B12" s="78" t="str">
        <f>'1-συμβολαια'!C12</f>
        <v>δάνειο 1ο  κύρου [130.1τραπεζας]    ΕΞΟΦΛΗΣΗ</v>
      </c>
      <c r="C12" s="368">
        <f>'1-συμβολαια'!D12</f>
        <v>0</v>
      </c>
      <c r="D12" s="368">
        <f t="shared" si="4"/>
        <v>0</v>
      </c>
      <c r="E12" s="78"/>
      <c r="F12" s="78"/>
      <c r="G12" s="78"/>
      <c r="H12" s="78"/>
      <c r="I12" s="78"/>
      <c r="J12" s="78"/>
      <c r="K12" s="78"/>
      <c r="L12" s="78"/>
      <c r="M12" s="368"/>
      <c r="N12" s="78"/>
      <c r="O12" s="78"/>
      <c r="P12" s="78"/>
      <c r="Q12" s="78"/>
      <c r="R12" s="78"/>
      <c r="S12" s="78"/>
      <c r="T12" s="78"/>
      <c r="U12" s="78"/>
      <c r="V12" s="368"/>
      <c r="W12" s="78"/>
      <c r="X12" s="78"/>
      <c r="Y12" s="78"/>
      <c r="Z12" s="78"/>
      <c r="AA12" s="78"/>
      <c r="AB12" s="78"/>
      <c r="AC12" s="78"/>
      <c r="AD12" s="78"/>
      <c r="AE12" s="329">
        <f t="shared" si="5"/>
        <v>0</v>
      </c>
      <c r="AF12" s="329">
        <f t="shared" si="6"/>
        <v>0</v>
      </c>
      <c r="AG12" s="329">
        <f t="shared" si="7"/>
        <v>0</v>
      </c>
      <c r="AH12" s="78"/>
      <c r="AI12" s="78"/>
      <c r="AJ12" s="78"/>
      <c r="AK12" s="78"/>
      <c r="AL12" s="78"/>
    </row>
    <row r="13" spans="1:38" s="5" customFormat="1">
      <c r="A13" s="429">
        <f>'1-συμβολαια'!A13</f>
        <v>0</v>
      </c>
      <c r="B13" s="78" t="str">
        <f>'1-συμβολαια'!C13</f>
        <v>υποθήκη 1ο  κύρου [130.1τραπεζας]   ΕΞΑΛΕΙΨΗ</v>
      </c>
      <c r="C13" s="368">
        <f>'1-συμβολαια'!D13</f>
        <v>0</v>
      </c>
      <c r="D13" s="368">
        <f t="shared" si="4"/>
        <v>0</v>
      </c>
      <c r="E13" s="78"/>
      <c r="F13" s="78"/>
      <c r="G13" s="78"/>
      <c r="H13" s="78"/>
      <c r="I13" s="78"/>
      <c r="J13" s="78"/>
      <c r="K13" s="78"/>
      <c r="L13" s="78"/>
      <c r="M13" s="368"/>
      <c r="N13" s="78"/>
      <c r="O13" s="78"/>
      <c r="P13" s="78"/>
      <c r="Q13" s="78"/>
      <c r="R13" s="78"/>
      <c r="S13" s="78"/>
      <c r="T13" s="78"/>
      <c r="U13" s="78"/>
      <c r="V13" s="368"/>
      <c r="W13" s="78"/>
      <c r="X13" s="78"/>
      <c r="Y13" s="78"/>
      <c r="Z13" s="78"/>
      <c r="AA13" s="78"/>
      <c r="AB13" s="78"/>
      <c r="AC13" s="78"/>
      <c r="AD13" s="78"/>
      <c r="AE13" s="329">
        <f t="shared" si="5"/>
        <v>0</v>
      </c>
      <c r="AF13" s="329">
        <f t="shared" si="6"/>
        <v>0</v>
      </c>
      <c r="AG13" s="329">
        <f t="shared" si="7"/>
        <v>0</v>
      </c>
      <c r="AH13" s="78"/>
      <c r="AI13" s="78"/>
      <c r="AJ13" s="78"/>
      <c r="AK13" s="78"/>
      <c r="AL13" s="78"/>
    </row>
    <row r="14" spans="1:38" s="5" customFormat="1">
      <c r="A14" s="429">
        <f>'1-συμβολαια'!A14</f>
        <v>0</v>
      </c>
      <c r="B14" s="78" t="str">
        <f>'1-συμβολαια'!C14</f>
        <v>δανείου 1ο  κύρου [130.1τραπεζας]   ΤΟΚΟΙ [προπληρωθέντες VS υπερΠληρωθέντες</v>
      </c>
      <c r="C14" s="368">
        <f>'1-συμβολαια'!D14</f>
        <v>266.66000000000003</v>
      </c>
      <c r="D14" s="368">
        <f t="shared" si="4"/>
        <v>3.4665800000000004</v>
      </c>
      <c r="E14" s="78"/>
      <c r="F14" s="78"/>
      <c r="G14" s="78"/>
      <c r="H14" s="78"/>
      <c r="I14" s="78"/>
      <c r="J14" s="78"/>
      <c r="K14" s="78"/>
      <c r="L14" s="78"/>
      <c r="M14" s="368"/>
      <c r="N14" s="78"/>
      <c r="O14" s="78"/>
      <c r="P14" s="78"/>
      <c r="Q14" s="78"/>
      <c r="R14" s="78"/>
      <c r="S14" s="78"/>
      <c r="T14" s="78"/>
      <c r="U14" s="78"/>
      <c r="V14" s="368"/>
      <c r="W14" s="78"/>
      <c r="X14" s="78"/>
      <c r="Y14" s="78"/>
      <c r="Z14" s="78"/>
      <c r="AA14" s="78"/>
      <c r="AB14" s="78"/>
      <c r="AC14" s="78"/>
      <c r="AD14" s="78"/>
      <c r="AE14" s="329">
        <f t="shared" si="5"/>
        <v>3.4665800000000004</v>
      </c>
      <c r="AF14" s="329">
        <f t="shared" si="6"/>
        <v>0</v>
      </c>
      <c r="AG14" s="329">
        <f t="shared" si="7"/>
        <v>3.4665800000000004</v>
      </c>
      <c r="AH14" s="78"/>
      <c r="AI14" s="78"/>
      <c r="AJ14" s="78"/>
      <c r="AK14" s="78"/>
      <c r="AL14" s="78"/>
    </row>
    <row r="15" spans="1:38" s="5" customFormat="1">
      <c r="A15" s="429">
        <f>'1-συμβολαια'!A15</f>
        <v>0</v>
      </c>
      <c r="B15" s="78" t="str">
        <f>'1-συμβολαια'!C15</f>
        <v>δάνειο 1ο  κύρου [130.2τραπεζας]    ΕΞΟΦΛΗΣΗ</v>
      </c>
      <c r="C15" s="368">
        <f>'1-συμβολαια'!D15</f>
        <v>0</v>
      </c>
      <c r="D15" s="368">
        <f t="shared" si="4"/>
        <v>0</v>
      </c>
      <c r="E15" s="78"/>
      <c r="F15" s="78"/>
      <c r="G15" s="78"/>
      <c r="H15" s="78"/>
      <c r="I15" s="78"/>
      <c r="J15" s="78"/>
      <c r="K15" s="78"/>
      <c r="L15" s="78"/>
      <c r="M15" s="368"/>
      <c r="N15" s="78"/>
      <c r="O15" s="78"/>
      <c r="P15" s="78"/>
      <c r="Q15" s="78"/>
      <c r="R15" s="78"/>
      <c r="S15" s="78"/>
      <c r="T15" s="78"/>
      <c r="U15" s="78"/>
      <c r="V15" s="368"/>
      <c r="W15" s="78"/>
      <c r="X15" s="78"/>
      <c r="Y15" s="78"/>
      <c r="Z15" s="78"/>
      <c r="AA15" s="78"/>
      <c r="AB15" s="78"/>
      <c r="AC15" s="78"/>
      <c r="AD15" s="78"/>
      <c r="AE15" s="329">
        <f t="shared" si="5"/>
        <v>0</v>
      </c>
      <c r="AF15" s="329">
        <f t="shared" si="6"/>
        <v>0</v>
      </c>
      <c r="AG15" s="329">
        <f t="shared" si="7"/>
        <v>0</v>
      </c>
      <c r="AH15" s="78"/>
      <c r="AI15" s="78"/>
      <c r="AJ15" s="78"/>
      <c r="AK15" s="78"/>
      <c r="AL15" s="78"/>
    </row>
    <row r="16" spans="1:38" s="5" customFormat="1">
      <c r="A16" s="429">
        <f>'1-συμβολαια'!A16</f>
        <v>0</v>
      </c>
      <c r="B16" s="78" t="str">
        <f>'1-συμβολαια'!C16</f>
        <v>υποθήκη 1ο  κύρου [130.2τραπεζας]   ΕΞΑΛΕΙΨΗ</v>
      </c>
      <c r="C16" s="368">
        <f>'1-συμβολαια'!D16</f>
        <v>0</v>
      </c>
      <c r="D16" s="368">
        <f t="shared" si="4"/>
        <v>0</v>
      </c>
      <c r="E16" s="78"/>
      <c r="F16" s="78"/>
      <c r="G16" s="78"/>
      <c r="H16" s="78"/>
      <c r="I16" s="78"/>
      <c r="J16" s="78"/>
      <c r="K16" s="78"/>
      <c r="L16" s="78"/>
      <c r="M16" s="368"/>
      <c r="N16" s="78"/>
      <c r="O16" s="78"/>
      <c r="P16" s="78"/>
      <c r="Q16" s="78"/>
      <c r="R16" s="78"/>
      <c r="S16" s="78"/>
      <c r="T16" s="78"/>
      <c r="U16" s="78"/>
      <c r="V16" s="368"/>
      <c r="W16" s="78"/>
      <c r="X16" s="78"/>
      <c r="Y16" s="78"/>
      <c r="Z16" s="78"/>
      <c r="AA16" s="78"/>
      <c r="AB16" s="78"/>
      <c r="AC16" s="78"/>
      <c r="AD16" s="78"/>
      <c r="AE16" s="329">
        <f t="shared" si="5"/>
        <v>0</v>
      </c>
      <c r="AF16" s="329">
        <f t="shared" si="6"/>
        <v>0</v>
      </c>
      <c r="AG16" s="329">
        <f t="shared" si="7"/>
        <v>0</v>
      </c>
      <c r="AH16" s="78"/>
      <c r="AI16" s="78"/>
      <c r="AJ16" s="78"/>
      <c r="AK16" s="78"/>
      <c r="AL16" s="78"/>
    </row>
    <row r="17" spans="1:38" s="5" customFormat="1">
      <c r="A17" s="429">
        <f>'1-συμβολαια'!A17</f>
        <v>0</v>
      </c>
      <c r="B17" s="78" t="str">
        <f>'1-συμβολαια'!C17</f>
        <v>δανείου 1ο  κύρου [130.2τραπεζας]   ΤΟΚΟΙ [προπληρωθέντες VS υπερΠληρωθέντες</v>
      </c>
      <c r="C17" s="368">
        <f>'1-συμβολαια'!D17</f>
        <v>466.66</v>
      </c>
      <c r="D17" s="368">
        <f t="shared" si="4"/>
        <v>6.066580000000001</v>
      </c>
      <c r="E17" s="78"/>
      <c r="F17" s="78"/>
      <c r="G17" s="78"/>
      <c r="H17" s="78"/>
      <c r="I17" s="78"/>
      <c r="J17" s="78"/>
      <c r="K17" s="78"/>
      <c r="L17" s="78"/>
      <c r="M17" s="368"/>
      <c r="N17" s="78"/>
      <c r="O17" s="78"/>
      <c r="P17" s="78"/>
      <c r="Q17" s="78"/>
      <c r="R17" s="78"/>
      <c r="S17" s="78"/>
      <c r="T17" s="78"/>
      <c r="U17" s="78"/>
      <c r="V17" s="368"/>
      <c r="W17" s="78"/>
      <c r="X17" s="78"/>
      <c r="Y17" s="78"/>
      <c r="Z17" s="78"/>
      <c r="AA17" s="78"/>
      <c r="AB17" s="78"/>
      <c r="AC17" s="78"/>
      <c r="AD17" s="78"/>
      <c r="AE17" s="329">
        <f t="shared" si="5"/>
        <v>6.066580000000001</v>
      </c>
      <c r="AF17" s="329">
        <f t="shared" si="6"/>
        <v>0</v>
      </c>
      <c r="AG17" s="329">
        <f t="shared" si="7"/>
        <v>6.066580000000001</v>
      </c>
      <c r="AH17" s="78"/>
      <c r="AI17" s="78"/>
      <c r="AJ17" s="78"/>
      <c r="AK17" s="78"/>
      <c r="AL17" s="78"/>
    </row>
    <row r="18" spans="1:38" s="5" customFormat="1">
      <c r="A18" s="429">
        <f>'1-συμβολαια'!A18</f>
        <v>0</v>
      </c>
      <c r="B18" s="78" t="str">
        <f>'1-συμβολαια'!C18</f>
        <v>δάνειο 1ο  κύρου [520.2τραπεζας]    ΕΞΟΦΛΗΣΗ</v>
      </c>
      <c r="C18" s="368">
        <f>'1-συμβολαια'!D18</f>
        <v>0</v>
      </c>
      <c r="D18" s="368">
        <f t="shared" si="4"/>
        <v>0</v>
      </c>
      <c r="E18" s="78"/>
      <c r="F18" s="78"/>
      <c r="G18" s="78"/>
      <c r="H18" s="78"/>
      <c r="I18" s="78"/>
      <c r="J18" s="78"/>
      <c r="K18" s="78"/>
      <c r="L18" s="78"/>
      <c r="M18" s="368"/>
      <c r="N18" s="78"/>
      <c r="O18" s="78"/>
      <c r="P18" s="78"/>
      <c r="Q18" s="78"/>
      <c r="R18" s="78"/>
      <c r="S18" s="78"/>
      <c r="T18" s="78"/>
      <c r="U18" s="78"/>
      <c r="V18" s="368"/>
      <c r="W18" s="78"/>
      <c r="X18" s="78"/>
      <c r="Y18" s="78"/>
      <c r="Z18" s="78"/>
      <c r="AA18" s="78"/>
      <c r="AB18" s="78"/>
      <c r="AC18" s="78"/>
      <c r="AD18" s="78"/>
      <c r="AE18" s="329">
        <f t="shared" si="5"/>
        <v>0</v>
      </c>
      <c r="AF18" s="329">
        <f t="shared" si="6"/>
        <v>0</v>
      </c>
      <c r="AG18" s="329">
        <f t="shared" si="7"/>
        <v>0</v>
      </c>
      <c r="AH18" s="78"/>
      <c r="AI18" s="78"/>
      <c r="AJ18" s="78"/>
      <c r="AK18" s="78"/>
      <c r="AL18" s="78"/>
    </row>
    <row r="19" spans="1:38" s="5" customFormat="1">
      <c r="A19" s="429">
        <f>'1-συμβολαια'!A19</f>
        <v>0</v>
      </c>
      <c r="B19" s="78" t="str">
        <f>'1-συμβολαια'!C19</f>
        <v>υποθήκη 1ο  κύρου [520.2τραπεζας]   ΕΞΑΛΕΙΨΗ</v>
      </c>
      <c r="C19" s="368">
        <f>'1-συμβολαια'!D19</f>
        <v>0</v>
      </c>
      <c r="D19" s="368">
        <f t="shared" si="4"/>
        <v>0</v>
      </c>
      <c r="E19" s="78"/>
      <c r="F19" s="78"/>
      <c r="G19" s="78"/>
      <c r="H19" s="78"/>
      <c r="I19" s="78"/>
      <c r="J19" s="78"/>
      <c r="K19" s="78"/>
      <c r="L19" s="78"/>
      <c r="M19" s="368"/>
      <c r="N19" s="78"/>
      <c r="O19" s="78"/>
      <c r="P19" s="78"/>
      <c r="Q19" s="78"/>
      <c r="R19" s="78"/>
      <c r="S19" s="78"/>
      <c r="T19" s="78"/>
      <c r="U19" s="78"/>
      <c r="V19" s="368"/>
      <c r="W19" s="78"/>
      <c r="X19" s="78"/>
      <c r="Y19" s="78"/>
      <c r="Z19" s="78"/>
      <c r="AA19" s="78"/>
      <c r="AB19" s="78"/>
      <c r="AC19" s="78"/>
      <c r="AD19" s="78"/>
      <c r="AE19" s="329">
        <f t="shared" si="5"/>
        <v>0</v>
      </c>
      <c r="AF19" s="329">
        <f t="shared" si="6"/>
        <v>0</v>
      </c>
      <c r="AG19" s="329">
        <f t="shared" si="7"/>
        <v>0</v>
      </c>
      <c r="AH19" s="78"/>
      <c r="AI19" s="78"/>
      <c r="AJ19" s="78"/>
      <c r="AK19" s="78"/>
      <c r="AL19" s="78"/>
    </row>
    <row r="20" spans="1:38" s="5" customFormat="1">
      <c r="A20" s="429">
        <f>'1-συμβολαια'!A20</f>
        <v>0</v>
      </c>
      <c r="B20" s="78" t="str">
        <f>'1-συμβολαια'!C20</f>
        <v>δανείου 1ο  κύρου [520.2τραπεζας]   ΤΟΚΟΙ [προπληρωθέντες VS υπερΠληρωθέντες</v>
      </c>
      <c r="C20" s="368">
        <f>'1-συμβολαια'!D20</f>
        <v>188.88</v>
      </c>
      <c r="D20" s="368">
        <f t="shared" si="4"/>
        <v>2.4554400000000003</v>
      </c>
      <c r="E20" s="78"/>
      <c r="F20" s="78"/>
      <c r="G20" s="78"/>
      <c r="H20" s="78"/>
      <c r="I20" s="78"/>
      <c r="J20" s="78"/>
      <c r="K20" s="78"/>
      <c r="L20" s="78"/>
      <c r="M20" s="368"/>
      <c r="N20" s="78"/>
      <c r="O20" s="78"/>
      <c r="P20" s="78"/>
      <c r="Q20" s="78"/>
      <c r="R20" s="78"/>
      <c r="S20" s="78"/>
      <c r="T20" s="78"/>
      <c r="U20" s="78"/>
      <c r="V20" s="368"/>
      <c r="W20" s="78"/>
      <c r="X20" s="78"/>
      <c r="Y20" s="78"/>
      <c r="Z20" s="78"/>
      <c r="AA20" s="78"/>
      <c r="AB20" s="78"/>
      <c r="AC20" s="78"/>
      <c r="AD20" s="78"/>
      <c r="AE20" s="329">
        <f t="shared" si="5"/>
        <v>2.4554400000000003</v>
      </c>
      <c r="AF20" s="329">
        <f t="shared" si="6"/>
        <v>0</v>
      </c>
      <c r="AG20" s="329">
        <f t="shared" si="7"/>
        <v>2.4554400000000003</v>
      </c>
      <c r="AH20" s="78"/>
      <c r="AI20" s="78"/>
      <c r="AJ20" s="78"/>
      <c r="AK20" s="78"/>
      <c r="AL20" s="78"/>
    </row>
    <row r="21" spans="1:38" s="5" customFormat="1">
      <c r="A21" s="429">
        <f>'1-συμβολαια'!A21</f>
        <v>0</v>
      </c>
      <c r="B21" s="78" t="str">
        <f>'1-συμβολαια'!C21</f>
        <v>δάνειο 1ο  κύρου     ΕΞΟΦΛΗΣΗ</v>
      </c>
      <c r="C21" s="368">
        <f>'1-συμβολαια'!D21</f>
        <v>0</v>
      </c>
      <c r="D21" s="368">
        <f t="shared" si="4"/>
        <v>0</v>
      </c>
      <c r="E21" s="78"/>
      <c r="F21" s="78"/>
      <c r="G21" s="78"/>
      <c r="H21" s="78"/>
      <c r="I21" s="78"/>
      <c r="J21" s="78"/>
      <c r="K21" s="78"/>
      <c r="L21" s="78"/>
      <c r="M21" s="368"/>
      <c r="N21" s="78"/>
      <c r="O21" s="78"/>
      <c r="P21" s="78"/>
      <c r="Q21" s="78"/>
      <c r="R21" s="78"/>
      <c r="S21" s="78"/>
      <c r="T21" s="78"/>
      <c r="U21" s="78"/>
      <c r="V21" s="368"/>
      <c r="W21" s="78"/>
      <c r="X21" s="78"/>
      <c r="Y21" s="78"/>
      <c r="Z21" s="78"/>
      <c r="AA21" s="78"/>
      <c r="AB21" s="78"/>
      <c r="AC21" s="78"/>
      <c r="AD21" s="78"/>
      <c r="AE21" s="329">
        <f t="shared" si="5"/>
        <v>0</v>
      </c>
      <c r="AF21" s="329">
        <f t="shared" si="6"/>
        <v>0</v>
      </c>
      <c r="AG21" s="329">
        <f t="shared" si="7"/>
        <v>0</v>
      </c>
      <c r="AH21" s="78"/>
      <c r="AI21" s="78"/>
      <c r="AJ21" s="78"/>
      <c r="AK21" s="78"/>
      <c r="AL21" s="78"/>
    </row>
    <row r="22" spans="1:38" s="5" customFormat="1">
      <c r="A22" s="429">
        <f>'1-συμβολαια'!A22</f>
        <v>0</v>
      </c>
      <c r="B22" s="78" t="str">
        <f>'1-συμβολαια'!C22</f>
        <v>υποθήκη 1ο  κύρου     ΕΞΑΛΕΙΨΗ</v>
      </c>
      <c r="C22" s="368">
        <f>'1-συμβολαια'!D22</f>
        <v>0</v>
      </c>
      <c r="D22" s="368">
        <f t="shared" si="4"/>
        <v>0</v>
      </c>
      <c r="E22" s="78"/>
      <c r="F22" s="78"/>
      <c r="G22" s="78"/>
      <c r="H22" s="78"/>
      <c r="I22" s="78"/>
      <c r="J22" s="78"/>
      <c r="K22" s="78"/>
      <c r="L22" s="78"/>
      <c r="M22" s="368"/>
      <c r="N22" s="78"/>
      <c r="O22" s="78"/>
      <c r="P22" s="78"/>
      <c r="Q22" s="78"/>
      <c r="R22" s="78"/>
      <c r="S22" s="78"/>
      <c r="T22" s="78"/>
      <c r="U22" s="78"/>
      <c r="V22" s="368"/>
      <c r="W22" s="78"/>
      <c r="X22" s="78"/>
      <c r="Y22" s="78"/>
      <c r="Z22" s="78"/>
      <c r="AA22" s="78"/>
      <c r="AB22" s="78"/>
      <c r="AC22" s="78"/>
      <c r="AD22" s="78"/>
      <c r="AE22" s="329">
        <f t="shared" si="5"/>
        <v>0</v>
      </c>
      <c r="AF22" s="329">
        <f t="shared" si="6"/>
        <v>0</v>
      </c>
      <c r="AG22" s="329">
        <f t="shared" si="7"/>
        <v>0</v>
      </c>
      <c r="AH22" s="78"/>
      <c r="AI22" s="78"/>
      <c r="AJ22" s="78"/>
      <c r="AK22" s="78"/>
      <c r="AL22" s="78"/>
    </row>
    <row r="23" spans="1:38" s="5" customFormat="1" ht="12" thickBot="1">
      <c r="A23" s="430">
        <f>'1-συμβολαια'!A23</f>
        <v>0</v>
      </c>
      <c r="B23" s="419" t="str">
        <f>'1-συμβολαια'!C23</f>
        <v>δανείου 1ο  κύρου     ΤΟΚΟΙ [προπληρωθέντες VS υπερΠληρωθέντες</v>
      </c>
      <c r="C23" s="416">
        <f>'1-συμβολαια'!D23</f>
        <v>44.44</v>
      </c>
      <c r="D23" s="416">
        <f t="shared" si="4"/>
        <v>0.57772000000000001</v>
      </c>
      <c r="E23" s="419"/>
      <c r="F23" s="419"/>
      <c r="G23" s="419"/>
      <c r="H23" s="419"/>
      <c r="I23" s="419"/>
      <c r="J23" s="419"/>
      <c r="K23" s="419"/>
      <c r="L23" s="419"/>
      <c r="M23" s="416"/>
      <c r="N23" s="419"/>
      <c r="O23" s="419"/>
      <c r="P23" s="419"/>
      <c r="Q23" s="419"/>
      <c r="R23" s="419"/>
      <c r="S23" s="419"/>
      <c r="T23" s="419"/>
      <c r="U23" s="419"/>
      <c r="V23" s="416"/>
      <c r="W23" s="419"/>
      <c r="X23" s="419"/>
      <c r="Y23" s="419"/>
      <c r="Z23" s="419"/>
      <c r="AA23" s="419"/>
      <c r="AB23" s="419"/>
      <c r="AC23" s="419"/>
      <c r="AD23" s="419"/>
      <c r="AE23" s="416">
        <f t="shared" si="5"/>
        <v>0.57772000000000001</v>
      </c>
      <c r="AF23" s="416">
        <f t="shared" si="6"/>
        <v>0</v>
      </c>
      <c r="AG23" s="416">
        <f t="shared" si="7"/>
        <v>0.57772000000000001</v>
      </c>
      <c r="AH23" s="419"/>
      <c r="AI23" s="419"/>
      <c r="AJ23" s="419"/>
      <c r="AK23" s="419"/>
      <c r="AL23" s="419"/>
    </row>
    <row r="24" spans="1:38">
      <c r="A24" s="633" t="str">
        <f>'1-συμβολαια'!A24</f>
        <v>σύνολο</v>
      </c>
      <c r="B24" s="634"/>
      <c r="C24" s="635"/>
      <c r="D24" s="309">
        <f>SUM(D3:D23)</f>
        <v>18.921760000000003</v>
      </c>
      <c r="E24" s="205"/>
      <c r="F24" s="205"/>
      <c r="G24" s="205"/>
      <c r="H24" s="205"/>
      <c r="I24" s="205"/>
      <c r="J24" s="205"/>
      <c r="K24" s="205"/>
      <c r="L24" s="205"/>
      <c r="M24" s="309">
        <f>SUM(M3:M23)</f>
        <v>0</v>
      </c>
      <c r="N24" s="205"/>
      <c r="O24" s="205"/>
      <c r="P24" s="205"/>
      <c r="Q24" s="205"/>
      <c r="R24" s="205"/>
      <c r="S24" s="205"/>
      <c r="T24" s="205"/>
      <c r="U24" s="205"/>
      <c r="V24" s="309">
        <f>SUM(V3:V23)</f>
        <v>0</v>
      </c>
      <c r="W24" s="205"/>
      <c r="X24" s="205"/>
      <c r="Y24" s="205"/>
      <c r="Z24" s="205"/>
      <c r="AA24" s="205"/>
      <c r="AB24" s="205"/>
      <c r="AC24" s="205"/>
      <c r="AD24" s="205"/>
      <c r="AE24" s="309">
        <f>SUM(AE3:AE23)</f>
        <v>18.921760000000003</v>
      </c>
      <c r="AF24" s="309">
        <f>SUM(AF3:AF23)</f>
        <v>0</v>
      </c>
      <c r="AG24" s="309">
        <f>SUM(AG3:AG23)</f>
        <v>18.921760000000003</v>
      </c>
      <c r="AH24" s="205">
        <f>SUM(AH3:AH23)</f>
        <v>0</v>
      </c>
      <c r="AI24" s="205"/>
      <c r="AJ24" s="205"/>
      <c r="AK24" s="205"/>
      <c r="AL24" s="205"/>
    </row>
    <row r="26" spans="1:38">
      <c r="E26" s="2"/>
      <c r="F26" s="2"/>
      <c r="G26" s="2"/>
      <c r="H26" s="178" t="s">
        <v>334</v>
      </c>
      <c r="I26" s="2"/>
      <c r="J26" s="2"/>
      <c r="K26" s="2"/>
      <c r="L26" s="2"/>
      <c r="M26" s="2"/>
      <c r="N26" s="2"/>
      <c r="O26" s="2"/>
      <c r="P26" s="2"/>
      <c r="Q26" s="178" t="s">
        <v>334</v>
      </c>
      <c r="R26" s="2"/>
      <c r="S26" s="2"/>
      <c r="T26" s="2"/>
      <c r="U26" s="2"/>
      <c r="V26" s="2"/>
      <c r="W26" s="2"/>
      <c r="X26" s="2"/>
      <c r="Y26" s="2"/>
      <c r="Z26" s="178" t="s">
        <v>334</v>
      </c>
      <c r="AA26" s="2"/>
      <c r="AB26" s="2"/>
      <c r="AC26" s="2"/>
      <c r="AD26" s="2"/>
      <c r="AE26" s="2"/>
    </row>
    <row r="27" spans="1:38">
      <c r="E27" s="2"/>
      <c r="F27" s="208" t="s">
        <v>335</v>
      </c>
      <c r="G27" s="208"/>
      <c r="H27" s="208"/>
      <c r="I27" s="208"/>
      <c r="J27" s="208"/>
      <c r="K27" s="208"/>
      <c r="L27" s="208"/>
      <c r="M27" s="208"/>
      <c r="N27" s="208"/>
      <c r="O27" s="208" t="s">
        <v>335</v>
      </c>
      <c r="P27" s="2"/>
      <c r="Q27" s="2"/>
      <c r="R27" s="2"/>
      <c r="S27" s="2"/>
      <c r="T27" s="2"/>
      <c r="U27" s="2"/>
      <c r="V27" s="2"/>
      <c r="W27" s="2"/>
      <c r="X27" s="208" t="s">
        <v>335</v>
      </c>
      <c r="Y27" s="2"/>
      <c r="Z27" s="2"/>
      <c r="AA27" s="2"/>
      <c r="AB27" s="2"/>
      <c r="AC27" s="2"/>
      <c r="AD27" s="2"/>
      <c r="AE27" s="2"/>
    </row>
    <row r="28" spans="1:38">
      <c r="E28" s="2"/>
      <c r="F28" s="2"/>
      <c r="G28" s="2"/>
      <c r="H28" s="2"/>
      <c r="I28" s="4"/>
      <c r="J28" s="180" t="s">
        <v>336</v>
      </c>
      <c r="K28" s="178"/>
      <c r="L28" s="2"/>
      <c r="M28" s="2"/>
      <c r="N28" s="2"/>
      <c r="O28" s="2"/>
      <c r="P28" s="2"/>
      <c r="Q28" s="4"/>
      <c r="R28" s="180" t="s">
        <v>337</v>
      </c>
      <c r="S28" s="180"/>
      <c r="T28" s="180"/>
      <c r="U28" s="180"/>
      <c r="V28" s="4"/>
      <c r="W28" s="4"/>
      <c r="X28" s="4"/>
      <c r="Y28" s="4"/>
      <c r="Z28" s="4"/>
      <c r="AA28" s="180" t="s">
        <v>337</v>
      </c>
      <c r="AB28" s="180"/>
      <c r="AC28" s="180"/>
      <c r="AD28" s="178"/>
      <c r="AE28" s="2"/>
    </row>
    <row r="29" spans="1:38">
      <c r="E29" s="2"/>
      <c r="F29" s="2"/>
      <c r="G29" s="2"/>
      <c r="H29" s="2"/>
      <c r="I29" s="180" t="s">
        <v>337</v>
      </c>
      <c r="J29" s="4"/>
      <c r="K29" s="2"/>
      <c r="L29" s="2"/>
      <c r="M29" s="2"/>
      <c r="N29" s="2"/>
      <c r="O29" s="2"/>
      <c r="P29" s="2"/>
      <c r="Q29" s="4"/>
      <c r="R29" s="4"/>
      <c r="S29" s="180" t="s">
        <v>336</v>
      </c>
      <c r="T29" s="180"/>
      <c r="U29" s="4"/>
      <c r="V29" s="4"/>
      <c r="W29" s="4"/>
      <c r="X29" s="4"/>
      <c r="Y29" s="4"/>
      <c r="Z29" s="4"/>
      <c r="AA29" s="4"/>
      <c r="AB29" s="180" t="s">
        <v>336</v>
      </c>
      <c r="AC29" s="180"/>
      <c r="AD29" s="2"/>
      <c r="AE29" s="2"/>
    </row>
    <row r="30" spans="1:38">
      <c r="E30" s="2"/>
      <c r="F30" s="2"/>
      <c r="G30" s="2"/>
      <c r="H30" s="2"/>
      <c r="I30" s="4"/>
      <c r="J30" s="4"/>
      <c r="K30" s="2"/>
      <c r="L30" s="2"/>
      <c r="M30" s="2"/>
      <c r="N30" s="2"/>
      <c r="O30" s="2"/>
      <c r="P30" s="2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2"/>
      <c r="AE30" s="2"/>
    </row>
    <row r="31" spans="1:38">
      <c r="E31" s="209" t="s">
        <v>338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10" t="s">
        <v>339</v>
      </c>
      <c r="R31" s="2"/>
      <c r="S31" s="2"/>
      <c r="T31" s="2"/>
      <c r="U31" s="2"/>
      <c r="V31" s="2"/>
      <c r="W31" s="2"/>
      <c r="X31" s="2"/>
      <c r="Y31" s="2"/>
      <c r="Z31" s="211" t="s">
        <v>340</v>
      </c>
      <c r="AA31" s="2"/>
      <c r="AB31" s="2"/>
      <c r="AC31" s="2"/>
      <c r="AD31" s="2"/>
      <c r="AE31" s="2"/>
    </row>
    <row r="32" spans="1:38">
      <c r="E32" s="212" t="s">
        <v>341</v>
      </c>
      <c r="F32" s="2"/>
      <c r="G32" s="2"/>
      <c r="H32" s="2"/>
      <c r="I32" s="2"/>
      <c r="J32" s="2"/>
      <c r="K32" s="2"/>
      <c r="L32" s="2"/>
      <c r="M32" s="8"/>
      <c r="N32" s="2"/>
      <c r="O32" s="178"/>
      <c r="P32" s="178"/>
      <c r="Q32" s="178"/>
      <c r="R32" s="178"/>
      <c r="S32" s="213" t="s">
        <v>342</v>
      </c>
      <c r="T32" s="178"/>
      <c r="U32" s="178"/>
      <c r="V32" s="178"/>
      <c r="W32" s="2"/>
      <c r="X32" s="2"/>
      <c r="Y32" s="2"/>
      <c r="Z32" s="2"/>
      <c r="AA32" s="214" t="s">
        <v>343</v>
      </c>
      <c r="AB32" s="2"/>
      <c r="AC32" s="2"/>
      <c r="AD32" s="2"/>
      <c r="AE32" s="2"/>
    </row>
    <row r="33" spans="3:31">
      <c r="E33" s="2"/>
      <c r="F33" s="212" t="s">
        <v>344</v>
      </c>
      <c r="G33" s="2"/>
      <c r="H33" s="2"/>
      <c r="I33" s="2"/>
      <c r="J33" s="2"/>
      <c r="K33" s="2"/>
      <c r="L33" s="2"/>
      <c r="M33" s="8"/>
      <c r="N33" s="2"/>
      <c r="O33" s="2"/>
      <c r="P33" s="2"/>
      <c r="Q33" s="2"/>
      <c r="R33" s="2"/>
      <c r="S33" s="215" t="s">
        <v>345</v>
      </c>
      <c r="T33" s="2"/>
      <c r="U33" s="2"/>
      <c r="V33" s="2"/>
      <c r="W33" s="2"/>
      <c r="X33" s="2"/>
      <c r="Y33" s="2"/>
      <c r="Z33" s="2"/>
      <c r="AA33" s="2"/>
      <c r="AB33" s="215" t="s">
        <v>345</v>
      </c>
      <c r="AC33" s="2"/>
      <c r="AD33" s="2"/>
      <c r="AE33" s="2"/>
    </row>
    <row r="34" spans="3:31">
      <c r="E34" s="2"/>
      <c r="F34" s="2"/>
      <c r="G34" s="2"/>
      <c r="H34" s="2"/>
      <c r="I34" s="2"/>
      <c r="J34" s="2"/>
      <c r="K34" s="2"/>
      <c r="L34" s="2"/>
      <c r="M34" s="8"/>
      <c r="N34" s="2"/>
      <c r="O34" s="2"/>
      <c r="P34" s="178"/>
      <c r="Q34" s="178"/>
      <c r="R34" s="178"/>
      <c r="S34" s="178"/>
      <c r="T34" s="178"/>
      <c r="U34" s="178"/>
      <c r="V34" s="178"/>
      <c r="W34" s="178"/>
      <c r="X34" s="178"/>
      <c r="Y34" s="2"/>
      <c r="Z34" s="2"/>
      <c r="AA34" s="2"/>
      <c r="AB34" s="213" t="s">
        <v>342</v>
      </c>
      <c r="AC34" s="2"/>
      <c r="AD34" s="2"/>
      <c r="AE34" s="2"/>
    </row>
    <row r="35" spans="3:31">
      <c r="E35" s="2"/>
      <c r="F35" s="2"/>
      <c r="G35" s="2"/>
      <c r="H35" s="2"/>
      <c r="I35" s="2"/>
      <c r="J35" s="2"/>
      <c r="K35" s="2"/>
      <c r="L35" s="2"/>
      <c r="M35" s="8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3:31">
      <c r="C36" s="233"/>
    </row>
    <row r="37" spans="3:31">
      <c r="C37" s="232"/>
    </row>
  </sheetData>
  <mergeCells count="10">
    <mergeCell ref="AH1:AH2"/>
    <mergeCell ref="AI1:AL2"/>
    <mergeCell ref="K2:L2"/>
    <mergeCell ref="T2:U2"/>
    <mergeCell ref="AC2:AD2"/>
    <mergeCell ref="A24:C24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2025-11-04T20:15:18Z</dcterms:modified>
</cp:coreProperties>
</file>