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7-βιβλΣυμβ" sheetId="10" r:id="rId16"/>
    <sheet name="18-εθνΠλ" sheetId="28" r:id="rId17"/>
    <sheet name="19-πολ200" sheetId="5" r:id="rId18"/>
  </sheets>
  <calcPr calcId="125725"/>
</workbook>
</file>

<file path=xl/calcChain.xml><?xml version="1.0" encoding="utf-8"?>
<calcChain xmlns="http://schemas.openxmlformats.org/spreadsheetml/2006/main">
  <c r="P4" i="5"/>
  <c r="P5"/>
  <c r="Q5" s="1"/>
  <c r="P6"/>
  <c r="P7"/>
  <c r="Q7" s="1"/>
  <c r="P8"/>
  <c r="P9"/>
  <c r="Q9" s="1"/>
  <c r="P10"/>
  <c r="P11"/>
  <c r="Q11" s="1"/>
  <c r="Q10"/>
  <c r="Q8"/>
  <c r="Q6"/>
  <c r="Q4"/>
  <c r="Q3"/>
  <c r="P3"/>
  <c r="D4" i="23"/>
  <c r="D5"/>
  <c r="D6"/>
  <c r="D7"/>
  <c r="D8"/>
  <c r="D9"/>
  <c r="D10"/>
  <c r="D11"/>
  <c r="D3"/>
  <c r="B45" i="1"/>
  <c r="G37" l="1"/>
  <c r="G35" l="1"/>
  <c r="K3" i="9"/>
  <c r="D3" i="24"/>
  <c r="B3" i="23"/>
  <c r="A3"/>
  <c r="P8" i="20"/>
  <c r="H8" i="24" s="1"/>
  <c r="D8" i="20"/>
  <c r="C8"/>
  <c r="B8"/>
  <c r="A8"/>
  <c r="P5"/>
  <c r="H5" i="24" s="1"/>
  <c r="D5" i="20"/>
  <c r="C5"/>
  <c r="B5"/>
  <c r="A5"/>
  <c r="A4" i="4"/>
  <c r="A5"/>
  <c r="A6"/>
  <c r="A7"/>
  <c r="A8"/>
  <c r="A9"/>
  <c r="A10"/>
  <c r="A11"/>
  <c r="O11"/>
  <c r="D11"/>
  <c r="C11"/>
  <c r="B11"/>
  <c r="O10"/>
  <c r="F10"/>
  <c r="H10" s="1"/>
  <c r="D10"/>
  <c r="C10"/>
  <c r="B10"/>
  <c r="O9"/>
  <c r="D9"/>
  <c r="C9"/>
  <c r="B9"/>
  <c r="O8"/>
  <c r="E8" i="24" s="1"/>
  <c r="D8" i="4"/>
  <c r="C8"/>
  <c r="B8"/>
  <c r="O7"/>
  <c r="F7"/>
  <c r="H7" s="1"/>
  <c r="D7"/>
  <c r="C7"/>
  <c r="B7"/>
  <c r="O6"/>
  <c r="D6"/>
  <c r="C6"/>
  <c r="B6"/>
  <c r="O5"/>
  <c r="D5"/>
  <c r="C5"/>
  <c r="B5"/>
  <c r="E3" i="16"/>
  <c r="I3" s="1"/>
  <c r="E4"/>
  <c r="D3"/>
  <c r="H3" s="1"/>
  <c r="D4"/>
  <c r="H4" s="1"/>
  <c r="C3"/>
  <c r="C4"/>
  <c r="B3"/>
  <c r="B4"/>
  <c r="B5"/>
  <c r="A3"/>
  <c r="A4"/>
  <c r="A5"/>
  <c r="K10" i="25"/>
  <c r="C10"/>
  <c r="B10"/>
  <c r="A10"/>
  <c r="K9"/>
  <c r="C9"/>
  <c r="B9"/>
  <c r="A9"/>
  <c r="K8"/>
  <c r="C8"/>
  <c r="B8"/>
  <c r="A8"/>
  <c r="K7"/>
  <c r="C7"/>
  <c r="B7"/>
  <c r="A7"/>
  <c r="K6"/>
  <c r="C6"/>
  <c r="B6"/>
  <c r="A6"/>
  <c r="K5"/>
  <c r="C5"/>
  <c r="B5"/>
  <c r="A5"/>
  <c r="K4"/>
  <c r="C4"/>
  <c r="B4"/>
  <c r="A4"/>
  <c r="K3"/>
  <c r="C3"/>
  <c r="B3"/>
  <c r="A3"/>
  <c r="N11" i="13"/>
  <c r="J11"/>
  <c r="C11"/>
  <c r="G11" s="1"/>
  <c r="B11"/>
  <c r="A11"/>
  <c r="N10"/>
  <c r="J10"/>
  <c r="C10"/>
  <c r="G10" s="1"/>
  <c r="B10"/>
  <c r="A10"/>
  <c r="N9"/>
  <c r="J9"/>
  <c r="C9"/>
  <c r="G9" s="1"/>
  <c r="B9"/>
  <c r="A9"/>
  <c r="N8"/>
  <c r="J8"/>
  <c r="C8"/>
  <c r="G8" s="1"/>
  <c r="B8"/>
  <c r="A8"/>
  <c r="N7"/>
  <c r="J7"/>
  <c r="C7"/>
  <c r="G7" s="1"/>
  <c r="B7"/>
  <c r="A7"/>
  <c r="N6"/>
  <c r="J6"/>
  <c r="C6"/>
  <c r="G6" s="1"/>
  <c r="B6"/>
  <c r="A6"/>
  <c r="N5"/>
  <c r="J5"/>
  <c r="C5"/>
  <c r="G5" s="1"/>
  <c r="B5"/>
  <c r="A5"/>
  <c r="N4"/>
  <c r="J4"/>
  <c r="C4"/>
  <c r="G4" s="1"/>
  <c r="B4"/>
  <c r="A4"/>
  <c r="N3"/>
  <c r="J3"/>
  <c r="C3"/>
  <c r="G3" s="1"/>
  <c r="B3"/>
  <c r="A3"/>
  <c r="F11" i="12"/>
  <c r="C11"/>
  <c r="B11"/>
  <c r="A11"/>
  <c r="F10"/>
  <c r="C10"/>
  <c r="B10"/>
  <c r="A10"/>
  <c r="F9"/>
  <c r="C9"/>
  <c r="B9"/>
  <c r="A9"/>
  <c r="F8"/>
  <c r="C8"/>
  <c r="B8"/>
  <c r="A8"/>
  <c r="F7"/>
  <c r="P7" i="14" s="1"/>
  <c r="C7" i="12"/>
  <c r="B7"/>
  <c r="A7"/>
  <c r="F6"/>
  <c r="C6"/>
  <c r="B6"/>
  <c r="A6"/>
  <c r="F5"/>
  <c r="C5"/>
  <c r="B5"/>
  <c r="A5"/>
  <c r="F4"/>
  <c r="C4"/>
  <c r="B4"/>
  <c r="A4"/>
  <c r="G3"/>
  <c r="F3"/>
  <c r="C3"/>
  <c r="B3"/>
  <c r="A3"/>
  <c r="B11" i="14"/>
  <c r="A11"/>
  <c r="B10"/>
  <c r="A10"/>
  <c r="B9"/>
  <c r="A9"/>
  <c r="B8"/>
  <c r="A8"/>
  <c r="B7"/>
  <c r="A7"/>
  <c r="B6"/>
  <c r="A6"/>
  <c r="B5"/>
  <c r="A5"/>
  <c r="B4"/>
  <c r="A4"/>
  <c r="B3"/>
  <c r="A3"/>
  <c r="AN3" i="16"/>
  <c r="C3" i="24" s="1"/>
  <c r="AM3" i="16"/>
  <c r="AN11"/>
  <c r="AM11"/>
  <c r="E11"/>
  <c r="I11" s="1"/>
  <c r="D11"/>
  <c r="H11" s="1"/>
  <c r="C11"/>
  <c r="B11"/>
  <c r="A11"/>
  <c r="AN10"/>
  <c r="AM10"/>
  <c r="E10"/>
  <c r="I10" s="1"/>
  <c r="D10"/>
  <c r="H10" s="1"/>
  <c r="C10"/>
  <c r="B10"/>
  <c r="A10"/>
  <c r="AN9"/>
  <c r="AM9"/>
  <c r="E9"/>
  <c r="I9" s="1"/>
  <c r="D9"/>
  <c r="H9" s="1"/>
  <c r="J9" s="1"/>
  <c r="C9"/>
  <c r="B9"/>
  <c r="A9"/>
  <c r="AN8"/>
  <c r="C8" i="24" s="1"/>
  <c r="AM8" i="16"/>
  <c r="E8"/>
  <c r="I8" s="1"/>
  <c r="P8" s="1"/>
  <c r="N8" s="1"/>
  <c r="D8"/>
  <c r="H8" s="1"/>
  <c r="C8"/>
  <c r="B8"/>
  <c r="A8"/>
  <c r="AN7"/>
  <c r="AM7"/>
  <c r="E7"/>
  <c r="I7" s="1"/>
  <c r="D7"/>
  <c r="H7" s="1"/>
  <c r="C7"/>
  <c r="B7"/>
  <c r="A7"/>
  <c r="AN6"/>
  <c r="AM6"/>
  <c r="E6"/>
  <c r="I6" s="1"/>
  <c r="D6"/>
  <c r="H6" s="1"/>
  <c r="C6"/>
  <c r="B6"/>
  <c r="A6"/>
  <c r="AN5"/>
  <c r="AM5"/>
  <c r="E5"/>
  <c r="I5" s="1"/>
  <c r="D5"/>
  <c r="H5" s="1"/>
  <c r="J5" s="1"/>
  <c r="C5"/>
  <c r="AN4"/>
  <c r="AM4"/>
  <c r="I4"/>
  <c r="P4" s="1"/>
  <c r="N4" s="1"/>
  <c r="O4" i="4"/>
  <c r="F4"/>
  <c r="H4" s="1"/>
  <c r="D4"/>
  <c r="C4"/>
  <c r="B4"/>
  <c r="O3"/>
  <c r="D3"/>
  <c r="C3"/>
  <c r="B3"/>
  <c r="A3"/>
  <c r="AF11" i="26"/>
  <c r="C11"/>
  <c r="D11" s="1"/>
  <c r="B11"/>
  <c r="AF10"/>
  <c r="C10"/>
  <c r="D10" s="1"/>
  <c r="AE10" s="1"/>
  <c r="B10"/>
  <c r="C9"/>
  <c r="D9" s="1"/>
  <c r="AE9" s="1"/>
  <c r="B9"/>
  <c r="A9"/>
  <c r="AF8"/>
  <c r="C8"/>
  <c r="D8" s="1"/>
  <c r="B8"/>
  <c r="AF7"/>
  <c r="C7"/>
  <c r="D7" s="1"/>
  <c r="B7"/>
  <c r="AF6"/>
  <c r="C6"/>
  <c r="D6" s="1"/>
  <c r="AE6" s="1"/>
  <c r="B6"/>
  <c r="A6"/>
  <c r="AF5"/>
  <c r="C5"/>
  <c r="D5" s="1"/>
  <c r="AE5" s="1"/>
  <c r="B5"/>
  <c r="AF4"/>
  <c r="C4"/>
  <c r="D4" s="1"/>
  <c r="B4"/>
  <c r="AF3"/>
  <c r="C3"/>
  <c r="D3" s="1"/>
  <c r="B3"/>
  <c r="A3"/>
  <c r="K10" i="15"/>
  <c r="C10"/>
  <c r="B10"/>
  <c r="A10"/>
  <c r="K9"/>
  <c r="C9"/>
  <c r="B9"/>
  <c r="A9"/>
  <c r="K8"/>
  <c r="C8"/>
  <c r="B8"/>
  <c r="A8"/>
  <c r="K7"/>
  <c r="C7"/>
  <c r="B7"/>
  <c r="A7"/>
  <c r="K6"/>
  <c r="C6"/>
  <c r="B6"/>
  <c r="A6"/>
  <c r="K5"/>
  <c r="C5"/>
  <c r="B5"/>
  <c r="A5"/>
  <c r="K4"/>
  <c r="C4"/>
  <c r="B4"/>
  <c r="A4"/>
  <c r="K3"/>
  <c r="C3"/>
  <c r="B3"/>
  <c r="A3"/>
  <c r="B11" i="23"/>
  <c r="A11"/>
  <c r="B10"/>
  <c r="A10"/>
  <c r="B9"/>
  <c r="A9"/>
  <c r="B8"/>
  <c r="A8"/>
  <c r="B7"/>
  <c r="A7"/>
  <c r="B6"/>
  <c r="A6"/>
  <c r="B5"/>
  <c r="A5"/>
  <c r="BT8" i="24"/>
  <c r="BN8"/>
  <c r="BB8"/>
  <c r="AX8"/>
  <c r="AR8"/>
  <c r="AC8"/>
  <c r="I8"/>
  <c r="G8"/>
  <c r="F8"/>
  <c r="D8"/>
  <c r="B8"/>
  <c r="A8"/>
  <c r="BT5"/>
  <c r="BN5"/>
  <c r="BB5"/>
  <c r="AX5"/>
  <c r="AR5"/>
  <c r="AC5"/>
  <c r="I5"/>
  <c r="G5"/>
  <c r="F5"/>
  <c r="E5"/>
  <c r="D5"/>
  <c r="C5"/>
  <c r="B5"/>
  <c r="A5"/>
  <c r="D5" i="9"/>
  <c r="D6"/>
  <c r="D7"/>
  <c r="D8"/>
  <c r="D9"/>
  <c r="D10"/>
  <c r="D11"/>
  <c r="C5"/>
  <c r="C6"/>
  <c r="C7"/>
  <c r="C8"/>
  <c r="C9"/>
  <c r="C10"/>
  <c r="C11"/>
  <c r="B4"/>
  <c r="B5"/>
  <c r="B6"/>
  <c r="B7"/>
  <c r="B8"/>
  <c r="B9"/>
  <c r="B10"/>
  <c r="B11"/>
  <c r="A8"/>
  <c r="A5"/>
  <c r="AE4" i="5"/>
  <c r="AE5"/>
  <c r="AF5" s="1"/>
  <c r="AE6"/>
  <c r="AE7"/>
  <c r="AE8"/>
  <c r="AF8" s="1"/>
  <c r="AE9"/>
  <c r="AE10"/>
  <c r="AE11"/>
  <c r="E4"/>
  <c r="E5"/>
  <c r="E6"/>
  <c r="E7"/>
  <c r="E8"/>
  <c r="E9"/>
  <c r="E10"/>
  <c r="E11"/>
  <c r="D4"/>
  <c r="D5"/>
  <c r="D6"/>
  <c r="D7"/>
  <c r="D8"/>
  <c r="D9"/>
  <c r="D10"/>
  <c r="D11"/>
  <c r="C5"/>
  <c r="C6"/>
  <c r="C7"/>
  <c r="C8"/>
  <c r="C9"/>
  <c r="C10"/>
  <c r="C11"/>
  <c r="AJ8"/>
  <c r="A8"/>
  <c r="AJ5"/>
  <c r="A5"/>
  <c r="B6"/>
  <c r="B9"/>
  <c r="A6"/>
  <c r="A7"/>
  <c r="A9"/>
  <c r="A10"/>
  <c r="A11"/>
  <c r="A4"/>
  <c r="F16" i="1"/>
  <c r="E15"/>
  <c r="F15" s="1"/>
  <c r="F14"/>
  <c r="P4" i="14" l="1"/>
  <c r="AG6" i="26"/>
  <c r="P6" i="9" s="1"/>
  <c r="P5" i="14"/>
  <c r="G5" i="1" s="1"/>
  <c r="P9" i="14"/>
  <c r="P8"/>
  <c r="G8" i="1" s="1"/>
  <c r="E17"/>
  <c r="F17" s="1"/>
  <c r="BV5" i="24"/>
  <c r="Q5" i="9" s="1"/>
  <c r="G5" i="5" s="1"/>
  <c r="P3" i="14"/>
  <c r="P11"/>
  <c r="P10"/>
  <c r="P6"/>
  <c r="H5" i="13"/>
  <c r="I5"/>
  <c r="H9"/>
  <c r="I9"/>
  <c r="H4"/>
  <c r="I4"/>
  <c r="H8"/>
  <c r="I8"/>
  <c r="H3"/>
  <c r="I3"/>
  <c r="H7"/>
  <c r="I7"/>
  <c r="H11"/>
  <c r="I11"/>
  <c r="H6"/>
  <c r="I6"/>
  <c r="H10"/>
  <c r="I10"/>
  <c r="K4" i="16"/>
  <c r="J4"/>
  <c r="L4"/>
  <c r="K8"/>
  <c r="J8"/>
  <c r="L8"/>
  <c r="P6"/>
  <c r="N6" s="1"/>
  <c r="P7"/>
  <c r="N7" s="1"/>
  <c r="P10"/>
  <c r="N10" s="1"/>
  <c r="P11"/>
  <c r="N11" s="1"/>
  <c r="P3"/>
  <c r="N3" s="1"/>
  <c r="L7"/>
  <c r="J7"/>
  <c r="K7"/>
  <c r="L11"/>
  <c r="J11"/>
  <c r="K11"/>
  <c r="L3"/>
  <c r="J3"/>
  <c r="K3"/>
  <c r="L6"/>
  <c r="L10"/>
  <c r="L5"/>
  <c r="P5"/>
  <c r="N5" s="1"/>
  <c r="K6"/>
  <c r="L9"/>
  <c r="P9"/>
  <c r="N9" s="1"/>
  <c r="K10"/>
  <c r="BU5" i="24"/>
  <c r="R5" i="9" s="1"/>
  <c r="L5" i="5" s="1"/>
  <c r="M5" s="1"/>
  <c r="BU8" i="24"/>
  <c r="R8" i="9" s="1"/>
  <c r="L8" i="5" s="1"/>
  <c r="M8" s="1"/>
  <c r="BV8" i="24"/>
  <c r="Q8" i="9" s="1"/>
  <c r="G8" i="5" s="1"/>
  <c r="K5" i="16"/>
  <c r="J6"/>
  <c r="K9"/>
  <c r="J10"/>
  <c r="AG5" i="26"/>
  <c r="J5" i="5" s="1"/>
  <c r="K5" s="1"/>
  <c r="AG10" i="26"/>
  <c r="P10" i="9" s="1"/>
  <c r="AG9" i="26"/>
  <c r="P9" i="9" s="1"/>
  <c r="AE7" i="26"/>
  <c r="AG7" s="1"/>
  <c r="P7" i="9" s="1"/>
  <c r="AE8" i="26"/>
  <c r="AE3"/>
  <c r="AG3" s="1"/>
  <c r="AE4"/>
  <c r="AG4" s="1"/>
  <c r="AE11"/>
  <c r="J8" i="1"/>
  <c r="I8"/>
  <c r="F8"/>
  <c r="J5"/>
  <c r="I5"/>
  <c r="F5"/>
  <c r="O5" i="16" l="1"/>
  <c r="Q5" s="1"/>
  <c r="P5" i="9"/>
  <c r="O6" i="16"/>
  <c r="Q6" s="1"/>
  <c r="O9"/>
  <c r="Q9" s="1"/>
  <c r="L6" i="13"/>
  <c r="K6"/>
  <c r="L8"/>
  <c r="K8"/>
  <c r="L9"/>
  <c r="K9"/>
  <c r="L10"/>
  <c r="K10"/>
  <c r="L11"/>
  <c r="K11"/>
  <c r="L3"/>
  <c r="K3"/>
  <c r="L4"/>
  <c r="K4"/>
  <c r="L5"/>
  <c r="K5"/>
  <c r="L7"/>
  <c r="K7"/>
  <c r="M9" i="16"/>
  <c r="M5"/>
  <c r="H5" i="1" s="1"/>
  <c r="O3" i="16"/>
  <c r="O11"/>
  <c r="O7"/>
  <c r="O8"/>
  <c r="O4"/>
  <c r="O10"/>
  <c r="AG11" i="26"/>
  <c r="P11" i="9" s="1"/>
  <c r="AG8" i="26"/>
  <c r="K5" i="9"/>
  <c r="K8"/>
  <c r="BK12" i="24"/>
  <c r="BL12"/>
  <c r="M6" i="16" l="1"/>
  <c r="O11" i="13"/>
  <c r="M11" s="1"/>
  <c r="O10"/>
  <c r="M10" s="1"/>
  <c r="O9"/>
  <c r="L9" i="9" s="1"/>
  <c r="O9" s="1"/>
  <c r="O4" i="13"/>
  <c r="M4" s="1"/>
  <c r="O6"/>
  <c r="M6" s="1"/>
  <c r="O7"/>
  <c r="M7" s="1"/>
  <c r="O5"/>
  <c r="M5" s="1"/>
  <c r="E5" i="1" s="1"/>
  <c r="L5" s="1"/>
  <c r="O3" i="13"/>
  <c r="O8"/>
  <c r="M8" s="1"/>
  <c r="E8" i="1" s="1"/>
  <c r="Q4" i="16"/>
  <c r="M4"/>
  <c r="Q11"/>
  <c r="M11"/>
  <c r="Q7"/>
  <c r="M7"/>
  <c r="Q10"/>
  <c r="M10"/>
  <c r="Q3"/>
  <c r="M3"/>
  <c r="H3" i="1" s="1"/>
  <c r="Q8" i="16"/>
  <c r="M8"/>
  <c r="H8" i="1" s="1"/>
  <c r="J8" i="5"/>
  <c r="K8" s="1"/>
  <c r="P8" i="9"/>
  <c r="AJ4" i="5"/>
  <c r="AJ6"/>
  <c r="AJ7"/>
  <c r="AJ9"/>
  <c r="AJ10"/>
  <c r="AJ11"/>
  <c r="AJ3"/>
  <c r="AE3"/>
  <c r="N12" i="4"/>
  <c r="J10" i="1"/>
  <c r="J9"/>
  <c r="J7"/>
  <c r="J6"/>
  <c r="L7" i="9" l="1"/>
  <c r="O7" s="1"/>
  <c r="L5"/>
  <c r="O5" s="1"/>
  <c r="F5" i="5" s="1"/>
  <c r="H5" s="1"/>
  <c r="I5" s="1"/>
  <c r="M3" i="13"/>
  <c r="L3" i="9"/>
  <c r="L8" i="1"/>
  <c r="M9" i="13"/>
  <c r="L6" i="9"/>
  <c r="O6" s="1"/>
  <c r="L4"/>
  <c r="O4" s="1"/>
  <c r="L11"/>
  <c r="O11" s="1"/>
  <c r="L8"/>
  <c r="O8" s="1"/>
  <c r="F8" i="5" s="1"/>
  <c r="H8" s="1"/>
  <c r="I8" s="1"/>
  <c r="L10" i="9"/>
  <c r="O10" s="1"/>
  <c r="C5" i="23"/>
  <c r="E5" s="1"/>
  <c r="O5" i="1"/>
  <c r="N5" i="9" s="1"/>
  <c r="O8" i="1"/>
  <c r="N8" i="9" s="1"/>
  <c r="F3" i="24"/>
  <c r="F4"/>
  <c r="F6"/>
  <c r="F7"/>
  <c r="F9"/>
  <c r="F10"/>
  <c r="F11"/>
  <c r="AC5" i="5" l="1"/>
  <c r="AG5" s="1"/>
  <c r="AH5" s="1"/>
  <c r="N5"/>
  <c r="O5" s="1"/>
  <c r="AC8"/>
  <c r="AG8" s="1"/>
  <c r="C8" i="23"/>
  <c r="E8" s="1"/>
  <c r="N8" i="5"/>
  <c r="O8" s="1"/>
  <c r="M31" i="1"/>
  <c r="AD5" i="5" l="1"/>
  <c r="U5"/>
  <c r="V5" s="1"/>
  <c r="AD8"/>
  <c r="W5"/>
  <c r="X5" s="1"/>
  <c r="U8"/>
  <c r="V8" s="1"/>
  <c r="AH8"/>
  <c r="L31" i="1"/>
  <c r="N31" s="1"/>
  <c r="J31"/>
  <c r="I31"/>
  <c r="H31"/>
  <c r="G31"/>
  <c r="G32" s="1"/>
  <c r="W8" i="5" l="1"/>
  <c r="X8" s="1"/>
  <c r="F9" i="1"/>
  <c r="F10"/>
  <c r="F21" i="12"/>
  <c r="F7" i="1" l="1"/>
  <c r="F6"/>
  <c r="BT3" i="24" l="1"/>
  <c r="BT4"/>
  <c r="BT6"/>
  <c r="BT7"/>
  <c r="BT9"/>
  <c r="BT10"/>
  <c r="BT11"/>
  <c r="BO12" l="1"/>
  <c r="BP12"/>
  <c r="BQ12"/>
  <c r="BR12"/>
  <c r="BS12"/>
  <c r="BT12" l="1"/>
  <c r="A2" i="25" l="1"/>
  <c r="O12" i="24"/>
  <c r="AO12"/>
  <c r="AP12"/>
  <c r="S12"/>
  <c r="J3" i="1"/>
  <c r="J4"/>
  <c r="J11"/>
  <c r="T12" i="23"/>
  <c r="Q12" i="24"/>
  <c r="R12"/>
  <c r="U12" i="9"/>
  <c r="V12"/>
  <c r="W12"/>
  <c r="X12"/>
  <c r="AD12" i="16" l="1"/>
  <c r="AE12"/>
  <c r="AF12"/>
  <c r="AH12"/>
  <c r="AI12"/>
  <c r="AL12"/>
  <c r="AM12"/>
  <c r="M12" i="9"/>
  <c r="D12" i="15" l="1"/>
  <c r="E12"/>
  <c r="F12"/>
  <c r="G12"/>
  <c r="H12"/>
  <c r="I12"/>
  <c r="J12"/>
  <c r="K11"/>
  <c r="K12" l="1"/>
  <c r="I6" i="1"/>
  <c r="I7"/>
  <c r="I9"/>
  <c r="I10"/>
  <c r="F3" l="1"/>
  <c r="F4"/>
  <c r="F11"/>
  <c r="K2" i="25"/>
  <c r="Y12" i="5" l="1"/>
  <c r="C4" l="1"/>
  <c r="E3"/>
  <c r="D3"/>
  <c r="C3"/>
  <c r="B3"/>
  <c r="A3"/>
  <c r="C11" i="28" l="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S12" i="10"/>
  <c r="Q12" l="1"/>
  <c r="O12"/>
  <c r="L11"/>
  <c r="J11"/>
  <c r="H11"/>
  <c r="G11"/>
  <c r="E11"/>
  <c r="C11"/>
  <c r="A11"/>
  <c r="L10"/>
  <c r="J10"/>
  <c r="H10"/>
  <c r="G10"/>
  <c r="E10"/>
  <c r="C10"/>
  <c r="A10"/>
  <c r="L9"/>
  <c r="J9"/>
  <c r="H9"/>
  <c r="G9"/>
  <c r="E9"/>
  <c r="C9"/>
  <c r="A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12" l="1"/>
  <c r="A11" i="8"/>
  <c r="A10"/>
  <c r="A9"/>
  <c r="A8"/>
  <c r="A7"/>
  <c r="A6"/>
  <c r="A5"/>
  <c r="A4"/>
  <c r="A3"/>
  <c r="T12" i="9" l="1"/>
  <c r="S12"/>
  <c r="J12" l="1"/>
  <c r="I12"/>
  <c r="H12"/>
  <c r="G12"/>
  <c r="F12"/>
  <c r="E12"/>
  <c r="A11"/>
  <c r="A10"/>
  <c r="A9"/>
  <c r="A7"/>
  <c r="A6" l="1"/>
  <c r="D4"/>
  <c r="C4"/>
  <c r="A4"/>
  <c r="D3"/>
  <c r="C3"/>
  <c r="B3"/>
  <c r="A3"/>
  <c r="BM12" i="24" l="1"/>
  <c r="BJ12"/>
  <c r="BI12"/>
  <c r="BH12"/>
  <c r="BG12"/>
  <c r="BF12"/>
  <c r="BE12"/>
  <c r="BD12"/>
  <c r="BC12"/>
  <c r="BA12"/>
  <c r="AZ12"/>
  <c r="AY12"/>
  <c r="AW12"/>
  <c r="AV12"/>
  <c r="AU12"/>
  <c r="AT12"/>
  <c r="AS12"/>
  <c r="AQ12"/>
  <c r="AN12"/>
  <c r="AM12"/>
  <c r="AL12"/>
  <c r="AK12"/>
  <c r="AJ12"/>
  <c r="AI12"/>
  <c r="AH12"/>
  <c r="AG12"/>
  <c r="AF12"/>
  <c r="AE12"/>
  <c r="AB12"/>
  <c r="AA12"/>
  <c r="Z12"/>
  <c r="Y12"/>
  <c r="X12"/>
  <c r="W12"/>
  <c r="V12"/>
  <c r="U12"/>
  <c r="T12"/>
  <c r="P12"/>
  <c r="N12"/>
  <c r="M12"/>
  <c r="L12"/>
  <c r="K12"/>
  <c r="J12"/>
  <c r="BN11"/>
  <c r="BB11"/>
  <c r="AX11"/>
  <c r="AR11"/>
  <c r="AC11"/>
  <c r="I11"/>
  <c r="G11"/>
  <c r="D11"/>
  <c r="B11"/>
  <c r="A11"/>
  <c r="BN10"/>
  <c r="BB10"/>
  <c r="AX10"/>
  <c r="AR10"/>
  <c r="AC10"/>
  <c r="I10"/>
  <c r="G10"/>
  <c r="D10"/>
  <c r="B10"/>
  <c r="A10"/>
  <c r="BN9"/>
  <c r="BB9"/>
  <c r="AX9"/>
  <c r="AR9"/>
  <c r="AC9"/>
  <c r="I9"/>
  <c r="G9"/>
  <c r="D9"/>
  <c r="B9"/>
  <c r="A9"/>
  <c r="BN7"/>
  <c r="BB7"/>
  <c r="AX7"/>
  <c r="AR7"/>
  <c r="AC7"/>
  <c r="I7"/>
  <c r="G7"/>
  <c r="D7"/>
  <c r="B7"/>
  <c r="A7"/>
  <c r="BN6"/>
  <c r="BB6"/>
  <c r="AX6"/>
  <c r="AR6"/>
  <c r="AC6"/>
  <c r="I6"/>
  <c r="G6"/>
  <c r="D6"/>
  <c r="B6"/>
  <c r="A6"/>
  <c r="BN4"/>
  <c r="BB4"/>
  <c r="AX4"/>
  <c r="AR4"/>
  <c r="AC4"/>
  <c r="I4"/>
  <c r="G4"/>
  <c r="D4"/>
  <c r="B4"/>
  <c r="A4"/>
  <c r="BN3"/>
  <c r="BB3"/>
  <c r="AX3"/>
  <c r="AR3"/>
  <c r="AC3"/>
  <c r="I3"/>
  <c r="G3"/>
  <c r="B3"/>
  <c r="A3"/>
  <c r="C21" i="23"/>
  <c r="S12"/>
  <c r="R12"/>
  <c r="Q12"/>
  <c r="P12"/>
  <c r="O12"/>
  <c r="N12"/>
  <c r="M12"/>
  <c r="L12"/>
  <c r="K12"/>
  <c r="J12"/>
  <c r="I12"/>
  <c r="BV4" i="24" l="1"/>
  <c r="Q4" i="9" s="1"/>
  <c r="BV3" i="24"/>
  <c r="Q3" i="9" s="1"/>
  <c r="BV7" i="24"/>
  <c r="BV11"/>
  <c r="BV9"/>
  <c r="BV6"/>
  <c r="BV10"/>
  <c r="BB12"/>
  <c r="AX12"/>
  <c r="BN12"/>
  <c r="AR12"/>
  <c r="AC12"/>
  <c r="G12"/>
  <c r="F12" s="1"/>
  <c r="D12"/>
  <c r="I12"/>
  <c r="Q6" i="9" l="1"/>
  <c r="G6" i="5" s="1"/>
  <c r="Q7" i="9"/>
  <c r="G7" i="5" s="1"/>
  <c r="Q10" i="9"/>
  <c r="G10" i="5" s="1"/>
  <c r="Q11" i="9"/>
  <c r="G11" i="5" s="1"/>
  <c r="Q9" i="9"/>
  <c r="G9" i="5" s="1"/>
  <c r="G4"/>
  <c r="G3"/>
  <c r="BV12" i="24"/>
  <c r="B4" i="23"/>
  <c r="A4"/>
  <c r="G12" i="5" l="1"/>
  <c r="Q12" i="9"/>
  <c r="L12" i="15"/>
  <c r="C11"/>
  <c r="B11"/>
  <c r="A11"/>
  <c r="A12" i="27" l="1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AH12" i="26"/>
  <c r="A12"/>
  <c r="AF3" i="5" l="1"/>
  <c r="AF4"/>
  <c r="K4" i="9"/>
  <c r="AF6" i="5"/>
  <c r="AF7"/>
  <c r="AF9"/>
  <c r="AF10"/>
  <c r="AF11"/>
  <c r="D11" i="27"/>
  <c r="F7"/>
  <c r="D3"/>
  <c r="F8"/>
  <c r="D8"/>
  <c r="D9"/>
  <c r="D7"/>
  <c r="D4"/>
  <c r="D5"/>
  <c r="F4"/>
  <c r="E8"/>
  <c r="Q12" i="20"/>
  <c r="O12"/>
  <c r="N12"/>
  <c r="M12"/>
  <c r="L12"/>
  <c r="K12"/>
  <c r="J12"/>
  <c r="I12"/>
  <c r="E12"/>
  <c r="P11"/>
  <c r="H11" i="24" s="1"/>
  <c r="D11" i="20"/>
  <c r="C11"/>
  <c r="B11"/>
  <c r="A11"/>
  <c r="P10"/>
  <c r="H10" i="24" s="1"/>
  <c r="D10" i="20"/>
  <c r="C10"/>
  <c r="B10"/>
  <c r="A10"/>
  <c r="P9"/>
  <c r="H9" i="24" s="1"/>
  <c r="D9" i="20"/>
  <c r="C9"/>
  <c r="B9"/>
  <c r="A9"/>
  <c r="P7"/>
  <c r="H7" i="24" s="1"/>
  <c r="D7" i="20"/>
  <c r="C7"/>
  <c r="B7"/>
  <c r="A7"/>
  <c r="P6"/>
  <c r="H6" i="24" s="1"/>
  <c r="D6" i="20"/>
  <c r="C6"/>
  <c r="B6"/>
  <c r="A6"/>
  <c r="P4"/>
  <c r="H4" i="24" s="1"/>
  <c r="D4" i="20"/>
  <c r="C4"/>
  <c r="B4"/>
  <c r="A4"/>
  <c r="P3"/>
  <c r="H3" i="24" s="1"/>
  <c r="D3" i="20"/>
  <c r="C3"/>
  <c r="B3"/>
  <c r="A3"/>
  <c r="BI12" i="4"/>
  <c r="BH12"/>
  <c r="BG12"/>
  <c r="BF12"/>
  <c r="BE12"/>
  <c r="BD12"/>
  <c r="BC12"/>
  <c r="BB12"/>
  <c r="BA12"/>
  <c r="AZ12"/>
  <c r="AY12"/>
  <c r="AX12"/>
  <c r="AW12"/>
  <c r="AV12"/>
  <c r="AU12"/>
  <c r="AT12"/>
  <c r="AS12"/>
  <c r="AR12"/>
  <c r="AQ12"/>
  <c r="AP12"/>
  <c r="AN12"/>
  <c r="AM12"/>
  <c r="AL12"/>
  <c r="AJ12"/>
  <c r="AI12"/>
  <c r="AH12"/>
  <c r="AG12"/>
  <c r="AF12"/>
  <c r="AE12"/>
  <c r="AC12"/>
  <c r="AB12"/>
  <c r="AA12"/>
  <c r="Z12"/>
  <c r="Y12"/>
  <c r="W12"/>
  <c r="U12"/>
  <c r="R12"/>
  <c r="Q12"/>
  <c r="P12"/>
  <c r="M12"/>
  <c r="L12"/>
  <c r="K12"/>
  <c r="G12"/>
  <c r="F12"/>
  <c r="E12"/>
  <c r="E11" i="24"/>
  <c r="E10"/>
  <c r="E9"/>
  <c r="E7"/>
  <c r="E6"/>
  <c r="E4"/>
  <c r="E3"/>
  <c r="K10" i="9" l="1"/>
  <c r="K11"/>
  <c r="K9"/>
  <c r="K6"/>
  <c r="K7"/>
  <c r="AF12" i="5"/>
  <c r="AE12"/>
  <c r="E4" i="27"/>
  <c r="H12" i="24"/>
  <c r="P12" i="20"/>
  <c r="E12" i="24"/>
  <c r="O12" i="4"/>
  <c r="H12"/>
  <c r="E7" i="27"/>
  <c r="AC12" i="16"/>
  <c r="AA12"/>
  <c r="W12"/>
  <c r="V12"/>
  <c r="U12"/>
  <c r="T12"/>
  <c r="S12"/>
  <c r="R12"/>
  <c r="J4" i="5" l="1"/>
  <c r="K4" s="1"/>
  <c r="P4" i="9"/>
  <c r="J7" i="5"/>
  <c r="K7" s="1"/>
  <c r="D12" i="26"/>
  <c r="M12"/>
  <c r="G12" i="16"/>
  <c r="F12"/>
  <c r="C11" i="24" l="1"/>
  <c r="BU11" s="1"/>
  <c r="R11" i="9" s="1"/>
  <c r="C10" i="24"/>
  <c r="BU10" s="1"/>
  <c r="R10" i="9" s="1"/>
  <c r="C9" i="24"/>
  <c r="BU9" s="1"/>
  <c r="R9" i="9" s="1"/>
  <c r="C7" i="24"/>
  <c r="BU7" s="1"/>
  <c r="R7" i="9" s="1"/>
  <c r="C6" i="24"/>
  <c r="BU6" s="1"/>
  <c r="R6" i="9" s="1"/>
  <c r="C4" i="24"/>
  <c r="BU4" s="1"/>
  <c r="BU3"/>
  <c r="R3" i="9" l="1"/>
  <c r="R4"/>
  <c r="G12" i="12"/>
  <c r="AB12" i="16" l="1"/>
  <c r="R8" i="10"/>
  <c r="AN12" i="16" l="1"/>
  <c r="R3" i="10"/>
  <c r="R5"/>
  <c r="J12" i="16"/>
  <c r="R11" i="10"/>
  <c r="H11" i="1"/>
  <c r="H6"/>
  <c r="R6" i="10"/>
  <c r="H9" i="1"/>
  <c r="R9" i="10"/>
  <c r="R7"/>
  <c r="H7" i="1"/>
  <c r="H10"/>
  <c r="R10" i="10"/>
  <c r="R4"/>
  <c r="H4" i="1"/>
  <c r="L12" i="16"/>
  <c r="K12"/>
  <c r="I12"/>
  <c r="C12" i="24"/>
  <c r="H12" i="16"/>
  <c r="F12" i="12"/>
  <c r="P12" i="16" l="1"/>
  <c r="O12"/>
  <c r="BU12" i="24"/>
  <c r="R12" i="9"/>
  <c r="F12" i="13"/>
  <c r="E12"/>
  <c r="D12"/>
  <c r="N12" i="16" l="1"/>
  <c r="Q12"/>
  <c r="R12" i="10"/>
  <c r="M12" i="16"/>
  <c r="G10" i="1" l="1"/>
  <c r="G9"/>
  <c r="G7"/>
  <c r="G6"/>
  <c r="K11" i="25" l="1"/>
  <c r="J11"/>
  <c r="I11"/>
  <c r="H11"/>
  <c r="G11"/>
  <c r="F11"/>
  <c r="E11"/>
  <c r="D11"/>
  <c r="A11"/>
  <c r="C2"/>
  <c r="B2"/>
  <c r="M12" i="1"/>
  <c r="K12"/>
  <c r="P12" i="14" l="1"/>
  <c r="I11" i="1"/>
  <c r="I4"/>
  <c r="G4" s="1"/>
  <c r="I3" l="1"/>
  <c r="F12" l="1"/>
  <c r="I12" l="1"/>
  <c r="J12"/>
  <c r="L6" i="5" l="1"/>
  <c r="M6" s="1"/>
  <c r="L10"/>
  <c r="M10" s="1"/>
  <c r="L3"/>
  <c r="M3" s="1"/>
  <c r="L7"/>
  <c r="M7" s="1"/>
  <c r="L11"/>
  <c r="M11" s="1"/>
  <c r="L9"/>
  <c r="M9" s="1"/>
  <c r="L4"/>
  <c r="M4" s="1"/>
  <c r="G11" i="1" l="1"/>
  <c r="G3"/>
  <c r="G12" l="1"/>
  <c r="H12" l="1"/>
  <c r="N12" i="13" l="1"/>
  <c r="F9" i="27"/>
  <c r="AF12" i="26"/>
  <c r="D6" i="27"/>
  <c r="D10"/>
  <c r="E3"/>
  <c r="E5"/>
  <c r="E6"/>
  <c r="E9"/>
  <c r="E10"/>
  <c r="E11"/>
  <c r="H5" l="1"/>
  <c r="W10"/>
  <c r="H7"/>
  <c r="J6"/>
  <c r="F3"/>
  <c r="J6" i="5"/>
  <c r="K6" s="1"/>
  <c r="J10"/>
  <c r="K10" s="1"/>
  <c r="J3"/>
  <c r="K3" s="1"/>
  <c r="P3" i="9"/>
  <c r="M12" i="5"/>
  <c r="L12"/>
  <c r="D12" i="27"/>
  <c r="F6"/>
  <c r="E12"/>
  <c r="F10"/>
  <c r="H11"/>
  <c r="H3"/>
  <c r="H9"/>
  <c r="F11"/>
  <c r="V12" i="26"/>
  <c r="F5" i="27"/>
  <c r="H4"/>
  <c r="H8"/>
  <c r="G12" i="13"/>
  <c r="H10" i="27"/>
  <c r="H6"/>
  <c r="I10" l="1"/>
  <c r="J11"/>
  <c r="I8"/>
  <c r="J3"/>
  <c r="X10"/>
  <c r="W5"/>
  <c r="X6"/>
  <c r="I7"/>
  <c r="H12" i="13"/>
  <c r="X7" i="27"/>
  <c r="X4"/>
  <c r="X5"/>
  <c r="I6"/>
  <c r="V9"/>
  <c r="AG12" i="26"/>
  <c r="J8" i="27"/>
  <c r="X8"/>
  <c r="G11"/>
  <c r="V11"/>
  <c r="I3"/>
  <c r="W3"/>
  <c r="I11"/>
  <c r="W11"/>
  <c r="V10"/>
  <c r="V4"/>
  <c r="I4"/>
  <c r="W4"/>
  <c r="J9"/>
  <c r="X9"/>
  <c r="J9" i="5"/>
  <c r="K9" s="1"/>
  <c r="G3" i="27"/>
  <c r="V3"/>
  <c r="G5"/>
  <c r="V5"/>
  <c r="G7"/>
  <c r="V7"/>
  <c r="J11" i="5"/>
  <c r="K11" s="1"/>
  <c r="V6" i="27"/>
  <c r="V8"/>
  <c r="G9"/>
  <c r="G6"/>
  <c r="G10"/>
  <c r="J12" i="13"/>
  <c r="G8" i="27"/>
  <c r="AE12" i="26"/>
  <c r="I12" i="13"/>
  <c r="G4" i="27"/>
  <c r="F12"/>
  <c r="I9" l="1"/>
  <c r="W9"/>
  <c r="X3"/>
  <c r="E4" i="1"/>
  <c r="L4" s="1"/>
  <c r="AC4" i="5" s="1"/>
  <c r="AG4" s="1"/>
  <c r="J4" i="27"/>
  <c r="X11"/>
  <c r="J10"/>
  <c r="W8"/>
  <c r="W7"/>
  <c r="I5"/>
  <c r="J5"/>
  <c r="J7"/>
  <c r="P12" i="9"/>
  <c r="W6" i="27"/>
  <c r="L12" i="13"/>
  <c r="K12"/>
  <c r="E9" i="1"/>
  <c r="L9" s="1"/>
  <c r="K12" i="5"/>
  <c r="J12"/>
  <c r="H12" i="27"/>
  <c r="G12"/>
  <c r="C9" i="23" l="1"/>
  <c r="AC9" i="5"/>
  <c r="AG9" s="1"/>
  <c r="O9" i="1"/>
  <c r="N9" i="9" s="1"/>
  <c r="C4" i="23"/>
  <c r="E3" i="1"/>
  <c r="L3" s="1"/>
  <c r="F4" i="5"/>
  <c r="H4" s="1"/>
  <c r="E11" i="1"/>
  <c r="L11" s="1"/>
  <c r="E7"/>
  <c r="L7" s="1"/>
  <c r="J12" i="27"/>
  <c r="I12"/>
  <c r="O12" i="13"/>
  <c r="E6" i="1"/>
  <c r="L6" s="1"/>
  <c r="F11" i="5"/>
  <c r="H11" s="1"/>
  <c r="F7"/>
  <c r="H7" s="1"/>
  <c r="O3" i="9"/>
  <c r="F3" i="5" s="1"/>
  <c r="H3" s="1"/>
  <c r="F10"/>
  <c r="H10" s="1"/>
  <c r="F9"/>
  <c r="H9" s="1"/>
  <c r="F6"/>
  <c r="H6" s="1"/>
  <c r="AC3" l="1"/>
  <c r="C3" i="23"/>
  <c r="E3" s="1"/>
  <c r="C11"/>
  <c r="E11" s="1"/>
  <c r="AC11" i="5"/>
  <c r="AG11" s="1"/>
  <c r="C7" i="23"/>
  <c r="E7" s="1"/>
  <c r="AC7" i="5"/>
  <c r="AG7" s="1"/>
  <c r="C6" i="23"/>
  <c r="E6" s="1"/>
  <c r="AC6" i="5"/>
  <c r="AG6" s="1"/>
  <c r="O6" i="1"/>
  <c r="O7"/>
  <c r="E10"/>
  <c r="L10" s="1"/>
  <c r="N9" i="5"/>
  <c r="O9" s="1"/>
  <c r="L12" i="9"/>
  <c r="M12" i="13"/>
  <c r="P5" i="10"/>
  <c r="I10" i="5"/>
  <c r="I3"/>
  <c r="P11" i="10"/>
  <c r="AD9" i="5"/>
  <c r="P8" i="10"/>
  <c r="I6" i="5"/>
  <c r="I9"/>
  <c r="I4"/>
  <c r="P3" i="10"/>
  <c r="O3" i="1"/>
  <c r="N3" i="9" s="1"/>
  <c r="N3" i="5" s="1"/>
  <c r="O3" s="1"/>
  <c r="I11"/>
  <c r="O11" i="1"/>
  <c r="P7" i="10"/>
  <c r="P6"/>
  <c r="P9"/>
  <c r="E4" i="23"/>
  <c r="P4" i="10"/>
  <c r="O4" i="1"/>
  <c r="P10" i="10"/>
  <c r="I7" i="5"/>
  <c r="C10" i="23" l="1"/>
  <c r="E10" s="1"/>
  <c r="AC10" i="5"/>
  <c r="AG10" s="1"/>
  <c r="N4" i="9"/>
  <c r="N4" i="5" s="1"/>
  <c r="O4" s="1"/>
  <c r="N11" i="9"/>
  <c r="N11" i="5" s="1"/>
  <c r="O11" s="1"/>
  <c r="N6" i="9"/>
  <c r="N6" i="5" s="1"/>
  <c r="O6" s="1"/>
  <c r="N7" i="9"/>
  <c r="N7" i="5" s="1"/>
  <c r="O7" s="1"/>
  <c r="U9"/>
  <c r="V9" s="1"/>
  <c r="U11"/>
  <c r="V11" s="1"/>
  <c r="O10" i="1"/>
  <c r="AH9" i="5"/>
  <c r="AH11"/>
  <c r="L12" i="1"/>
  <c r="AD6" i="5"/>
  <c r="E12" i="1"/>
  <c r="AD11" i="5"/>
  <c r="N12" i="1"/>
  <c r="H12" i="5"/>
  <c r="O12" i="9"/>
  <c r="F12" i="5"/>
  <c r="AD3"/>
  <c r="AG3"/>
  <c r="AD4"/>
  <c r="AD10" l="1"/>
  <c r="W11"/>
  <c r="X11" s="1"/>
  <c r="N10" i="9"/>
  <c r="N10" i="5" s="1"/>
  <c r="O10" s="1"/>
  <c r="O12" s="1"/>
  <c r="U7"/>
  <c r="V7" s="1"/>
  <c r="W9"/>
  <c r="X9" s="1"/>
  <c r="AH4"/>
  <c r="U4"/>
  <c r="V4" s="1"/>
  <c r="AH7"/>
  <c r="AH3"/>
  <c r="U3"/>
  <c r="V3" s="1"/>
  <c r="AD7"/>
  <c r="K12" i="9"/>
  <c r="I12" i="5"/>
  <c r="D12" i="23"/>
  <c r="P12" i="10"/>
  <c r="AC12" i="5"/>
  <c r="E12" i="23"/>
  <c r="C12"/>
  <c r="O12" i="1"/>
  <c r="AD12" i="5" l="1"/>
  <c r="N12"/>
  <c r="W3"/>
  <c r="X3" s="1"/>
  <c r="W7"/>
  <c r="X7" s="1"/>
  <c r="W4"/>
  <c r="X4" s="1"/>
  <c r="U10"/>
  <c r="V10" s="1"/>
  <c r="U6"/>
  <c r="V6" s="1"/>
  <c r="AH10"/>
  <c r="AH6"/>
  <c r="AG12"/>
  <c r="AJ12"/>
  <c r="N12" i="9"/>
  <c r="W6" i="5" l="1"/>
  <c r="X6" s="1"/>
  <c r="W10"/>
  <c r="X10" s="1"/>
  <c r="AH12"/>
  <c r="V12"/>
  <c r="U12"/>
  <c r="W12" l="1"/>
  <c r="X12"/>
</calcChain>
</file>

<file path=xl/sharedStrings.xml><?xml version="1.0" encoding="utf-8"?>
<sst xmlns="http://schemas.openxmlformats.org/spreadsheetml/2006/main" count="1053" uniqueCount="555">
  <si>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</si>
  <si>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</si>
  <si>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</si>
  <si>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</si>
  <si>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</si>
  <si>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</si>
  <si>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</si>
  <si>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</si>
  <si>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</si>
  <si>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</si>
  <si>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</si>
  <si>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</si>
  <si>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</si>
  <si>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</si>
  <si>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</si>
  <si>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</si>
  <si>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</si>
  <si>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</si>
  <si>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</si>
  <si>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</si>
  <si>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</si>
  <si>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</si>
  <si>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</si>
  <si>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</si>
  <si>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</si>
  <si>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</si>
  <si>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</si>
  <si>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</si>
  <si>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</si>
  <si>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</si>
  <si>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</si>
  <si>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</si>
  <si>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</si>
  <si>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</si>
  <si>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</si>
  <si>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</si>
  <si>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</si>
  <si>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</si>
  <si>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</si>
  <si>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</si>
  <si>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</si>
  <si>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</si>
  <si>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</si>
  <si>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</si>
  <si>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</si>
  <si>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</si>
  <si>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</si>
  <si>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</si>
  <si>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</si>
  <si>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</si>
  <si>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</si>
  <si>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</si>
  <si>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</si>
  <si>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</si>
  <si>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</si>
  <si>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</si>
  <si>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</si>
  <si>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</si>
  <si>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</si>
  <si>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</si>
  <si>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</si>
  <si>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</si>
  <si>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</si>
  <si>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</si>
  <si>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</si>
  <si>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</si>
  <si>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</si>
  <si>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</si>
  <si>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</si>
  <si>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</si>
  <si>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</si>
  <si>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</si>
  <si>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</si>
  <si>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</si>
  <si>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</si>
  <si>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</si>
  <si>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</si>
  <si>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</si>
  <si>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</si>
  <si>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</si>
  <si>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</si>
  <si>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</si>
  <si>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</si>
  <si>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</si>
  <si>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</si>
  <si>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</si>
  <si>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</si>
  <si>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</si>
  <si>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</si>
  <si>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</si>
  <si>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</si>
  <si>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</si>
  <si>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</si>
  <si>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</si>
  <si>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</si>
  <si>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</si>
  <si>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</si>
  <si>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</si>
  <si>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</si>
  <si>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</si>
  <si>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</si>
  <si>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</si>
  <si>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</si>
  <si>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</si>
  <si>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</si>
  <si>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</si>
  <si>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</si>
  <si>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</si>
  <si>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</si>
  <si>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</si>
  <si>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</si>
  <si>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</si>
  <si>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</si>
  <si>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</si>
  <si>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</si>
  <si>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</si>
  <si>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</si>
  <si>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</si>
  <si>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</si>
  <si>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</si>
  <si>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</si>
  <si>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</si>
  <si>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</si>
  <si>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</si>
  <si>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</si>
  <si>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</si>
  <si>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</si>
  <si>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</si>
  <si>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</si>
  <si>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</si>
  <si>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</si>
  <si>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</si>
  <si>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</si>
  <si>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</si>
  <si>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</si>
  <si>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</si>
  <si>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</si>
  <si>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</si>
  <si>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</si>
  <si>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</si>
  <si>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</si>
  <si>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</si>
  <si>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</si>
  <si>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</si>
  <si>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</si>
  <si>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</si>
  <si>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</si>
  <si>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</si>
  <si>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</si>
  <si>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</si>
  <si>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</si>
  <si>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</si>
  <si>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</si>
  <si>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</si>
  <si>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</si>
  <si>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</si>
  <si>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</si>
  <si>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</si>
  <si>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</si>
  <si>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</si>
  <si>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</si>
  <si>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</si>
  <si>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</si>
  <si>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</si>
  <si>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</si>
  <si>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</si>
  <si>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</si>
  <si>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</si>
  <si>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</si>
  <si>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</si>
  <si>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</si>
  <si>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</si>
  <si>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</si>
  <si>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</si>
  <si>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</si>
  <si>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</si>
  <si>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</si>
  <si>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</si>
  <si>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</si>
  <si>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</si>
  <si>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</si>
  <si>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</si>
  <si>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</si>
  <si>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</si>
  <si>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</si>
  <si>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</si>
  <si>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</si>
  <si>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</si>
  <si>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</si>
  <si>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</si>
  <si>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</si>
  <si>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</si>
  <si>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</si>
  <si>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</si>
  <si>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</si>
  <si>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</si>
  <si>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</si>
  <si>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</si>
  <si>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</si>
  <si>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</si>
  <si>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</si>
  <si>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</si>
  <si>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</si>
  <si>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</si>
  <si>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</si>
  <si>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</si>
  <si>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</si>
  <si>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</si>
  <si>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</si>
  <si>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</si>
  <si>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</si>
  <si>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</si>
  <si>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</si>
  <si>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</si>
  <si>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</si>
  <si>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</si>
  <si>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</si>
  <si>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</si>
  <si>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</si>
  <si>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</si>
  <si>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</si>
  <si>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</si>
  <si>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</si>
  <si>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</si>
  <si>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</si>
  <si>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</si>
  <si>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</si>
  <si>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</si>
  <si>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</si>
  <si>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</si>
  <si>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</si>
  <si>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</si>
  <si>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</si>
  <si>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</si>
  <si>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</si>
  <si>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</si>
  <si>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</si>
  <si>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</si>
  <si>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</si>
  <si>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</si>
  <si>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</si>
  <si>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</si>
  <si>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</si>
  <si>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</si>
  <si>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</si>
  <si>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</si>
  <si>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</si>
  <si>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</si>
  <si>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</si>
  <si>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</si>
  <si>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</si>
  <si>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</si>
  <si>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</si>
  <si>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</si>
  <si>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</si>
  <si>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</si>
  <si>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</si>
  <si>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</si>
  <si>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</si>
  <si>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</si>
  <si>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</si>
  <si>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</si>
  <si>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</si>
  <si>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</si>
  <si>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</si>
  <si>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</si>
  <si>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</si>
  <si>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</si>
  <si>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</si>
  <si>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</si>
  <si>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</si>
  <si>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</si>
  <si>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</si>
  <si>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</si>
  <si>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</si>
  <si>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</si>
  <si>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</si>
  <si>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</si>
  <si>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</si>
  <si>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</si>
  <si>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</si>
  <si>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</si>
  <si>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</si>
  <si>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</si>
  <si>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</si>
  <si>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</si>
  <si>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</si>
  <si>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</si>
  <si>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</si>
  <si>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</si>
  <si>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</si>
  <si>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</si>
  <si>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</si>
  <si>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</si>
  <si>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</si>
  <si>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</si>
  <si>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</si>
  <si>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</si>
  <si>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</si>
  <si>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</si>
  <si>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</si>
  <si>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</si>
  <si>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</si>
  <si>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</si>
  <si>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</si>
  <si>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</si>
  <si>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</si>
  <si>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</si>
  <si>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</si>
  <si>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</si>
  <si>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</si>
  <si>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</si>
  <si>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</si>
  <si>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</si>
  <si>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</si>
  <si>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</si>
  <si>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</si>
  <si>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</si>
  <si>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</si>
  <si>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</si>
  <si>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</si>
  <si>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</si>
  <si>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</si>
  <si>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</si>
  <si>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</si>
  <si>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</si>
  <si>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</si>
  <si>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</si>
  <si>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</si>
  <si>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</si>
  <si>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</si>
  <si>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</si>
  <si>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</si>
  <si>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</si>
  <si>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</si>
  <si>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</si>
  <si>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</si>
  <si>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</si>
  <si>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</si>
  <si>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</si>
  <si>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</si>
  <si>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</si>
  <si>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</si>
  <si>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</si>
  <si>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</si>
  <si>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</si>
  <si>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</si>
  <si>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</si>
  <si>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</si>
  <si>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</si>
  <si>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</si>
  <si>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</si>
  <si>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</si>
  <si>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</si>
  <si>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</si>
  <si>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</si>
  <si>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</si>
  <si>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</si>
  <si>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</si>
  <si>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</si>
  <si>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</si>
  <si>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</si>
  <si>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</si>
  <si>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</si>
  <si>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</si>
  <si>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</si>
  <si>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</si>
  <si>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</si>
  <si>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</si>
  <si>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</si>
  <si>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</si>
  <si>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</si>
  <si>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</si>
  <si>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</si>
  <si>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</si>
  <si>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</si>
  <si>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</si>
  <si>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</si>
  <si>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</si>
  <si>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</si>
  <si>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</si>
  <si>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</si>
  <si>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</si>
  <si>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</si>
  <si>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1δ2α</t>
  </si>
  <si>
    <t>1δ2β</t>
  </si>
  <si>
    <t>1δ3</t>
  </si>
  <si>
    <t>ΣΦΡΑΓΙΔΕΣ</t>
  </si>
  <si>
    <t>υπερβάλων</t>
  </si>
  <si>
    <t>σε€</t>
  </si>
  <si>
    <t>πολίτης-200</t>
  </si>
  <si>
    <t>αντιγράφων</t>
  </si>
  <si>
    <t>μαντενιωτου</t>
  </si>
  <si>
    <t>1.100/φύλο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</si>
  <si>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</si>
  <si>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</si>
  <si>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</si>
  <si>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</si>
  <si>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</si>
  <si>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</si>
  <si>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</si>
  <si>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</si>
  <si>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</si>
  <si>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</si>
  <si>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</si>
  <si>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</si>
  <si>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</si>
  <si>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</si>
  <si>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</si>
  <si>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</si>
  <si>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</si>
  <si>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</si>
  <si>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</si>
  <si>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</si>
  <si>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</si>
  <si>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</si>
  <si>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</si>
  <si>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</si>
  <si>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</si>
  <si>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</si>
  <si>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</si>
  <si>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</si>
  <si>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</si>
  <si>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</si>
  <si>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</si>
  <si>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</si>
  <si>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</si>
  <si>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</si>
  <si>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</si>
  <si>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</si>
  <si>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</si>
  <si>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</si>
  <si>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</si>
  <si>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</si>
  <si>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</si>
  <si>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</si>
  <si>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</si>
  <si>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</si>
  <si>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</si>
  <si>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</si>
  <si>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</si>
  <si>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</si>
  <si>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</si>
  <si>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</si>
  <si>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</si>
  <si>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</si>
  <si>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</si>
  <si>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</si>
  <si>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</si>
  <si>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</si>
  <si>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</si>
  <si>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</si>
  <si>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</si>
  <si>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</si>
  <si>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</si>
  <si>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</si>
  <si>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</si>
  <si>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</si>
  <si>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</si>
  <si>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</si>
  <si>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</si>
  <si>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</si>
  <si>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</si>
  <si>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</si>
  <si>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</si>
  <si>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</si>
  <si>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</si>
  <si>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ΔΟΛΟΣ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</si>
  <si>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</si>
  <si>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</si>
  <si>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</si>
  <si>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</si>
  <si>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</si>
  <si>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</si>
  <si>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</si>
  <si>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</si>
  <si>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</si>
  <si>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</si>
  <si>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</si>
  <si>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</si>
  <si>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</si>
  <si>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</si>
  <si>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</si>
  <si>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</si>
  <si>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</si>
  <si>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</si>
  <si>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</si>
  <si>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>εθνικη-15-17</t>
  </si>
  <si>
    <t>**7α** = αντίγραφα συμβολαίων = από αρχείο φωτοτυπία = 500δρχ/φυλλο &amp; ΑΤΕΛΩΣ</t>
  </si>
  <si>
    <t>πολλαπλή 2η</t>
  </si>
  <si>
    <t>χαρτόσημα αιτΥποθΑρχειο</t>
  </si>
  <si>
    <t>συνταξη</t>
  </si>
  <si>
    <t>μεταγραφη</t>
  </si>
  <si>
    <t>αποΔικαιωμ</t>
  </si>
  <si>
    <t>ζημία</t>
  </si>
  <si>
    <t>καθεστώς ΤΟΓΚΑΣ</t>
  </si>
  <si>
    <t>έπρεπεΒάσειΚύρου</t>
  </si>
  <si>
    <t>δάνειο χρεωλυτικό</t>
  </si>
  <si>
    <t>υποθήκη</t>
  </si>
  <si>
    <t>500 + 1.000</t>
  </si>
  <si>
    <t>*1ε*=Γαλλ. Αρχ. Σχολής</t>
  </si>
  <si>
    <t xml:space="preserve"> 2' φύλλα [= 300</t>
  </si>
  <si>
    <t>300δρχ για υπόλοιπα 10 φύλλα + 250δρχ  υπόλοιπα φύλλα {{{ από ??/??/1988 έως 27/09/1994 }}}</t>
  </si>
  <si>
    <t>Κύρος</t>
  </si>
  <si>
    <t>300δρχ για τα 10 φύλλα + 250δρχ  υπόλοιπα φύλλα {{{ από ??/??/1988 έως 27/09/1994 }}}</t>
  </si>
  <si>
    <t>αντίγραφα = 300</t>
  </si>
  <si>
    <t xml:space="preserve">ΕΠΙ ΠΑΝΤΟΣ συμβολαιογραφικού εγγράφου ο Συμβολαιογράφος παίρνει ως αμοιβή = 400δρχ (??-??-1988 έως 27-09-1994) </t>
  </si>
  <si>
    <t>60.000δρχ*3% = 1.800 ---+---  υπόλοιπο *1,15% {{{ από 1988 έως 27-09-1994}}}</t>
  </si>
  <si>
    <t>ΤΟΚΟΙ</t>
  </si>
  <si>
    <t>δικαιώματα επί μεταγραφής = 300</t>
  </si>
  <si>
    <t>500 + 1000</t>
  </si>
  <si>
    <t>300 ανά φύλλο</t>
  </si>
  <si>
    <t>ΚΥΡΟΣ</t>
  </si>
  <si>
    <t>δανείου ΤΟΚΟΙ</t>
  </si>
  <si>
    <t>ΚΑΠΟΥ λέει</t>
  </si>
  <si>
    <t>ΠΑΝΤΑ τα δάνει γίνονται σε πρότυπα των τραπεζών</t>
  </si>
  <si>
    <t>ΠΑΝΤΑ τα δάνει γίνονται σε πρότυπα των τραπεζών [6 ΑΝΤΙ 72φύλλα</t>
  </si>
  <si>
    <t>2 με 1</t>
  </si>
  <si>
    <t>υποθήκη 61.000.000δρχ !!!!!!!!!!</t>
  </si>
  <si>
    <t>ΚΥΡΟΣ = 1] υποθήκη  100.000</t>
  </si>
  <si>
    <t>219-1</t>
  </si>
  <si>
    <t>219-43</t>
  </si>
  <si>
    <t>219-45</t>
  </si>
  <si>
    <t>219-48</t>
  </si>
  <si>
    <t>219-49</t>
  </si>
  <si>
    <t>219-59</t>
  </si>
  <si>
    <t>219-122</t>
  </si>
  <si>
    <t>219-123</t>
  </si>
  <si>
    <t>219-125</t>
  </si>
  <si>
    <t>219-128</t>
  </si>
  <si>
    <t>ΚΥΡΟΣ -219g3 = δάνεια XLs</t>
  </si>
  <si>
    <t>επιτόκιοΤραπεζηςΕλλαδος</t>
  </si>
  <si>
    <t>δάνειο = ΕΧΕΙ κ-15</t>
  </si>
  <si>
    <t xml:space="preserve">ΒΑΣΕΙ </t>
  </si>
  <si>
    <t>ΣΗΜΕΙΩΣΕΙΣ = έγινε εξόφληση 12/05/2006</t>
  </si>
  <si>
    <t>γονική [από μπαμπα</t>
  </si>
  <si>
    <t>δανείου ΤΟΚΟΙ [= 26,50% ετησίως]] , [εξόφληση σε 13,5έτη</t>
  </si>
  <si>
    <t>δάνειο 20.000.000δρχ</t>
  </si>
  <si>
    <t>27 6μηνιαίες δόσεις των 2.745.400δρχ (..€) = 74.125.800δρχ (= ...€)</t>
  </si>
  <si>
    <t>74.125.800-20.000.000 = 54.125.800δρχ [= ...€</t>
  </si>
  <si>
    <t>μέσα στο κείμενο του συμβολαίου ΔΟΣΕΙΣ =?;;;;?? ΕΠΙΤΟΚΙΟ = ;;;????%</t>
  </si>
  <si>
    <t>13έτη + 3μήνες</t>
  </si>
  <si>
    <t>ανευ ΔΟΛΟΥ &amp; ΤΟΓΚΑΣ</t>
  </si>
  <si>
    <t>μετά ΔΟΛΟΥ &amp; ΤΟΓΚΑΣ</t>
  </si>
  <si>
    <t>τραπεζα ;;;??? [= ;;;???</t>
  </si>
  <si>
    <t>219-129</t>
  </si>
  <si>
    <t>1ο  τραπεζας</t>
  </si>
  <si>
    <t>2ο  τραπεζας</t>
  </si>
  <si>
    <t>3ο</t>
  </si>
  <si>
    <t>στατιστικές τιμές</t>
  </si>
  <si>
    <t>επιτόκιο τραπεζας</t>
  </si>
  <si>
    <t>ΕΧΕΙ κ-15</t>
  </si>
  <si>
    <t>το 3ο  έγινε στην γραφομηχανή</t>
  </si>
  <si>
    <t>ΒΑΣΕΙ του  ... επιτόκιο = 26,50%</t>
  </si>
  <si>
    <t>4ο   ΑΓΑΠΕ [σημείωμα εθνικης για εξάλειψη {προσημνείωση = 15.000.000δρχ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</si>
</sst>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9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  <font>
      <sz val="16"/>
      <color theme="1"/>
      <name val="Arial"/>
      <family val="2"/>
      <charset val="161"/>
    </font>
    <font>
      <sz val="14"/>
      <color rgb="FFFF0000"/>
      <name val="Arial"/>
      <family val="2"/>
      <charset val="161"/>
    </font>
    <font>
      <b/>
      <u val="singleAccounting"/>
      <sz val="12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846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7" fillId="7" borderId="14" xfId="1" applyFont="1" applyFill="1" applyBorder="1"/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9" borderId="9" xfId="1" applyNumberFormat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7" borderId="14" xfId="1" applyNumberFormat="1" applyFont="1" applyFill="1" applyBorder="1" applyAlignment="1">
      <alignment horizontal="left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0" fontId="34" fillId="7" borderId="0" xfId="0" applyFont="1" applyFill="1"/>
    <xf numFmtId="164" fontId="38" fillId="7" borderId="2" xfId="1" applyNumberFormat="1" applyFont="1" applyFill="1" applyBorder="1" applyAlignment="1">
      <alignment horizontal="center" vertical="center"/>
    </xf>
    <xf numFmtId="0" fontId="39" fillId="7" borderId="1" xfId="0" applyFont="1" applyFill="1" applyBorder="1" applyAlignment="1">
      <alignment horizontal="left"/>
    </xf>
    <xf numFmtId="164" fontId="39" fillId="7" borderId="14" xfId="1" applyNumberFormat="1" applyFont="1" applyFill="1" applyBorder="1"/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40" fillId="0" borderId="0" xfId="0" applyFont="1" applyAlignment="1"/>
    <xf numFmtId="0" fontId="10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10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9" fillId="0" borderId="0" xfId="0" applyFont="1"/>
    <xf numFmtId="0" fontId="16" fillId="0" borderId="0" xfId="0" applyFont="1" applyAlignment="1"/>
    <xf numFmtId="0" fontId="40" fillId="0" borderId="0" xfId="0" applyFont="1" applyFill="1" applyAlignment="1"/>
    <xf numFmtId="0" fontId="25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7" borderId="1" xfId="0" applyFont="1" applyFill="1" applyBorder="1"/>
    <xf numFmtId="0" fontId="41" fillId="7" borderId="1" xfId="0" applyFont="1" applyFill="1" applyBorder="1" applyAlignment="1">
      <alignment horizontal="center" wrapText="1"/>
    </xf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41" fillId="7" borderId="14" xfId="1" applyFont="1" applyFill="1" applyBorder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165" fontId="41" fillId="7" borderId="1" xfId="1" applyNumberFormat="1" applyFont="1" applyFill="1" applyBorder="1" applyAlignment="1">
      <alignment horizont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0" fontId="19" fillId="0" borderId="27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43" fontId="19" fillId="7" borderId="10" xfId="1" applyFont="1" applyFill="1" applyBorder="1" applyAlignment="1">
      <alignment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1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5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5" fillId="0" borderId="0" xfId="0" applyFont="1" applyFill="1"/>
    <xf numFmtId="3" fontId="20" fillId="0" borderId="0" xfId="0" applyNumberFormat="1" applyFont="1" applyFill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164" fontId="17" fillId="3" borderId="14" xfId="1" applyNumberFormat="1" applyFont="1" applyFill="1" applyBorder="1"/>
    <xf numFmtId="43" fontId="19" fillId="6" borderId="9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9" fillId="7" borderId="1" xfId="1" applyNumberFormat="1" applyFont="1" applyFill="1" applyBorder="1" applyAlignment="1">
      <alignment horizontal="center" vertical="center"/>
    </xf>
    <xf numFmtId="164" fontId="34" fillId="7" borderId="1" xfId="1" applyNumberFormat="1" applyFont="1" applyFill="1" applyBorder="1"/>
    <xf numFmtId="164" fontId="34" fillId="7" borderId="14" xfId="1" applyNumberFormat="1" applyFont="1" applyFill="1" applyBorder="1"/>
    <xf numFmtId="164" fontId="36" fillId="0" borderId="1" xfId="1" applyNumberFormat="1" applyFont="1" applyFill="1" applyBorder="1" applyAlignment="1"/>
    <xf numFmtId="0" fontId="4" fillId="0" borderId="0" xfId="0" applyFont="1"/>
    <xf numFmtId="0" fontId="4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6" fillId="0" borderId="20" xfId="0" applyFont="1" applyBorder="1"/>
    <xf numFmtId="0" fontId="6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164" fontId="20" fillId="0" borderId="1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2" fillId="0" borderId="0" xfId="0" applyFont="1" applyFill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/>
    <xf numFmtId="0" fontId="40" fillId="0" borderId="0" xfId="0" applyFont="1" applyFill="1" applyAlignment="1">
      <alignment horizont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164" fontId="22" fillId="2" borderId="2" xfId="1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23" fillId="0" borderId="0" xfId="1" applyNumberFormat="1" applyFont="1"/>
    <xf numFmtId="164" fontId="22" fillId="0" borderId="1" xfId="1" applyNumberFormat="1" applyFont="1" applyFill="1" applyBorder="1" applyAlignment="1">
      <alignment horizontal="center" vertical="center"/>
    </xf>
    <xf numFmtId="164" fontId="17" fillId="0" borderId="3" xfId="1" applyNumberFormat="1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4" fontId="20" fillId="0" borderId="1" xfId="0" applyNumberFormat="1" applyFont="1" applyFill="1" applyBorder="1"/>
    <xf numFmtId="164" fontId="20" fillId="0" borderId="14" xfId="0" applyNumberFormat="1" applyFont="1" applyFill="1" applyBorder="1"/>
    <xf numFmtId="164" fontId="20" fillId="0" borderId="1" xfId="1" applyNumberFormat="1" applyFont="1" applyFill="1" applyBorder="1" applyAlignment="1">
      <alignment horizontal="center"/>
    </xf>
    <xf numFmtId="43" fontId="20" fillId="0" borderId="1" xfId="1" applyFont="1" applyFill="1" applyBorder="1"/>
    <xf numFmtId="164" fontId="20" fillId="2" borderId="1" xfId="1" applyNumberFormat="1" applyFont="1" applyFill="1" applyBorder="1" applyAlignment="1">
      <alignment wrapText="1"/>
    </xf>
    <xf numFmtId="0" fontId="20" fillId="0" borderId="14" xfId="0" applyFont="1" applyFill="1" applyBorder="1"/>
    <xf numFmtId="164" fontId="20" fillId="0" borderId="1" xfId="0" applyNumberFormat="1" applyFont="1" applyFill="1" applyBorder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164" fontId="35" fillId="2" borderId="1" xfId="1" applyNumberFormat="1" applyFont="1" applyFill="1" applyBorder="1" applyAlignment="1">
      <alignment horizontal="center" vertical="center"/>
    </xf>
    <xf numFmtId="0" fontId="22" fillId="0" borderId="1" xfId="1" applyNumberFormat="1" applyFont="1" applyFill="1" applyBorder="1" applyAlignment="1">
      <alignment horizontal="left" vertical="center"/>
    </xf>
    <xf numFmtId="164" fontId="22" fillId="2" borderId="1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right" vertical="center"/>
    </xf>
    <xf numFmtId="164" fontId="32" fillId="2" borderId="10" xfId="1" applyNumberFormat="1" applyFont="1" applyFill="1" applyBorder="1" applyAlignment="1">
      <alignment horizontal="center"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4" borderId="10" xfId="1" applyNumberFormat="1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0" fontId="20" fillId="2" borderId="1" xfId="0" applyFont="1" applyFill="1" applyBorder="1"/>
    <xf numFmtId="14" fontId="17" fillId="0" borderId="1" xfId="1" applyNumberFormat="1" applyFont="1" applyFill="1" applyBorder="1" applyAlignment="1">
      <alignment horizontal="center" vertical="center"/>
    </xf>
    <xf numFmtId="164" fontId="19" fillId="0" borderId="9" xfId="1" applyNumberFormat="1" applyFont="1" applyBorder="1" applyAlignment="1">
      <alignment horizontal="center" vertical="center" wrapText="1"/>
    </xf>
    <xf numFmtId="0" fontId="18" fillId="0" borderId="0" xfId="0" applyFont="1" applyFill="1" applyAlignment="1"/>
    <xf numFmtId="164" fontId="20" fillId="0" borderId="0" xfId="0" applyNumberFormat="1" applyFont="1"/>
    <xf numFmtId="164" fontId="41" fillId="0" borderId="1" xfId="1" applyNumberFormat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wrapText="1"/>
    </xf>
    <xf numFmtId="164" fontId="41" fillId="13" borderId="14" xfId="1" applyNumberFormat="1" applyFont="1" applyFill="1" applyBorder="1" applyAlignment="1">
      <alignment horizontal="center" wrapText="1"/>
    </xf>
    <xf numFmtId="0" fontId="19" fillId="4" borderId="9" xfId="0" applyFont="1" applyFill="1" applyBorder="1" applyAlignment="1">
      <alignment wrapText="1"/>
    </xf>
    <xf numFmtId="14" fontId="22" fillId="0" borderId="14" xfId="1" applyNumberFormat="1" applyFont="1" applyFill="1" applyBorder="1" applyAlignment="1">
      <alignment horizontal="center" vertical="center"/>
    </xf>
    <xf numFmtId="14" fontId="17" fillId="0" borderId="14" xfId="1" applyNumberFormat="1" applyFont="1" applyFill="1" applyBorder="1" applyAlignment="1">
      <alignment horizontal="center" vertical="center"/>
    </xf>
    <xf numFmtId="43" fontId="20" fillId="0" borderId="14" xfId="1" applyFont="1" applyFill="1" applyBorder="1" applyAlignment="1">
      <alignment horizontal="center" wrapText="1"/>
    </xf>
    <xf numFmtId="164" fontId="20" fillId="0" borderId="9" xfId="1" applyNumberFormat="1" applyFont="1" applyFill="1" applyBorder="1" applyAlignment="1">
      <alignment wrapText="1"/>
    </xf>
    <xf numFmtId="164" fontId="20" fillId="0" borderId="0" xfId="1" applyNumberFormat="1" applyFont="1" applyAlignment="1">
      <alignment horizontal="right"/>
    </xf>
    <xf numFmtId="0" fontId="41" fillId="0" borderId="14" xfId="0" applyFont="1" applyFill="1" applyBorder="1" applyAlignment="1">
      <alignment horizont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26" fillId="6" borderId="0" xfId="1" applyNumberFormat="1" applyFont="1" applyFill="1" applyAlignment="1"/>
    <xf numFmtId="164" fontId="19" fillId="0" borderId="9" xfId="1" applyNumberFormat="1" applyFont="1" applyFill="1" applyBorder="1" applyAlignment="1">
      <alignment wrapText="1"/>
    </xf>
    <xf numFmtId="164" fontId="17" fillId="0" borderId="0" xfId="1" applyNumberFormat="1" applyFont="1" applyFill="1" applyAlignment="1"/>
    <xf numFmtId="164" fontId="17" fillId="0" borderId="0" xfId="1" applyNumberFormat="1" applyFont="1" applyFill="1" applyAlignment="1">
      <alignment horizontal="center" wrapText="1"/>
    </xf>
    <xf numFmtId="164" fontId="41" fillId="0" borderId="0" xfId="1" applyNumberFormat="1" applyFont="1" applyFill="1" applyAlignment="1"/>
    <xf numFmtId="164" fontId="20" fillId="0" borderId="0" xfId="1" applyNumberFormat="1" applyFont="1" applyFill="1" applyAlignment="1">
      <alignment horizontal="center" wrapText="1"/>
    </xf>
    <xf numFmtId="167" fontId="29" fillId="0" borderId="10" xfId="1" applyNumberFormat="1" applyFont="1" applyFill="1" applyBorder="1" applyAlignment="1">
      <alignment horizontal="center" vertical="center" wrapText="1"/>
    </xf>
    <xf numFmtId="164" fontId="17" fillId="7" borderId="0" xfId="1" applyNumberFormat="1" applyFont="1" applyFill="1" applyAlignment="1"/>
    <xf numFmtId="43" fontId="29" fillId="10" borderId="0" xfId="1" applyFont="1" applyFill="1" applyBorder="1" applyAlignment="1">
      <alignment horizontal="center" vertical="center" wrapText="1"/>
    </xf>
    <xf numFmtId="164" fontId="32" fillId="13" borderId="10" xfId="1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right"/>
    </xf>
    <xf numFmtId="43" fontId="20" fillId="6" borderId="28" xfId="1" applyFont="1" applyFill="1" applyBorder="1" applyAlignment="1">
      <alignment horizontal="center"/>
    </xf>
    <xf numFmtId="43" fontId="20" fillId="0" borderId="1" xfId="1" applyFont="1" applyBorder="1"/>
    <xf numFmtId="164" fontId="19" fillId="0" borderId="9" xfId="1" applyNumberFormat="1" applyFont="1" applyFill="1" applyBorder="1" applyAlignment="1">
      <alignment vertical="center" wrapText="1"/>
    </xf>
    <xf numFmtId="43" fontId="45" fillId="0" borderId="0" xfId="1" applyFont="1" applyFill="1"/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41" fillId="7" borderId="0" xfId="1" applyNumberFormat="1" applyFont="1" applyFill="1"/>
    <xf numFmtId="164" fontId="19" fillId="7" borderId="0" xfId="1" applyNumberFormat="1" applyFont="1" applyFill="1"/>
    <xf numFmtId="164" fontId="17" fillId="0" borderId="0" xfId="1" applyNumberFormat="1" applyFont="1" applyAlignment="1">
      <alignment horizontal="right"/>
    </xf>
    <xf numFmtId="43" fontId="29" fillId="4" borderId="10" xfId="1" applyFont="1" applyFill="1" applyBorder="1" applyAlignment="1">
      <alignment horizontal="center" vertical="center" wrapText="1"/>
    </xf>
    <xf numFmtId="164" fontId="29" fillId="0" borderId="10" xfId="1" applyNumberFormat="1" applyFont="1" applyFill="1" applyBorder="1" applyAlignment="1">
      <alignment horizontal="center" vertical="center" wrapText="1"/>
    </xf>
    <xf numFmtId="43" fontId="32" fillId="0" borderId="10" xfId="1" applyFont="1" applyFill="1" applyBorder="1" applyAlignment="1">
      <alignment horizontal="center" vertical="center" wrapText="1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64" fontId="17" fillId="0" borderId="0" xfId="1" applyNumberFormat="1" applyFont="1"/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164" fontId="20" fillId="4" borderId="0" xfId="1" applyNumberFormat="1" applyFont="1" applyFill="1"/>
    <xf numFmtId="164" fontId="17" fillId="0" borderId="14" xfId="0" applyNumberFormat="1" applyFont="1" applyFill="1" applyBorder="1" applyAlignment="1">
      <alignment horizontal="center" wrapText="1"/>
    </xf>
    <xf numFmtId="164" fontId="20" fillId="9" borderId="14" xfId="1" applyNumberFormat="1" applyFont="1" applyFill="1" applyBorder="1"/>
    <xf numFmtId="43" fontId="20" fillId="9" borderId="14" xfId="1" applyFont="1" applyFill="1" applyBorder="1"/>
    <xf numFmtId="164" fontId="20" fillId="9" borderId="1" xfId="1" applyNumberFormat="1" applyFont="1" applyFill="1" applyBorder="1"/>
    <xf numFmtId="43" fontId="17" fillId="0" borderId="0" xfId="1" applyFont="1" applyFill="1"/>
    <xf numFmtId="0" fontId="20" fillId="0" borderId="0" xfId="0" applyFont="1" applyFill="1" applyAlignment="1">
      <alignment horizontal="right"/>
    </xf>
    <xf numFmtId="164" fontId="19" fillId="6" borderId="10" xfId="1" applyNumberFormat="1" applyFont="1" applyFill="1" applyBorder="1" applyAlignment="1">
      <alignment horizontal="center" vertical="center" wrapText="1"/>
    </xf>
    <xf numFmtId="0" fontId="41" fillId="3" borderId="1" xfId="0" applyFont="1" applyFill="1" applyBorder="1"/>
    <xf numFmtId="164" fontId="20" fillId="3" borderId="0" xfId="1" applyNumberFormat="1" applyFont="1" applyFill="1"/>
    <xf numFmtId="164" fontId="22" fillId="2" borderId="18" xfId="1" applyNumberFormat="1" applyFont="1" applyFill="1" applyBorder="1" applyAlignment="1">
      <alignment horizontal="center" vertical="center"/>
    </xf>
    <xf numFmtId="164" fontId="22" fillId="2" borderId="8" xfId="1" applyNumberFormat="1" applyFont="1" applyFill="1" applyBorder="1" applyAlignment="1">
      <alignment horizontal="center" vertical="center"/>
    </xf>
    <xf numFmtId="14" fontId="17" fillId="0" borderId="9" xfId="1" applyNumberFormat="1" applyFont="1" applyFill="1" applyBorder="1" applyAlignment="1">
      <alignment horizontal="center" vertical="center"/>
    </xf>
    <xf numFmtId="0" fontId="17" fillId="0" borderId="9" xfId="0" applyFont="1" applyFill="1" applyBorder="1"/>
    <xf numFmtId="164" fontId="17" fillId="0" borderId="9" xfId="1" applyNumberFormat="1" applyFont="1" applyFill="1" applyBorder="1"/>
    <xf numFmtId="164" fontId="17" fillId="0" borderId="9" xfId="1" applyNumberFormat="1" applyFont="1" applyFill="1" applyBorder="1" applyAlignment="1">
      <alignment horizontal="right" vertical="center"/>
    </xf>
    <xf numFmtId="164" fontId="20" fillId="0" borderId="9" xfId="1" applyNumberFormat="1" applyFont="1" applyFill="1" applyBorder="1"/>
    <xf numFmtId="164" fontId="41" fillId="0" borderId="9" xfId="1" applyNumberFormat="1" applyFont="1" applyFill="1" applyBorder="1"/>
    <xf numFmtId="0" fontId="41" fillId="0" borderId="9" xfId="0" applyFont="1" applyFill="1" applyBorder="1"/>
    <xf numFmtId="0" fontId="41" fillId="3" borderId="9" xfId="0" applyFont="1" applyFill="1" applyBorder="1"/>
    <xf numFmtId="0" fontId="20" fillId="0" borderId="9" xfId="0" applyFont="1" applyFill="1" applyBorder="1"/>
    <xf numFmtId="0" fontId="17" fillId="0" borderId="9" xfId="0" applyFont="1" applyFill="1" applyBorder="1" applyAlignment="1">
      <alignment horizontal="left"/>
    </xf>
    <xf numFmtId="0" fontId="20" fillId="0" borderId="9" xfId="0" applyFont="1" applyFill="1" applyBorder="1" applyAlignment="1">
      <alignment horizontal="center" wrapText="1"/>
    </xf>
    <xf numFmtId="43" fontId="17" fillId="0" borderId="0" xfId="1" applyFont="1"/>
    <xf numFmtId="164" fontId="20" fillId="0" borderId="14" xfId="1" applyNumberFormat="1" applyFont="1" applyBorder="1"/>
    <xf numFmtId="0" fontId="20" fillId="0" borderId="14" xfId="0" applyFont="1" applyBorder="1"/>
    <xf numFmtId="43" fontId="20" fillId="0" borderId="14" xfId="1" applyFont="1" applyBorder="1"/>
    <xf numFmtId="0" fontId="20" fillId="0" borderId="14" xfId="0" applyFont="1" applyFill="1" applyBorder="1" applyAlignment="1">
      <alignment horizontal="center" wrapText="1"/>
    </xf>
    <xf numFmtId="164" fontId="16" fillId="0" borderId="9" xfId="1" applyNumberFormat="1" applyFont="1" applyFill="1" applyBorder="1" applyAlignment="1">
      <alignment horizontal="right" vertical="center"/>
    </xf>
    <xf numFmtId="0" fontId="11" fillId="0" borderId="9" xfId="0" applyFont="1" applyFill="1" applyBorder="1" applyAlignment="1">
      <alignment horizontal="center" wrapText="1"/>
    </xf>
    <xf numFmtId="0" fontId="11" fillId="0" borderId="14" xfId="0" applyFont="1" applyFill="1" applyBorder="1" applyAlignment="1">
      <alignment horizontal="center" wrapText="1"/>
    </xf>
    <xf numFmtId="164" fontId="22" fillId="8" borderId="18" xfId="1" applyNumberFormat="1" applyFont="1" applyFill="1" applyBorder="1" applyAlignment="1">
      <alignment horizontal="center" vertical="center"/>
    </xf>
    <xf numFmtId="164" fontId="22" fillId="8" borderId="8" xfId="1" applyNumberFormat="1" applyFont="1" applyFill="1" applyBorder="1" applyAlignment="1">
      <alignment horizontal="center" vertical="center"/>
    </xf>
    <xf numFmtId="14" fontId="20" fillId="0" borderId="9" xfId="0" applyNumberFormat="1" applyFont="1" applyFill="1" applyBorder="1"/>
    <xf numFmtId="43" fontId="20" fillId="0" borderId="9" xfId="1" applyFont="1" applyFill="1" applyBorder="1"/>
    <xf numFmtId="14" fontId="20" fillId="0" borderId="14" xfId="0" applyNumberFormat="1" applyFont="1" applyFill="1" applyBorder="1"/>
    <xf numFmtId="164" fontId="20" fillId="0" borderId="9" xfId="0" applyNumberFormat="1" applyFont="1" applyFill="1" applyBorder="1"/>
    <xf numFmtId="0" fontId="20" fillId="8" borderId="1" xfId="0" applyFont="1" applyFill="1" applyBorder="1"/>
    <xf numFmtId="164" fontId="35" fillId="2" borderId="9" xfId="1" applyNumberFormat="1" applyFont="1" applyFill="1" applyBorder="1" applyAlignment="1">
      <alignment horizontal="center" vertical="center"/>
    </xf>
    <xf numFmtId="0" fontId="35" fillId="0" borderId="9" xfId="1" applyNumberFormat="1" applyFont="1" applyFill="1" applyBorder="1" applyAlignment="1">
      <alignment horizontal="left" vertical="center"/>
    </xf>
    <xf numFmtId="164" fontId="8" fillId="0" borderId="9" xfId="1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0" fontId="35" fillId="0" borderId="14" xfId="1" applyNumberFormat="1" applyFont="1" applyFill="1" applyBorder="1" applyAlignment="1">
      <alignment horizontal="left" vertical="center"/>
    </xf>
    <xf numFmtId="164" fontId="8" fillId="0" borderId="14" xfId="1" applyNumberFormat="1" applyFont="1" applyFill="1" applyBorder="1" applyAlignment="1">
      <alignment horizontal="center" wrapText="1"/>
    </xf>
    <xf numFmtId="0" fontId="7" fillId="0" borderId="14" xfId="0" applyFont="1" applyFill="1" applyBorder="1" applyAlignment="1">
      <alignment horizontal="center" wrapText="1"/>
    </xf>
    <xf numFmtId="164" fontId="35" fillId="8" borderId="14" xfId="1" applyNumberFormat="1" applyFont="1" applyFill="1" applyBorder="1" applyAlignment="1">
      <alignment horizontal="center" vertical="center"/>
    </xf>
    <xf numFmtId="164" fontId="35" fillId="8" borderId="1" xfId="1" applyNumberFormat="1" applyFont="1" applyFill="1" applyBorder="1" applyAlignment="1">
      <alignment horizontal="center" vertical="center"/>
    </xf>
    <xf numFmtId="164" fontId="35" fillId="8" borderId="9" xfId="1" applyNumberFormat="1" applyFont="1" applyFill="1" applyBorder="1" applyAlignment="1">
      <alignment horizontal="center" vertical="center"/>
    </xf>
    <xf numFmtId="164" fontId="22" fillId="2" borderId="9" xfId="1" applyNumberFormat="1" applyFont="1" applyFill="1" applyBorder="1" applyAlignment="1">
      <alignment horizontal="center" vertical="center"/>
    </xf>
    <xf numFmtId="0" fontId="22" fillId="0" borderId="9" xfId="1" applyNumberFormat="1" applyFont="1" applyFill="1" applyBorder="1" applyAlignment="1">
      <alignment horizontal="left" vertical="center"/>
    </xf>
    <xf numFmtId="164" fontId="17" fillId="0" borderId="9" xfId="0" applyNumberFormat="1" applyFont="1" applyFill="1" applyBorder="1" applyAlignment="1">
      <alignment horizontal="center" wrapText="1"/>
    </xf>
    <xf numFmtId="164" fontId="20" fillId="0" borderId="9" xfId="0" applyNumberFormat="1" applyFont="1" applyFill="1" applyBorder="1" applyAlignment="1">
      <alignment horizontal="center" wrapText="1"/>
    </xf>
    <xf numFmtId="164" fontId="20" fillId="0" borderId="9" xfId="1" applyNumberFormat="1" applyFont="1" applyFill="1" applyBorder="1" applyAlignment="1">
      <alignment horizontal="center" wrapText="1"/>
    </xf>
    <xf numFmtId="43" fontId="20" fillId="0" borderId="9" xfId="1" applyFont="1" applyFill="1" applyBorder="1" applyAlignment="1">
      <alignment horizontal="center" wrapText="1"/>
    </xf>
    <xf numFmtId="0" fontId="22" fillId="0" borderId="14" xfId="1" applyNumberFormat="1" applyFont="1" applyFill="1" applyBorder="1" applyAlignment="1">
      <alignment horizontal="left" vertical="center"/>
    </xf>
    <xf numFmtId="164" fontId="22" fillId="8" borderId="14" xfId="1" applyNumberFormat="1" applyFont="1" applyFill="1" applyBorder="1" applyAlignment="1">
      <alignment horizontal="center" vertical="center"/>
    </xf>
    <xf numFmtId="164" fontId="22" fillId="8" borderId="1" xfId="1" applyNumberFormat="1" applyFont="1" applyFill="1" applyBorder="1" applyAlignment="1">
      <alignment horizontal="center" vertical="center"/>
    </xf>
    <xf numFmtId="164" fontId="22" fillId="8" borderId="9" xfId="1" applyNumberFormat="1" applyFont="1" applyFill="1" applyBorder="1" applyAlignment="1">
      <alignment horizontal="center" vertical="center"/>
    </xf>
    <xf numFmtId="14" fontId="22" fillId="0" borderId="9" xfId="1" applyNumberFormat="1" applyFont="1" applyFill="1" applyBorder="1" applyAlignment="1">
      <alignment horizontal="center" vertical="center"/>
    </xf>
    <xf numFmtId="164" fontId="22" fillId="0" borderId="9" xfId="1" applyNumberFormat="1" applyFont="1" applyFill="1" applyBorder="1" applyAlignment="1">
      <alignment horizontal="right" vertical="center"/>
    </xf>
    <xf numFmtId="164" fontId="41" fillId="0" borderId="9" xfId="1" applyNumberFormat="1" applyFont="1" applyFill="1" applyBorder="1" applyAlignment="1">
      <alignment horizontal="center" vertical="center" wrapText="1"/>
    </xf>
    <xf numFmtId="164" fontId="22" fillId="0" borderId="14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/>
    <xf numFmtId="164" fontId="20" fillId="9" borderId="9" xfId="1" applyNumberFormat="1" applyFont="1" applyFill="1" applyBorder="1"/>
    <xf numFmtId="164" fontId="20" fillId="0" borderId="9" xfId="1" applyNumberFormat="1" applyFont="1" applyFill="1" applyBorder="1" applyAlignment="1">
      <alignment horizontal="center"/>
    </xf>
    <xf numFmtId="164" fontId="20" fillId="0" borderId="14" xfId="1" applyNumberFormat="1" applyFont="1" applyFill="1" applyBorder="1" applyAlignment="1">
      <alignment horizontal="center"/>
    </xf>
    <xf numFmtId="164" fontId="35" fillId="2" borderId="14" xfId="1" applyNumberFormat="1" applyFont="1" applyFill="1" applyBorder="1" applyAlignment="1">
      <alignment horizontal="center" vertical="center"/>
    </xf>
    <xf numFmtId="164" fontId="22" fillId="2" borderId="14" xfId="1" applyNumberFormat="1" applyFont="1" applyFill="1" applyBorder="1" applyAlignment="1">
      <alignment horizontal="center" vertical="center"/>
    </xf>
    <xf numFmtId="164" fontId="20" fillId="13" borderId="10" xfId="1" applyNumberFormat="1" applyFont="1" applyFill="1" applyBorder="1"/>
    <xf numFmtId="43" fontId="20" fillId="13" borderId="10" xfId="1" applyFont="1" applyFill="1" applyBorder="1"/>
    <xf numFmtId="164" fontId="41" fillId="0" borderId="0" xfId="1" applyNumberFormat="1" applyFont="1" applyFill="1" applyAlignment="1">
      <alignment horizontal="center"/>
    </xf>
    <xf numFmtId="0" fontId="33" fillId="0" borderId="0" xfId="0" applyFont="1" applyFill="1" applyAlignment="1">
      <alignment horizontal="right"/>
    </xf>
    <xf numFmtId="0" fontId="41" fillId="0" borderId="0" xfId="0" applyFont="1" applyFill="1" applyAlignment="1">
      <alignment horizontal="left"/>
    </xf>
    <xf numFmtId="164" fontId="20" fillId="13" borderId="34" xfId="1" applyNumberFormat="1" applyFont="1" applyFill="1" applyBorder="1"/>
    <xf numFmtId="0" fontId="20" fillId="0" borderId="0" xfId="0" applyNumberFormat="1" applyFont="1" applyFill="1"/>
    <xf numFmtId="43" fontId="33" fillId="0" borderId="0" xfId="1" applyFont="1" applyFill="1" applyAlignment="1">
      <alignment horizontal="right"/>
    </xf>
    <xf numFmtId="43" fontId="23" fillId="0" borderId="0" xfId="1" applyFont="1" applyFill="1" applyAlignment="1">
      <alignment horizontal="right"/>
    </xf>
    <xf numFmtId="164" fontId="20" fillId="2" borderId="1" xfId="1" applyNumberFormat="1" applyFont="1" applyFill="1" applyBorder="1"/>
    <xf numFmtId="164" fontId="20" fillId="8" borderId="1" xfId="1" applyNumberFormat="1" applyFont="1" applyFill="1" applyBorder="1"/>
    <xf numFmtId="164" fontId="20" fillId="8" borderId="14" xfId="1" applyNumberFormat="1" applyFont="1" applyFill="1" applyBorder="1"/>
    <xf numFmtId="164" fontId="20" fillId="2" borderId="9" xfId="1" applyNumberFormat="1" applyFont="1" applyFill="1" applyBorder="1"/>
    <xf numFmtId="164" fontId="20" fillId="0" borderId="9" xfId="1" applyNumberFormat="1" applyFont="1" applyBorder="1"/>
    <xf numFmtId="43" fontId="20" fillId="0" borderId="9" xfId="1" applyFont="1" applyBorder="1"/>
    <xf numFmtId="164" fontId="20" fillId="2" borderId="14" xfId="1" applyNumberFormat="1" applyFont="1" applyFill="1" applyBorder="1"/>
    <xf numFmtId="164" fontId="20" fillId="8" borderId="9" xfId="1" applyNumberFormat="1" applyFont="1" applyFill="1" applyBorder="1"/>
    <xf numFmtId="164" fontId="22" fillId="8" borderId="2" xfId="1" applyNumberFormat="1" applyFont="1" applyFill="1" applyBorder="1" applyAlignment="1">
      <alignment horizontal="center" vertical="center"/>
    </xf>
    <xf numFmtId="0" fontId="41" fillId="0" borderId="9" xfId="0" applyFont="1" applyFill="1" applyBorder="1" applyAlignment="1">
      <alignment horizontal="center" wrapText="1"/>
    </xf>
    <xf numFmtId="0" fontId="35" fillId="0" borderId="13" xfId="1" applyNumberFormat="1" applyFont="1" applyFill="1" applyBorder="1" applyAlignment="1">
      <alignment horizontal="left" vertical="center"/>
    </xf>
    <xf numFmtId="164" fontId="35" fillId="0" borderId="13" xfId="1" applyNumberFormat="1" applyFont="1" applyFill="1" applyBorder="1" applyAlignment="1">
      <alignment horizontal="center" vertical="center"/>
    </xf>
    <xf numFmtId="164" fontId="11" fillId="0" borderId="1" xfId="1" applyNumberFormat="1" applyFont="1" applyFill="1" applyBorder="1"/>
    <xf numFmtId="0" fontId="20" fillId="0" borderId="14" xfId="1" applyNumberFormat="1" applyFont="1" applyFill="1" applyBorder="1" applyAlignment="1">
      <alignment horizontal="left" wrapText="1"/>
    </xf>
    <xf numFmtId="43" fontId="17" fillId="0" borderId="14" xfId="1" applyFont="1" applyFill="1" applyBorder="1"/>
    <xf numFmtId="43" fontId="41" fillId="0" borderId="14" xfId="1" applyFont="1" applyFill="1" applyBorder="1"/>
    <xf numFmtId="14" fontId="17" fillId="0" borderId="1" xfId="1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164" fontId="18" fillId="0" borderId="14" xfId="1" applyNumberFormat="1" applyFont="1" applyFill="1" applyBorder="1" applyAlignment="1"/>
    <xf numFmtId="164" fontId="35" fillId="2" borderId="2" xfId="1" applyNumberFormat="1" applyFont="1" applyFill="1" applyBorder="1" applyAlignment="1">
      <alignment horizontal="center" vertical="center"/>
    </xf>
    <xf numFmtId="0" fontId="35" fillId="0" borderId="24" xfId="1" applyNumberFormat="1" applyFont="1" applyFill="1" applyBorder="1" applyAlignment="1">
      <alignment horizontal="left" vertical="center"/>
    </xf>
    <xf numFmtId="164" fontId="35" fillId="0" borderId="24" xfId="1" applyNumberFormat="1" applyFont="1" applyFill="1" applyBorder="1" applyAlignment="1">
      <alignment horizontal="center" vertical="center"/>
    </xf>
    <xf numFmtId="164" fontId="11" fillId="0" borderId="14" xfId="1" applyNumberFormat="1" applyFont="1" applyFill="1" applyBorder="1"/>
    <xf numFmtId="164" fontId="35" fillId="2" borderId="8" xfId="1" applyNumberFormat="1" applyFont="1" applyFill="1" applyBorder="1" applyAlignment="1">
      <alignment horizontal="center" vertical="center"/>
    </xf>
    <xf numFmtId="0" fontId="35" fillId="0" borderId="31" xfId="1" applyNumberFormat="1" applyFont="1" applyFill="1" applyBorder="1" applyAlignment="1">
      <alignment horizontal="left" vertical="center"/>
    </xf>
    <xf numFmtId="164" fontId="35" fillId="0" borderId="31" xfId="1" applyNumberFormat="1" applyFont="1" applyFill="1" applyBorder="1" applyAlignment="1">
      <alignment horizontal="center" vertical="center"/>
    </xf>
    <xf numFmtId="164" fontId="11" fillId="0" borderId="9" xfId="1" applyNumberFormat="1" applyFont="1" applyFill="1" applyBorder="1"/>
    <xf numFmtId="164" fontId="35" fillId="2" borderId="18" xfId="1" applyNumberFormat="1" applyFont="1" applyFill="1" applyBorder="1" applyAlignment="1">
      <alignment horizontal="center" vertical="center"/>
    </xf>
    <xf numFmtId="164" fontId="37" fillId="0" borderId="14" xfId="1" applyNumberFormat="1" applyFont="1" applyFill="1" applyBorder="1" applyAlignment="1"/>
    <xf numFmtId="164" fontId="35" fillId="8" borderId="18" xfId="1" applyNumberFormat="1" applyFont="1" applyFill="1" applyBorder="1" applyAlignment="1">
      <alignment horizontal="center" vertical="center"/>
    </xf>
    <xf numFmtId="164" fontId="35" fillId="8" borderId="2" xfId="1" applyNumberFormat="1" applyFont="1" applyFill="1" applyBorder="1" applyAlignment="1">
      <alignment horizontal="center" vertical="center"/>
    </xf>
    <xf numFmtId="164" fontId="35" fillId="8" borderId="8" xfId="1" applyNumberFormat="1" applyFont="1" applyFill="1" applyBorder="1" applyAlignment="1">
      <alignment horizontal="center" vertical="center"/>
    </xf>
    <xf numFmtId="164" fontId="22" fillId="0" borderId="14" xfId="1" applyNumberFormat="1" applyFont="1" applyFill="1" applyBorder="1" applyAlignment="1">
      <alignment horizontal="center" vertical="center"/>
    </xf>
    <xf numFmtId="164" fontId="17" fillId="0" borderId="22" xfId="1" applyNumberFormat="1" applyFont="1" applyFill="1" applyBorder="1" applyAlignment="1">
      <alignment horizontal="right" vertical="center"/>
    </xf>
    <xf numFmtId="164" fontId="22" fillId="0" borderId="9" xfId="1" applyNumberFormat="1" applyFont="1" applyFill="1" applyBorder="1" applyAlignment="1">
      <alignment horizontal="center" vertical="center"/>
    </xf>
    <xf numFmtId="164" fontId="17" fillId="0" borderId="26" xfId="1" applyNumberFormat="1" applyFont="1" applyFill="1" applyBorder="1" applyAlignment="1">
      <alignment horizontal="right" vertical="center"/>
    </xf>
    <xf numFmtId="164" fontId="41" fillId="0" borderId="9" xfId="1" applyNumberFormat="1" applyFont="1" applyFill="1" applyBorder="1" applyAlignment="1">
      <alignment horizontal="center" wrapText="1"/>
    </xf>
    <xf numFmtId="14" fontId="17" fillId="0" borderId="14" xfId="1" applyNumberFormat="1" applyFont="1" applyFill="1" applyBorder="1"/>
    <xf numFmtId="165" fontId="20" fillId="0" borderId="14" xfId="1" applyNumberFormat="1" applyFont="1" applyFill="1" applyBorder="1" applyAlignment="1">
      <alignment wrapText="1"/>
    </xf>
    <xf numFmtId="164" fontId="20" fillId="2" borderId="9" xfId="1" applyNumberFormat="1" applyFont="1" applyFill="1" applyBorder="1" applyAlignment="1">
      <alignment wrapText="1"/>
    </xf>
    <xf numFmtId="0" fontId="20" fillId="0" borderId="9" xfId="1" applyNumberFormat="1" applyFont="1" applyFill="1" applyBorder="1" applyAlignment="1">
      <alignment horizontal="left" wrapText="1"/>
    </xf>
    <xf numFmtId="43" fontId="17" fillId="0" borderId="9" xfId="1" applyFont="1" applyFill="1" applyBorder="1"/>
    <xf numFmtId="43" fontId="41" fillId="0" borderId="9" xfId="1" applyFont="1" applyFill="1" applyBorder="1"/>
    <xf numFmtId="14" fontId="17" fillId="0" borderId="9" xfId="1" applyNumberFormat="1" applyFont="1" applyFill="1" applyBorder="1"/>
    <xf numFmtId="165" fontId="20" fillId="0" borderId="9" xfId="1" applyNumberFormat="1" applyFont="1" applyFill="1" applyBorder="1" applyAlignment="1">
      <alignment wrapText="1"/>
    </xf>
    <xf numFmtId="164" fontId="20" fillId="2" borderId="14" xfId="1" applyNumberFormat="1" applyFont="1" applyFill="1" applyBorder="1" applyAlignment="1">
      <alignment wrapText="1"/>
    </xf>
    <xf numFmtId="0" fontId="20" fillId="8" borderId="14" xfId="0" applyFont="1" applyFill="1" applyBorder="1"/>
    <xf numFmtId="0" fontId="20" fillId="2" borderId="9" xfId="0" applyFont="1" applyFill="1" applyBorder="1"/>
    <xf numFmtId="0" fontId="20" fillId="2" borderId="14" xfId="0" applyFont="1" applyFill="1" applyBorder="1"/>
    <xf numFmtId="0" fontId="20" fillId="8" borderId="9" xfId="0" applyFont="1" applyFill="1" applyBorder="1"/>
    <xf numFmtId="164" fontId="20" fillId="0" borderId="14" xfId="0" applyNumberFormat="1" applyFont="1" applyBorder="1"/>
    <xf numFmtId="164" fontId="20" fillId="8" borderId="14" xfId="1" applyNumberFormat="1" applyFont="1" applyFill="1" applyBorder="1" applyAlignment="1">
      <alignment wrapText="1"/>
    </xf>
    <xf numFmtId="164" fontId="20" fillId="8" borderId="1" xfId="1" applyNumberFormat="1" applyFont="1" applyFill="1" applyBorder="1" applyAlignment="1">
      <alignment wrapText="1"/>
    </xf>
    <xf numFmtId="164" fontId="20" fillId="8" borderId="9" xfId="1" applyNumberFormat="1" applyFont="1" applyFill="1" applyBorder="1" applyAlignment="1">
      <alignment wrapText="1"/>
    </xf>
    <xf numFmtId="0" fontId="41" fillId="0" borderId="0" xfId="0" applyFont="1" applyFill="1" applyAlignment="1">
      <alignment horizontal="right"/>
    </xf>
    <xf numFmtId="0" fontId="41" fillId="0" borderId="1" xfId="0" applyFont="1" applyBorder="1"/>
    <xf numFmtId="164" fontId="33" fillId="0" borderId="23" xfId="1" applyNumberFormat="1" applyFont="1" applyBorder="1" applyAlignment="1">
      <alignment horizontal="left"/>
    </xf>
    <xf numFmtId="9" fontId="20" fillId="0" borderId="0" xfId="1" applyNumberFormat="1" applyFont="1"/>
    <xf numFmtId="10" fontId="20" fillId="0" borderId="0" xfId="1" applyNumberFormat="1" applyFont="1"/>
    <xf numFmtId="0" fontId="17" fillId="0" borderId="0" xfId="0" applyFont="1" applyAlignment="1">
      <alignment horizontal="left"/>
    </xf>
    <xf numFmtId="164" fontId="17" fillId="0" borderId="0" xfId="1" applyNumberFormat="1" applyFont="1" applyFill="1" applyAlignment="1">
      <alignment horizontal="center"/>
    </xf>
    <xf numFmtId="164" fontId="33" fillId="0" borderId="23" xfId="1" applyNumberFormat="1" applyFont="1" applyFill="1" applyBorder="1" applyAlignment="1">
      <alignment horizontal="center"/>
    </xf>
    <xf numFmtId="0" fontId="17" fillId="0" borderId="0" xfId="0" applyFont="1" applyFill="1" applyAlignment="1">
      <alignment horizontal="right"/>
    </xf>
    <xf numFmtId="43" fontId="41" fillId="0" borderId="0" xfId="1" applyFont="1" applyFill="1" applyAlignment="1">
      <alignment horizontal="right"/>
    </xf>
    <xf numFmtId="14" fontId="33" fillId="0" borderId="0" xfId="1" applyNumberFormat="1" applyFont="1"/>
    <xf numFmtId="0" fontId="17" fillId="0" borderId="0" xfId="0" applyFont="1" applyFill="1" applyAlignment="1">
      <alignment horizontal="left"/>
    </xf>
    <xf numFmtId="14" fontId="17" fillId="0" borderId="0" xfId="1" applyNumberFormat="1" applyFont="1" applyFill="1"/>
    <xf numFmtId="43" fontId="33" fillId="0" borderId="0" xfId="1" applyFont="1" applyFill="1"/>
    <xf numFmtId="164" fontId="17" fillId="0" borderId="0" xfId="1" applyNumberFormat="1" applyFont="1" applyFill="1"/>
    <xf numFmtId="164" fontId="20" fillId="0" borderId="0" xfId="1" applyNumberFormat="1" applyFont="1" applyFill="1" applyAlignment="1">
      <alignment horizontal="right"/>
    </xf>
    <xf numFmtId="0" fontId="20" fillId="4" borderId="14" xfId="0" applyFont="1" applyFill="1" applyBorder="1"/>
    <xf numFmtId="0" fontId="1" fillId="0" borderId="0" xfId="0" applyFont="1" applyFill="1"/>
    <xf numFmtId="3" fontId="5" fillId="0" borderId="0" xfId="0" applyNumberFormat="1" applyFont="1" applyFill="1"/>
    <xf numFmtId="164" fontId="27" fillId="0" borderId="14" xfId="1" applyNumberFormat="1" applyFont="1" applyFill="1" applyBorder="1" applyAlignment="1"/>
    <xf numFmtId="43" fontId="41" fillId="7" borderId="0" xfId="1" applyFont="1" applyFill="1" applyAlignment="1">
      <alignment horizontal="center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22" xfId="0" applyFont="1" applyFill="1" applyBorder="1" applyAlignment="1">
      <alignment horizontal="right"/>
    </xf>
    <xf numFmtId="0" fontId="27" fillId="2" borderId="23" xfId="0" applyFont="1" applyFill="1" applyBorder="1" applyAlignment="1">
      <alignment horizontal="right"/>
    </xf>
    <xf numFmtId="0" fontId="27" fillId="2" borderId="24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19" fillId="7" borderId="25" xfId="0" applyFont="1" applyFill="1" applyBorder="1" applyAlignment="1">
      <alignment horizontal="center" wrapText="1"/>
    </xf>
    <xf numFmtId="0" fontId="19" fillId="7" borderId="28" xfId="0" applyFont="1" applyFill="1" applyBorder="1" applyAlignment="1">
      <alignment horizontal="center" wrapText="1"/>
    </xf>
    <xf numFmtId="0" fontId="19" fillId="7" borderId="29" xfId="0" applyFont="1" applyFill="1" applyBorder="1" applyAlignment="1">
      <alignment horizontal="center" wrapText="1"/>
    </xf>
    <xf numFmtId="0" fontId="19" fillId="7" borderId="21" xfId="0" applyFont="1" applyFill="1" applyBorder="1" applyAlignment="1">
      <alignment horizontal="center" wrapText="1"/>
    </xf>
    <xf numFmtId="0" fontId="19" fillId="7" borderId="30" xfId="0" applyFont="1" applyFill="1" applyBorder="1" applyAlignment="1">
      <alignment horizontal="center" wrapText="1"/>
    </xf>
    <xf numFmtId="0" fontId="19" fillId="7" borderId="17" xfId="0" applyFont="1" applyFill="1" applyBorder="1" applyAlignment="1">
      <alignment horizontal="center" wrapText="1"/>
    </xf>
    <xf numFmtId="0" fontId="18" fillId="2" borderId="22" xfId="0" applyFont="1" applyFill="1" applyBorder="1" applyAlignment="1">
      <alignment horizontal="right"/>
    </xf>
    <xf numFmtId="0" fontId="18" fillId="2" borderId="23" xfId="0" applyFont="1" applyFill="1" applyBorder="1" applyAlignment="1">
      <alignment horizontal="right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164" fontId="20" fillId="0" borderId="22" xfId="0" applyNumberFormat="1" applyFont="1" applyBorder="1" applyAlignment="1">
      <alignment horizontal="right"/>
    </xf>
    <xf numFmtId="164" fontId="20" fillId="0" borderId="23" xfId="0" applyNumberFormat="1" applyFont="1" applyBorder="1" applyAlignment="1">
      <alignment horizontal="right"/>
    </xf>
    <xf numFmtId="164" fontId="20" fillId="0" borderId="24" xfId="0" applyNumberFormat="1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36" fillId="2" borderId="15" xfId="0" applyFont="1" applyFill="1" applyBorder="1" applyAlignment="1">
      <alignment horizontal="center"/>
    </xf>
    <xf numFmtId="0" fontId="36" fillId="2" borderId="10" xfId="0" applyFont="1" applyFill="1" applyBorder="1" applyAlignment="1">
      <alignment horizontal="center"/>
    </xf>
    <xf numFmtId="0" fontId="43" fillId="8" borderId="15" xfId="0" applyFont="1" applyFill="1" applyBorder="1" applyAlignment="1">
      <alignment horizontal="center"/>
    </xf>
    <xf numFmtId="0" fontId="43" fillId="8" borderId="10" xfId="0" applyFont="1" applyFill="1" applyBorder="1" applyAlignment="1">
      <alignment horizontal="center"/>
    </xf>
    <xf numFmtId="0" fontId="44" fillId="0" borderId="15" xfId="0" applyFont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5" fillId="0" borderId="0" xfId="0" applyFont="1" applyAlignment="1">
      <alignment horizontal="left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164" fontId="19" fillId="4" borderId="3" xfId="1" applyNumberFormat="1" applyFont="1" applyFill="1" applyBorder="1" applyAlignment="1">
      <alignment horizontal="center" vertical="center" wrapText="1"/>
    </xf>
    <xf numFmtId="164" fontId="19" fillId="4" borderId="12" xfId="1" applyNumberFormat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9" fillId="3" borderId="15" xfId="0" applyFont="1" applyFill="1" applyBorder="1" applyAlignment="1">
      <alignment horizontal="center" vertical="center" wrapText="1"/>
    </xf>
    <xf numFmtId="0" fontId="29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6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4" borderId="3" xfId="1" applyFont="1" applyFill="1" applyBorder="1" applyAlignment="1">
      <alignment horizontal="center" vertical="center" wrapText="1"/>
    </xf>
    <xf numFmtId="43" fontId="29" fillId="4" borderId="12" xfId="1" applyFont="1" applyFill="1" applyBorder="1" applyAlignment="1">
      <alignment horizontal="center" vertical="center" wrapText="1"/>
    </xf>
    <xf numFmtId="43" fontId="29" fillId="4" borderId="1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9" fillId="6" borderId="13" xfId="1" applyFont="1" applyFill="1" applyBorder="1" applyAlignment="1">
      <alignment horizontal="center" vertical="center" wrapText="1"/>
    </xf>
    <xf numFmtId="0" fontId="20" fillId="0" borderId="23" xfId="0" applyFont="1" applyBorder="1" applyAlignment="1">
      <alignment horizontal="center"/>
    </xf>
    <xf numFmtId="164" fontId="46" fillId="6" borderId="0" xfId="1" applyNumberFormat="1" applyFont="1" applyFill="1"/>
    <xf numFmtId="43" fontId="47" fillId="0" borderId="0" xfId="1" applyFont="1" applyAlignment="1">
      <alignment horizontal="right"/>
    </xf>
    <xf numFmtId="164" fontId="48" fillId="0" borderId="0" xfId="1" applyNumberFormat="1" applyFont="1" applyFill="1" applyAlignment="1">
      <alignment horizontal="center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FF"/>
      <color rgb="FF00FF00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61"/>
  <sheetViews>
    <sheetView tabSelected="1" workbookViewId="0">
      <pane ySplit="2" topLeftCell="A3" activePane="bottomLeft" state="frozen"/>
      <selection pane="bottomLeft" activeCell="E28" sqref="E28:G28"/>
    </sheetView>
  </sheetViews>
  <sheetFormatPr defaultRowHeight="11.25"/>
  <cols>
    <col min="1" max="1" width="14.28515625" style="7" customWidth="1"/>
    <col min="2" max="2" width="12.28515625" style="142" customWidth="1"/>
    <col min="3" max="3" width="77.85546875" style="3" customWidth="1"/>
    <col min="4" max="4" width="12.28515625" style="2" customWidth="1"/>
    <col min="5" max="5" width="11.7109375" style="2" customWidth="1"/>
    <col min="6" max="6" width="11.5703125" style="2" customWidth="1"/>
    <col min="7" max="7" width="18.7109375" style="2" customWidth="1"/>
    <col min="8" max="8" width="12.42578125" style="2" bestFit="1" customWidth="1"/>
    <col min="9" max="9" width="9.42578125" style="2" bestFit="1" customWidth="1"/>
    <col min="10" max="10" width="10.285156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10.28515625" style="2" bestFit="1" customWidth="1"/>
    <col min="15" max="15" width="11.42578125" style="2" customWidth="1"/>
    <col min="16" max="16" width="9.425781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9.7109375" style="3" customWidth="1"/>
    <col min="21" max="21" width="5.85546875" style="3" customWidth="1"/>
    <col min="22" max="22" width="8" style="3" customWidth="1"/>
    <col min="23" max="23" width="14.42578125" style="3" customWidth="1"/>
    <col min="24" max="24" width="8" style="3" customWidth="1"/>
    <col min="25" max="25" width="63.85546875" style="3" bestFit="1" customWidth="1"/>
    <col min="26" max="26" width="26.28515625" style="3" bestFit="1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554" t="s">
        <v>1</v>
      </c>
      <c r="B1" s="556" t="s">
        <v>2</v>
      </c>
      <c r="C1" s="558" t="s">
        <v>0</v>
      </c>
      <c r="D1" s="560" t="s">
        <v>60</v>
      </c>
      <c r="E1" s="550" t="s">
        <v>82</v>
      </c>
      <c r="F1" s="551"/>
      <c r="G1" s="551"/>
      <c r="H1" s="551"/>
      <c r="I1" s="551"/>
      <c r="J1" s="551"/>
      <c r="K1" s="551"/>
      <c r="L1" s="546" t="s">
        <v>356</v>
      </c>
      <c r="M1" s="546"/>
      <c r="N1" s="544" t="s">
        <v>61</v>
      </c>
      <c r="O1" s="545"/>
      <c r="P1" s="547" t="s">
        <v>29</v>
      </c>
      <c r="Q1" s="548"/>
      <c r="R1" s="548"/>
      <c r="S1" s="548"/>
      <c r="T1" s="548"/>
      <c r="U1" s="548"/>
      <c r="V1" s="548"/>
      <c r="W1" s="548"/>
      <c r="X1" s="548"/>
      <c r="Y1" s="548"/>
      <c r="Z1" s="548"/>
      <c r="AA1" s="549"/>
    </row>
    <row r="2" spans="1:27" ht="12" thickBot="1">
      <c r="A2" s="555"/>
      <c r="B2" s="557"/>
      <c r="C2" s="559"/>
      <c r="D2" s="561"/>
      <c r="E2" s="85" t="s">
        <v>91</v>
      </c>
      <c r="F2" s="85" t="s">
        <v>3</v>
      </c>
      <c r="G2" s="85" t="s">
        <v>130</v>
      </c>
      <c r="H2" s="85" t="s">
        <v>92</v>
      </c>
      <c r="I2" s="85" t="s">
        <v>93</v>
      </c>
      <c r="J2" s="85" t="s">
        <v>94</v>
      </c>
      <c r="K2" s="96" t="s">
        <v>128</v>
      </c>
      <c r="L2" s="60" t="s">
        <v>23</v>
      </c>
      <c r="M2" s="162" t="s">
        <v>67</v>
      </c>
      <c r="N2" s="153" t="s">
        <v>23</v>
      </c>
      <c r="O2" s="95" t="s">
        <v>129</v>
      </c>
      <c r="P2" s="357">
        <v>1</v>
      </c>
      <c r="Q2" s="164" t="s">
        <v>210</v>
      </c>
      <c r="R2" s="164" t="s">
        <v>211</v>
      </c>
      <c r="S2" s="164" t="s">
        <v>212</v>
      </c>
      <c r="T2" s="164" t="s">
        <v>213</v>
      </c>
      <c r="U2" s="164" t="s">
        <v>366</v>
      </c>
      <c r="V2" s="164" t="s">
        <v>367</v>
      </c>
      <c r="W2" s="164" t="s">
        <v>368</v>
      </c>
      <c r="X2" s="164" t="s">
        <v>369</v>
      </c>
      <c r="Y2" s="164"/>
      <c r="Z2" s="164"/>
      <c r="AA2" s="165"/>
    </row>
    <row r="3" spans="1:27" s="5" customFormat="1">
      <c r="A3" s="314" t="s">
        <v>546</v>
      </c>
      <c r="B3" s="346">
        <v>33717</v>
      </c>
      <c r="C3" s="311" t="s">
        <v>497</v>
      </c>
      <c r="D3" s="288">
        <v>7000000</v>
      </c>
      <c r="E3" s="312">
        <f>'2-δικαιώμ'!M3</f>
        <v>69724.5</v>
      </c>
      <c r="F3" s="289">
        <f>'3-φύλλα2α'!F3</f>
        <v>1800</v>
      </c>
      <c r="G3" s="289">
        <f>'4-πολλυπρ'!P3</f>
        <v>0</v>
      </c>
      <c r="H3" s="288">
        <f>'5-αντίγρ'!M3</f>
        <v>3738</v>
      </c>
      <c r="I3" s="288">
        <f>'6-μεταγρ'!H3</f>
        <v>0</v>
      </c>
      <c r="J3" s="288">
        <f>'7-προςΔΟΥ'!E3</f>
        <v>0</v>
      </c>
      <c r="K3" s="288"/>
      <c r="L3" s="312">
        <f t="shared" ref="L3:L11" si="0">E3+F3+G3+H3+I3+J3+K3</f>
        <v>75262.5</v>
      </c>
      <c r="M3" s="312"/>
      <c r="N3" s="290"/>
      <c r="O3" s="290">
        <f t="shared" ref="O3" si="1">L3-N3</f>
        <v>75262.5</v>
      </c>
      <c r="P3" s="291"/>
      <c r="Q3" s="313"/>
      <c r="R3" s="313"/>
      <c r="S3" s="313"/>
      <c r="T3" s="313"/>
      <c r="U3" s="400" t="s">
        <v>366</v>
      </c>
      <c r="V3" s="313"/>
      <c r="W3" s="226"/>
      <c r="X3" s="313"/>
      <c r="Y3" s="313"/>
      <c r="Z3" s="71"/>
      <c r="AA3" s="71"/>
    </row>
    <row r="4" spans="1:27" s="5" customFormat="1">
      <c r="A4" s="314"/>
      <c r="B4" s="346"/>
      <c r="C4" s="311" t="s">
        <v>498</v>
      </c>
      <c r="D4" s="288">
        <v>7500000</v>
      </c>
      <c r="E4" s="312">
        <f>'2-δικαιώμ'!M4</f>
        <v>74612</v>
      </c>
      <c r="F4" s="289">
        <f>'3-φύλλα2α'!F4</f>
        <v>1800</v>
      </c>
      <c r="G4" s="289">
        <f>'4-πολλυπρ'!P4</f>
        <v>0</v>
      </c>
      <c r="H4" s="288">
        <f>'5-αντίγρ'!M4</f>
        <v>0</v>
      </c>
      <c r="I4" s="288">
        <f>'6-μεταγρ'!H4</f>
        <v>900</v>
      </c>
      <c r="J4" s="288">
        <f>'7-προςΔΟΥ'!E4</f>
        <v>0</v>
      </c>
      <c r="K4" s="288"/>
      <c r="L4" s="312">
        <f t="shared" si="0"/>
        <v>77312</v>
      </c>
      <c r="M4" s="312"/>
      <c r="N4" s="290"/>
      <c r="O4" s="290">
        <f t="shared" ref="O4:O11" si="2">L4-N4</f>
        <v>77312</v>
      </c>
      <c r="P4" s="291"/>
      <c r="Q4" s="313"/>
      <c r="R4" s="313"/>
      <c r="S4" s="313"/>
      <c r="T4" s="313"/>
      <c r="U4" s="400" t="s">
        <v>366</v>
      </c>
      <c r="V4" s="313"/>
      <c r="W4" s="313"/>
      <c r="X4" s="313"/>
      <c r="Y4" s="313"/>
      <c r="Z4" s="71"/>
      <c r="AA4" s="71"/>
    </row>
    <row r="5" spans="1:27" s="5" customFormat="1" ht="12" thickBot="1">
      <c r="A5" s="403"/>
      <c r="B5" s="404"/>
      <c r="C5" s="405" t="s">
        <v>513</v>
      </c>
      <c r="D5" s="406">
        <v>18944030</v>
      </c>
      <c r="E5" s="407">
        <f>'2-δικαιώμ'!M5</f>
        <v>186477.39324999999</v>
      </c>
      <c r="F5" s="407">
        <f>'3-φύλλα2α'!F5</f>
        <v>1800</v>
      </c>
      <c r="G5" s="407">
        <f>'4-πολλυπρ'!P5</f>
        <v>0</v>
      </c>
      <c r="H5" s="406">
        <f>'5-αντίγρ'!M5</f>
        <v>0</v>
      </c>
      <c r="I5" s="406">
        <f>'6-μεταγρ'!H5</f>
        <v>0</v>
      </c>
      <c r="J5" s="406">
        <f>'7-προςΔΟΥ'!E5</f>
        <v>0</v>
      </c>
      <c r="K5" s="406"/>
      <c r="L5" s="407">
        <f t="shared" ref="L5" si="3">E5+F5+G5+H5+I5+J5+K5</f>
        <v>188277.39324999999</v>
      </c>
      <c r="M5" s="407"/>
      <c r="N5" s="408"/>
      <c r="O5" s="408">
        <f t="shared" ref="O5" si="4">L5-N5</f>
        <v>188277.39324999999</v>
      </c>
      <c r="P5" s="409"/>
      <c r="Q5" s="410"/>
      <c r="R5" s="410"/>
      <c r="S5" s="410"/>
      <c r="T5" s="410"/>
      <c r="U5" s="411" t="s">
        <v>366</v>
      </c>
      <c r="V5" s="410"/>
      <c r="W5" s="410"/>
      <c r="X5" s="410"/>
      <c r="Y5" s="410"/>
      <c r="Z5" s="412"/>
      <c r="AA5" s="412"/>
    </row>
    <row r="6" spans="1:27" s="5" customFormat="1">
      <c r="A6" s="314" t="s">
        <v>547</v>
      </c>
      <c r="B6" s="346">
        <v>33742</v>
      </c>
      <c r="C6" s="311" t="s">
        <v>497</v>
      </c>
      <c r="D6" s="288">
        <v>7000000</v>
      </c>
      <c r="E6" s="312">
        <f>'2-δικαιώμ'!M6</f>
        <v>69724.5</v>
      </c>
      <c r="F6" s="289">
        <f>'3-φύλλα2α'!F6</f>
        <v>1800</v>
      </c>
      <c r="G6" s="289">
        <f>'4-πολλυπρ'!P6</f>
        <v>0</v>
      </c>
      <c r="H6" s="288">
        <f>'5-αντίγρ'!M6</f>
        <v>0</v>
      </c>
      <c r="I6" s="288">
        <f>'6-μεταγρ'!H6</f>
        <v>0</v>
      </c>
      <c r="J6" s="288">
        <f>'7-προςΔΟΥ'!E6</f>
        <v>0</v>
      </c>
      <c r="K6" s="288"/>
      <c r="L6" s="312">
        <f t="shared" ref="L6:L10" si="5">E6+F6+G6+H6+I6+J6+K6</f>
        <v>71524.5</v>
      </c>
      <c r="M6" s="312"/>
      <c r="N6" s="290"/>
      <c r="O6" s="290">
        <f t="shared" ref="O6:O10" si="6">L6-N6</f>
        <v>71524.5</v>
      </c>
      <c r="P6" s="291"/>
      <c r="Q6" s="313"/>
      <c r="R6" s="313"/>
      <c r="S6" s="313"/>
      <c r="T6" s="313"/>
      <c r="U6" s="400" t="s">
        <v>366</v>
      </c>
      <c r="V6" s="313"/>
      <c r="W6" s="313"/>
      <c r="X6" s="313"/>
      <c r="Y6" s="313"/>
      <c r="Z6" s="71"/>
      <c r="AA6" s="71"/>
    </row>
    <row r="7" spans="1:27" s="5" customFormat="1">
      <c r="A7" s="314"/>
      <c r="B7" s="346"/>
      <c r="C7" s="311" t="s">
        <v>498</v>
      </c>
      <c r="D7" s="288">
        <v>7500000</v>
      </c>
      <c r="E7" s="312">
        <f>'2-δικαιώμ'!M7</f>
        <v>74612</v>
      </c>
      <c r="F7" s="289">
        <f>'3-φύλλα2α'!F7</f>
        <v>1800</v>
      </c>
      <c r="G7" s="289">
        <f>'4-πολλυπρ'!P7</f>
        <v>0</v>
      </c>
      <c r="H7" s="288">
        <f>'5-αντίγρ'!M7</f>
        <v>0</v>
      </c>
      <c r="I7" s="288">
        <f>'6-μεταγρ'!H7</f>
        <v>900</v>
      </c>
      <c r="J7" s="288">
        <f>'7-προςΔΟΥ'!E7</f>
        <v>0</v>
      </c>
      <c r="K7" s="288"/>
      <c r="L7" s="312">
        <f t="shared" si="5"/>
        <v>77312</v>
      </c>
      <c r="M7" s="312"/>
      <c r="N7" s="290"/>
      <c r="O7" s="290">
        <f t="shared" si="6"/>
        <v>77312</v>
      </c>
      <c r="P7" s="291"/>
      <c r="Q7" s="313"/>
      <c r="R7" s="313"/>
      <c r="S7" s="313"/>
      <c r="T7" s="313"/>
      <c r="U7" s="400" t="s">
        <v>366</v>
      </c>
      <c r="V7" s="313"/>
      <c r="W7" s="313"/>
      <c r="X7" s="313"/>
      <c r="Y7" s="313"/>
      <c r="Z7" s="71"/>
      <c r="AA7" s="71"/>
    </row>
    <row r="8" spans="1:27" s="5" customFormat="1" ht="12" thickBot="1">
      <c r="A8" s="403"/>
      <c r="B8" s="404"/>
      <c r="C8" s="405" t="s">
        <v>513</v>
      </c>
      <c r="D8" s="406">
        <v>18944030</v>
      </c>
      <c r="E8" s="407">
        <f>'2-δικαιώμ'!M8</f>
        <v>186477.39324999999</v>
      </c>
      <c r="F8" s="407">
        <f>'3-φύλλα2α'!F8</f>
        <v>1800</v>
      </c>
      <c r="G8" s="407">
        <f>'4-πολλυπρ'!P8</f>
        <v>0</v>
      </c>
      <c r="H8" s="406">
        <f>'5-αντίγρ'!M8</f>
        <v>0</v>
      </c>
      <c r="I8" s="406">
        <f>'6-μεταγρ'!H8</f>
        <v>0</v>
      </c>
      <c r="J8" s="406">
        <f>'7-προςΔΟΥ'!E8</f>
        <v>0</v>
      </c>
      <c r="K8" s="406"/>
      <c r="L8" s="407">
        <f t="shared" si="5"/>
        <v>188277.39324999999</v>
      </c>
      <c r="M8" s="407"/>
      <c r="N8" s="408"/>
      <c r="O8" s="408">
        <f t="shared" si="6"/>
        <v>188277.39324999999</v>
      </c>
      <c r="P8" s="409"/>
      <c r="Q8" s="410"/>
      <c r="R8" s="410"/>
      <c r="S8" s="410"/>
      <c r="T8" s="410"/>
      <c r="U8" s="411" t="s">
        <v>366</v>
      </c>
      <c r="V8" s="410"/>
      <c r="W8" s="410"/>
      <c r="X8" s="410"/>
      <c r="Y8" s="410"/>
      <c r="Z8" s="412"/>
      <c r="AA8" s="412"/>
    </row>
    <row r="9" spans="1:27" s="5" customFormat="1">
      <c r="A9" s="314" t="s">
        <v>548</v>
      </c>
      <c r="B9" s="346">
        <v>34009</v>
      </c>
      <c r="C9" s="311" t="s">
        <v>497</v>
      </c>
      <c r="D9" s="288">
        <v>100000</v>
      </c>
      <c r="E9" s="312">
        <f>'2-δικαιώμ'!M9</f>
        <v>2277</v>
      </c>
      <c r="F9" s="289">
        <f>'3-φύλλα2α'!F9</f>
        <v>1800</v>
      </c>
      <c r="G9" s="289">
        <f>'4-πολλυπρ'!P9</f>
        <v>0</v>
      </c>
      <c r="H9" s="288">
        <f>'5-αντίγρ'!M9</f>
        <v>0</v>
      </c>
      <c r="I9" s="288">
        <f>'6-μεταγρ'!H9</f>
        <v>0</v>
      </c>
      <c r="J9" s="288">
        <f>'7-προςΔΟΥ'!E9</f>
        <v>0</v>
      </c>
      <c r="K9" s="288"/>
      <c r="L9" s="312">
        <f t="shared" si="5"/>
        <v>4077</v>
      </c>
      <c r="M9" s="312">
        <v>4270</v>
      </c>
      <c r="N9" s="290"/>
      <c r="O9" s="290">
        <f t="shared" si="6"/>
        <v>4077</v>
      </c>
      <c r="P9" s="291"/>
      <c r="Q9" s="313"/>
      <c r="R9" s="313"/>
      <c r="S9" s="313"/>
      <c r="T9" s="313"/>
      <c r="U9" s="400" t="s">
        <v>366</v>
      </c>
      <c r="V9" s="313"/>
      <c r="W9" s="226" t="s">
        <v>365</v>
      </c>
      <c r="X9" s="313"/>
      <c r="Y9" s="313" t="s">
        <v>515</v>
      </c>
      <c r="Z9" s="71"/>
      <c r="AA9" s="71"/>
    </row>
    <row r="10" spans="1:27" s="5" customFormat="1">
      <c r="A10" s="314"/>
      <c r="B10" s="346"/>
      <c r="C10" s="311" t="s">
        <v>498</v>
      </c>
      <c r="D10" s="288">
        <v>100000</v>
      </c>
      <c r="E10" s="312">
        <f>'2-δικαιώμ'!M10</f>
        <v>2277</v>
      </c>
      <c r="F10" s="289">
        <f>'3-φύλλα2α'!F10</f>
        <v>1800</v>
      </c>
      <c r="G10" s="289">
        <f>'4-πολλυπρ'!P10</f>
        <v>0</v>
      </c>
      <c r="H10" s="288">
        <f>'5-αντίγρ'!M10</f>
        <v>0</v>
      </c>
      <c r="I10" s="288">
        <f>'6-μεταγρ'!H10</f>
        <v>900</v>
      </c>
      <c r="J10" s="288">
        <f>'7-προςΔΟΥ'!E10</f>
        <v>0</v>
      </c>
      <c r="K10" s="288"/>
      <c r="L10" s="312">
        <f t="shared" si="5"/>
        <v>4977</v>
      </c>
      <c r="M10" s="312"/>
      <c r="N10" s="290"/>
      <c r="O10" s="290">
        <f t="shared" si="6"/>
        <v>4977</v>
      </c>
      <c r="P10" s="291"/>
      <c r="Q10" s="313"/>
      <c r="R10" s="313"/>
      <c r="S10" s="313"/>
      <c r="T10" s="313"/>
      <c r="U10" s="400" t="s">
        <v>366</v>
      </c>
      <c r="V10" s="313"/>
      <c r="W10" s="313"/>
      <c r="X10" s="313"/>
      <c r="Y10" s="313"/>
      <c r="Z10" s="71"/>
      <c r="AA10" s="71"/>
    </row>
    <row r="11" spans="1:27" s="5" customFormat="1" ht="12" thickBot="1">
      <c r="A11" s="403"/>
      <c r="B11" s="404"/>
      <c r="C11" s="405" t="s">
        <v>513</v>
      </c>
      <c r="D11" s="406">
        <v>270629</v>
      </c>
      <c r="E11" s="407">
        <f>'2-δικαιώμ'!M11</f>
        <v>3944.898475</v>
      </c>
      <c r="F11" s="407">
        <f>'3-φύλλα2α'!F11</f>
        <v>1800</v>
      </c>
      <c r="G11" s="407">
        <f>'4-πολλυπρ'!P11</f>
        <v>0</v>
      </c>
      <c r="H11" s="406">
        <f>'5-αντίγρ'!M11</f>
        <v>0</v>
      </c>
      <c r="I11" s="406">
        <f>'6-μεταγρ'!H11</f>
        <v>0</v>
      </c>
      <c r="J11" s="406">
        <f>'7-προςΔΟΥ'!E11</f>
        <v>0</v>
      </c>
      <c r="K11" s="406"/>
      <c r="L11" s="407">
        <f t="shared" si="0"/>
        <v>5744.898475</v>
      </c>
      <c r="M11" s="407"/>
      <c r="N11" s="408"/>
      <c r="O11" s="408">
        <f t="shared" si="2"/>
        <v>5744.898475</v>
      </c>
      <c r="P11" s="409"/>
      <c r="Q11" s="410"/>
      <c r="R11" s="410"/>
      <c r="S11" s="410"/>
      <c r="T11" s="410"/>
      <c r="U11" s="411" t="s">
        <v>366</v>
      </c>
      <c r="V11" s="410"/>
      <c r="W11" s="410"/>
      <c r="X11" s="410"/>
      <c r="Y11" s="410"/>
      <c r="Z11" s="412"/>
      <c r="AA11" s="412"/>
    </row>
    <row r="12" spans="1:27">
      <c r="A12" s="552" t="s">
        <v>45</v>
      </c>
      <c r="B12" s="553"/>
      <c r="C12" s="553"/>
      <c r="D12" s="553"/>
      <c r="E12" s="163">
        <f t="shared" ref="E12:O12" si="7">SUM(E3:E11)</f>
        <v>670126.68497499998</v>
      </c>
      <c r="F12" s="163">
        <f t="shared" si="7"/>
        <v>16200</v>
      </c>
      <c r="G12" s="163">
        <f t="shared" si="7"/>
        <v>0</v>
      </c>
      <c r="H12" s="163">
        <f t="shared" si="7"/>
        <v>3738</v>
      </c>
      <c r="I12" s="163">
        <f t="shared" si="7"/>
        <v>2700</v>
      </c>
      <c r="J12" s="163">
        <f t="shared" si="7"/>
        <v>0</v>
      </c>
      <c r="K12" s="163">
        <f t="shared" si="7"/>
        <v>0</v>
      </c>
      <c r="L12" s="163">
        <f t="shared" si="7"/>
        <v>692764.68497499998</v>
      </c>
      <c r="M12" s="163">
        <f t="shared" si="7"/>
        <v>4270</v>
      </c>
      <c r="N12" s="163">
        <f t="shared" si="7"/>
        <v>0</v>
      </c>
      <c r="O12" s="163">
        <f t="shared" si="7"/>
        <v>692764.68497499998</v>
      </c>
    </row>
    <row r="14" spans="1:27">
      <c r="C14" s="462" t="s">
        <v>514</v>
      </c>
      <c r="E14" s="54">
        <v>680950</v>
      </c>
      <c r="F14" s="4">
        <f>E14/340.75</f>
        <v>1998.3859134262657</v>
      </c>
      <c r="P14" s="211" t="s">
        <v>97</v>
      </c>
      <c r="Q14" s="134"/>
      <c r="R14" s="134"/>
      <c r="S14" s="134"/>
      <c r="T14" s="144"/>
      <c r="U14" s="144"/>
      <c r="V14" s="144"/>
      <c r="W14" s="144"/>
      <c r="X14" s="144"/>
      <c r="Z14" s="134"/>
      <c r="AA14" s="134"/>
    </row>
    <row r="15" spans="1:27">
      <c r="C15" s="464" t="s">
        <v>518</v>
      </c>
      <c r="D15" s="7"/>
      <c r="E15" s="54">
        <f>E14*30</f>
        <v>20428500</v>
      </c>
      <c r="F15" s="4">
        <f>E15/340.75</f>
        <v>59951.577402787967</v>
      </c>
      <c r="K15" s="225" t="s">
        <v>499</v>
      </c>
      <c r="L15" s="7"/>
      <c r="M15" s="7"/>
      <c r="Q15" s="117" t="s">
        <v>361</v>
      </c>
      <c r="R15" s="117"/>
      <c r="S15" s="117"/>
      <c r="T15" s="136"/>
      <c r="U15" s="144"/>
      <c r="V15" s="144"/>
      <c r="W15" s="144"/>
      <c r="X15" s="144"/>
      <c r="Z15" s="135"/>
      <c r="AA15" s="117"/>
    </row>
    <row r="16" spans="1:27">
      <c r="C16" s="91"/>
      <c r="D16" s="7"/>
      <c r="E16" s="54">
        <v>9000000</v>
      </c>
      <c r="F16" s="4">
        <f>E16/340.75</f>
        <v>26412.325752017608</v>
      </c>
      <c r="G16" s="181"/>
      <c r="K16" s="167" t="s">
        <v>214</v>
      </c>
      <c r="L16" s="119"/>
      <c r="M16" s="119"/>
      <c r="Q16" s="117"/>
      <c r="R16" s="117" t="s">
        <v>125</v>
      </c>
      <c r="S16" s="117"/>
      <c r="T16" s="144"/>
      <c r="U16" s="144"/>
      <c r="V16" s="144"/>
      <c r="W16" s="144"/>
      <c r="X16" s="144"/>
      <c r="Z16" s="117"/>
    </row>
    <row r="17" spans="1:25">
      <c r="C17" s="523" t="s">
        <v>554</v>
      </c>
      <c r="E17" s="54">
        <f>E15-E16</f>
        <v>11428500</v>
      </c>
      <c r="F17" s="4">
        <f>E17/340.75</f>
        <v>33539.251650770362</v>
      </c>
      <c r="K17" s="224" t="s">
        <v>215</v>
      </c>
      <c r="S17" s="117" t="s">
        <v>360</v>
      </c>
      <c r="T17" s="90"/>
      <c r="U17" s="90"/>
      <c r="V17" s="90"/>
      <c r="W17" s="90"/>
      <c r="X17" s="90"/>
    </row>
    <row r="18" spans="1:25">
      <c r="C18" s="91"/>
      <c r="D18" s="7"/>
      <c r="E18" s="7"/>
      <c r="F18" s="7"/>
      <c r="G18" s="7"/>
      <c r="H18" s="7"/>
      <c r="I18" s="7"/>
      <c r="J18" s="7"/>
      <c r="K18" s="7"/>
      <c r="L18" s="7"/>
      <c r="M18" s="7" t="s">
        <v>489</v>
      </c>
      <c r="N18" s="7"/>
      <c r="O18" s="7"/>
      <c r="T18" s="117" t="s">
        <v>362</v>
      </c>
      <c r="U18" s="144"/>
      <c r="V18" s="144"/>
      <c r="W18" s="144"/>
      <c r="X18" s="144"/>
    </row>
    <row r="19" spans="1:25">
      <c r="C19" s="3" t="s">
        <v>519</v>
      </c>
      <c r="D19" s="320"/>
      <c r="E19" s="7"/>
      <c r="F19" s="7"/>
      <c r="G19" s="7"/>
      <c r="H19" s="7" t="s">
        <v>309</v>
      </c>
      <c r="I19" s="7" t="s">
        <v>310</v>
      </c>
      <c r="J19" s="7" t="s">
        <v>496</v>
      </c>
      <c r="L19" s="543" t="s">
        <v>483</v>
      </c>
      <c r="M19" s="543"/>
      <c r="N19" s="7"/>
      <c r="O19" s="7"/>
      <c r="Q19" s="7"/>
      <c r="T19" s="90"/>
      <c r="U19" s="144" t="s">
        <v>363</v>
      </c>
      <c r="V19" s="144"/>
      <c r="W19" s="144"/>
      <c r="X19" s="144"/>
    </row>
    <row r="20" spans="1:25">
      <c r="C20" s="523" t="s">
        <v>540</v>
      </c>
      <c r="D20" s="320">
        <v>10839</v>
      </c>
      <c r="E20" s="7">
        <v>4270</v>
      </c>
      <c r="F20" s="358" t="s">
        <v>305</v>
      </c>
      <c r="G20" s="401"/>
      <c r="H20" s="7"/>
      <c r="I20" s="7"/>
      <c r="J20" s="7">
        <v>1000</v>
      </c>
      <c r="K20" s="7"/>
      <c r="L20" s="7"/>
      <c r="M20" s="7"/>
      <c r="N20" s="7"/>
      <c r="O20" s="7"/>
      <c r="Q20" s="2"/>
      <c r="R20" s="2"/>
      <c r="T20" s="90"/>
      <c r="U20" s="90"/>
      <c r="V20" s="144" t="s">
        <v>364</v>
      </c>
      <c r="W20" s="90"/>
      <c r="X20" s="90"/>
    </row>
    <row r="21" spans="1:25">
      <c r="C21" s="528"/>
      <c r="D21" s="320"/>
      <c r="E21" s="7"/>
      <c r="F21" s="358" t="s">
        <v>57</v>
      </c>
      <c r="G21" s="7"/>
      <c r="H21" s="7"/>
      <c r="I21" s="7"/>
      <c r="J21" s="7"/>
      <c r="K21" s="7"/>
      <c r="L21" s="7"/>
      <c r="M21" s="7"/>
      <c r="N21" s="7"/>
      <c r="O21" s="7"/>
      <c r="Q21" s="2"/>
      <c r="R21" s="2"/>
      <c r="T21" s="90"/>
      <c r="U21" s="90"/>
      <c r="V21" s="144"/>
      <c r="W21" s="90"/>
      <c r="X21" s="90"/>
    </row>
    <row r="22" spans="1:25">
      <c r="A22" s="54"/>
      <c r="B22" s="530" t="s">
        <v>508</v>
      </c>
      <c r="C22" s="528" t="s">
        <v>553</v>
      </c>
      <c r="D22" s="373"/>
      <c r="E22" s="7"/>
      <c r="F22" s="358" t="s">
        <v>480</v>
      </c>
      <c r="G22" s="54"/>
      <c r="H22" s="54"/>
      <c r="I22" s="54"/>
      <c r="J22" s="54"/>
      <c r="K22" s="7"/>
      <c r="L22" s="7"/>
      <c r="M22" s="7"/>
      <c r="N22" s="7"/>
      <c r="O22" s="7"/>
      <c r="Q22" s="2"/>
      <c r="R22" s="2"/>
      <c r="T22" s="90"/>
      <c r="U22" s="90"/>
      <c r="V22" s="90"/>
      <c r="W22" s="226" t="s">
        <v>365</v>
      </c>
      <c r="X22" s="90"/>
    </row>
    <row r="23" spans="1:25">
      <c r="A23" s="54"/>
      <c r="B23" s="112"/>
      <c r="C23" s="529" t="s">
        <v>533</v>
      </c>
      <c r="D23" s="388"/>
      <c r="E23" s="7"/>
      <c r="F23" s="358" t="s">
        <v>481</v>
      </c>
      <c r="G23" s="54"/>
      <c r="H23" s="7"/>
      <c r="I23" s="7"/>
      <c r="J23" s="54"/>
      <c r="K23" s="7"/>
      <c r="L23" s="7"/>
      <c r="M23" s="7"/>
      <c r="N23" s="7"/>
      <c r="O23" s="7"/>
      <c r="Q23" s="2"/>
      <c r="R23" s="2"/>
      <c r="U23" s="144"/>
      <c r="V23" s="144"/>
      <c r="W23" s="90"/>
      <c r="X23" s="91" t="s">
        <v>500</v>
      </c>
      <c r="Y23" s="144"/>
    </row>
    <row r="24" spans="1:25">
      <c r="A24" s="54"/>
      <c r="B24" s="112"/>
      <c r="C24" s="523"/>
      <c r="D24" s="388"/>
      <c r="E24" s="7"/>
      <c r="F24" s="358">
        <v>3600</v>
      </c>
      <c r="G24" s="54"/>
      <c r="H24" s="7"/>
      <c r="I24" s="7"/>
      <c r="J24" s="54"/>
      <c r="K24" s="7"/>
      <c r="L24" s="7"/>
      <c r="M24" s="7"/>
      <c r="N24" s="7"/>
      <c r="O24" s="7"/>
    </row>
    <row r="25" spans="1:25">
      <c r="A25" s="54"/>
      <c r="B25" s="112"/>
      <c r="C25" s="398"/>
      <c r="D25" s="388"/>
      <c r="E25" s="7"/>
      <c r="F25" s="358" t="s">
        <v>359</v>
      </c>
      <c r="G25" s="54">
        <v>2260</v>
      </c>
      <c r="H25" s="7"/>
      <c r="I25" s="7"/>
      <c r="J25" s="54">
        <v>2260</v>
      </c>
      <c r="K25" s="7"/>
      <c r="L25" s="7"/>
      <c r="M25" s="7"/>
      <c r="O25" s="7"/>
    </row>
    <row r="26" spans="1:25" ht="20.25">
      <c r="A26" s="54"/>
      <c r="B26" s="54"/>
      <c r="C26" s="845" t="s">
        <v>534</v>
      </c>
      <c r="D26" s="388"/>
      <c r="E26" s="7"/>
      <c r="F26" s="358" t="s">
        <v>482</v>
      </c>
      <c r="G26" s="392"/>
      <c r="H26" s="7"/>
      <c r="I26" s="7"/>
      <c r="J26" s="54">
        <v>1800</v>
      </c>
      <c r="K26" s="7"/>
      <c r="L26" s="7"/>
      <c r="M26" s="7"/>
      <c r="O26" s="7"/>
      <c r="P26" s="7" t="s">
        <v>493</v>
      </c>
    </row>
    <row r="27" spans="1:25">
      <c r="A27" s="54"/>
      <c r="B27" s="54"/>
      <c r="C27" s="91"/>
      <c r="D27" s="388"/>
      <c r="E27" s="7"/>
      <c r="F27" s="140" t="s">
        <v>92</v>
      </c>
      <c r="G27" s="54"/>
      <c r="H27" s="7"/>
      <c r="I27" s="7"/>
      <c r="J27" s="54"/>
      <c r="K27" s="7"/>
      <c r="L27" s="7"/>
      <c r="M27" s="7"/>
      <c r="O27" s="7"/>
      <c r="P27" s="7" t="s">
        <v>492</v>
      </c>
    </row>
    <row r="28" spans="1:25" ht="20.25">
      <c r="A28" s="54"/>
      <c r="B28" s="397"/>
      <c r="C28" s="398"/>
      <c r="D28" s="388"/>
      <c r="E28" s="844" t="s">
        <v>551</v>
      </c>
      <c r="F28" s="140" t="s">
        <v>355</v>
      </c>
      <c r="G28" s="843">
        <v>1300</v>
      </c>
      <c r="H28" s="7"/>
      <c r="I28" s="7"/>
      <c r="J28" s="54">
        <v>1300</v>
      </c>
      <c r="K28" s="7"/>
      <c r="L28" s="7"/>
      <c r="M28" s="7"/>
      <c r="O28" s="7"/>
      <c r="P28" s="2" t="s">
        <v>491</v>
      </c>
    </row>
    <row r="29" spans="1:25">
      <c r="A29" s="54"/>
      <c r="B29" s="397"/>
      <c r="C29" s="464" t="s">
        <v>516</v>
      </c>
      <c r="D29" s="415"/>
      <c r="E29" s="7"/>
      <c r="F29" s="140" t="s">
        <v>93</v>
      </c>
      <c r="G29" s="54"/>
      <c r="H29" s="7"/>
      <c r="I29" s="7"/>
      <c r="J29" s="7"/>
      <c r="K29" s="7"/>
      <c r="L29" s="7"/>
      <c r="M29" s="7"/>
      <c r="O29" s="7"/>
    </row>
    <row r="30" spans="1:25">
      <c r="A30" s="54"/>
      <c r="B30" s="397"/>
      <c r="C30" s="463" t="s">
        <v>552</v>
      </c>
      <c r="D30" s="415"/>
      <c r="E30" s="7"/>
      <c r="F30" s="140" t="s">
        <v>484</v>
      </c>
      <c r="G30" s="54"/>
      <c r="H30" s="7"/>
      <c r="I30" s="7"/>
      <c r="J30" s="7"/>
      <c r="K30" s="7"/>
      <c r="L30" s="7"/>
      <c r="M30" s="7"/>
      <c r="O30" s="7"/>
    </row>
    <row r="31" spans="1:25">
      <c r="A31" s="54"/>
      <c r="B31" s="112"/>
      <c r="C31" s="91"/>
      <c r="D31" s="388"/>
      <c r="F31" s="140"/>
      <c r="G31" s="237">
        <f>SUM(G20:G30)</f>
        <v>3560</v>
      </c>
      <c r="H31" s="237">
        <f t="shared" ref="H31:M31" si="8">SUM(H20:H30)</f>
        <v>0</v>
      </c>
      <c r="I31" s="237">
        <f t="shared" si="8"/>
        <v>0</v>
      </c>
      <c r="J31" s="237">
        <f t="shared" si="8"/>
        <v>6360</v>
      </c>
      <c r="K31" s="237"/>
      <c r="L31" s="380">
        <f t="shared" si="8"/>
        <v>0</v>
      </c>
      <c r="M31" s="380">
        <f t="shared" si="8"/>
        <v>0</v>
      </c>
      <c r="N31" s="381">
        <f>SUM(L31:M31)</f>
        <v>0</v>
      </c>
      <c r="O31" s="7"/>
    </row>
    <row r="32" spans="1:25">
      <c r="A32" s="54" t="s">
        <v>484</v>
      </c>
      <c r="B32" s="112">
        <v>30555</v>
      </c>
      <c r="C32" s="534" t="s">
        <v>535</v>
      </c>
      <c r="D32" s="388"/>
      <c r="G32" s="7">
        <f>E20-G31</f>
        <v>710</v>
      </c>
    </row>
    <row r="33" spans="1:10">
      <c r="A33" s="54"/>
      <c r="B33" s="112"/>
      <c r="C33" s="91"/>
    </row>
    <row r="34" spans="1:10">
      <c r="A34" s="54"/>
      <c r="B34" s="112"/>
      <c r="C34" s="464"/>
      <c r="D34" s="4"/>
      <c r="E34" s="54"/>
      <c r="F34" s="4"/>
      <c r="G34" s="530" t="s">
        <v>508</v>
      </c>
    </row>
    <row r="35" spans="1:10">
      <c r="A35" s="54"/>
      <c r="B35" s="112"/>
      <c r="C35" s="464"/>
      <c r="D35" s="538" t="s">
        <v>548</v>
      </c>
      <c r="E35" s="54">
        <v>7000000</v>
      </c>
      <c r="F35" s="54"/>
      <c r="G35" s="54">
        <f>E35*G36/E36</f>
        <v>18944030</v>
      </c>
    </row>
    <row r="36" spans="1:10">
      <c r="A36" s="54"/>
      <c r="B36" s="112"/>
      <c r="C36" s="531"/>
      <c r="D36" s="538" t="s">
        <v>484</v>
      </c>
      <c r="E36" s="54">
        <v>20000000</v>
      </c>
      <c r="F36" s="54"/>
      <c r="G36" s="54">
        <v>54125800</v>
      </c>
    </row>
    <row r="37" spans="1:10">
      <c r="A37" s="54"/>
      <c r="B37" s="112"/>
      <c r="C37" s="532"/>
      <c r="D37" s="538" t="s">
        <v>548</v>
      </c>
      <c r="E37" s="54">
        <v>100000</v>
      </c>
      <c r="F37" s="54"/>
      <c r="G37" s="54">
        <f>G36*E37/E36</f>
        <v>270629</v>
      </c>
    </row>
    <row r="38" spans="1:10">
      <c r="A38" s="54"/>
      <c r="B38" s="112"/>
      <c r="C38" s="91"/>
      <c r="D38" s="4"/>
      <c r="E38" s="54"/>
      <c r="F38" s="54"/>
      <c r="G38" s="54"/>
    </row>
    <row r="39" spans="1:10">
      <c r="A39" s="54"/>
      <c r="B39" s="112"/>
      <c r="C39" s="5"/>
    </row>
    <row r="41" spans="1:10">
      <c r="D41" s="140" t="s">
        <v>530</v>
      </c>
      <c r="G41" s="525" t="s">
        <v>550</v>
      </c>
      <c r="I41" s="525" t="s">
        <v>531</v>
      </c>
    </row>
    <row r="42" spans="1:10">
      <c r="C42" s="842" t="s">
        <v>549</v>
      </c>
      <c r="D42" s="75" t="s">
        <v>484</v>
      </c>
      <c r="E42" s="2" t="s">
        <v>521</v>
      </c>
      <c r="F42" s="142">
        <v>31442</v>
      </c>
      <c r="G42" s="527">
        <v>0.13500000000000001</v>
      </c>
      <c r="I42" s="142">
        <v>33188</v>
      </c>
      <c r="J42" s="526">
        <v>0.34</v>
      </c>
    </row>
    <row r="43" spans="1:10">
      <c r="A43" s="7" t="s">
        <v>484</v>
      </c>
      <c r="C43" s="3" t="s">
        <v>537</v>
      </c>
      <c r="D43" s="75" t="s">
        <v>484</v>
      </c>
      <c r="E43" s="2" t="s">
        <v>526</v>
      </c>
      <c r="F43" s="142">
        <v>31596</v>
      </c>
      <c r="G43" s="527">
        <v>0.185</v>
      </c>
      <c r="I43" s="142">
        <v>33887</v>
      </c>
      <c r="J43" s="526">
        <v>0.44</v>
      </c>
    </row>
    <row r="44" spans="1:10">
      <c r="B44" s="535"/>
      <c r="C44" s="91" t="s">
        <v>536</v>
      </c>
      <c r="D44" s="75" t="s">
        <v>484</v>
      </c>
      <c r="E44" s="2" t="s">
        <v>529</v>
      </c>
      <c r="F44" s="142">
        <v>31828</v>
      </c>
      <c r="G44" s="526">
        <v>0.22</v>
      </c>
      <c r="I44" s="142">
        <v>33919</v>
      </c>
      <c r="J44" s="526">
        <v>0.39</v>
      </c>
    </row>
    <row r="45" spans="1:10">
      <c r="B45" s="537">
        <f>27*2745400</f>
        <v>74125800</v>
      </c>
      <c r="C45" s="91" t="s">
        <v>538</v>
      </c>
      <c r="D45" s="75" t="s">
        <v>484</v>
      </c>
      <c r="E45" s="2" t="s">
        <v>528</v>
      </c>
      <c r="F45" s="142">
        <v>31885</v>
      </c>
      <c r="G45" s="527">
        <v>0.185</v>
      </c>
      <c r="I45" s="142">
        <v>34126</v>
      </c>
      <c r="J45" s="526">
        <v>0.33</v>
      </c>
    </row>
    <row r="46" spans="1:10">
      <c r="B46" s="397"/>
      <c r="C46" s="91"/>
      <c r="D46" s="75" t="s">
        <v>484</v>
      </c>
      <c r="E46" s="142" t="s">
        <v>528</v>
      </c>
      <c r="F46" s="142">
        <v>31885</v>
      </c>
      <c r="G46" s="527">
        <v>0.185</v>
      </c>
      <c r="I46" s="142">
        <v>34252</v>
      </c>
      <c r="J46" s="526">
        <v>0.34</v>
      </c>
    </row>
    <row r="47" spans="1:10">
      <c r="B47" s="397"/>
      <c r="C47" s="90"/>
      <c r="D47" s="75" t="s">
        <v>484</v>
      </c>
      <c r="E47" s="2" t="s">
        <v>527</v>
      </c>
      <c r="F47" s="142">
        <v>32119</v>
      </c>
      <c r="G47" s="527">
        <v>0.13500000000000001</v>
      </c>
      <c r="I47" s="142">
        <v>34459</v>
      </c>
      <c r="J47" s="526">
        <v>0.37</v>
      </c>
    </row>
    <row r="48" spans="1:10">
      <c r="B48" s="397"/>
      <c r="C48" s="90"/>
      <c r="D48" s="75" t="s">
        <v>484</v>
      </c>
      <c r="E48" s="2" t="s">
        <v>522</v>
      </c>
      <c r="F48" s="142">
        <v>32212</v>
      </c>
      <c r="G48" s="527">
        <v>0.185</v>
      </c>
      <c r="I48" s="142">
        <v>34617</v>
      </c>
      <c r="J48" s="526">
        <v>0.34</v>
      </c>
    </row>
    <row r="49" spans="2:12">
      <c r="B49" s="397"/>
      <c r="C49" s="90"/>
      <c r="D49" s="75" t="s">
        <v>484</v>
      </c>
      <c r="E49" s="2" t="s">
        <v>525</v>
      </c>
      <c r="F49" s="142">
        <v>32276</v>
      </c>
      <c r="G49" s="526">
        <v>0.22</v>
      </c>
      <c r="I49" s="142">
        <v>34793</v>
      </c>
      <c r="J49" s="526">
        <v>0.32</v>
      </c>
      <c r="K49" s="142"/>
      <c r="L49" s="526"/>
    </row>
    <row r="50" spans="2:12">
      <c r="B50" s="397"/>
      <c r="C50" s="90"/>
      <c r="D50" s="75" t="s">
        <v>484</v>
      </c>
      <c r="E50" s="2" t="s">
        <v>520</v>
      </c>
      <c r="F50" s="142">
        <v>32619</v>
      </c>
      <c r="G50" s="526">
        <v>0.21</v>
      </c>
      <c r="I50" s="142">
        <v>34824</v>
      </c>
      <c r="J50" s="526">
        <v>0.3</v>
      </c>
    </row>
    <row r="51" spans="2:12">
      <c r="B51" s="397"/>
      <c r="C51" s="90"/>
      <c r="D51" s="75" t="s">
        <v>484</v>
      </c>
      <c r="E51" s="2" t="s">
        <v>520</v>
      </c>
      <c r="F51" s="142">
        <v>32619</v>
      </c>
      <c r="G51" s="526">
        <v>0.21</v>
      </c>
      <c r="I51" s="142">
        <v>34919</v>
      </c>
      <c r="J51" s="526">
        <v>0.28999999999999998</v>
      </c>
    </row>
    <row r="52" spans="2:12">
      <c r="B52" s="536"/>
      <c r="C52" s="90"/>
      <c r="D52" s="75" t="s">
        <v>484</v>
      </c>
      <c r="E52" s="2" t="s">
        <v>523</v>
      </c>
      <c r="F52" s="142">
        <v>32700</v>
      </c>
      <c r="G52" s="526">
        <v>0.21</v>
      </c>
      <c r="I52" s="142">
        <v>35190</v>
      </c>
      <c r="J52" s="526">
        <v>0.28000000000000003</v>
      </c>
    </row>
    <row r="53" spans="2:12">
      <c r="B53" s="530" t="s">
        <v>508</v>
      </c>
      <c r="C53" s="91" t="s">
        <v>539</v>
      </c>
      <c r="D53" s="75" t="s">
        <v>484</v>
      </c>
      <c r="E53" s="2" t="s">
        <v>524</v>
      </c>
      <c r="F53" s="142">
        <v>32779</v>
      </c>
      <c r="G53" s="527">
        <v>0.185</v>
      </c>
      <c r="I53" s="142"/>
    </row>
    <row r="54" spans="2:12">
      <c r="B54" s="112"/>
      <c r="C54" s="90"/>
      <c r="D54" s="75" t="s">
        <v>484</v>
      </c>
      <c r="E54" s="2" t="s">
        <v>524</v>
      </c>
      <c r="F54" s="142">
        <v>33110</v>
      </c>
      <c r="G54" s="526">
        <v>0.24</v>
      </c>
      <c r="I54" s="142"/>
    </row>
    <row r="55" spans="2:12">
      <c r="I55" s="142"/>
    </row>
    <row r="56" spans="2:12">
      <c r="I56" s="142"/>
    </row>
    <row r="57" spans="2:12">
      <c r="D57" s="75" t="s">
        <v>484</v>
      </c>
      <c r="F57" s="142">
        <v>33968</v>
      </c>
      <c r="G57" s="527">
        <v>0.26500000000000001</v>
      </c>
      <c r="I57" s="142"/>
    </row>
    <row r="61" spans="2:12">
      <c r="D61" s="75" t="s">
        <v>484</v>
      </c>
      <c r="F61" s="142">
        <v>33996</v>
      </c>
      <c r="G61" s="181" t="s">
        <v>532</v>
      </c>
    </row>
  </sheetData>
  <mergeCells count="10">
    <mergeCell ref="A12:D12"/>
    <mergeCell ref="A1:A2"/>
    <mergeCell ref="B1:B2"/>
    <mergeCell ref="C1:C2"/>
    <mergeCell ref="D1:D2"/>
    <mergeCell ref="L19:M19"/>
    <mergeCell ref="N1:O1"/>
    <mergeCell ref="L1:M1"/>
    <mergeCell ref="P1:AA1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3"/>
  <sheetViews>
    <sheetView workbookViewId="0">
      <pane ySplit="2" topLeftCell="A3" activePane="bottomLeft" state="frozen"/>
      <selection pane="bottomLeft" activeCell="G36" sqref="G36"/>
    </sheetView>
  </sheetViews>
  <sheetFormatPr defaultRowHeight="11.25"/>
  <cols>
    <col min="1" max="1" width="8.140625" style="3" bestFit="1" customWidth="1"/>
    <col min="2" max="2" width="29.14062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704" t="s">
        <v>19</v>
      </c>
      <c r="B1" s="706" t="s">
        <v>340</v>
      </c>
      <c r="C1" s="706" t="s">
        <v>84</v>
      </c>
      <c r="D1" s="708" t="s">
        <v>341</v>
      </c>
      <c r="E1" s="709"/>
      <c r="F1" s="709"/>
      <c r="G1" s="710" t="s">
        <v>309</v>
      </c>
      <c r="H1" s="711"/>
      <c r="I1" s="700" t="s">
        <v>310</v>
      </c>
      <c r="J1" s="700"/>
      <c r="K1" s="274"/>
      <c r="L1" s="275"/>
      <c r="M1" s="701" t="s">
        <v>342</v>
      </c>
      <c r="N1" s="701"/>
      <c r="O1" s="701"/>
      <c r="P1" s="275"/>
      <c r="Q1" s="701" t="s">
        <v>343</v>
      </c>
      <c r="R1" s="701"/>
      <c r="S1" s="701"/>
      <c r="T1" s="701"/>
      <c r="U1" s="276"/>
      <c r="V1" s="702" t="s">
        <v>309</v>
      </c>
      <c r="W1" s="702" t="s">
        <v>344</v>
      </c>
      <c r="X1" s="702" t="s">
        <v>345</v>
      </c>
      <c r="Y1" s="276"/>
      <c r="Z1" s="694" t="s">
        <v>346</v>
      </c>
      <c r="AA1" s="695"/>
      <c r="AB1" s="695"/>
      <c r="AC1" s="695"/>
      <c r="AD1" s="696"/>
    </row>
    <row r="2" spans="1:30" ht="12" thickBot="1">
      <c r="A2" s="705"/>
      <c r="B2" s="707"/>
      <c r="C2" s="707"/>
      <c r="D2" s="219" t="s">
        <v>318</v>
      </c>
      <c r="E2" s="219" t="s">
        <v>324</v>
      </c>
      <c r="F2" s="156" t="s">
        <v>325</v>
      </c>
      <c r="G2" s="220" t="s">
        <v>347</v>
      </c>
      <c r="H2" s="221" t="s">
        <v>348</v>
      </c>
      <c r="I2" s="220" t="s">
        <v>349</v>
      </c>
      <c r="J2" s="222" t="s">
        <v>350</v>
      </c>
      <c r="K2" s="277" t="s">
        <v>351</v>
      </c>
      <c r="L2" s="278"/>
      <c r="M2" s="279" t="s">
        <v>354</v>
      </c>
      <c r="N2" s="279" t="s">
        <v>352</v>
      </c>
      <c r="O2" s="279" t="s">
        <v>353</v>
      </c>
      <c r="P2" s="278"/>
      <c r="Q2" s="280" t="s">
        <v>354</v>
      </c>
      <c r="R2" s="281">
        <v>1.2999999999999999E-2</v>
      </c>
      <c r="S2" s="281">
        <v>6.4999999999999997E-3</v>
      </c>
      <c r="T2" s="282">
        <v>1.25E-3</v>
      </c>
      <c r="U2" s="283"/>
      <c r="V2" s="703"/>
      <c r="W2" s="703"/>
      <c r="X2" s="703"/>
      <c r="Y2" s="283"/>
      <c r="Z2" s="284" t="s">
        <v>354</v>
      </c>
      <c r="AA2" s="284" t="s">
        <v>352</v>
      </c>
      <c r="AB2" s="285" t="s">
        <v>353</v>
      </c>
      <c r="AC2" s="284" t="s">
        <v>344</v>
      </c>
      <c r="AD2" s="284" t="s">
        <v>345</v>
      </c>
    </row>
    <row r="3" spans="1:30" s="17" customFormat="1">
      <c r="A3" s="124" t="str">
        <f>'1-συμβολαια'!A3</f>
        <v>1ο  τραπεζας</v>
      </c>
      <c r="B3" s="124" t="str">
        <f>'1-συμβολαια'!C3</f>
        <v>δάνειο χρεωλυτικό</v>
      </c>
      <c r="C3" s="223">
        <f>'1-συμβολαια'!D3</f>
        <v>7000000</v>
      </c>
      <c r="D3" s="223">
        <f>'8-κ-15-17'!D3</f>
        <v>91000.000000000015</v>
      </c>
      <c r="E3" s="223">
        <f>'8-κ-15-17'!M3</f>
        <v>0</v>
      </c>
      <c r="F3" s="223">
        <f>'8-κ-15-17'!V3</f>
        <v>0</v>
      </c>
      <c r="G3" s="223">
        <f>'2-δικαιώμ'!I3</f>
        <v>7344.9</v>
      </c>
      <c r="H3" s="223">
        <f>'2-δικαιώμ'!J3</f>
        <v>20</v>
      </c>
      <c r="I3" s="223">
        <f>'2-δικαιώμ'!K3</f>
        <v>4100.5</v>
      </c>
      <c r="J3" s="223">
        <f>'2-δικαιώμ'!L3</f>
        <v>820.1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7364.9</v>
      </c>
      <c r="W3" s="11">
        <f>'2-δικαιώμ'!K3</f>
        <v>4100.5</v>
      </c>
      <c r="X3" s="11">
        <f>'2-δικαιώμ'!L3</f>
        <v>820.1</v>
      </c>
      <c r="Z3" s="11"/>
      <c r="AA3" s="11"/>
      <c r="AB3" s="11"/>
      <c r="AC3" s="11"/>
      <c r="AD3" s="11"/>
    </row>
    <row r="4" spans="1:30" s="17" customFormat="1">
      <c r="A4" s="124">
        <f>'1-συμβολαια'!A4</f>
        <v>0</v>
      </c>
      <c r="B4" s="124" t="str">
        <f>'1-συμβολαια'!C4</f>
        <v>υποθήκη</v>
      </c>
      <c r="C4" s="223">
        <f>'1-συμβολαια'!D4</f>
        <v>7500000</v>
      </c>
      <c r="D4" s="223">
        <f>'8-κ-15-17'!D4</f>
        <v>97500.000000000015</v>
      </c>
      <c r="E4" s="223">
        <f>'8-κ-15-17'!M4</f>
        <v>0</v>
      </c>
      <c r="F4" s="223">
        <f>'8-κ-15-17'!V4</f>
        <v>0</v>
      </c>
      <c r="G4" s="223">
        <f>'2-δικαιώμ'!I4</f>
        <v>7862.4</v>
      </c>
      <c r="H4" s="223">
        <f>'2-δικαιώμ'!J4</f>
        <v>20</v>
      </c>
      <c r="I4" s="223">
        <f>'2-δικαιώμ'!K4</f>
        <v>4388</v>
      </c>
      <c r="J4" s="223">
        <f>'2-δικαιώμ'!L4</f>
        <v>877.6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7882.4</v>
      </c>
      <c r="W4" s="11">
        <f>'2-δικαιώμ'!K4</f>
        <v>4388</v>
      </c>
      <c r="X4" s="11">
        <f>'2-δικαιώμ'!L4</f>
        <v>877.6</v>
      </c>
      <c r="Z4" s="11"/>
      <c r="AA4" s="11"/>
      <c r="AB4" s="11"/>
      <c r="AC4" s="11"/>
      <c r="AD4" s="11"/>
    </row>
    <row r="5" spans="1:30" s="17" customFormat="1">
      <c r="A5" s="124">
        <f>'1-συμβολαια'!A5</f>
        <v>0</v>
      </c>
      <c r="B5" s="124" t="str">
        <f>'1-συμβολαια'!C5</f>
        <v>δανείου ΤΟΚΟΙ</v>
      </c>
      <c r="C5" s="223">
        <f>'1-συμβολαια'!D5</f>
        <v>18944030</v>
      </c>
      <c r="D5" s="223">
        <f>'8-κ-15-17'!D5</f>
        <v>246272.39</v>
      </c>
      <c r="E5" s="223">
        <f>'8-κ-15-17'!M5</f>
        <v>0</v>
      </c>
      <c r="F5" s="223">
        <f>'8-κ-15-17'!V5</f>
        <v>0</v>
      </c>
      <c r="G5" s="223">
        <f>'2-δικαιώμ'!I5</f>
        <v>19706.97105</v>
      </c>
      <c r="H5" s="223">
        <f>'2-δικαιώμ'!J5</f>
        <v>20</v>
      </c>
      <c r="I5" s="223">
        <f>'2-δικαιώμ'!K5</f>
        <v>10968.31725</v>
      </c>
      <c r="J5" s="223">
        <f>'2-δικαιώμ'!L5</f>
        <v>2193.66345</v>
      </c>
      <c r="M5" s="24"/>
      <c r="N5" s="24"/>
      <c r="O5" s="24"/>
      <c r="Q5" s="11"/>
      <c r="R5" s="11"/>
      <c r="S5" s="11"/>
      <c r="T5" s="11"/>
      <c r="V5" s="11">
        <f>'2-δικαιώμ'!I5+'2-δικαιώμ'!J5</f>
        <v>19726.97105</v>
      </c>
      <c r="W5" s="11">
        <f>'2-δικαιώμ'!K5</f>
        <v>10968.31725</v>
      </c>
      <c r="X5" s="11">
        <f>'2-δικαιώμ'!L5</f>
        <v>2193.66345</v>
      </c>
      <c r="Z5" s="11"/>
      <c r="AA5" s="11"/>
      <c r="AB5" s="11"/>
      <c r="AC5" s="11"/>
      <c r="AD5" s="11"/>
    </row>
    <row r="6" spans="1:30" s="17" customFormat="1">
      <c r="A6" s="124" t="str">
        <f>'1-συμβολαια'!A6</f>
        <v>2ο  τραπεζας</v>
      </c>
      <c r="B6" s="124" t="str">
        <f>'1-συμβολαια'!C6</f>
        <v>δάνειο χρεωλυτικό</v>
      </c>
      <c r="C6" s="223">
        <f>'1-συμβολαια'!D6</f>
        <v>7000000</v>
      </c>
      <c r="D6" s="223">
        <f>'8-κ-15-17'!D6</f>
        <v>91000.000000000015</v>
      </c>
      <c r="E6" s="223">
        <f>'8-κ-15-17'!M6</f>
        <v>0</v>
      </c>
      <c r="F6" s="223">
        <f>'8-κ-15-17'!V6</f>
        <v>0</v>
      </c>
      <c r="G6" s="223">
        <f>'2-δικαιώμ'!I6</f>
        <v>7344.9</v>
      </c>
      <c r="H6" s="223">
        <f>'2-δικαιώμ'!J6</f>
        <v>20</v>
      </c>
      <c r="I6" s="223">
        <f>'2-δικαιώμ'!K6</f>
        <v>4100.5</v>
      </c>
      <c r="J6" s="223">
        <f>'2-δικαιώμ'!L6</f>
        <v>820.1</v>
      </c>
      <c r="M6" s="24"/>
      <c r="N6" s="24"/>
      <c r="O6" s="24"/>
      <c r="Q6" s="11"/>
      <c r="R6" s="11"/>
      <c r="S6" s="11"/>
      <c r="T6" s="11"/>
      <c r="V6" s="11">
        <f>'2-δικαιώμ'!I6+'2-δικαιώμ'!J6</f>
        <v>7364.9</v>
      </c>
      <c r="W6" s="11">
        <f>'2-δικαιώμ'!K6</f>
        <v>4100.5</v>
      </c>
      <c r="X6" s="11">
        <f>'2-δικαιώμ'!L6</f>
        <v>820.1</v>
      </c>
      <c r="Z6" s="11"/>
      <c r="AA6" s="11"/>
      <c r="AB6" s="11"/>
      <c r="AC6" s="11"/>
      <c r="AD6" s="11"/>
    </row>
    <row r="7" spans="1:30" s="17" customFormat="1">
      <c r="A7" s="124">
        <f>'1-συμβολαια'!A7</f>
        <v>0</v>
      </c>
      <c r="B7" s="124" t="str">
        <f>'1-συμβολαια'!C7</f>
        <v>υποθήκη</v>
      </c>
      <c r="C7" s="223">
        <f>'1-συμβολαια'!D7</f>
        <v>7500000</v>
      </c>
      <c r="D7" s="223">
        <f>'8-κ-15-17'!D7</f>
        <v>97500.000000000015</v>
      </c>
      <c r="E7" s="223">
        <f>'8-κ-15-17'!M7</f>
        <v>0</v>
      </c>
      <c r="F7" s="223">
        <f>'8-κ-15-17'!V7</f>
        <v>0</v>
      </c>
      <c r="G7" s="223">
        <f>'2-δικαιώμ'!I7</f>
        <v>7862.4</v>
      </c>
      <c r="H7" s="223">
        <f>'2-δικαιώμ'!J7</f>
        <v>20</v>
      </c>
      <c r="I7" s="223">
        <f>'2-δικαιώμ'!K7</f>
        <v>4388</v>
      </c>
      <c r="J7" s="223">
        <f>'2-δικαιώμ'!L7</f>
        <v>877.6</v>
      </c>
      <c r="M7" s="24"/>
      <c r="N7" s="24"/>
      <c r="O7" s="24"/>
      <c r="Q7" s="11"/>
      <c r="R7" s="11"/>
      <c r="S7" s="11"/>
      <c r="T7" s="11"/>
      <c r="V7" s="11">
        <f>'2-δικαιώμ'!I7+'2-δικαιώμ'!J7</f>
        <v>7882.4</v>
      </c>
      <c r="W7" s="11">
        <f>'2-δικαιώμ'!K7</f>
        <v>4388</v>
      </c>
      <c r="X7" s="11">
        <f>'2-δικαιώμ'!L7</f>
        <v>877.6</v>
      </c>
      <c r="Z7" s="11"/>
      <c r="AA7" s="11"/>
      <c r="AB7" s="11"/>
      <c r="AC7" s="11"/>
      <c r="AD7" s="11"/>
    </row>
    <row r="8" spans="1:30" s="17" customFormat="1">
      <c r="A8" s="124">
        <f>'1-συμβολαια'!A8</f>
        <v>0</v>
      </c>
      <c r="B8" s="124" t="str">
        <f>'1-συμβολαια'!C8</f>
        <v>δανείου ΤΟΚΟΙ</v>
      </c>
      <c r="C8" s="223">
        <f>'1-συμβολαια'!D8</f>
        <v>18944030</v>
      </c>
      <c r="D8" s="223">
        <f>'8-κ-15-17'!D8</f>
        <v>246272.39</v>
      </c>
      <c r="E8" s="223">
        <f>'8-κ-15-17'!M8</f>
        <v>0</v>
      </c>
      <c r="F8" s="223">
        <f>'8-κ-15-17'!V8</f>
        <v>0</v>
      </c>
      <c r="G8" s="223">
        <f>'2-δικαιώμ'!I8</f>
        <v>19706.97105</v>
      </c>
      <c r="H8" s="223">
        <f>'2-δικαιώμ'!J8</f>
        <v>20</v>
      </c>
      <c r="I8" s="223">
        <f>'2-δικαιώμ'!K8</f>
        <v>10968.31725</v>
      </c>
      <c r="J8" s="223">
        <f>'2-δικαιώμ'!L8</f>
        <v>2193.66345</v>
      </c>
      <c r="M8" s="24"/>
      <c r="N8" s="24"/>
      <c r="O8" s="24"/>
      <c r="Q8" s="11"/>
      <c r="R8" s="11"/>
      <c r="S8" s="11"/>
      <c r="T8" s="11"/>
      <c r="V8" s="11">
        <f>'2-δικαιώμ'!I8+'2-δικαιώμ'!J8</f>
        <v>19726.97105</v>
      </c>
      <c r="W8" s="11">
        <f>'2-δικαιώμ'!K8</f>
        <v>10968.31725</v>
      </c>
      <c r="X8" s="11">
        <f>'2-δικαιώμ'!L8</f>
        <v>2193.66345</v>
      </c>
      <c r="Z8" s="11"/>
      <c r="AA8" s="11"/>
      <c r="AB8" s="11"/>
      <c r="AC8" s="11"/>
      <c r="AD8" s="11"/>
    </row>
    <row r="9" spans="1:30" s="17" customFormat="1">
      <c r="A9" s="124" t="str">
        <f>'1-συμβολαια'!A9</f>
        <v>3ο</v>
      </c>
      <c r="B9" s="124" t="str">
        <f>'1-συμβολαια'!C9</f>
        <v>δάνειο χρεωλυτικό</v>
      </c>
      <c r="C9" s="223">
        <f>'1-συμβολαια'!D9</f>
        <v>100000</v>
      </c>
      <c r="D9" s="223">
        <f>'8-κ-15-17'!D9</f>
        <v>1300.0000000000002</v>
      </c>
      <c r="E9" s="223">
        <f>'8-κ-15-17'!M9</f>
        <v>0</v>
      </c>
      <c r="F9" s="223">
        <f>'8-κ-15-17'!V9</f>
        <v>0</v>
      </c>
      <c r="G9" s="223">
        <f>'2-δικαιώμ'!I9</f>
        <v>203.4</v>
      </c>
      <c r="H9" s="223">
        <f>'2-δικαιώμ'!J9</f>
        <v>20</v>
      </c>
      <c r="I9" s="223">
        <f>'2-δικαιώμ'!K9</f>
        <v>133</v>
      </c>
      <c r="J9" s="223">
        <f>'2-δικαιώμ'!L9</f>
        <v>26.6</v>
      </c>
      <c r="M9" s="24"/>
      <c r="N9" s="24"/>
      <c r="O9" s="24"/>
      <c r="Q9" s="11"/>
      <c r="R9" s="11"/>
      <c r="S9" s="11"/>
      <c r="T9" s="11"/>
      <c r="V9" s="11">
        <f>'2-δικαιώμ'!I9+'2-δικαιώμ'!J9</f>
        <v>223.4</v>
      </c>
      <c r="W9" s="11">
        <f>'2-δικαιώμ'!K9</f>
        <v>133</v>
      </c>
      <c r="X9" s="11">
        <f>'2-δικαιώμ'!L9</f>
        <v>26.6</v>
      </c>
      <c r="Z9" s="11"/>
      <c r="AA9" s="11"/>
      <c r="AB9" s="11"/>
      <c r="AC9" s="11"/>
      <c r="AD9" s="11"/>
    </row>
    <row r="10" spans="1:30" s="17" customFormat="1">
      <c r="A10" s="124">
        <f>'1-συμβολαια'!A10</f>
        <v>0</v>
      </c>
      <c r="B10" s="124" t="str">
        <f>'1-συμβολαια'!C10</f>
        <v>υποθήκη</v>
      </c>
      <c r="C10" s="223">
        <f>'1-συμβολαια'!D10</f>
        <v>100000</v>
      </c>
      <c r="D10" s="223">
        <f>'8-κ-15-17'!D10</f>
        <v>1300.0000000000002</v>
      </c>
      <c r="E10" s="223">
        <f>'8-κ-15-17'!M10</f>
        <v>0</v>
      </c>
      <c r="F10" s="223">
        <f>'8-κ-15-17'!V10</f>
        <v>0</v>
      </c>
      <c r="G10" s="223">
        <f>'2-δικαιώμ'!I10</f>
        <v>203.4</v>
      </c>
      <c r="H10" s="223">
        <f>'2-δικαιώμ'!J10</f>
        <v>20</v>
      </c>
      <c r="I10" s="223">
        <f>'2-δικαιώμ'!K10</f>
        <v>133</v>
      </c>
      <c r="J10" s="223">
        <f>'2-δικαιώμ'!L10</f>
        <v>26.6</v>
      </c>
      <c r="M10" s="24"/>
      <c r="N10" s="24"/>
      <c r="O10" s="24"/>
      <c r="Q10" s="11"/>
      <c r="R10" s="11"/>
      <c r="S10" s="11"/>
      <c r="T10" s="11"/>
      <c r="V10" s="11">
        <f>'2-δικαιώμ'!I10+'2-δικαιώμ'!J10</f>
        <v>223.4</v>
      </c>
      <c r="W10" s="11">
        <f>'2-δικαιώμ'!K10</f>
        <v>133</v>
      </c>
      <c r="X10" s="11">
        <f>'2-δικαιώμ'!L10</f>
        <v>26.6</v>
      </c>
      <c r="Z10" s="11"/>
      <c r="AA10" s="11"/>
      <c r="AB10" s="11"/>
      <c r="AC10" s="11"/>
      <c r="AD10" s="11"/>
    </row>
    <row r="11" spans="1:30" s="17" customFormat="1">
      <c r="A11" s="124">
        <f>'1-συμβολαια'!A11</f>
        <v>0</v>
      </c>
      <c r="B11" s="124" t="str">
        <f>'1-συμβολαια'!C11</f>
        <v>δανείου ΤΟΚΟΙ</v>
      </c>
      <c r="C11" s="223">
        <f>'1-συμβολαια'!D11</f>
        <v>270629</v>
      </c>
      <c r="D11" s="223">
        <f>'8-κ-15-17'!D11</f>
        <v>3518.1770000000001</v>
      </c>
      <c r="E11" s="223">
        <f>'8-κ-15-17'!M11</f>
        <v>0</v>
      </c>
      <c r="F11" s="223">
        <f>'8-κ-15-17'!V11</f>
        <v>0</v>
      </c>
      <c r="G11" s="223">
        <f>'2-δικαιώμ'!I11</f>
        <v>380.001015</v>
      </c>
      <c r="H11" s="223">
        <f>'2-δικαιώμ'!J11</f>
        <v>20</v>
      </c>
      <c r="I11" s="223">
        <f>'2-δικαιώμ'!K11</f>
        <v>231.11167500000002</v>
      </c>
      <c r="J11" s="223">
        <f>'2-δικαιώμ'!L11</f>
        <v>46.222335000000001</v>
      </c>
      <c r="M11" s="24"/>
      <c r="N11" s="24"/>
      <c r="O11" s="24"/>
      <c r="Q11" s="11"/>
      <c r="R11" s="11"/>
      <c r="S11" s="11"/>
      <c r="T11" s="11"/>
      <c r="V11" s="11">
        <f>'2-δικαιώμ'!I11+'2-δικαιώμ'!J11</f>
        <v>400.001015</v>
      </c>
      <c r="W11" s="11">
        <f>'2-δικαιώμ'!K11</f>
        <v>231.11167500000002</v>
      </c>
      <c r="X11" s="11">
        <f>'2-δικαιώμ'!L11</f>
        <v>46.222335000000001</v>
      </c>
      <c r="Z11" s="11"/>
      <c r="AA11" s="11"/>
      <c r="AB11" s="11"/>
      <c r="AC11" s="11"/>
      <c r="AD11" s="11"/>
    </row>
    <row r="12" spans="1:30">
      <c r="A12" s="697" t="str">
        <f>'1-συμβολαια'!A12</f>
        <v>σύνολο</v>
      </c>
      <c r="B12" s="698"/>
      <c r="C12" s="699"/>
      <c r="D12" s="207">
        <f t="shared" ref="D12:J12" si="0">SUM(D3:D11)</f>
        <v>875662.95700000005</v>
      </c>
      <c r="E12" s="207">
        <f t="shared" si="0"/>
        <v>0</v>
      </c>
      <c r="F12" s="207">
        <f t="shared" si="0"/>
        <v>0</v>
      </c>
      <c r="G12" s="207">
        <f t="shared" si="0"/>
        <v>70615.343114999981</v>
      </c>
      <c r="H12" s="207">
        <f t="shared" si="0"/>
        <v>180</v>
      </c>
      <c r="I12" s="207">
        <f t="shared" si="0"/>
        <v>39410.746175</v>
      </c>
      <c r="J12" s="207">
        <f t="shared" si="0"/>
        <v>7882.1492350000017</v>
      </c>
    </row>
    <row r="15" spans="1:30">
      <c r="B15" s="90"/>
      <c r="D15" s="2"/>
      <c r="E15" s="2"/>
      <c r="F15" s="2"/>
      <c r="G15" s="2"/>
      <c r="H15" s="2"/>
      <c r="I15" s="2"/>
      <c r="J15" s="2"/>
    </row>
    <row r="16" spans="1:30" ht="12.75">
      <c r="B16" s="234" t="s">
        <v>381</v>
      </c>
      <c r="D16" s="2"/>
      <c r="E16" s="2"/>
      <c r="F16" s="2"/>
      <c r="G16" s="170"/>
      <c r="H16" s="5"/>
      <c r="I16" s="5"/>
      <c r="J16" s="2"/>
    </row>
    <row r="17" spans="2:12" ht="12.75">
      <c r="B17" s="235" t="s">
        <v>382</v>
      </c>
      <c r="D17" s="2"/>
      <c r="E17" s="2"/>
      <c r="F17" s="2"/>
      <c r="G17" s="117"/>
      <c r="J17" s="2"/>
      <c r="L17" s="117"/>
    </row>
    <row r="18" spans="2:12" ht="15.75">
      <c r="B18" s="248" t="s">
        <v>383</v>
      </c>
      <c r="D18" s="2"/>
      <c r="E18" s="2"/>
      <c r="F18" s="2"/>
      <c r="G18" s="2"/>
      <c r="H18" s="5"/>
      <c r="I18" s="5"/>
      <c r="J18" s="2"/>
    </row>
    <row r="19" spans="2:12">
      <c r="B19" s="90"/>
      <c r="D19" s="2"/>
      <c r="E19" s="2"/>
      <c r="F19" s="2"/>
      <c r="G19" s="2"/>
      <c r="H19" s="5"/>
      <c r="J19" s="2"/>
    </row>
    <row r="20" spans="2:12">
      <c r="B20" s="90"/>
      <c r="D20" s="2"/>
      <c r="E20" s="2"/>
      <c r="F20" s="2"/>
      <c r="G20" s="2"/>
      <c r="H20" s="240"/>
      <c r="I20" s="5"/>
      <c r="J20" s="5"/>
    </row>
    <row r="21" spans="2:12">
      <c r="B21" s="90"/>
      <c r="D21" s="2"/>
      <c r="E21" s="2"/>
      <c r="F21" s="2"/>
      <c r="G21" s="2"/>
      <c r="H21" s="2"/>
      <c r="I21" s="2"/>
      <c r="J21" s="2"/>
    </row>
    <row r="22" spans="2:12">
      <c r="B22" s="90"/>
      <c r="D22" s="2"/>
      <c r="E22" s="2"/>
      <c r="F22" s="2"/>
      <c r="G22" s="2"/>
      <c r="H22" s="2"/>
      <c r="I22" s="2"/>
      <c r="J22" s="2"/>
    </row>
    <row r="23" spans="2:12">
      <c r="B23" s="90"/>
      <c r="D23" s="2"/>
      <c r="E23" s="2"/>
      <c r="F23" s="2"/>
      <c r="G23" s="2"/>
      <c r="H23" s="2"/>
      <c r="I23" s="2"/>
      <c r="J23" s="2"/>
    </row>
    <row r="24" spans="2:12">
      <c r="B24" s="90"/>
      <c r="D24" s="2"/>
      <c r="E24" s="2"/>
      <c r="F24" s="2"/>
      <c r="G24" s="2"/>
      <c r="H24" s="2"/>
      <c r="I24" s="2"/>
      <c r="J24" s="2"/>
    </row>
    <row r="25" spans="2:12">
      <c r="C25" s="320"/>
      <c r="D25" s="7"/>
      <c r="E25" s="7"/>
    </row>
    <row r="26" spans="2:12">
      <c r="C26" s="320"/>
      <c r="D26" s="7"/>
      <c r="E26" s="7"/>
    </row>
    <row r="27" spans="2:12">
      <c r="C27" s="320"/>
      <c r="D27" s="7"/>
      <c r="E27" s="7"/>
    </row>
    <row r="28" spans="2:12">
      <c r="C28" s="320"/>
      <c r="D28" s="7"/>
      <c r="E28" s="7"/>
    </row>
    <row r="29" spans="2:12">
      <c r="C29" s="320"/>
      <c r="D29" s="7"/>
      <c r="E29" s="7"/>
    </row>
    <row r="30" spans="2:12">
      <c r="C30" s="320"/>
      <c r="D30" s="7"/>
      <c r="E30" s="7"/>
    </row>
    <row r="31" spans="2:12">
      <c r="C31" s="320"/>
      <c r="D31" s="7"/>
      <c r="E31" s="7"/>
    </row>
    <row r="32" spans="2:12">
      <c r="C32" s="320"/>
      <c r="D32" s="7"/>
      <c r="E32" s="7"/>
    </row>
    <row r="33" spans="3:5">
      <c r="C33" s="320"/>
      <c r="D33" s="7"/>
      <c r="E33" s="7"/>
    </row>
  </sheetData>
  <mergeCells count="13">
    <mergeCell ref="Z1:AD1"/>
    <mergeCell ref="A12:C12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33"/>
  <sheetViews>
    <sheetView workbookViewId="0">
      <pane ySplit="2" topLeftCell="A3" activePane="bottomLeft" state="frozen"/>
      <selection pane="bottomLeft" activeCell="F20" sqref="F20"/>
    </sheetView>
  </sheetViews>
  <sheetFormatPr defaultRowHeight="11.25"/>
  <cols>
    <col min="1" max="1" width="10.42578125" style="7" bestFit="1" customWidth="1"/>
    <col min="2" max="2" width="62.140625" style="90" bestFit="1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582" t="s">
        <v>1</v>
      </c>
      <c r="B1" s="584" t="s">
        <v>0</v>
      </c>
      <c r="C1" s="621" t="s">
        <v>7</v>
      </c>
      <c r="D1" s="719" t="s">
        <v>43</v>
      </c>
      <c r="E1" s="720"/>
      <c r="F1" s="720"/>
      <c r="G1" s="721" t="s">
        <v>395</v>
      </c>
      <c r="H1" s="722"/>
      <c r="I1" s="722"/>
      <c r="J1" s="722"/>
      <c r="K1" s="723"/>
      <c r="L1" s="715" t="s">
        <v>55</v>
      </c>
      <c r="M1" s="712" t="s">
        <v>29</v>
      </c>
      <c r="N1" s="713"/>
      <c r="O1" s="713"/>
      <c r="P1" s="713"/>
      <c r="Q1" s="713"/>
      <c r="R1" s="713"/>
      <c r="S1" s="714"/>
    </row>
    <row r="2" spans="1:25" ht="34.5" customHeight="1" thickBot="1">
      <c r="A2" s="583"/>
      <c r="B2" s="585"/>
      <c r="C2" s="622"/>
      <c r="D2" s="245" t="s">
        <v>305</v>
      </c>
      <c r="E2" s="245" t="s">
        <v>394</v>
      </c>
      <c r="F2" s="251" t="s">
        <v>89</v>
      </c>
      <c r="G2" s="249" t="s">
        <v>305</v>
      </c>
      <c r="H2" s="250" t="s">
        <v>309</v>
      </c>
      <c r="I2" s="250" t="s">
        <v>396</v>
      </c>
      <c r="J2" s="250" t="s">
        <v>310</v>
      </c>
      <c r="K2" s="247" t="s">
        <v>33</v>
      </c>
      <c r="L2" s="716"/>
      <c r="M2" s="575"/>
      <c r="N2" s="576"/>
      <c r="O2" s="576"/>
      <c r="P2" s="576"/>
      <c r="Q2" s="576"/>
      <c r="R2" s="576"/>
      <c r="S2" s="577"/>
    </row>
    <row r="3" spans="1:25" s="108" customFormat="1" ht="14.25">
      <c r="A3" s="109" t="str">
        <f>'1-συμβολαια'!A3</f>
        <v>1ο  τραπεζας</v>
      </c>
      <c r="B3" s="110" t="str">
        <f>'1-συμβολαια'!C3</f>
        <v>δάνειο χρεωλυτικό</v>
      </c>
      <c r="C3" s="111">
        <f>'1-συμβολαια'!D3</f>
        <v>7000000</v>
      </c>
      <c r="D3" s="253"/>
      <c r="E3" s="253"/>
      <c r="F3" s="252"/>
      <c r="G3" s="253"/>
      <c r="H3" s="254"/>
      <c r="I3" s="254"/>
      <c r="J3" s="254"/>
      <c r="K3" s="254">
        <f t="shared" ref="K3:K10" si="0">D3+E3-G3-H3-I3-J3</f>
        <v>0</v>
      </c>
      <c r="L3" s="254"/>
      <c r="M3" s="132" t="s">
        <v>124</v>
      </c>
      <c r="N3" s="132" t="s">
        <v>401</v>
      </c>
      <c r="O3" s="132" t="s">
        <v>122</v>
      </c>
      <c r="P3" s="132" t="s">
        <v>402</v>
      </c>
      <c r="Q3" s="132" t="s">
        <v>403</v>
      </c>
      <c r="R3" s="132" t="s">
        <v>404</v>
      </c>
      <c r="S3" s="24"/>
    </row>
    <row r="4" spans="1:25" s="108" customFormat="1" ht="14.25">
      <c r="A4" s="109">
        <f>'1-συμβολαια'!A4</f>
        <v>0</v>
      </c>
      <c r="B4" s="110" t="str">
        <f>'1-συμβολαια'!C4</f>
        <v>υποθήκη</v>
      </c>
      <c r="C4" s="111">
        <f>'1-συμβολαια'!D4</f>
        <v>7500000</v>
      </c>
      <c r="D4" s="253"/>
      <c r="E4" s="253"/>
      <c r="F4" s="252"/>
      <c r="G4" s="253"/>
      <c r="H4" s="254"/>
      <c r="I4" s="254"/>
      <c r="J4" s="254"/>
      <c r="K4" s="254">
        <f t="shared" si="0"/>
        <v>0</v>
      </c>
      <c r="L4" s="254"/>
      <c r="M4" s="132" t="s">
        <v>124</v>
      </c>
      <c r="N4" s="132" t="s">
        <v>401</v>
      </c>
      <c r="O4" s="132" t="s">
        <v>122</v>
      </c>
      <c r="P4" s="132" t="s">
        <v>402</v>
      </c>
      <c r="Q4" s="132" t="s">
        <v>403</v>
      </c>
      <c r="R4" s="132" t="s">
        <v>404</v>
      </c>
      <c r="S4" s="24"/>
    </row>
    <row r="5" spans="1:25" s="108" customFormat="1" ht="14.25">
      <c r="A5" s="109">
        <f>'1-συμβολαια'!A5</f>
        <v>0</v>
      </c>
      <c r="B5" s="110" t="str">
        <f>'1-συμβολαια'!C5</f>
        <v>δανείου ΤΟΚΟΙ</v>
      </c>
      <c r="C5" s="111">
        <f>'1-συμβολαια'!D5</f>
        <v>18944030</v>
      </c>
      <c r="D5" s="253"/>
      <c r="E5" s="253"/>
      <c r="F5" s="252"/>
      <c r="G5" s="253"/>
      <c r="H5" s="254"/>
      <c r="I5" s="254"/>
      <c r="J5" s="254"/>
      <c r="K5" s="254">
        <f t="shared" si="0"/>
        <v>0</v>
      </c>
      <c r="L5" s="254"/>
      <c r="M5" s="132" t="s">
        <v>124</v>
      </c>
      <c r="N5" s="132" t="s">
        <v>401</v>
      </c>
      <c r="O5" s="132" t="s">
        <v>122</v>
      </c>
      <c r="P5" s="132" t="s">
        <v>402</v>
      </c>
      <c r="Q5" s="132" t="s">
        <v>403</v>
      </c>
      <c r="R5" s="132" t="s">
        <v>404</v>
      </c>
      <c r="S5" s="24"/>
    </row>
    <row r="6" spans="1:25" s="108" customFormat="1" ht="14.25">
      <c r="A6" s="109" t="str">
        <f>'1-συμβολαια'!A6</f>
        <v>2ο  τραπεζας</v>
      </c>
      <c r="B6" s="110" t="str">
        <f>'1-συμβολαια'!C6</f>
        <v>δάνειο χρεωλυτικό</v>
      </c>
      <c r="C6" s="111">
        <f>'1-συμβολαια'!D6</f>
        <v>7000000</v>
      </c>
      <c r="D6" s="253"/>
      <c r="E6" s="253"/>
      <c r="F6" s="252"/>
      <c r="G6" s="253"/>
      <c r="H6" s="254"/>
      <c r="I6" s="254"/>
      <c r="J6" s="254"/>
      <c r="K6" s="254">
        <f t="shared" si="0"/>
        <v>0</v>
      </c>
      <c r="L6" s="254"/>
      <c r="M6" s="132" t="s">
        <v>124</v>
      </c>
      <c r="N6" s="132" t="s">
        <v>401</v>
      </c>
      <c r="O6" s="132" t="s">
        <v>122</v>
      </c>
      <c r="P6" s="132" t="s">
        <v>402</v>
      </c>
      <c r="Q6" s="132" t="s">
        <v>403</v>
      </c>
      <c r="R6" s="132" t="s">
        <v>404</v>
      </c>
      <c r="S6" s="24"/>
    </row>
    <row r="7" spans="1:25" s="108" customFormat="1" ht="14.25">
      <c r="A7" s="109">
        <f>'1-συμβολαια'!A7</f>
        <v>0</v>
      </c>
      <c r="B7" s="110" t="str">
        <f>'1-συμβολαια'!C7</f>
        <v>υποθήκη</v>
      </c>
      <c r="C7" s="111">
        <f>'1-συμβολαια'!D7</f>
        <v>7500000</v>
      </c>
      <c r="D7" s="253"/>
      <c r="E7" s="253"/>
      <c r="F7" s="252"/>
      <c r="G7" s="253"/>
      <c r="H7" s="254"/>
      <c r="I7" s="254"/>
      <c r="J7" s="254"/>
      <c r="K7" s="254">
        <f t="shared" si="0"/>
        <v>0</v>
      </c>
      <c r="L7" s="254"/>
      <c r="M7" s="132" t="s">
        <v>124</v>
      </c>
      <c r="N7" s="132" t="s">
        <v>401</v>
      </c>
      <c r="O7" s="132" t="s">
        <v>122</v>
      </c>
      <c r="P7" s="132" t="s">
        <v>402</v>
      </c>
      <c r="Q7" s="132" t="s">
        <v>403</v>
      </c>
      <c r="R7" s="132" t="s">
        <v>404</v>
      </c>
      <c r="S7" s="24"/>
    </row>
    <row r="8" spans="1:25" s="108" customFormat="1" ht="14.25">
      <c r="A8" s="109">
        <f>'1-συμβολαια'!A8</f>
        <v>0</v>
      </c>
      <c r="B8" s="110" t="str">
        <f>'1-συμβολαια'!C8</f>
        <v>δανείου ΤΟΚΟΙ</v>
      </c>
      <c r="C8" s="111">
        <f>'1-συμβολαια'!D8</f>
        <v>18944030</v>
      </c>
      <c r="D8" s="253"/>
      <c r="E8" s="253"/>
      <c r="F8" s="252"/>
      <c r="G8" s="253"/>
      <c r="H8" s="254"/>
      <c r="I8" s="254"/>
      <c r="J8" s="254"/>
      <c r="K8" s="254">
        <f t="shared" si="0"/>
        <v>0</v>
      </c>
      <c r="L8" s="254"/>
      <c r="M8" s="132" t="s">
        <v>124</v>
      </c>
      <c r="N8" s="132" t="s">
        <v>401</v>
      </c>
      <c r="O8" s="132" t="s">
        <v>122</v>
      </c>
      <c r="P8" s="132" t="s">
        <v>402</v>
      </c>
      <c r="Q8" s="132" t="s">
        <v>403</v>
      </c>
      <c r="R8" s="132" t="s">
        <v>404</v>
      </c>
      <c r="S8" s="24"/>
    </row>
    <row r="9" spans="1:25" s="108" customFormat="1" ht="14.25">
      <c r="A9" s="109" t="str">
        <f>'1-συμβολαια'!A9</f>
        <v>3ο</v>
      </c>
      <c r="B9" s="110" t="str">
        <f>'1-συμβολαια'!C9</f>
        <v>δάνειο χρεωλυτικό</v>
      </c>
      <c r="C9" s="111">
        <f>'1-συμβολαια'!D9</f>
        <v>100000</v>
      </c>
      <c r="D9" s="253"/>
      <c r="E9" s="253"/>
      <c r="F9" s="252"/>
      <c r="G9" s="253"/>
      <c r="H9" s="254"/>
      <c r="I9" s="254"/>
      <c r="J9" s="254"/>
      <c r="K9" s="254">
        <f t="shared" si="0"/>
        <v>0</v>
      </c>
      <c r="L9" s="254"/>
      <c r="M9" s="132" t="s">
        <v>124</v>
      </c>
      <c r="N9" s="132" t="s">
        <v>401</v>
      </c>
      <c r="O9" s="132" t="s">
        <v>122</v>
      </c>
      <c r="P9" s="132" t="s">
        <v>402</v>
      </c>
      <c r="Q9" s="132" t="s">
        <v>403</v>
      </c>
      <c r="R9" s="132" t="s">
        <v>404</v>
      </c>
      <c r="S9" s="24"/>
    </row>
    <row r="10" spans="1:25" s="108" customFormat="1" ht="14.25">
      <c r="A10" s="109">
        <f>'1-συμβολαια'!A10</f>
        <v>0</v>
      </c>
      <c r="B10" s="110" t="str">
        <f>'1-συμβολαια'!C10</f>
        <v>υποθήκη</v>
      </c>
      <c r="C10" s="111">
        <f>'1-συμβολαια'!D10</f>
        <v>100000</v>
      </c>
      <c r="D10" s="253"/>
      <c r="E10" s="253"/>
      <c r="F10" s="252"/>
      <c r="G10" s="253"/>
      <c r="H10" s="254"/>
      <c r="I10" s="254"/>
      <c r="J10" s="254"/>
      <c r="K10" s="254">
        <f t="shared" si="0"/>
        <v>0</v>
      </c>
      <c r="L10" s="254"/>
      <c r="M10" s="132" t="s">
        <v>124</v>
      </c>
      <c r="N10" s="132" t="s">
        <v>401</v>
      </c>
      <c r="O10" s="132" t="s">
        <v>122</v>
      </c>
      <c r="P10" s="132" t="s">
        <v>402</v>
      </c>
      <c r="Q10" s="132" t="s">
        <v>403</v>
      </c>
      <c r="R10" s="132" t="s">
        <v>404</v>
      </c>
      <c r="S10" s="24"/>
    </row>
    <row r="11" spans="1:25" s="108" customFormat="1" ht="14.25">
      <c r="A11" s="109">
        <f>'1-συμβολαια'!A11</f>
        <v>0</v>
      </c>
      <c r="B11" s="110" t="str">
        <f>'1-συμβολαια'!C11</f>
        <v>δανείου ΤΟΚΟΙ</v>
      </c>
      <c r="C11" s="111">
        <f>'1-συμβολαια'!D11</f>
        <v>270629</v>
      </c>
      <c r="D11" s="253"/>
      <c r="E11" s="253"/>
      <c r="F11" s="252"/>
      <c r="G11" s="253"/>
      <c r="H11" s="254"/>
      <c r="I11" s="254"/>
      <c r="J11" s="254"/>
      <c r="K11" s="254">
        <f t="shared" ref="K11" si="1">D11+E11-G11-H11-I11-J11</f>
        <v>0</v>
      </c>
      <c r="L11" s="254"/>
      <c r="M11" s="132" t="s">
        <v>124</v>
      </c>
      <c r="N11" s="132" t="s">
        <v>401</v>
      </c>
      <c r="O11" s="132" t="s">
        <v>122</v>
      </c>
      <c r="P11" s="132" t="s">
        <v>402</v>
      </c>
      <c r="Q11" s="132" t="s">
        <v>403</v>
      </c>
      <c r="R11" s="132" t="s">
        <v>404</v>
      </c>
      <c r="S11" s="24"/>
    </row>
    <row r="12" spans="1:25" ht="15.75">
      <c r="A12" s="717" t="s">
        <v>54</v>
      </c>
      <c r="B12" s="718"/>
      <c r="C12" s="718"/>
      <c r="D12" s="255">
        <f t="shared" ref="D12:L12" si="2">SUM(D3:D11)</f>
        <v>0</v>
      </c>
      <c r="E12" s="255">
        <f t="shared" si="2"/>
        <v>0</v>
      </c>
      <c r="F12" s="255">
        <f t="shared" si="2"/>
        <v>0</v>
      </c>
      <c r="G12" s="255">
        <f t="shared" si="2"/>
        <v>0</v>
      </c>
      <c r="H12" s="255">
        <f t="shared" si="2"/>
        <v>0</v>
      </c>
      <c r="I12" s="255">
        <f t="shared" si="2"/>
        <v>0</v>
      </c>
      <c r="J12" s="255">
        <f t="shared" si="2"/>
        <v>0</v>
      </c>
      <c r="K12" s="255">
        <f t="shared" si="2"/>
        <v>0</v>
      </c>
      <c r="L12" s="255">
        <f t="shared" si="2"/>
        <v>0</v>
      </c>
    </row>
    <row r="13" spans="1:25" ht="15.75">
      <c r="M13" s="129" t="s">
        <v>100</v>
      </c>
      <c r="N13" s="146"/>
      <c r="O13" s="146"/>
      <c r="P13" s="146"/>
      <c r="Q13" s="146"/>
      <c r="R13" s="146"/>
      <c r="S13" s="146"/>
      <c r="T13" s="122"/>
      <c r="U13" s="122"/>
      <c r="V13" s="122"/>
      <c r="W13" s="122"/>
      <c r="X13" s="5"/>
    </row>
    <row r="14" spans="1:25" ht="15.75">
      <c r="M14" s="246"/>
      <c r="N14" s="129" t="s">
        <v>397</v>
      </c>
      <c r="O14" s="246"/>
      <c r="P14" s="246"/>
      <c r="Q14" s="246"/>
      <c r="R14" s="246"/>
      <c r="S14" s="246"/>
      <c r="T14" s="246"/>
      <c r="U14" s="246"/>
      <c r="V14" s="246"/>
      <c r="W14" s="257"/>
      <c r="X14" s="257"/>
      <c r="Y14" s="257"/>
    </row>
    <row r="15" spans="1:25" ht="15.75">
      <c r="M15" s="257"/>
      <c r="N15" s="257"/>
      <c r="O15" s="146" t="s">
        <v>101</v>
      </c>
      <c r="P15" s="146"/>
      <c r="Q15" s="146"/>
      <c r="R15" s="146"/>
      <c r="S15" s="146"/>
      <c r="T15" s="146"/>
      <c r="U15" s="146"/>
      <c r="V15" s="146"/>
      <c r="W15" s="146"/>
      <c r="X15" s="257"/>
      <c r="Y15" s="256"/>
    </row>
    <row r="16" spans="1:25" ht="15.75">
      <c r="B16" s="137"/>
      <c r="M16" s="257"/>
      <c r="N16" s="257"/>
      <c r="O16" s="257"/>
      <c r="P16" s="258" t="s">
        <v>398</v>
      </c>
      <c r="Q16" s="257"/>
      <c r="R16" s="257"/>
      <c r="S16" s="258"/>
      <c r="T16" s="258"/>
      <c r="U16" s="258"/>
      <c r="V16" s="258"/>
      <c r="W16" s="258"/>
      <c r="X16" s="258"/>
      <c r="Y16" s="256"/>
    </row>
    <row r="17" spans="2:25" ht="15.75">
      <c r="B17" s="138"/>
      <c r="M17" s="257"/>
      <c r="N17" s="257"/>
      <c r="O17" s="257"/>
      <c r="P17" s="257"/>
      <c r="Q17" s="146" t="s">
        <v>399</v>
      </c>
      <c r="R17" s="146"/>
      <c r="S17" s="146"/>
      <c r="T17" s="258"/>
      <c r="U17" s="258"/>
      <c r="V17" s="146"/>
      <c r="W17" s="146"/>
      <c r="X17" s="146"/>
      <c r="Y17" s="256"/>
    </row>
    <row r="18" spans="2:25" ht="15.75">
      <c r="M18" s="257"/>
      <c r="N18" s="257"/>
      <c r="O18" s="257"/>
      <c r="P18" s="257"/>
      <c r="Q18" s="257"/>
      <c r="R18" s="258" t="s">
        <v>400</v>
      </c>
      <c r="S18" s="258"/>
      <c r="T18" s="258"/>
      <c r="U18" s="258"/>
      <c r="V18" s="258"/>
      <c r="W18" s="258"/>
      <c r="X18" s="258"/>
      <c r="Y18" s="256"/>
    </row>
    <row r="19" spans="2:25" ht="15.75">
      <c r="B19" s="137"/>
      <c r="C19" s="320"/>
      <c r="D19" s="7"/>
      <c r="E19" s="7"/>
      <c r="T19" s="131"/>
      <c r="Y19" s="256"/>
    </row>
    <row r="20" spans="2:25" ht="15.75">
      <c r="B20" s="138"/>
      <c r="C20" s="320"/>
      <c r="D20" s="7"/>
      <c r="E20" s="7"/>
      <c r="T20" s="131"/>
    </row>
    <row r="21" spans="2:25" ht="15.75">
      <c r="C21" s="90"/>
      <c r="D21" s="90"/>
      <c r="E21" s="90"/>
      <c r="F21" s="90"/>
      <c r="G21" s="90"/>
      <c r="H21" s="90"/>
      <c r="I21" s="90"/>
      <c r="J21" s="90"/>
      <c r="K21" s="90"/>
      <c r="L21" s="90"/>
      <c r="T21" s="131"/>
    </row>
    <row r="22" spans="2:25" ht="15.75">
      <c r="C22" s="320"/>
      <c r="D22" s="7"/>
      <c r="E22" s="7"/>
      <c r="T22" s="131"/>
    </row>
    <row r="23" spans="2:25">
      <c r="C23" s="320"/>
      <c r="D23" s="7"/>
      <c r="E23" s="7"/>
    </row>
    <row r="24" spans="2:25">
      <c r="C24" s="320"/>
      <c r="D24" s="7"/>
      <c r="E24" s="7"/>
    </row>
    <row r="25" spans="2:25">
      <c r="C25" s="320"/>
      <c r="D25" s="7"/>
      <c r="E25" s="7"/>
    </row>
    <row r="26" spans="2:25">
      <c r="C26" s="320"/>
      <c r="D26" s="7"/>
      <c r="E26" s="7"/>
    </row>
    <row r="27" spans="2:25">
      <c r="C27" s="320"/>
      <c r="D27" s="7"/>
      <c r="E27" s="7"/>
    </row>
    <row r="28" spans="2:25">
      <c r="C28" s="320"/>
      <c r="D28" s="7"/>
      <c r="E28" s="7"/>
    </row>
    <row r="29" spans="2:25">
      <c r="C29" s="320"/>
      <c r="D29" s="7"/>
      <c r="E29" s="7"/>
    </row>
    <row r="30" spans="2:25">
      <c r="C30" s="320"/>
      <c r="D30" s="7"/>
      <c r="E30" s="7"/>
    </row>
    <row r="31" spans="2:25">
      <c r="C31" s="320"/>
      <c r="D31" s="7"/>
      <c r="E31" s="7"/>
    </row>
    <row r="32" spans="2:25">
      <c r="C32" s="320"/>
      <c r="D32" s="7"/>
      <c r="E32" s="7"/>
    </row>
    <row r="33" spans="3:6">
      <c r="C33" s="320"/>
      <c r="D33" s="7"/>
      <c r="E33" s="7"/>
      <c r="F33" s="7"/>
    </row>
  </sheetData>
  <mergeCells count="8">
    <mergeCell ref="M1:S2"/>
    <mergeCell ref="L1:L2"/>
    <mergeCell ref="A12:C12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41"/>
  <sheetViews>
    <sheetView workbookViewId="0">
      <pane ySplit="2" topLeftCell="A3" activePane="bottomLeft" state="frozen"/>
      <selection pane="bottomLeft" activeCell="D26" sqref="D26"/>
    </sheetView>
  </sheetViews>
  <sheetFormatPr defaultRowHeight="15"/>
  <cols>
    <col min="1" max="1" width="11.5703125" style="102" bestFit="1" customWidth="1"/>
    <col min="2" max="2" width="56" style="103" customWidth="1"/>
    <col min="3" max="3" width="14.28515625" style="104" customWidth="1"/>
    <col min="4" max="4" width="10.42578125" style="104" bestFit="1" customWidth="1"/>
    <col min="5" max="5" width="16.7109375" style="104" bestFit="1" customWidth="1"/>
    <col min="6" max="6" width="7.85546875" style="101" customWidth="1"/>
    <col min="7" max="7" width="10" style="101" customWidth="1"/>
    <col min="8" max="8" width="6.140625" style="101" bestFit="1" customWidth="1"/>
    <col min="9" max="12" width="7.140625" style="101" customWidth="1"/>
    <col min="13" max="13" width="6.28515625" style="101" customWidth="1"/>
    <col min="14" max="21" width="7.140625" style="101" customWidth="1"/>
    <col min="22" max="22" width="30.85546875" style="101" customWidth="1"/>
    <col min="23" max="220" width="9.140625" style="97"/>
    <col min="221" max="221" width="9" style="97" bestFit="1" customWidth="1"/>
    <col min="222" max="222" width="9.85546875" style="97" bestFit="1" customWidth="1"/>
    <col min="223" max="223" width="9.140625" style="97" bestFit="1" customWidth="1"/>
    <col min="224" max="224" width="16" style="97" bestFit="1" customWidth="1"/>
    <col min="225" max="225" width="9" style="97" bestFit="1" customWidth="1"/>
    <col min="226" max="226" width="7.85546875" style="97" bestFit="1" customWidth="1"/>
    <col min="227" max="227" width="11.7109375" style="97" bestFit="1" customWidth="1"/>
    <col min="228" max="228" width="14.28515625" style="97" customWidth="1"/>
    <col min="229" max="229" width="11.7109375" style="97" bestFit="1" customWidth="1"/>
    <col min="230" max="230" width="14.140625" style="97" bestFit="1" customWidth="1"/>
    <col min="231" max="231" width="16.7109375" style="97" customWidth="1"/>
    <col min="232" max="232" width="16.5703125" style="97" customWidth="1"/>
    <col min="233" max="234" width="7.85546875" style="97" bestFit="1" customWidth="1"/>
    <col min="235" max="235" width="8" style="97" bestFit="1" customWidth="1"/>
    <col min="236" max="237" width="7.85546875" style="97" bestFit="1" customWidth="1"/>
    <col min="238" max="238" width="9.7109375" style="97" customWidth="1"/>
    <col min="239" max="239" width="12.85546875" style="97" customWidth="1"/>
    <col min="240" max="476" width="9.140625" style="97"/>
    <col min="477" max="477" width="9" style="97" bestFit="1" customWidth="1"/>
    <col min="478" max="478" width="9.85546875" style="97" bestFit="1" customWidth="1"/>
    <col min="479" max="479" width="9.140625" style="97" bestFit="1" customWidth="1"/>
    <col min="480" max="480" width="16" style="97" bestFit="1" customWidth="1"/>
    <col min="481" max="481" width="9" style="97" bestFit="1" customWidth="1"/>
    <col min="482" max="482" width="7.85546875" style="97" bestFit="1" customWidth="1"/>
    <col min="483" max="483" width="11.7109375" style="97" bestFit="1" customWidth="1"/>
    <col min="484" max="484" width="14.28515625" style="97" customWidth="1"/>
    <col min="485" max="485" width="11.7109375" style="97" bestFit="1" customWidth="1"/>
    <col min="486" max="486" width="14.140625" style="97" bestFit="1" customWidth="1"/>
    <col min="487" max="487" width="16.7109375" style="97" customWidth="1"/>
    <col min="488" max="488" width="16.5703125" style="97" customWidth="1"/>
    <col min="489" max="490" width="7.85546875" style="97" bestFit="1" customWidth="1"/>
    <col min="491" max="491" width="8" style="97" bestFit="1" customWidth="1"/>
    <col min="492" max="493" width="7.85546875" style="97" bestFit="1" customWidth="1"/>
    <col min="494" max="494" width="9.7109375" style="97" customWidth="1"/>
    <col min="495" max="495" width="12.85546875" style="97" customWidth="1"/>
    <col min="496" max="732" width="9.140625" style="97"/>
    <col min="733" max="733" width="9" style="97" bestFit="1" customWidth="1"/>
    <col min="734" max="734" width="9.85546875" style="97" bestFit="1" customWidth="1"/>
    <col min="735" max="735" width="9.140625" style="97" bestFit="1" customWidth="1"/>
    <col min="736" max="736" width="16" style="97" bestFit="1" customWidth="1"/>
    <col min="737" max="737" width="9" style="97" bestFit="1" customWidth="1"/>
    <col min="738" max="738" width="7.85546875" style="97" bestFit="1" customWidth="1"/>
    <col min="739" max="739" width="11.7109375" style="97" bestFit="1" customWidth="1"/>
    <col min="740" max="740" width="14.28515625" style="97" customWidth="1"/>
    <col min="741" max="741" width="11.7109375" style="97" bestFit="1" customWidth="1"/>
    <col min="742" max="742" width="14.140625" style="97" bestFit="1" customWidth="1"/>
    <col min="743" max="743" width="16.7109375" style="97" customWidth="1"/>
    <col min="744" max="744" width="16.5703125" style="97" customWidth="1"/>
    <col min="745" max="746" width="7.85546875" style="97" bestFit="1" customWidth="1"/>
    <col min="747" max="747" width="8" style="97" bestFit="1" customWidth="1"/>
    <col min="748" max="749" width="7.85546875" style="97" bestFit="1" customWidth="1"/>
    <col min="750" max="750" width="9.7109375" style="97" customWidth="1"/>
    <col min="751" max="751" width="12.85546875" style="97" customWidth="1"/>
    <col min="752" max="988" width="9.140625" style="97"/>
    <col min="989" max="989" width="9" style="97" bestFit="1" customWidth="1"/>
    <col min="990" max="990" width="9.85546875" style="97" bestFit="1" customWidth="1"/>
    <col min="991" max="991" width="9.140625" style="97" bestFit="1" customWidth="1"/>
    <col min="992" max="992" width="16" style="97" bestFit="1" customWidth="1"/>
    <col min="993" max="993" width="9" style="97" bestFit="1" customWidth="1"/>
    <col min="994" max="994" width="7.85546875" style="97" bestFit="1" customWidth="1"/>
    <col min="995" max="995" width="11.7109375" style="97" bestFit="1" customWidth="1"/>
    <col min="996" max="996" width="14.28515625" style="97" customWidth="1"/>
    <col min="997" max="997" width="11.7109375" style="97" bestFit="1" customWidth="1"/>
    <col min="998" max="998" width="14.140625" style="97" bestFit="1" customWidth="1"/>
    <col min="999" max="999" width="16.7109375" style="97" customWidth="1"/>
    <col min="1000" max="1000" width="16.5703125" style="97" customWidth="1"/>
    <col min="1001" max="1002" width="7.85546875" style="97" bestFit="1" customWidth="1"/>
    <col min="1003" max="1003" width="8" style="97" bestFit="1" customWidth="1"/>
    <col min="1004" max="1005" width="7.85546875" style="97" bestFit="1" customWidth="1"/>
    <col min="1006" max="1006" width="9.7109375" style="97" customWidth="1"/>
    <col min="1007" max="1007" width="12.85546875" style="97" customWidth="1"/>
    <col min="1008" max="1244" width="9.140625" style="97"/>
    <col min="1245" max="1245" width="9" style="97" bestFit="1" customWidth="1"/>
    <col min="1246" max="1246" width="9.85546875" style="97" bestFit="1" customWidth="1"/>
    <col min="1247" max="1247" width="9.140625" style="97" bestFit="1" customWidth="1"/>
    <col min="1248" max="1248" width="16" style="97" bestFit="1" customWidth="1"/>
    <col min="1249" max="1249" width="9" style="97" bestFit="1" customWidth="1"/>
    <col min="1250" max="1250" width="7.85546875" style="97" bestFit="1" customWidth="1"/>
    <col min="1251" max="1251" width="11.7109375" style="97" bestFit="1" customWidth="1"/>
    <col min="1252" max="1252" width="14.28515625" style="97" customWidth="1"/>
    <col min="1253" max="1253" width="11.7109375" style="97" bestFit="1" customWidth="1"/>
    <col min="1254" max="1254" width="14.140625" style="97" bestFit="1" customWidth="1"/>
    <col min="1255" max="1255" width="16.7109375" style="97" customWidth="1"/>
    <col min="1256" max="1256" width="16.5703125" style="97" customWidth="1"/>
    <col min="1257" max="1258" width="7.85546875" style="97" bestFit="1" customWidth="1"/>
    <col min="1259" max="1259" width="8" style="97" bestFit="1" customWidth="1"/>
    <col min="1260" max="1261" width="7.85546875" style="97" bestFit="1" customWidth="1"/>
    <col min="1262" max="1262" width="9.7109375" style="97" customWidth="1"/>
    <col min="1263" max="1263" width="12.85546875" style="97" customWidth="1"/>
    <col min="1264" max="1500" width="9.140625" style="97"/>
    <col min="1501" max="1501" width="9" style="97" bestFit="1" customWidth="1"/>
    <col min="1502" max="1502" width="9.85546875" style="97" bestFit="1" customWidth="1"/>
    <col min="1503" max="1503" width="9.140625" style="97" bestFit="1" customWidth="1"/>
    <col min="1504" max="1504" width="16" style="97" bestFit="1" customWidth="1"/>
    <col min="1505" max="1505" width="9" style="97" bestFit="1" customWidth="1"/>
    <col min="1506" max="1506" width="7.85546875" style="97" bestFit="1" customWidth="1"/>
    <col min="1507" max="1507" width="11.7109375" style="97" bestFit="1" customWidth="1"/>
    <col min="1508" max="1508" width="14.28515625" style="97" customWidth="1"/>
    <col min="1509" max="1509" width="11.7109375" style="97" bestFit="1" customWidth="1"/>
    <col min="1510" max="1510" width="14.140625" style="97" bestFit="1" customWidth="1"/>
    <col min="1511" max="1511" width="16.7109375" style="97" customWidth="1"/>
    <col min="1512" max="1512" width="16.5703125" style="97" customWidth="1"/>
    <col min="1513" max="1514" width="7.85546875" style="97" bestFit="1" customWidth="1"/>
    <col min="1515" max="1515" width="8" style="97" bestFit="1" customWidth="1"/>
    <col min="1516" max="1517" width="7.85546875" style="97" bestFit="1" customWidth="1"/>
    <col min="1518" max="1518" width="9.7109375" style="97" customWidth="1"/>
    <col min="1519" max="1519" width="12.85546875" style="97" customWidth="1"/>
    <col min="1520" max="1756" width="9.140625" style="97"/>
    <col min="1757" max="1757" width="9" style="97" bestFit="1" customWidth="1"/>
    <col min="1758" max="1758" width="9.85546875" style="97" bestFit="1" customWidth="1"/>
    <col min="1759" max="1759" width="9.140625" style="97" bestFit="1" customWidth="1"/>
    <col min="1760" max="1760" width="16" style="97" bestFit="1" customWidth="1"/>
    <col min="1761" max="1761" width="9" style="97" bestFit="1" customWidth="1"/>
    <col min="1762" max="1762" width="7.85546875" style="97" bestFit="1" customWidth="1"/>
    <col min="1763" max="1763" width="11.7109375" style="97" bestFit="1" customWidth="1"/>
    <col min="1764" max="1764" width="14.28515625" style="97" customWidth="1"/>
    <col min="1765" max="1765" width="11.7109375" style="97" bestFit="1" customWidth="1"/>
    <col min="1766" max="1766" width="14.140625" style="97" bestFit="1" customWidth="1"/>
    <col min="1767" max="1767" width="16.7109375" style="97" customWidth="1"/>
    <col min="1768" max="1768" width="16.5703125" style="97" customWidth="1"/>
    <col min="1769" max="1770" width="7.85546875" style="97" bestFit="1" customWidth="1"/>
    <col min="1771" max="1771" width="8" style="97" bestFit="1" customWidth="1"/>
    <col min="1772" max="1773" width="7.85546875" style="97" bestFit="1" customWidth="1"/>
    <col min="1774" max="1774" width="9.7109375" style="97" customWidth="1"/>
    <col min="1775" max="1775" width="12.85546875" style="97" customWidth="1"/>
    <col min="1776" max="2012" width="9.140625" style="97"/>
    <col min="2013" max="2013" width="9" style="97" bestFit="1" customWidth="1"/>
    <col min="2014" max="2014" width="9.85546875" style="97" bestFit="1" customWidth="1"/>
    <col min="2015" max="2015" width="9.140625" style="97" bestFit="1" customWidth="1"/>
    <col min="2016" max="2016" width="16" style="97" bestFit="1" customWidth="1"/>
    <col min="2017" max="2017" width="9" style="97" bestFit="1" customWidth="1"/>
    <col min="2018" max="2018" width="7.85546875" style="97" bestFit="1" customWidth="1"/>
    <col min="2019" max="2019" width="11.7109375" style="97" bestFit="1" customWidth="1"/>
    <col min="2020" max="2020" width="14.28515625" style="97" customWidth="1"/>
    <col min="2021" max="2021" width="11.7109375" style="97" bestFit="1" customWidth="1"/>
    <col min="2022" max="2022" width="14.140625" style="97" bestFit="1" customWidth="1"/>
    <col min="2023" max="2023" width="16.7109375" style="97" customWidth="1"/>
    <col min="2024" max="2024" width="16.5703125" style="97" customWidth="1"/>
    <col min="2025" max="2026" width="7.85546875" style="97" bestFit="1" customWidth="1"/>
    <col min="2027" max="2027" width="8" style="97" bestFit="1" customWidth="1"/>
    <col min="2028" max="2029" width="7.85546875" style="97" bestFit="1" customWidth="1"/>
    <col min="2030" max="2030" width="9.7109375" style="97" customWidth="1"/>
    <col min="2031" max="2031" width="12.85546875" style="97" customWidth="1"/>
    <col min="2032" max="2268" width="9.140625" style="97"/>
    <col min="2269" max="2269" width="9" style="97" bestFit="1" customWidth="1"/>
    <col min="2270" max="2270" width="9.85546875" style="97" bestFit="1" customWidth="1"/>
    <col min="2271" max="2271" width="9.140625" style="97" bestFit="1" customWidth="1"/>
    <col min="2272" max="2272" width="16" style="97" bestFit="1" customWidth="1"/>
    <col min="2273" max="2273" width="9" style="97" bestFit="1" customWidth="1"/>
    <col min="2274" max="2274" width="7.85546875" style="97" bestFit="1" customWidth="1"/>
    <col min="2275" max="2275" width="11.7109375" style="97" bestFit="1" customWidth="1"/>
    <col min="2276" max="2276" width="14.28515625" style="97" customWidth="1"/>
    <col min="2277" max="2277" width="11.7109375" style="97" bestFit="1" customWidth="1"/>
    <col min="2278" max="2278" width="14.140625" style="97" bestFit="1" customWidth="1"/>
    <col min="2279" max="2279" width="16.7109375" style="97" customWidth="1"/>
    <col min="2280" max="2280" width="16.5703125" style="97" customWidth="1"/>
    <col min="2281" max="2282" width="7.85546875" style="97" bestFit="1" customWidth="1"/>
    <col min="2283" max="2283" width="8" style="97" bestFit="1" customWidth="1"/>
    <col min="2284" max="2285" width="7.85546875" style="97" bestFit="1" customWidth="1"/>
    <col min="2286" max="2286" width="9.7109375" style="97" customWidth="1"/>
    <col min="2287" max="2287" width="12.85546875" style="97" customWidth="1"/>
    <col min="2288" max="2524" width="9.140625" style="97"/>
    <col min="2525" max="2525" width="9" style="97" bestFit="1" customWidth="1"/>
    <col min="2526" max="2526" width="9.85546875" style="97" bestFit="1" customWidth="1"/>
    <col min="2527" max="2527" width="9.140625" style="97" bestFit="1" customWidth="1"/>
    <col min="2528" max="2528" width="16" style="97" bestFit="1" customWidth="1"/>
    <col min="2529" max="2529" width="9" style="97" bestFit="1" customWidth="1"/>
    <col min="2530" max="2530" width="7.85546875" style="97" bestFit="1" customWidth="1"/>
    <col min="2531" max="2531" width="11.7109375" style="97" bestFit="1" customWidth="1"/>
    <col min="2532" max="2532" width="14.28515625" style="97" customWidth="1"/>
    <col min="2533" max="2533" width="11.7109375" style="97" bestFit="1" customWidth="1"/>
    <col min="2534" max="2534" width="14.140625" style="97" bestFit="1" customWidth="1"/>
    <col min="2535" max="2535" width="16.7109375" style="97" customWidth="1"/>
    <col min="2536" max="2536" width="16.5703125" style="97" customWidth="1"/>
    <col min="2537" max="2538" width="7.85546875" style="97" bestFit="1" customWidth="1"/>
    <col min="2539" max="2539" width="8" style="97" bestFit="1" customWidth="1"/>
    <col min="2540" max="2541" width="7.85546875" style="97" bestFit="1" customWidth="1"/>
    <col min="2542" max="2542" width="9.7109375" style="97" customWidth="1"/>
    <col min="2543" max="2543" width="12.85546875" style="97" customWidth="1"/>
    <col min="2544" max="2780" width="9.140625" style="97"/>
    <col min="2781" max="2781" width="9" style="97" bestFit="1" customWidth="1"/>
    <col min="2782" max="2782" width="9.85546875" style="97" bestFit="1" customWidth="1"/>
    <col min="2783" max="2783" width="9.140625" style="97" bestFit="1" customWidth="1"/>
    <col min="2784" max="2784" width="16" style="97" bestFit="1" customWidth="1"/>
    <col min="2785" max="2785" width="9" style="97" bestFit="1" customWidth="1"/>
    <col min="2786" max="2786" width="7.85546875" style="97" bestFit="1" customWidth="1"/>
    <col min="2787" max="2787" width="11.7109375" style="97" bestFit="1" customWidth="1"/>
    <col min="2788" max="2788" width="14.28515625" style="97" customWidth="1"/>
    <col min="2789" max="2789" width="11.7109375" style="97" bestFit="1" customWidth="1"/>
    <col min="2790" max="2790" width="14.140625" style="97" bestFit="1" customWidth="1"/>
    <col min="2791" max="2791" width="16.7109375" style="97" customWidth="1"/>
    <col min="2792" max="2792" width="16.5703125" style="97" customWidth="1"/>
    <col min="2793" max="2794" width="7.85546875" style="97" bestFit="1" customWidth="1"/>
    <col min="2795" max="2795" width="8" style="97" bestFit="1" customWidth="1"/>
    <col min="2796" max="2797" width="7.85546875" style="97" bestFit="1" customWidth="1"/>
    <col min="2798" max="2798" width="9.7109375" style="97" customWidth="1"/>
    <col min="2799" max="2799" width="12.85546875" style="97" customWidth="1"/>
    <col min="2800" max="3036" width="9.140625" style="97"/>
    <col min="3037" max="3037" width="9" style="97" bestFit="1" customWidth="1"/>
    <col min="3038" max="3038" width="9.85546875" style="97" bestFit="1" customWidth="1"/>
    <col min="3039" max="3039" width="9.140625" style="97" bestFit="1" customWidth="1"/>
    <col min="3040" max="3040" width="16" style="97" bestFit="1" customWidth="1"/>
    <col min="3041" max="3041" width="9" style="97" bestFit="1" customWidth="1"/>
    <col min="3042" max="3042" width="7.85546875" style="97" bestFit="1" customWidth="1"/>
    <col min="3043" max="3043" width="11.7109375" style="97" bestFit="1" customWidth="1"/>
    <col min="3044" max="3044" width="14.28515625" style="97" customWidth="1"/>
    <col min="3045" max="3045" width="11.7109375" style="97" bestFit="1" customWidth="1"/>
    <col min="3046" max="3046" width="14.140625" style="97" bestFit="1" customWidth="1"/>
    <col min="3047" max="3047" width="16.7109375" style="97" customWidth="1"/>
    <col min="3048" max="3048" width="16.5703125" style="97" customWidth="1"/>
    <col min="3049" max="3050" width="7.85546875" style="97" bestFit="1" customWidth="1"/>
    <col min="3051" max="3051" width="8" style="97" bestFit="1" customWidth="1"/>
    <col min="3052" max="3053" width="7.85546875" style="97" bestFit="1" customWidth="1"/>
    <col min="3054" max="3054" width="9.7109375" style="97" customWidth="1"/>
    <col min="3055" max="3055" width="12.85546875" style="97" customWidth="1"/>
    <col min="3056" max="3292" width="9.140625" style="97"/>
    <col min="3293" max="3293" width="9" style="97" bestFit="1" customWidth="1"/>
    <col min="3294" max="3294" width="9.85546875" style="97" bestFit="1" customWidth="1"/>
    <col min="3295" max="3295" width="9.140625" style="97" bestFit="1" customWidth="1"/>
    <col min="3296" max="3296" width="16" style="97" bestFit="1" customWidth="1"/>
    <col min="3297" max="3297" width="9" style="97" bestFit="1" customWidth="1"/>
    <col min="3298" max="3298" width="7.85546875" style="97" bestFit="1" customWidth="1"/>
    <col min="3299" max="3299" width="11.7109375" style="97" bestFit="1" customWidth="1"/>
    <col min="3300" max="3300" width="14.28515625" style="97" customWidth="1"/>
    <col min="3301" max="3301" width="11.7109375" style="97" bestFit="1" customWidth="1"/>
    <col min="3302" max="3302" width="14.140625" style="97" bestFit="1" customWidth="1"/>
    <col min="3303" max="3303" width="16.7109375" style="97" customWidth="1"/>
    <col min="3304" max="3304" width="16.5703125" style="97" customWidth="1"/>
    <col min="3305" max="3306" width="7.85546875" style="97" bestFit="1" customWidth="1"/>
    <col min="3307" max="3307" width="8" style="97" bestFit="1" customWidth="1"/>
    <col min="3308" max="3309" width="7.85546875" style="97" bestFit="1" customWidth="1"/>
    <col min="3310" max="3310" width="9.7109375" style="97" customWidth="1"/>
    <col min="3311" max="3311" width="12.85546875" style="97" customWidth="1"/>
    <col min="3312" max="3548" width="9.140625" style="97"/>
    <col min="3549" max="3549" width="9" style="97" bestFit="1" customWidth="1"/>
    <col min="3550" max="3550" width="9.85546875" style="97" bestFit="1" customWidth="1"/>
    <col min="3551" max="3551" width="9.140625" style="97" bestFit="1" customWidth="1"/>
    <col min="3552" max="3552" width="16" style="97" bestFit="1" customWidth="1"/>
    <col min="3553" max="3553" width="9" style="97" bestFit="1" customWidth="1"/>
    <col min="3554" max="3554" width="7.85546875" style="97" bestFit="1" customWidth="1"/>
    <col min="3555" max="3555" width="11.7109375" style="97" bestFit="1" customWidth="1"/>
    <col min="3556" max="3556" width="14.28515625" style="97" customWidth="1"/>
    <col min="3557" max="3557" width="11.7109375" style="97" bestFit="1" customWidth="1"/>
    <col min="3558" max="3558" width="14.140625" style="97" bestFit="1" customWidth="1"/>
    <col min="3559" max="3559" width="16.7109375" style="97" customWidth="1"/>
    <col min="3560" max="3560" width="16.5703125" style="97" customWidth="1"/>
    <col min="3561" max="3562" width="7.85546875" style="97" bestFit="1" customWidth="1"/>
    <col min="3563" max="3563" width="8" style="97" bestFit="1" customWidth="1"/>
    <col min="3564" max="3565" width="7.85546875" style="97" bestFit="1" customWidth="1"/>
    <col min="3566" max="3566" width="9.7109375" style="97" customWidth="1"/>
    <col min="3567" max="3567" width="12.85546875" style="97" customWidth="1"/>
    <col min="3568" max="3804" width="9.140625" style="97"/>
    <col min="3805" max="3805" width="9" style="97" bestFit="1" customWidth="1"/>
    <col min="3806" max="3806" width="9.85546875" style="97" bestFit="1" customWidth="1"/>
    <col min="3807" max="3807" width="9.140625" style="97" bestFit="1" customWidth="1"/>
    <col min="3808" max="3808" width="16" style="97" bestFit="1" customWidth="1"/>
    <col min="3809" max="3809" width="9" style="97" bestFit="1" customWidth="1"/>
    <col min="3810" max="3810" width="7.85546875" style="97" bestFit="1" customWidth="1"/>
    <col min="3811" max="3811" width="11.7109375" style="97" bestFit="1" customWidth="1"/>
    <col min="3812" max="3812" width="14.28515625" style="97" customWidth="1"/>
    <col min="3813" max="3813" width="11.7109375" style="97" bestFit="1" customWidth="1"/>
    <col min="3814" max="3814" width="14.140625" style="97" bestFit="1" customWidth="1"/>
    <col min="3815" max="3815" width="16.7109375" style="97" customWidth="1"/>
    <col min="3816" max="3816" width="16.5703125" style="97" customWidth="1"/>
    <col min="3817" max="3818" width="7.85546875" style="97" bestFit="1" customWidth="1"/>
    <col min="3819" max="3819" width="8" style="97" bestFit="1" customWidth="1"/>
    <col min="3820" max="3821" width="7.85546875" style="97" bestFit="1" customWidth="1"/>
    <col min="3822" max="3822" width="9.7109375" style="97" customWidth="1"/>
    <col min="3823" max="3823" width="12.85546875" style="97" customWidth="1"/>
    <col min="3824" max="4060" width="9.140625" style="97"/>
    <col min="4061" max="4061" width="9" style="97" bestFit="1" customWidth="1"/>
    <col min="4062" max="4062" width="9.85546875" style="97" bestFit="1" customWidth="1"/>
    <col min="4063" max="4063" width="9.140625" style="97" bestFit="1" customWidth="1"/>
    <col min="4064" max="4064" width="16" style="97" bestFit="1" customWidth="1"/>
    <col min="4065" max="4065" width="9" style="97" bestFit="1" customWidth="1"/>
    <col min="4066" max="4066" width="7.85546875" style="97" bestFit="1" customWidth="1"/>
    <col min="4067" max="4067" width="11.7109375" style="97" bestFit="1" customWidth="1"/>
    <col min="4068" max="4068" width="14.28515625" style="97" customWidth="1"/>
    <col min="4069" max="4069" width="11.7109375" style="97" bestFit="1" customWidth="1"/>
    <col min="4070" max="4070" width="14.140625" style="97" bestFit="1" customWidth="1"/>
    <col min="4071" max="4071" width="16.7109375" style="97" customWidth="1"/>
    <col min="4072" max="4072" width="16.5703125" style="97" customWidth="1"/>
    <col min="4073" max="4074" width="7.85546875" style="97" bestFit="1" customWidth="1"/>
    <col min="4075" max="4075" width="8" style="97" bestFit="1" customWidth="1"/>
    <col min="4076" max="4077" width="7.85546875" style="97" bestFit="1" customWidth="1"/>
    <col min="4078" max="4078" width="9.7109375" style="97" customWidth="1"/>
    <col min="4079" max="4079" width="12.85546875" style="97" customWidth="1"/>
    <col min="4080" max="4316" width="9.140625" style="97"/>
    <col min="4317" max="4317" width="9" style="97" bestFit="1" customWidth="1"/>
    <col min="4318" max="4318" width="9.85546875" style="97" bestFit="1" customWidth="1"/>
    <col min="4319" max="4319" width="9.140625" style="97" bestFit="1" customWidth="1"/>
    <col min="4320" max="4320" width="16" style="97" bestFit="1" customWidth="1"/>
    <col min="4321" max="4321" width="9" style="97" bestFit="1" customWidth="1"/>
    <col min="4322" max="4322" width="7.85546875" style="97" bestFit="1" customWidth="1"/>
    <col min="4323" max="4323" width="11.7109375" style="97" bestFit="1" customWidth="1"/>
    <col min="4324" max="4324" width="14.28515625" style="97" customWidth="1"/>
    <col min="4325" max="4325" width="11.7109375" style="97" bestFit="1" customWidth="1"/>
    <col min="4326" max="4326" width="14.140625" style="97" bestFit="1" customWidth="1"/>
    <col min="4327" max="4327" width="16.7109375" style="97" customWidth="1"/>
    <col min="4328" max="4328" width="16.5703125" style="97" customWidth="1"/>
    <col min="4329" max="4330" width="7.85546875" style="97" bestFit="1" customWidth="1"/>
    <col min="4331" max="4331" width="8" style="97" bestFit="1" customWidth="1"/>
    <col min="4332" max="4333" width="7.85546875" style="97" bestFit="1" customWidth="1"/>
    <col min="4334" max="4334" width="9.7109375" style="97" customWidth="1"/>
    <col min="4335" max="4335" width="12.85546875" style="97" customWidth="1"/>
    <col min="4336" max="4572" width="9.140625" style="97"/>
    <col min="4573" max="4573" width="9" style="97" bestFit="1" customWidth="1"/>
    <col min="4574" max="4574" width="9.85546875" style="97" bestFit="1" customWidth="1"/>
    <col min="4575" max="4575" width="9.140625" style="97" bestFit="1" customWidth="1"/>
    <col min="4576" max="4576" width="16" style="97" bestFit="1" customWidth="1"/>
    <col min="4577" max="4577" width="9" style="97" bestFit="1" customWidth="1"/>
    <col min="4578" max="4578" width="7.85546875" style="97" bestFit="1" customWidth="1"/>
    <col min="4579" max="4579" width="11.7109375" style="97" bestFit="1" customWidth="1"/>
    <col min="4580" max="4580" width="14.28515625" style="97" customWidth="1"/>
    <col min="4581" max="4581" width="11.7109375" style="97" bestFit="1" customWidth="1"/>
    <col min="4582" max="4582" width="14.140625" style="97" bestFit="1" customWidth="1"/>
    <col min="4583" max="4583" width="16.7109375" style="97" customWidth="1"/>
    <col min="4584" max="4584" width="16.5703125" style="97" customWidth="1"/>
    <col min="4585" max="4586" width="7.85546875" style="97" bestFit="1" customWidth="1"/>
    <col min="4587" max="4587" width="8" style="97" bestFit="1" customWidth="1"/>
    <col min="4588" max="4589" width="7.85546875" style="97" bestFit="1" customWidth="1"/>
    <col min="4590" max="4590" width="9.7109375" style="97" customWidth="1"/>
    <col min="4591" max="4591" width="12.85546875" style="97" customWidth="1"/>
    <col min="4592" max="4828" width="9.140625" style="97"/>
    <col min="4829" max="4829" width="9" style="97" bestFit="1" customWidth="1"/>
    <col min="4830" max="4830" width="9.85546875" style="97" bestFit="1" customWidth="1"/>
    <col min="4831" max="4831" width="9.140625" style="97" bestFit="1" customWidth="1"/>
    <col min="4832" max="4832" width="16" style="97" bestFit="1" customWidth="1"/>
    <col min="4833" max="4833" width="9" style="97" bestFit="1" customWidth="1"/>
    <col min="4834" max="4834" width="7.85546875" style="97" bestFit="1" customWidth="1"/>
    <col min="4835" max="4835" width="11.7109375" style="97" bestFit="1" customWidth="1"/>
    <col min="4836" max="4836" width="14.28515625" style="97" customWidth="1"/>
    <col min="4837" max="4837" width="11.7109375" style="97" bestFit="1" customWidth="1"/>
    <col min="4838" max="4838" width="14.140625" style="97" bestFit="1" customWidth="1"/>
    <col min="4839" max="4839" width="16.7109375" style="97" customWidth="1"/>
    <col min="4840" max="4840" width="16.5703125" style="97" customWidth="1"/>
    <col min="4841" max="4842" width="7.85546875" style="97" bestFit="1" customWidth="1"/>
    <col min="4843" max="4843" width="8" style="97" bestFit="1" customWidth="1"/>
    <col min="4844" max="4845" width="7.85546875" style="97" bestFit="1" customWidth="1"/>
    <col min="4846" max="4846" width="9.7109375" style="97" customWidth="1"/>
    <col min="4847" max="4847" width="12.85546875" style="97" customWidth="1"/>
    <col min="4848" max="5084" width="9.140625" style="97"/>
    <col min="5085" max="5085" width="9" style="97" bestFit="1" customWidth="1"/>
    <col min="5086" max="5086" width="9.85546875" style="97" bestFit="1" customWidth="1"/>
    <col min="5087" max="5087" width="9.140625" style="97" bestFit="1" customWidth="1"/>
    <col min="5088" max="5088" width="16" style="97" bestFit="1" customWidth="1"/>
    <col min="5089" max="5089" width="9" style="97" bestFit="1" customWidth="1"/>
    <col min="5090" max="5090" width="7.85546875" style="97" bestFit="1" customWidth="1"/>
    <col min="5091" max="5091" width="11.7109375" style="97" bestFit="1" customWidth="1"/>
    <col min="5092" max="5092" width="14.28515625" style="97" customWidth="1"/>
    <col min="5093" max="5093" width="11.7109375" style="97" bestFit="1" customWidth="1"/>
    <col min="5094" max="5094" width="14.140625" style="97" bestFit="1" customWidth="1"/>
    <col min="5095" max="5095" width="16.7109375" style="97" customWidth="1"/>
    <col min="5096" max="5096" width="16.5703125" style="97" customWidth="1"/>
    <col min="5097" max="5098" width="7.85546875" style="97" bestFit="1" customWidth="1"/>
    <col min="5099" max="5099" width="8" style="97" bestFit="1" customWidth="1"/>
    <col min="5100" max="5101" width="7.85546875" style="97" bestFit="1" customWidth="1"/>
    <col min="5102" max="5102" width="9.7109375" style="97" customWidth="1"/>
    <col min="5103" max="5103" width="12.85546875" style="97" customWidth="1"/>
    <col min="5104" max="5340" width="9.140625" style="97"/>
    <col min="5341" max="5341" width="9" style="97" bestFit="1" customWidth="1"/>
    <col min="5342" max="5342" width="9.85546875" style="97" bestFit="1" customWidth="1"/>
    <col min="5343" max="5343" width="9.140625" style="97" bestFit="1" customWidth="1"/>
    <col min="5344" max="5344" width="16" style="97" bestFit="1" customWidth="1"/>
    <col min="5345" max="5345" width="9" style="97" bestFit="1" customWidth="1"/>
    <col min="5346" max="5346" width="7.85546875" style="97" bestFit="1" customWidth="1"/>
    <col min="5347" max="5347" width="11.7109375" style="97" bestFit="1" customWidth="1"/>
    <col min="5348" max="5348" width="14.28515625" style="97" customWidth="1"/>
    <col min="5349" max="5349" width="11.7109375" style="97" bestFit="1" customWidth="1"/>
    <col min="5350" max="5350" width="14.140625" style="97" bestFit="1" customWidth="1"/>
    <col min="5351" max="5351" width="16.7109375" style="97" customWidth="1"/>
    <col min="5352" max="5352" width="16.5703125" style="97" customWidth="1"/>
    <col min="5353" max="5354" width="7.85546875" style="97" bestFit="1" customWidth="1"/>
    <col min="5355" max="5355" width="8" style="97" bestFit="1" customWidth="1"/>
    <col min="5356" max="5357" width="7.85546875" style="97" bestFit="1" customWidth="1"/>
    <col min="5358" max="5358" width="9.7109375" style="97" customWidth="1"/>
    <col min="5359" max="5359" width="12.85546875" style="97" customWidth="1"/>
    <col min="5360" max="5596" width="9.140625" style="97"/>
    <col min="5597" max="5597" width="9" style="97" bestFit="1" customWidth="1"/>
    <col min="5598" max="5598" width="9.85546875" style="97" bestFit="1" customWidth="1"/>
    <col min="5599" max="5599" width="9.140625" style="97" bestFit="1" customWidth="1"/>
    <col min="5600" max="5600" width="16" style="97" bestFit="1" customWidth="1"/>
    <col min="5601" max="5601" width="9" style="97" bestFit="1" customWidth="1"/>
    <col min="5602" max="5602" width="7.85546875" style="97" bestFit="1" customWidth="1"/>
    <col min="5603" max="5603" width="11.7109375" style="97" bestFit="1" customWidth="1"/>
    <col min="5604" max="5604" width="14.28515625" style="97" customWidth="1"/>
    <col min="5605" max="5605" width="11.7109375" style="97" bestFit="1" customWidth="1"/>
    <col min="5606" max="5606" width="14.140625" style="97" bestFit="1" customWidth="1"/>
    <col min="5607" max="5607" width="16.7109375" style="97" customWidth="1"/>
    <col min="5608" max="5608" width="16.5703125" style="97" customWidth="1"/>
    <col min="5609" max="5610" width="7.85546875" style="97" bestFit="1" customWidth="1"/>
    <col min="5611" max="5611" width="8" style="97" bestFit="1" customWidth="1"/>
    <col min="5612" max="5613" width="7.85546875" style="97" bestFit="1" customWidth="1"/>
    <col min="5614" max="5614" width="9.7109375" style="97" customWidth="1"/>
    <col min="5615" max="5615" width="12.85546875" style="97" customWidth="1"/>
    <col min="5616" max="5852" width="9.140625" style="97"/>
    <col min="5853" max="5853" width="9" style="97" bestFit="1" customWidth="1"/>
    <col min="5854" max="5854" width="9.85546875" style="97" bestFit="1" customWidth="1"/>
    <col min="5855" max="5855" width="9.140625" style="97" bestFit="1" customWidth="1"/>
    <col min="5856" max="5856" width="16" style="97" bestFit="1" customWidth="1"/>
    <col min="5857" max="5857" width="9" style="97" bestFit="1" customWidth="1"/>
    <col min="5858" max="5858" width="7.85546875" style="97" bestFit="1" customWidth="1"/>
    <col min="5859" max="5859" width="11.7109375" style="97" bestFit="1" customWidth="1"/>
    <col min="5860" max="5860" width="14.28515625" style="97" customWidth="1"/>
    <col min="5861" max="5861" width="11.7109375" style="97" bestFit="1" customWidth="1"/>
    <col min="5862" max="5862" width="14.140625" style="97" bestFit="1" customWidth="1"/>
    <col min="5863" max="5863" width="16.7109375" style="97" customWidth="1"/>
    <col min="5864" max="5864" width="16.5703125" style="97" customWidth="1"/>
    <col min="5865" max="5866" width="7.85546875" style="97" bestFit="1" customWidth="1"/>
    <col min="5867" max="5867" width="8" style="97" bestFit="1" customWidth="1"/>
    <col min="5868" max="5869" width="7.85546875" style="97" bestFit="1" customWidth="1"/>
    <col min="5870" max="5870" width="9.7109375" style="97" customWidth="1"/>
    <col min="5871" max="5871" width="12.85546875" style="97" customWidth="1"/>
    <col min="5872" max="6108" width="9.140625" style="97"/>
    <col min="6109" max="6109" width="9" style="97" bestFit="1" customWidth="1"/>
    <col min="6110" max="6110" width="9.85546875" style="97" bestFit="1" customWidth="1"/>
    <col min="6111" max="6111" width="9.140625" style="97" bestFit="1" customWidth="1"/>
    <col min="6112" max="6112" width="16" style="97" bestFit="1" customWidth="1"/>
    <col min="6113" max="6113" width="9" style="97" bestFit="1" customWidth="1"/>
    <col min="6114" max="6114" width="7.85546875" style="97" bestFit="1" customWidth="1"/>
    <col min="6115" max="6115" width="11.7109375" style="97" bestFit="1" customWidth="1"/>
    <col min="6116" max="6116" width="14.28515625" style="97" customWidth="1"/>
    <col min="6117" max="6117" width="11.7109375" style="97" bestFit="1" customWidth="1"/>
    <col min="6118" max="6118" width="14.140625" style="97" bestFit="1" customWidth="1"/>
    <col min="6119" max="6119" width="16.7109375" style="97" customWidth="1"/>
    <col min="6120" max="6120" width="16.5703125" style="97" customWidth="1"/>
    <col min="6121" max="6122" width="7.85546875" style="97" bestFit="1" customWidth="1"/>
    <col min="6123" max="6123" width="8" style="97" bestFit="1" customWidth="1"/>
    <col min="6124" max="6125" width="7.85546875" style="97" bestFit="1" customWidth="1"/>
    <col min="6126" max="6126" width="9.7109375" style="97" customWidth="1"/>
    <col min="6127" max="6127" width="12.85546875" style="97" customWidth="1"/>
    <col min="6128" max="6364" width="9.140625" style="97"/>
    <col min="6365" max="6365" width="9" style="97" bestFit="1" customWidth="1"/>
    <col min="6366" max="6366" width="9.85546875" style="97" bestFit="1" customWidth="1"/>
    <col min="6367" max="6367" width="9.140625" style="97" bestFit="1" customWidth="1"/>
    <col min="6368" max="6368" width="16" style="97" bestFit="1" customWidth="1"/>
    <col min="6369" max="6369" width="9" style="97" bestFit="1" customWidth="1"/>
    <col min="6370" max="6370" width="7.85546875" style="97" bestFit="1" customWidth="1"/>
    <col min="6371" max="6371" width="11.7109375" style="97" bestFit="1" customWidth="1"/>
    <col min="6372" max="6372" width="14.28515625" style="97" customWidth="1"/>
    <col min="6373" max="6373" width="11.7109375" style="97" bestFit="1" customWidth="1"/>
    <col min="6374" max="6374" width="14.140625" style="97" bestFit="1" customWidth="1"/>
    <col min="6375" max="6375" width="16.7109375" style="97" customWidth="1"/>
    <col min="6376" max="6376" width="16.5703125" style="97" customWidth="1"/>
    <col min="6377" max="6378" width="7.85546875" style="97" bestFit="1" customWidth="1"/>
    <col min="6379" max="6379" width="8" style="97" bestFit="1" customWidth="1"/>
    <col min="6380" max="6381" width="7.85546875" style="97" bestFit="1" customWidth="1"/>
    <col min="6382" max="6382" width="9.7109375" style="97" customWidth="1"/>
    <col min="6383" max="6383" width="12.85546875" style="97" customWidth="1"/>
    <col min="6384" max="6620" width="9.140625" style="97"/>
    <col min="6621" max="6621" width="9" style="97" bestFit="1" customWidth="1"/>
    <col min="6622" max="6622" width="9.85546875" style="97" bestFit="1" customWidth="1"/>
    <col min="6623" max="6623" width="9.140625" style="97" bestFit="1" customWidth="1"/>
    <col min="6624" max="6624" width="16" style="97" bestFit="1" customWidth="1"/>
    <col min="6625" max="6625" width="9" style="97" bestFit="1" customWidth="1"/>
    <col min="6626" max="6626" width="7.85546875" style="97" bestFit="1" customWidth="1"/>
    <col min="6627" max="6627" width="11.7109375" style="97" bestFit="1" customWidth="1"/>
    <col min="6628" max="6628" width="14.28515625" style="97" customWidth="1"/>
    <col min="6629" max="6629" width="11.7109375" style="97" bestFit="1" customWidth="1"/>
    <col min="6630" max="6630" width="14.140625" style="97" bestFit="1" customWidth="1"/>
    <col min="6631" max="6631" width="16.7109375" style="97" customWidth="1"/>
    <col min="6632" max="6632" width="16.5703125" style="97" customWidth="1"/>
    <col min="6633" max="6634" width="7.85546875" style="97" bestFit="1" customWidth="1"/>
    <col min="6635" max="6635" width="8" style="97" bestFit="1" customWidth="1"/>
    <col min="6636" max="6637" width="7.85546875" style="97" bestFit="1" customWidth="1"/>
    <col min="6638" max="6638" width="9.7109375" style="97" customWidth="1"/>
    <col min="6639" max="6639" width="12.85546875" style="97" customWidth="1"/>
    <col min="6640" max="6876" width="9.140625" style="97"/>
    <col min="6877" max="6877" width="9" style="97" bestFit="1" customWidth="1"/>
    <col min="6878" max="6878" width="9.85546875" style="97" bestFit="1" customWidth="1"/>
    <col min="6879" max="6879" width="9.140625" style="97" bestFit="1" customWidth="1"/>
    <col min="6880" max="6880" width="16" style="97" bestFit="1" customWidth="1"/>
    <col min="6881" max="6881" width="9" style="97" bestFit="1" customWidth="1"/>
    <col min="6882" max="6882" width="7.85546875" style="97" bestFit="1" customWidth="1"/>
    <col min="6883" max="6883" width="11.7109375" style="97" bestFit="1" customWidth="1"/>
    <col min="6884" max="6884" width="14.28515625" style="97" customWidth="1"/>
    <col min="6885" max="6885" width="11.7109375" style="97" bestFit="1" customWidth="1"/>
    <col min="6886" max="6886" width="14.140625" style="97" bestFit="1" customWidth="1"/>
    <col min="6887" max="6887" width="16.7109375" style="97" customWidth="1"/>
    <col min="6888" max="6888" width="16.5703125" style="97" customWidth="1"/>
    <col min="6889" max="6890" width="7.85546875" style="97" bestFit="1" customWidth="1"/>
    <col min="6891" max="6891" width="8" style="97" bestFit="1" customWidth="1"/>
    <col min="6892" max="6893" width="7.85546875" style="97" bestFit="1" customWidth="1"/>
    <col min="6894" max="6894" width="9.7109375" style="97" customWidth="1"/>
    <col min="6895" max="6895" width="12.85546875" style="97" customWidth="1"/>
    <col min="6896" max="7132" width="9.140625" style="97"/>
    <col min="7133" max="7133" width="9" style="97" bestFit="1" customWidth="1"/>
    <col min="7134" max="7134" width="9.85546875" style="97" bestFit="1" customWidth="1"/>
    <col min="7135" max="7135" width="9.140625" style="97" bestFit="1" customWidth="1"/>
    <col min="7136" max="7136" width="16" style="97" bestFit="1" customWidth="1"/>
    <col min="7137" max="7137" width="9" style="97" bestFit="1" customWidth="1"/>
    <col min="7138" max="7138" width="7.85546875" style="97" bestFit="1" customWidth="1"/>
    <col min="7139" max="7139" width="11.7109375" style="97" bestFit="1" customWidth="1"/>
    <col min="7140" max="7140" width="14.28515625" style="97" customWidth="1"/>
    <col min="7141" max="7141" width="11.7109375" style="97" bestFit="1" customWidth="1"/>
    <col min="7142" max="7142" width="14.140625" style="97" bestFit="1" customWidth="1"/>
    <col min="7143" max="7143" width="16.7109375" style="97" customWidth="1"/>
    <col min="7144" max="7144" width="16.5703125" style="97" customWidth="1"/>
    <col min="7145" max="7146" width="7.85546875" style="97" bestFit="1" customWidth="1"/>
    <col min="7147" max="7147" width="8" style="97" bestFit="1" customWidth="1"/>
    <col min="7148" max="7149" width="7.85546875" style="97" bestFit="1" customWidth="1"/>
    <col min="7150" max="7150" width="9.7109375" style="97" customWidth="1"/>
    <col min="7151" max="7151" width="12.85546875" style="97" customWidth="1"/>
    <col min="7152" max="7388" width="9.140625" style="97"/>
    <col min="7389" max="7389" width="9" style="97" bestFit="1" customWidth="1"/>
    <col min="7390" max="7390" width="9.85546875" style="97" bestFit="1" customWidth="1"/>
    <col min="7391" max="7391" width="9.140625" style="97" bestFit="1" customWidth="1"/>
    <col min="7392" max="7392" width="16" style="97" bestFit="1" customWidth="1"/>
    <col min="7393" max="7393" width="9" style="97" bestFit="1" customWidth="1"/>
    <col min="7394" max="7394" width="7.85546875" style="97" bestFit="1" customWidth="1"/>
    <col min="7395" max="7395" width="11.7109375" style="97" bestFit="1" customWidth="1"/>
    <col min="7396" max="7396" width="14.28515625" style="97" customWidth="1"/>
    <col min="7397" max="7397" width="11.7109375" style="97" bestFit="1" customWidth="1"/>
    <col min="7398" max="7398" width="14.140625" style="97" bestFit="1" customWidth="1"/>
    <col min="7399" max="7399" width="16.7109375" style="97" customWidth="1"/>
    <col min="7400" max="7400" width="16.5703125" style="97" customWidth="1"/>
    <col min="7401" max="7402" width="7.85546875" style="97" bestFit="1" customWidth="1"/>
    <col min="7403" max="7403" width="8" style="97" bestFit="1" customWidth="1"/>
    <col min="7404" max="7405" width="7.85546875" style="97" bestFit="1" customWidth="1"/>
    <col min="7406" max="7406" width="9.7109375" style="97" customWidth="1"/>
    <col min="7407" max="7407" width="12.85546875" style="97" customWidth="1"/>
    <col min="7408" max="7644" width="9.140625" style="97"/>
    <col min="7645" max="7645" width="9" style="97" bestFit="1" customWidth="1"/>
    <col min="7646" max="7646" width="9.85546875" style="97" bestFit="1" customWidth="1"/>
    <col min="7647" max="7647" width="9.140625" style="97" bestFit="1" customWidth="1"/>
    <col min="7648" max="7648" width="16" style="97" bestFit="1" customWidth="1"/>
    <col min="7649" max="7649" width="9" style="97" bestFit="1" customWidth="1"/>
    <col min="7650" max="7650" width="7.85546875" style="97" bestFit="1" customWidth="1"/>
    <col min="7651" max="7651" width="11.7109375" style="97" bestFit="1" customWidth="1"/>
    <col min="7652" max="7652" width="14.28515625" style="97" customWidth="1"/>
    <col min="7653" max="7653" width="11.7109375" style="97" bestFit="1" customWidth="1"/>
    <col min="7654" max="7654" width="14.140625" style="97" bestFit="1" customWidth="1"/>
    <col min="7655" max="7655" width="16.7109375" style="97" customWidth="1"/>
    <col min="7656" max="7656" width="16.5703125" style="97" customWidth="1"/>
    <col min="7657" max="7658" width="7.85546875" style="97" bestFit="1" customWidth="1"/>
    <col min="7659" max="7659" width="8" style="97" bestFit="1" customWidth="1"/>
    <col min="7660" max="7661" width="7.85546875" style="97" bestFit="1" customWidth="1"/>
    <col min="7662" max="7662" width="9.7109375" style="97" customWidth="1"/>
    <col min="7663" max="7663" width="12.85546875" style="97" customWidth="1"/>
    <col min="7664" max="7900" width="9.140625" style="97"/>
    <col min="7901" max="7901" width="9" style="97" bestFit="1" customWidth="1"/>
    <col min="7902" max="7902" width="9.85546875" style="97" bestFit="1" customWidth="1"/>
    <col min="7903" max="7903" width="9.140625" style="97" bestFit="1" customWidth="1"/>
    <col min="7904" max="7904" width="16" style="97" bestFit="1" customWidth="1"/>
    <col min="7905" max="7905" width="9" style="97" bestFit="1" customWidth="1"/>
    <col min="7906" max="7906" width="7.85546875" style="97" bestFit="1" customWidth="1"/>
    <col min="7907" max="7907" width="11.7109375" style="97" bestFit="1" customWidth="1"/>
    <col min="7908" max="7908" width="14.28515625" style="97" customWidth="1"/>
    <col min="7909" max="7909" width="11.7109375" style="97" bestFit="1" customWidth="1"/>
    <col min="7910" max="7910" width="14.140625" style="97" bestFit="1" customWidth="1"/>
    <col min="7911" max="7911" width="16.7109375" style="97" customWidth="1"/>
    <col min="7912" max="7912" width="16.5703125" style="97" customWidth="1"/>
    <col min="7913" max="7914" width="7.85546875" style="97" bestFit="1" customWidth="1"/>
    <col min="7915" max="7915" width="8" style="97" bestFit="1" customWidth="1"/>
    <col min="7916" max="7917" width="7.85546875" style="97" bestFit="1" customWidth="1"/>
    <col min="7918" max="7918" width="9.7109375" style="97" customWidth="1"/>
    <col min="7919" max="7919" width="12.85546875" style="97" customWidth="1"/>
    <col min="7920" max="8156" width="9.140625" style="97"/>
    <col min="8157" max="8157" width="9" style="97" bestFit="1" customWidth="1"/>
    <col min="8158" max="8158" width="9.85546875" style="97" bestFit="1" customWidth="1"/>
    <col min="8159" max="8159" width="9.140625" style="97" bestFit="1" customWidth="1"/>
    <col min="8160" max="8160" width="16" style="97" bestFit="1" customWidth="1"/>
    <col min="8161" max="8161" width="9" style="97" bestFit="1" customWidth="1"/>
    <col min="8162" max="8162" width="7.85546875" style="97" bestFit="1" customWidth="1"/>
    <col min="8163" max="8163" width="11.7109375" style="97" bestFit="1" customWidth="1"/>
    <col min="8164" max="8164" width="14.28515625" style="97" customWidth="1"/>
    <col min="8165" max="8165" width="11.7109375" style="97" bestFit="1" customWidth="1"/>
    <col min="8166" max="8166" width="14.140625" style="97" bestFit="1" customWidth="1"/>
    <col min="8167" max="8167" width="16.7109375" style="97" customWidth="1"/>
    <col min="8168" max="8168" width="16.5703125" style="97" customWidth="1"/>
    <col min="8169" max="8170" width="7.85546875" style="97" bestFit="1" customWidth="1"/>
    <col min="8171" max="8171" width="8" style="97" bestFit="1" customWidth="1"/>
    <col min="8172" max="8173" width="7.85546875" style="97" bestFit="1" customWidth="1"/>
    <col min="8174" max="8174" width="9.7109375" style="97" customWidth="1"/>
    <col min="8175" max="8175" width="12.85546875" style="97" customWidth="1"/>
    <col min="8176" max="8412" width="9.140625" style="97"/>
    <col min="8413" max="8413" width="9" style="97" bestFit="1" customWidth="1"/>
    <col min="8414" max="8414" width="9.85546875" style="97" bestFit="1" customWidth="1"/>
    <col min="8415" max="8415" width="9.140625" style="97" bestFit="1" customWidth="1"/>
    <col min="8416" max="8416" width="16" style="97" bestFit="1" customWidth="1"/>
    <col min="8417" max="8417" width="9" style="97" bestFit="1" customWidth="1"/>
    <col min="8418" max="8418" width="7.85546875" style="97" bestFit="1" customWidth="1"/>
    <col min="8419" max="8419" width="11.7109375" style="97" bestFit="1" customWidth="1"/>
    <col min="8420" max="8420" width="14.28515625" style="97" customWidth="1"/>
    <col min="8421" max="8421" width="11.7109375" style="97" bestFit="1" customWidth="1"/>
    <col min="8422" max="8422" width="14.140625" style="97" bestFit="1" customWidth="1"/>
    <col min="8423" max="8423" width="16.7109375" style="97" customWidth="1"/>
    <col min="8424" max="8424" width="16.5703125" style="97" customWidth="1"/>
    <col min="8425" max="8426" width="7.85546875" style="97" bestFit="1" customWidth="1"/>
    <col min="8427" max="8427" width="8" style="97" bestFit="1" customWidth="1"/>
    <col min="8428" max="8429" width="7.85546875" style="97" bestFit="1" customWidth="1"/>
    <col min="8430" max="8430" width="9.7109375" style="97" customWidth="1"/>
    <col min="8431" max="8431" width="12.85546875" style="97" customWidth="1"/>
    <col min="8432" max="8668" width="9.140625" style="97"/>
    <col min="8669" max="8669" width="9" style="97" bestFit="1" customWidth="1"/>
    <col min="8670" max="8670" width="9.85546875" style="97" bestFit="1" customWidth="1"/>
    <col min="8671" max="8671" width="9.140625" style="97" bestFit="1" customWidth="1"/>
    <col min="8672" max="8672" width="16" style="97" bestFit="1" customWidth="1"/>
    <col min="8673" max="8673" width="9" style="97" bestFit="1" customWidth="1"/>
    <col min="8674" max="8674" width="7.85546875" style="97" bestFit="1" customWidth="1"/>
    <col min="8675" max="8675" width="11.7109375" style="97" bestFit="1" customWidth="1"/>
    <col min="8676" max="8676" width="14.28515625" style="97" customWidth="1"/>
    <col min="8677" max="8677" width="11.7109375" style="97" bestFit="1" customWidth="1"/>
    <col min="8678" max="8678" width="14.140625" style="97" bestFit="1" customWidth="1"/>
    <col min="8679" max="8679" width="16.7109375" style="97" customWidth="1"/>
    <col min="8680" max="8680" width="16.5703125" style="97" customWidth="1"/>
    <col min="8681" max="8682" width="7.85546875" style="97" bestFit="1" customWidth="1"/>
    <col min="8683" max="8683" width="8" style="97" bestFit="1" customWidth="1"/>
    <col min="8684" max="8685" width="7.85546875" style="97" bestFit="1" customWidth="1"/>
    <col min="8686" max="8686" width="9.7109375" style="97" customWidth="1"/>
    <col min="8687" max="8687" width="12.85546875" style="97" customWidth="1"/>
    <col min="8688" max="8924" width="9.140625" style="97"/>
    <col min="8925" max="8925" width="9" style="97" bestFit="1" customWidth="1"/>
    <col min="8926" max="8926" width="9.85546875" style="97" bestFit="1" customWidth="1"/>
    <col min="8927" max="8927" width="9.140625" style="97" bestFit="1" customWidth="1"/>
    <col min="8928" max="8928" width="16" style="97" bestFit="1" customWidth="1"/>
    <col min="8929" max="8929" width="9" style="97" bestFit="1" customWidth="1"/>
    <col min="8930" max="8930" width="7.85546875" style="97" bestFit="1" customWidth="1"/>
    <col min="8931" max="8931" width="11.7109375" style="97" bestFit="1" customWidth="1"/>
    <col min="8932" max="8932" width="14.28515625" style="97" customWidth="1"/>
    <col min="8933" max="8933" width="11.7109375" style="97" bestFit="1" customWidth="1"/>
    <col min="8934" max="8934" width="14.140625" style="97" bestFit="1" customWidth="1"/>
    <col min="8935" max="8935" width="16.7109375" style="97" customWidth="1"/>
    <col min="8936" max="8936" width="16.5703125" style="97" customWidth="1"/>
    <col min="8937" max="8938" width="7.85546875" style="97" bestFit="1" customWidth="1"/>
    <col min="8939" max="8939" width="8" style="97" bestFit="1" customWidth="1"/>
    <col min="8940" max="8941" width="7.85546875" style="97" bestFit="1" customWidth="1"/>
    <col min="8942" max="8942" width="9.7109375" style="97" customWidth="1"/>
    <col min="8943" max="8943" width="12.85546875" style="97" customWidth="1"/>
    <col min="8944" max="9180" width="9.140625" style="97"/>
    <col min="9181" max="9181" width="9" style="97" bestFit="1" customWidth="1"/>
    <col min="9182" max="9182" width="9.85546875" style="97" bestFit="1" customWidth="1"/>
    <col min="9183" max="9183" width="9.140625" style="97" bestFit="1" customWidth="1"/>
    <col min="9184" max="9184" width="16" style="97" bestFit="1" customWidth="1"/>
    <col min="9185" max="9185" width="9" style="97" bestFit="1" customWidth="1"/>
    <col min="9186" max="9186" width="7.85546875" style="97" bestFit="1" customWidth="1"/>
    <col min="9187" max="9187" width="11.7109375" style="97" bestFit="1" customWidth="1"/>
    <col min="9188" max="9188" width="14.28515625" style="97" customWidth="1"/>
    <col min="9189" max="9189" width="11.7109375" style="97" bestFit="1" customWidth="1"/>
    <col min="9190" max="9190" width="14.140625" style="97" bestFit="1" customWidth="1"/>
    <col min="9191" max="9191" width="16.7109375" style="97" customWidth="1"/>
    <col min="9192" max="9192" width="16.5703125" style="97" customWidth="1"/>
    <col min="9193" max="9194" width="7.85546875" style="97" bestFit="1" customWidth="1"/>
    <col min="9195" max="9195" width="8" style="97" bestFit="1" customWidth="1"/>
    <col min="9196" max="9197" width="7.85546875" style="97" bestFit="1" customWidth="1"/>
    <col min="9198" max="9198" width="9.7109375" style="97" customWidth="1"/>
    <col min="9199" max="9199" width="12.85546875" style="97" customWidth="1"/>
    <col min="9200" max="9436" width="9.140625" style="97"/>
    <col min="9437" max="9437" width="9" style="97" bestFit="1" customWidth="1"/>
    <col min="9438" max="9438" width="9.85546875" style="97" bestFit="1" customWidth="1"/>
    <col min="9439" max="9439" width="9.140625" style="97" bestFit="1" customWidth="1"/>
    <col min="9440" max="9440" width="16" style="97" bestFit="1" customWidth="1"/>
    <col min="9441" max="9441" width="9" style="97" bestFit="1" customWidth="1"/>
    <col min="9442" max="9442" width="7.85546875" style="97" bestFit="1" customWidth="1"/>
    <col min="9443" max="9443" width="11.7109375" style="97" bestFit="1" customWidth="1"/>
    <col min="9444" max="9444" width="14.28515625" style="97" customWidth="1"/>
    <col min="9445" max="9445" width="11.7109375" style="97" bestFit="1" customWidth="1"/>
    <col min="9446" max="9446" width="14.140625" style="97" bestFit="1" customWidth="1"/>
    <col min="9447" max="9447" width="16.7109375" style="97" customWidth="1"/>
    <col min="9448" max="9448" width="16.5703125" style="97" customWidth="1"/>
    <col min="9449" max="9450" width="7.85546875" style="97" bestFit="1" customWidth="1"/>
    <col min="9451" max="9451" width="8" style="97" bestFit="1" customWidth="1"/>
    <col min="9452" max="9453" width="7.85546875" style="97" bestFit="1" customWidth="1"/>
    <col min="9454" max="9454" width="9.7109375" style="97" customWidth="1"/>
    <col min="9455" max="9455" width="12.85546875" style="97" customWidth="1"/>
    <col min="9456" max="9692" width="9.140625" style="97"/>
    <col min="9693" max="9693" width="9" style="97" bestFit="1" customWidth="1"/>
    <col min="9694" max="9694" width="9.85546875" style="97" bestFit="1" customWidth="1"/>
    <col min="9695" max="9695" width="9.140625" style="97" bestFit="1" customWidth="1"/>
    <col min="9696" max="9696" width="16" style="97" bestFit="1" customWidth="1"/>
    <col min="9697" max="9697" width="9" style="97" bestFit="1" customWidth="1"/>
    <col min="9698" max="9698" width="7.85546875" style="97" bestFit="1" customWidth="1"/>
    <col min="9699" max="9699" width="11.7109375" style="97" bestFit="1" customWidth="1"/>
    <col min="9700" max="9700" width="14.28515625" style="97" customWidth="1"/>
    <col min="9701" max="9701" width="11.7109375" style="97" bestFit="1" customWidth="1"/>
    <col min="9702" max="9702" width="14.140625" style="97" bestFit="1" customWidth="1"/>
    <col min="9703" max="9703" width="16.7109375" style="97" customWidth="1"/>
    <col min="9704" max="9704" width="16.5703125" style="97" customWidth="1"/>
    <col min="9705" max="9706" width="7.85546875" style="97" bestFit="1" customWidth="1"/>
    <col min="9707" max="9707" width="8" style="97" bestFit="1" customWidth="1"/>
    <col min="9708" max="9709" width="7.85546875" style="97" bestFit="1" customWidth="1"/>
    <col min="9710" max="9710" width="9.7109375" style="97" customWidth="1"/>
    <col min="9711" max="9711" width="12.85546875" style="97" customWidth="1"/>
    <col min="9712" max="9948" width="9.140625" style="97"/>
    <col min="9949" max="9949" width="9" style="97" bestFit="1" customWidth="1"/>
    <col min="9950" max="9950" width="9.85546875" style="97" bestFit="1" customWidth="1"/>
    <col min="9951" max="9951" width="9.140625" style="97" bestFit="1" customWidth="1"/>
    <col min="9952" max="9952" width="16" style="97" bestFit="1" customWidth="1"/>
    <col min="9953" max="9953" width="9" style="97" bestFit="1" customWidth="1"/>
    <col min="9954" max="9954" width="7.85546875" style="97" bestFit="1" customWidth="1"/>
    <col min="9955" max="9955" width="11.7109375" style="97" bestFit="1" customWidth="1"/>
    <col min="9956" max="9956" width="14.28515625" style="97" customWidth="1"/>
    <col min="9957" max="9957" width="11.7109375" style="97" bestFit="1" customWidth="1"/>
    <col min="9958" max="9958" width="14.140625" style="97" bestFit="1" customWidth="1"/>
    <col min="9959" max="9959" width="16.7109375" style="97" customWidth="1"/>
    <col min="9960" max="9960" width="16.5703125" style="97" customWidth="1"/>
    <col min="9961" max="9962" width="7.85546875" style="97" bestFit="1" customWidth="1"/>
    <col min="9963" max="9963" width="8" style="97" bestFit="1" customWidth="1"/>
    <col min="9964" max="9965" width="7.85546875" style="97" bestFit="1" customWidth="1"/>
    <col min="9966" max="9966" width="9.7109375" style="97" customWidth="1"/>
    <col min="9967" max="9967" width="12.85546875" style="97" customWidth="1"/>
    <col min="9968" max="10204" width="9.140625" style="97"/>
    <col min="10205" max="10205" width="9" style="97" bestFit="1" customWidth="1"/>
    <col min="10206" max="10206" width="9.85546875" style="97" bestFit="1" customWidth="1"/>
    <col min="10207" max="10207" width="9.140625" style="97" bestFit="1" customWidth="1"/>
    <col min="10208" max="10208" width="16" style="97" bestFit="1" customWidth="1"/>
    <col min="10209" max="10209" width="9" style="97" bestFit="1" customWidth="1"/>
    <col min="10210" max="10210" width="7.85546875" style="97" bestFit="1" customWidth="1"/>
    <col min="10211" max="10211" width="11.7109375" style="97" bestFit="1" customWidth="1"/>
    <col min="10212" max="10212" width="14.28515625" style="97" customWidth="1"/>
    <col min="10213" max="10213" width="11.7109375" style="97" bestFit="1" customWidth="1"/>
    <col min="10214" max="10214" width="14.140625" style="97" bestFit="1" customWidth="1"/>
    <col min="10215" max="10215" width="16.7109375" style="97" customWidth="1"/>
    <col min="10216" max="10216" width="16.5703125" style="97" customWidth="1"/>
    <col min="10217" max="10218" width="7.85546875" style="97" bestFit="1" customWidth="1"/>
    <col min="10219" max="10219" width="8" style="97" bestFit="1" customWidth="1"/>
    <col min="10220" max="10221" width="7.85546875" style="97" bestFit="1" customWidth="1"/>
    <col min="10222" max="10222" width="9.7109375" style="97" customWidth="1"/>
    <col min="10223" max="10223" width="12.85546875" style="97" customWidth="1"/>
    <col min="10224" max="10460" width="9.140625" style="97"/>
    <col min="10461" max="10461" width="9" style="97" bestFit="1" customWidth="1"/>
    <col min="10462" max="10462" width="9.85546875" style="97" bestFit="1" customWidth="1"/>
    <col min="10463" max="10463" width="9.140625" style="97" bestFit="1" customWidth="1"/>
    <col min="10464" max="10464" width="16" style="97" bestFit="1" customWidth="1"/>
    <col min="10465" max="10465" width="9" style="97" bestFit="1" customWidth="1"/>
    <col min="10466" max="10466" width="7.85546875" style="97" bestFit="1" customWidth="1"/>
    <col min="10467" max="10467" width="11.7109375" style="97" bestFit="1" customWidth="1"/>
    <col min="10468" max="10468" width="14.28515625" style="97" customWidth="1"/>
    <col min="10469" max="10469" width="11.7109375" style="97" bestFit="1" customWidth="1"/>
    <col min="10470" max="10470" width="14.140625" style="97" bestFit="1" customWidth="1"/>
    <col min="10471" max="10471" width="16.7109375" style="97" customWidth="1"/>
    <col min="10472" max="10472" width="16.5703125" style="97" customWidth="1"/>
    <col min="10473" max="10474" width="7.85546875" style="97" bestFit="1" customWidth="1"/>
    <col min="10475" max="10475" width="8" style="97" bestFit="1" customWidth="1"/>
    <col min="10476" max="10477" width="7.85546875" style="97" bestFit="1" customWidth="1"/>
    <col min="10478" max="10478" width="9.7109375" style="97" customWidth="1"/>
    <col min="10479" max="10479" width="12.85546875" style="97" customWidth="1"/>
    <col min="10480" max="10716" width="9.140625" style="97"/>
    <col min="10717" max="10717" width="9" style="97" bestFit="1" customWidth="1"/>
    <col min="10718" max="10718" width="9.85546875" style="97" bestFit="1" customWidth="1"/>
    <col min="10719" max="10719" width="9.140625" style="97" bestFit="1" customWidth="1"/>
    <col min="10720" max="10720" width="16" style="97" bestFit="1" customWidth="1"/>
    <col min="10721" max="10721" width="9" style="97" bestFit="1" customWidth="1"/>
    <col min="10722" max="10722" width="7.85546875" style="97" bestFit="1" customWidth="1"/>
    <col min="10723" max="10723" width="11.7109375" style="97" bestFit="1" customWidth="1"/>
    <col min="10724" max="10724" width="14.28515625" style="97" customWidth="1"/>
    <col min="10725" max="10725" width="11.7109375" style="97" bestFit="1" customWidth="1"/>
    <col min="10726" max="10726" width="14.140625" style="97" bestFit="1" customWidth="1"/>
    <col min="10727" max="10727" width="16.7109375" style="97" customWidth="1"/>
    <col min="10728" max="10728" width="16.5703125" style="97" customWidth="1"/>
    <col min="10729" max="10730" width="7.85546875" style="97" bestFit="1" customWidth="1"/>
    <col min="10731" max="10731" width="8" style="97" bestFit="1" customWidth="1"/>
    <col min="10732" max="10733" width="7.85546875" style="97" bestFit="1" customWidth="1"/>
    <col min="10734" max="10734" width="9.7109375" style="97" customWidth="1"/>
    <col min="10735" max="10735" width="12.85546875" style="97" customWidth="1"/>
    <col min="10736" max="10972" width="9.140625" style="97"/>
    <col min="10973" max="10973" width="9" style="97" bestFit="1" customWidth="1"/>
    <col min="10974" max="10974" width="9.85546875" style="97" bestFit="1" customWidth="1"/>
    <col min="10975" max="10975" width="9.140625" style="97" bestFit="1" customWidth="1"/>
    <col min="10976" max="10976" width="16" style="97" bestFit="1" customWidth="1"/>
    <col min="10977" max="10977" width="9" style="97" bestFit="1" customWidth="1"/>
    <col min="10978" max="10978" width="7.85546875" style="97" bestFit="1" customWidth="1"/>
    <col min="10979" max="10979" width="11.7109375" style="97" bestFit="1" customWidth="1"/>
    <col min="10980" max="10980" width="14.28515625" style="97" customWidth="1"/>
    <col min="10981" max="10981" width="11.7109375" style="97" bestFit="1" customWidth="1"/>
    <col min="10982" max="10982" width="14.140625" style="97" bestFit="1" customWidth="1"/>
    <col min="10983" max="10983" width="16.7109375" style="97" customWidth="1"/>
    <col min="10984" max="10984" width="16.5703125" style="97" customWidth="1"/>
    <col min="10985" max="10986" width="7.85546875" style="97" bestFit="1" customWidth="1"/>
    <col min="10987" max="10987" width="8" style="97" bestFit="1" customWidth="1"/>
    <col min="10988" max="10989" width="7.85546875" style="97" bestFit="1" customWidth="1"/>
    <col min="10990" max="10990" width="9.7109375" style="97" customWidth="1"/>
    <col min="10991" max="10991" width="12.85546875" style="97" customWidth="1"/>
    <col min="10992" max="11228" width="9.140625" style="97"/>
    <col min="11229" max="11229" width="9" style="97" bestFit="1" customWidth="1"/>
    <col min="11230" max="11230" width="9.85546875" style="97" bestFit="1" customWidth="1"/>
    <col min="11231" max="11231" width="9.140625" style="97" bestFit="1" customWidth="1"/>
    <col min="11232" max="11232" width="16" style="97" bestFit="1" customWidth="1"/>
    <col min="11233" max="11233" width="9" style="97" bestFit="1" customWidth="1"/>
    <col min="11234" max="11234" width="7.85546875" style="97" bestFit="1" customWidth="1"/>
    <col min="11235" max="11235" width="11.7109375" style="97" bestFit="1" customWidth="1"/>
    <col min="11236" max="11236" width="14.28515625" style="97" customWidth="1"/>
    <col min="11237" max="11237" width="11.7109375" style="97" bestFit="1" customWidth="1"/>
    <col min="11238" max="11238" width="14.140625" style="97" bestFit="1" customWidth="1"/>
    <col min="11239" max="11239" width="16.7109375" style="97" customWidth="1"/>
    <col min="11240" max="11240" width="16.5703125" style="97" customWidth="1"/>
    <col min="11241" max="11242" width="7.85546875" style="97" bestFit="1" customWidth="1"/>
    <col min="11243" max="11243" width="8" style="97" bestFit="1" customWidth="1"/>
    <col min="11244" max="11245" width="7.85546875" style="97" bestFit="1" customWidth="1"/>
    <col min="11246" max="11246" width="9.7109375" style="97" customWidth="1"/>
    <col min="11247" max="11247" width="12.85546875" style="97" customWidth="1"/>
    <col min="11248" max="11484" width="9.140625" style="97"/>
    <col min="11485" max="11485" width="9" style="97" bestFit="1" customWidth="1"/>
    <col min="11486" max="11486" width="9.85546875" style="97" bestFit="1" customWidth="1"/>
    <col min="11487" max="11487" width="9.140625" style="97" bestFit="1" customWidth="1"/>
    <col min="11488" max="11488" width="16" style="97" bestFit="1" customWidth="1"/>
    <col min="11489" max="11489" width="9" style="97" bestFit="1" customWidth="1"/>
    <col min="11490" max="11490" width="7.85546875" style="97" bestFit="1" customWidth="1"/>
    <col min="11491" max="11491" width="11.7109375" style="97" bestFit="1" customWidth="1"/>
    <col min="11492" max="11492" width="14.28515625" style="97" customWidth="1"/>
    <col min="11493" max="11493" width="11.7109375" style="97" bestFit="1" customWidth="1"/>
    <col min="11494" max="11494" width="14.140625" style="97" bestFit="1" customWidth="1"/>
    <col min="11495" max="11495" width="16.7109375" style="97" customWidth="1"/>
    <col min="11496" max="11496" width="16.5703125" style="97" customWidth="1"/>
    <col min="11497" max="11498" width="7.85546875" style="97" bestFit="1" customWidth="1"/>
    <col min="11499" max="11499" width="8" style="97" bestFit="1" customWidth="1"/>
    <col min="11500" max="11501" width="7.85546875" style="97" bestFit="1" customWidth="1"/>
    <col min="11502" max="11502" width="9.7109375" style="97" customWidth="1"/>
    <col min="11503" max="11503" width="12.85546875" style="97" customWidth="1"/>
    <col min="11504" max="11740" width="9.140625" style="97"/>
    <col min="11741" max="11741" width="9" style="97" bestFit="1" customWidth="1"/>
    <col min="11742" max="11742" width="9.85546875" style="97" bestFit="1" customWidth="1"/>
    <col min="11743" max="11743" width="9.140625" style="97" bestFit="1" customWidth="1"/>
    <col min="11744" max="11744" width="16" style="97" bestFit="1" customWidth="1"/>
    <col min="11745" max="11745" width="9" style="97" bestFit="1" customWidth="1"/>
    <col min="11746" max="11746" width="7.85546875" style="97" bestFit="1" customWidth="1"/>
    <col min="11747" max="11747" width="11.7109375" style="97" bestFit="1" customWidth="1"/>
    <col min="11748" max="11748" width="14.28515625" style="97" customWidth="1"/>
    <col min="11749" max="11749" width="11.7109375" style="97" bestFit="1" customWidth="1"/>
    <col min="11750" max="11750" width="14.140625" style="97" bestFit="1" customWidth="1"/>
    <col min="11751" max="11751" width="16.7109375" style="97" customWidth="1"/>
    <col min="11752" max="11752" width="16.5703125" style="97" customWidth="1"/>
    <col min="11753" max="11754" width="7.85546875" style="97" bestFit="1" customWidth="1"/>
    <col min="11755" max="11755" width="8" style="97" bestFit="1" customWidth="1"/>
    <col min="11756" max="11757" width="7.85546875" style="97" bestFit="1" customWidth="1"/>
    <col min="11758" max="11758" width="9.7109375" style="97" customWidth="1"/>
    <col min="11759" max="11759" width="12.85546875" style="97" customWidth="1"/>
    <col min="11760" max="11996" width="9.140625" style="97"/>
    <col min="11997" max="11997" width="9" style="97" bestFit="1" customWidth="1"/>
    <col min="11998" max="11998" width="9.85546875" style="97" bestFit="1" customWidth="1"/>
    <col min="11999" max="11999" width="9.140625" style="97" bestFit="1" customWidth="1"/>
    <col min="12000" max="12000" width="16" style="97" bestFit="1" customWidth="1"/>
    <col min="12001" max="12001" width="9" style="97" bestFit="1" customWidth="1"/>
    <col min="12002" max="12002" width="7.85546875" style="97" bestFit="1" customWidth="1"/>
    <col min="12003" max="12003" width="11.7109375" style="97" bestFit="1" customWidth="1"/>
    <col min="12004" max="12004" width="14.28515625" style="97" customWidth="1"/>
    <col min="12005" max="12005" width="11.7109375" style="97" bestFit="1" customWidth="1"/>
    <col min="12006" max="12006" width="14.140625" style="97" bestFit="1" customWidth="1"/>
    <col min="12007" max="12007" width="16.7109375" style="97" customWidth="1"/>
    <col min="12008" max="12008" width="16.5703125" style="97" customWidth="1"/>
    <col min="12009" max="12010" width="7.85546875" style="97" bestFit="1" customWidth="1"/>
    <col min="12011" max="12011" width="8" style="97" bestFit="1" customWidth="1"/>
    <col min="12012" max="12013" width="7.85546875" style="97" bestFit="1" customWidth="1"/>
    <col min="12014" max="12014" width="9.7109375" style="97" customWidth="1"/>
    <col min="12015" max="12015" width="12.85546875" style="97" customWidth="1"/>
    <col min="12016" max="12252" width="9.140625" style="97"/>
    <col min="12253" max="12253" width="9" style="97" bestFit="1" customWidth="1"/>
    <col min="12254" max="12254" width="9.85546875" style="97" bestFit="1" customWidth="1"/>
    <col min="12255" max="12255" width="9.140625" style="97" bestFit="1" customWidth="1"/>
    <col min="12256" max="12256" width="16" style="97" bestFit="1" customWidth="1"/>
    <col min="12257" max="12257" width="9" style="97" bestFit="1" customWidth="1"/>
    <col min="12258" max="12258" width="7.85546875" style="97" bestFit="1" customWidth="1"/>
    <col min="12259" max="12259" width="11.7109375" style="97" bestFit="1" customWidth="1"/>
    <col min="12260" max="12260" width="14.28515625" style="97" customWidth="1"/>
    <col min="12261" max="12261" width="11.7109375" style="97" bestFit="1" customWidth="1"/>
    <col min="12262" max="12262" width="14.140625" style="97" bestFit="1" customWidth="1"/>
    <col min="12263" max="12263" width="16.7109375" style="97" customWidth="1"/>
    <col min="12264" max="12264" width="16.5703125" style="97" customWidth="1"/>
    <col min="12265" max="12266" width="7.85546875" style="97" bestFit="1" customWidth="1"/>
    <col min="12267" max="12267" width="8" style="97" bestFit="1" customWidth="1"/>
    <col min="12268" max="12269" width="7.85546875" style="97" bestFit="1" customWidth="1"/>
    <col min="12270" max="12270" width="9.7109375" style="97" customWidth="1"/>
    <col min="12271" max="12271" width="12.85546875" style="97" customWidth="1"/>
    <col min="12272" max="12508" width="9.140625" style="97"/>
    <col min="12509" max="12509" width="9" style="97" bestFit="1" customWidth="1"/>
    <col min="12510" max="12510" width="9.85546875" style="97" bestFit="1" customWidth="1"/>
    <col min="12511" max="12511" width="9.140625" style="97" bestFit="1" customWidth="1"/>
    <col min="12512" max="12512" width="16" style="97" bestFit="1" customWidth="1"/>
    <col min="12513" max="12513" width="9" style="97" bestFit="1" customWidth="1"/>
    <col min="12514" max="12514" width="7.85546875" style="97" bestFit="1" customWidth="1"/>
    <col min="12515" max="12515" width="11.7109375" style="97" bestFit="1" customWidth="1"/>
    <col min="12516" max="12516" width="14.28515625" style="97" customWidth="1"/>
    <col min="12517" max="12517" width="11.7109375" style="97" bestFit="1" customWidth="1"/>
    <col min="12518" max="12518" width="14.140625" style="97" bestFit="1" customWidth="1"/>
    <col min="12519" max="12519" width="16.7109375" style="97" customWidth="1"/>
    <col min="12520" max="12520" width="16.5703125" style="97" customWidth="1"/>
    <col min="12521" max="12522" width="7.85546875" style="97" bestFit="1" customWidth="1"/>
    <col min="12523" max="12523" width="8" style="97" bestFit="1" customWidth="1"/>
    <col min="12524" max="12525" width="7.85546875" style="97" bestFit="1" customWidth="1"/>
    <col min="12526" max="12526" width="9.7109375" style="97" customWidth="1"/>
    <col min="12527" max="12527" width="12.85546875" style="97" customWidth="1"/>
    <col min="12528" max="12764" width="9.140625" style="97"/>
    <col min="12765" max="12765" width="9" style="97" bestFit="1" customWidth="1"/>
    <col min="12766" max="12766" width="9.85546875" style="97" bestFit="1" customWidth="1"/>
    <col min="12767" max="12767" width="9.140625" style="97" bestFit="1" customWidth="1"/>
    <col min="12768" max="12768" width="16" style="97" bestFit="1" customWidth="1"/>
    <col min="12769" max="12769" width="9" style="97" bestFit="1" customWidth="1"/>
    <col min="12770" max="12770" width="7.85546875" style="97" bestFit="1" customWidth="1"/>
    <col min="12771" max="12771" width="11.7109375" style="97" bestFit="1" customWidth="1"/>
    <col min="12772" max="12772" width="14.28515625" style="97" customWidth="1"/>
    <col min="12773" max="12773" width="11.7109375" style="97" bestFit="1" customWidth="1"/>
    <col min="12774" max="12774" width="14.140625" style="97" bestFit="1" customWidth="1"/>
    <col min="12775" max="12775" width="16.7109375" style="97" customWidth="1"/>
    <col min="12776" max="12776" width="16.5703125" style="97" customWidth="1"/>
    <col min="12777" max="12778" width="7.85546875" style="97" bestFit="1" customWidth="1"/>
    <col min="12779" max="12779" width="8" style="97" bestFit="1" customWidth="1"/>
    <col min="12780" max="12781" width="7.85546875" style="97" bestFit="1" customWidth="1"/>
    <col min="12782" max="12782" width="9.7109375" style="97" customWidth="1"/>
    <col min="12783" max="12783" width="12.85546875" style="97" customWidth="1"/>
    <col min="12784" max="13020" width="9.140625" style="97"/>
    <col min="13021" max="13021" width="9" style="97" bestFit="1" customWidth="1"/>
    <col min="13022" max="13022" width="9.85546875" style="97" bestFit="1" customWidth="1"/>
    <col min="13023" max="13023" width="9.140625" style="97" bestFit="1" customWidth="1"/>
    <col min="13024" max="13024" width="16" style="97" bestFit="1" customWidth="1"/>
    <col min="13025" max="13025" width="9" style="97" bestFit="1" customWidth="1"/>
    <col min="13026" max="13026" width="7.85546875" style="97" bestFit="1" customWidth="1"/>
    <col min="13027" max="13027" width="11.7109375" style="97" bestFit="1" customWidth="1"/>
    <col min="13028" max="13028" width="14.28515625" style="97" customWidth="1"/>
    <col min="13029" max="13029" width="11.7109375" style="97" bestFit="1" customWidth="1"/>
    <col min="13030" max="13030" width="14.140625" style="97" bestFit="1" customWidth="1"/>
    <col min="13031" max="13031" width="16.7109375" style="97" customWidth="1"/>
    <col min="13032" max="13032" width="16.5703125" style="97" customWidth="1"/>
    <col min="13033" max="13034" width="7.85546875" style="97" bestFit="1" customWidth="1"/>
    <col min="13035" max="13035" width="8" style="97" bestFit="1" customWidth="1"/>
    <col min="13036" max="13037" width="7.85546875" style="97" bestFit="1" customWidth="1"/>
    <col min="13038" max="13038" width="9.7109375" style="97" customWidth="1"/>
    <col min="13039" max="13039" width="12.85546875" style="97" customWidth="1"/>
    <col min="13040" max="13276" width="9.140625" style="97"/>
    <col min="13277" max="13277" width="9" style="97" bestFit="1" customWidth="1"/>
    <col min="13278" max="13278" width="9.85546875" style="97" bestFit="1" customWidth="1"/>
    <col min="13279" max="13279" width="9.140625" style="97" bestFit="1" customWidth="1"/>
    <col min="13280" max="13280" width="16" style="97" bestFit="1" customWidth="1"/>
    <col min="13281" max="13281" width="9" style="97" bestFit="1" customWidth="1"/>
    <col min="13282" max="13282" width="7.85546875" style="97" bestFit="1" customWidth="1"/>
    <col min="13283" max="13283" width="11.7109375" style="97" bestFit="1" customWidth="1"/>
    <col min="13284" max="13284" width="14.28515625" style="97" customWidth="1"/>
    <col min="13285" max="13285" width="11.7109375" style="97" bestFit="1" customWidth="1"/>
    <col min="13286" max="13286" width="14.140625" style="97" bestFit="1" customWidth="1"/>
    <col min="13287" max="13287" width="16.7109375" style="97" customWidth="1"/>
    <col min="13288" max="13288" width="16.5703125" style="97" customWidth="1"/>
    <col min="13289" max="13290" width="7.85546875" style="97" bestFit="1" customWidth="1"/>
    <col min="13291" max="13291" width="8" style="97" bestFit="1" customWidth="1"/>
    <col min="13292" max="13293" width="7.85546875" style="97" bestFit="1" customWidth="1"/>
    <col min="13294" max="13294" width="9.7109375" style="97" customWidth="1"/>
    <col min="13295" max="13295" width="12.85546875" style="97" customWidth="1"/>
    <col min="13296" max="13532" width="9.140625" style="97"/>
    <col min="13533" max="13533" width="9" style="97" bestFit="1" customWidth="1"/>
    <col min="13534" max="13534" width="9.85546875" style="97" bestFit="1" customWidth="1"/>
    <col min="13535" max="13535" width="9.140625" style="97" bestFit="1" customWidth="1"/>
    <col min="13536" max="13536" width="16" style="97" bestFit="1" customWidth="1"/>
    <col min="13537" max="13537" width="9" style="97" bestFit="1" customWidth="1"/>
    <col min="13538" max="13538" width="7.85546875" style="97" bestFit="1" customWidth="1"/>
    <col min="13539" max="13539" width="11.7109375" style="97" bestFit="1" customWidth="1"/>
    <col min="13540" max="13540" width="14.28515625" style="97" customWidth="1"/>
    <col min="13541" max="13541" width="11.7109375" style="97" bestFit="1" customWidth="1"/>
    <col min="13542" max="13542" width="14.140625" style="97" bestFit="1" customWidth="1"/>
    <col min="13543" max="13543" width="16.7109375" style="97" customWidth="1"/>
    <col min="13544" max="13544" width="16.5703125" style="97" customWidth="1"/>
    <col min="13545" max="13546" width="7.85546875" style="97" bestFit="1" customWidth="1"/>
    <col min="13547" max="13547" width="8" style="97" bestFit="1" customWidth="1"/>
    <col min="13548" max="13549" width="7.85546875" style="97" bestFit="1" customWidth="1"/>
    <col min="13550" max="13550" width="9.7109375" style="97" customWidth="1"/>
    <col min="13551" max="13551" width="12.85546875" style="97" customWidth="1"/>
    <col min="13552" max="13788" width="9.140625" style="97"/>
    <col min="13789" max="13789" width="9" style="97" bestFit="1" customWidth="1"/>
    <col min="13790" max="13790" width="9.85546875" style="97" bestFit="1" customWidth="1"/>
    <col min="13791" max="13791" width="9.140625" style="97" bestFit="1" customWidth="1"/>
    <col min="13792" max="13792" width="16" style="97" bestFit="1" customWidth="1"/>
    <col min="13793" max="13793" width="9" style="97" bestFit="1" customWidth="1"/>
    <col min="13794" max="13794" width="7.85546875" style="97" bestFit="1" customWidth="1"/>
    <col min="13795" max="13795" width="11.7109375" style="97" bestFit="1" customWidth="1"/>
    <col min="13796" max="13796" width="14.28515625" style="97" customWidth="1"/>
    <col min="13797" max="13797" width="11.7109375" style="97" bestFit="1" customWidth="1"/>
    <col min="13798" max="13798" width="14.140625" style="97" bestFit="1" customWidth="1"/>
    <col min="13799" max="13799" width="16.7109375" style="97" customWidth="1"/>
    <col min="13800" max="13800" width="16.5703125" style="97" customWidth="1"/>
    <col min="13801" max="13802" width="7.85546875" style="97" bestFit="1" customWidth="1"/>
    <col min="13803" max="13803" width="8" style="97" bestFit="1" customWidth="1"/>
    <col min="13804" max="13805" width="7.85546875" style="97" bestFit="1" customWidth="1"/>
    <col min="13806" max="13806" width="9.7109375" style="97" customWidth="1"/>
    <col min="13807" max="13807" width="12.85546875" style="97" customWidth="1"/>
    <col min="13808" max="14044" width="9.140625" style="97"/>
    <col min="14045" max="14045" width="9" style="97" bestFit="1" customWidth="1"/>
    <col min="14046" max="14046" width="9.85546875" style="97" bestFit="1" customWidth="1"/>
    <col min="14047" max="14047" width="9.140625" style="97" bestFit="1" customWidth="1"/>
    <col min="14048" max="14048" width="16" style="97" bestFit="1" customWidth="1"/>
    <col min="14049" max="14049" width="9" style="97" bestFit="1" customWidth="1"/>
    <col min="14050" max="14050" width="7.85546875" style="97" bestFit="1" customWidth="1"/>
    <col min="14051" max="14051" width="11.7109375" style="97" bestFit="1" customWidth="1"/>
    <col min="14052" max="14052" width="14.28515625" style="97" customWidth="1"/>
    <col min="14053" max="14053" width="11.7109375" style="97" bestFit="1" customWidth="1"/>
    <col min="14054" max="14054" width="14.140625" style="97" bestFit="1" customWidth="1"/>
    <col min="14055" max="14055" width="16.7109375" style="97" customWidth="1"/>
    <col min="14056" max="14056" width="16.5703125" style="97" customWidth="1"/>
    <col min="14057" max="14058" width="7.85546875" style="97" bestFit="1" customWidth="1"/>
    <col min="14059" max="14059" width="8" style="97" bestFit="1" customWidth="1"/>
    <col min="14060" max="14061" width="7.85546875" style="97" bestFit="1" customWidth="1"/>
    <col min="14062" max="14062" width="9.7109375" style="97" customWidth="1"/>
    <col min="14063" max="14063" width="12.85546875" style="97" customWidth="1"/>
    <col min="14064" max="14300" width="9.140625" style="97"/>
    <col min="14301" max="14301" width="9" style="97" bestFit="1" customWidth="1"/>
    <col min="14302" max="14302" width="9.85546875" style="97" bestFit="1" customWidth="1"/>
    <col min="14303" max="14303" width="9.140625" style="97" bestFit="1" customWidth="1"/>
    <col min="14304" max="14304" width="16" style="97" bestFit="1" customWidth="1"/>
    <col min="14305" max="14305" width="9" style="97" bestFit="1" customWidth="1"/>
    <col min="14306" max="14306" width="7.85546875" style="97" bestFit="1" customWidth="1"/>
    <col min="14307" max="14307" width="11.7109375" style="97" bestFit="1" customWidth="1"/>
    <col min="14308" max="14308" width="14.28515625" style="97" customWidth="1"/>
    <col min="14309" max="14309" width="11.7109375" style="97" bestFit="1" customWidth="1"/>
    <col min="14310" max="14310" width="14.140625" style="97" bestFit="1" customWidth="1"/>
    <col min="14311" max="14311" width="16.7109375" style="97" customWidth="1"/>
    <col min="14312" max="14312" width="16.5703125" style="97" customWidth="1"/>
    <col min="14313" max="14314" width="7.85546875" style="97" bestFit="1" customWidth="1"/>
    <col min="14315" max="14315" width="8" style="97" bestFit="1" customWidth="1"/>
    <col min="14316" max="14317" width="7.85546875" style="97" bestFit="1" customWidth="1"/>
    <col min="14318" max="14318" width="9.7109375" style="97" customWidth="1"/>
    <col min="14319" max="14319" width="12.85546875" style="97" customWidth="1"/>
    <col min="14320" max="14556" width="9.140625" style="97"/>
    <col min="14557" max="14557" width="9" style="97" bestFit="1" customWidth="1"/>
    <col min="14558" max="14558" width="9.85546875" style="97" bestFit="1" customWidth="1"/>
    <col min="14559" max="14559" width="9.140625" style="97" bestFit="1" customWidth="1"/>
    <col min="14560" max="14560" width="16" style="97" bestFit="1" customWidth="1"/>
    <col min="14561" max="14561" width="9" style="97" bestFit="1" customWidth="1"/>
    <col min="14562" max="14562" width="7.85546875" style="97" bestFit="1" customWidth="1"/>
    <col min="14563" max="14563" width="11.7109375" style="97" bestFit="1" customWidth="1"/>
    <col min="14564" max="14564" width="14.28515625" style="97" customWidth="1"/>
    <col min="14565" max="14565" width="11.7109375" style="97" bestFit="1" customWidth="1"/>
    <col min="14566" max="14566" width="14.140625" style="97" bestFit="1" customWidth="1"/>
    <col min="14567" max="14567" width="16.7109375" style="97" customWidth="1"/>
    <col min="14568" max="14568" width="16.5703125" style="97" customWidth="1"/>
    <col min="14569" max="14570" width="7.85546875" style="97" bestFit="1" customWidth="1"/>
    <col min="14571" max="14571" width="8" style="97" bestFit="1" customWidth="1"/>
    <col min="14572" max="14573" width="7.85546875" style="97" bestFit="1" customWidth="1"/>
    <col min="14574" max="14574" width="9.7109375" style="97" customWidth="1"/>
    <col min="14575" max="14575" width="12.85546875" style="97" customWidth="1"/>
    <col min="14576" max="14812" width="9.140625" style="97"/>
    <col min="14813" max="14813" width="9" style="97" bestFit="1" customWidth="1"/>
    <col min="14814" max="14814" width="9.85546875" style="97" bestFit="1" customWidth="1"/>
    <col min="14815" max="14815" width="9.140625" style="97" bestFit="1" customWidth="1"/>
    <col min="14816" max="14816" width="16" style="97" bestFit="1" customWidth="1"/>
    <col min="14817" max="14817" width="9" style="97" bestFit="1" customWidth="1"/>
    <col min="14818" max="14818" width="7.85546875" style="97" bestFit="1" customWidth="1"/>
    <col min="14819" max="14819" width="11.7109375" style="97" bestFit="1" customWidth="1"/>
    <col min="14820" max="14820" width="14.28515625" style="97" customWidth="1"/>
    <col min="14821" max="14821" width="11.7109375" style="97" bestFit="1" customWidth="1"/>
    <col min="14822" max="14822" width="14.140625" style="97" bestFit="1" customWidth="1"/>
    <col min="14823" max="14823" width="16.7109375" style="97" customWidth="1"/>
    <col min="14824" max="14824" width="16.5703125" style="97" customWidth="1"/>
    <col min="14825" max="14826" width="7.85546875" style="97" bestFit="1" customWidth="1"/>
    <col min="14827" max="14827" width="8" style="97" bestFit="1" customWidth="1"/>
    <col min="14828" max="14829" width="7.85546875" style="97" bestFit="1" customWidth="1"/>
    <col min="14830" max="14830" width="9.7109375" style="97" customWidth="1"/>
    <col min="14831" max="14831" width="12.85546875" style="97" customWidth="1"/>
    <col min="14832" max="15068" width="9.140625" style="97"/>
    <col min="15069" max="15069" width="9" style="97" bestFit="1" customWidth="1"/>
    <col min="15070" max="15070" width="9.85546875" style="97" bestFit="1" customWidth="1"/>
    <col min="15071" max="15071" width="9.140625" style="97" bestFit="1" customWidth="1"/>
    <col min="15072" max="15072" width="16" style="97" bestFit="1" customWidth="1"/>
    <col min="15073" max="15073" width="9" style="97" bestFit="1" customWidth="1"/>
    <col min="15074" max="15074" width="7.85546875" style="97" bestFit="1" customWidth="1"/>
    <col min="15075" max="15075" width="11.7109375" style="97" bestFit="1" customWidth="1"/>
    <col min="15076" max="15076" width="14.28515625" style="97" customWidth="1"/>
    <col min="15077" max="15077" width="11.7109375" style="97" bestFit="1" customWidth="1"/>
    <col min="15078" max="15078" width="14.140625" style="97" bestFit="1" customWidth="1"/>
    <col min="15079" max="15079" width="16.7109375" style="97" customWidth="1"/>
    <col min="15080" max="15080" width="16.5703125" style="97" customWidth="1"/>
    <col min="15081" max="15082" width="7.85546875" style="97" bestFit="1" customWidth="1"/>
    <col min="15083" max="15083" width="8" style="97" bestFit="1" customWidth="1"/>
    <col min="15084" max="15085" width="7.85546875" style="97" bestFit="1" customWidth="1"/>
    <col min="15086" max="15086" width="9.7109375" style="97" customWidth="1"/>
    <col min="15087" max="15087" width="12.85546875" style="97" customWidth="1"/>
    <col min="15088" max="15324" width="9.140625" style="97"/>
    <col min="15325" max="15325" width="9" style="97" bestFit="1" customWidth="1"/>
    <col min="15326" max="15326" width="9.85546875" style="97" bestFit="1" customWidth="1"/>
    <col min="15327" max="15327" width="9.140625" style="97" bestFit="1" customWidth="1"/>
    <col min="15328" max="15328" width="16" style="97" bestFit="1" customWidth="1"/>
    <col min="15329" max="15329" width="9" style="97" bestFit="1" customWidth="1"/>
    <col min="15330" max="15330" width="7.85546875" style="97" bestFit="1" customWidth="1"/>
    <col min="15331" max="15331" width="11.7109375" style="97" bestFit="1" customWidth="1"/>
    <col min="15332" max="15332" width="14.28515625" style="97" customWidth="1"/>
    <col min="15333" max="15333" width="11.7109375" style="97" bestFit="1" customWidth="1"/>
    <col min="15334" max="15334" width="14.140625" style="97" bestFit="1" customWidth="1"/>
    <col min="15335" max="15335" width="16.7109375" style="97" customWidth="1"/>
    <col min="15336" max="15336" width="16.5703125" style="97" customWidth="1"/>
    <col min="15337" max="15338" width="7.85546875" style="97" bestFit="1" customWidth="1"/>
    <col min="15339" max="15339" width="8" style="97" bestFit="1" customWidth="1"/>
    <col min="15340" max="15341" width="7.85546875" style="97" bestFit="1" customWidth="1"/>
    <col min="15342" max="15342" width="9.7109375" style="97" customWidth="1"/>
    <col min="15343" max="15343" width="12.85546875" style="97" customWidth="1"/>
    <col min="15344" max="15580" width="9.140625" style="97"/>
    <col min="15581" max="15581" width="9" style="97" bestFit="1" customWidth="1"/>
    <col min="15582" max="15582" width="9.85546875" style="97" bestFit="1" customWidth="1"/>
    <col min="15583" max="15583" width="9.140625" style="97" bestFit="1" customWidth="1"/>
    <col min="15584" max="15584" width="16" style="97" bestFit="1" customWidth="1"/>
    <col min="15585" max="15585" width="9" style="97" bestFit="1" customWidth="1"/>
    <col min="15586" max="15586" width="7.85546875" style="97" bestFit="1" customWidth="1"/>
    <col min="15587" max="15587" width="11.7109375" style="97" bestFit="1" customWidth="1"/>
    <col min="15588" max="15588" width="14.28515625" style="97" customWidth="1"/>
    <col min="15589" max="15589" width="11.7109375" style="97" bestFit="1" customWidth="1"/>
    <col min="15590" max="15590" width="14.140625" style="97" bestFit="1" customWidth="1"/>
    <col min="15591" max="15591" width="16.7109375" style="97" customWidth="1"/>
    <col min="15592" max="15592" width="16.5703125" style="97" customWidth="1"/>
    <col min="15593" max="15594" width="7.85546875" style="97" bestFit="1" customWidth="1"/>
    <col min="15595" max="15595" width="8" style="97" bestFit="1" customWidth="1"/>
    <col min="15596" max="15597" width="7.85546875" style="97" bestFit="1" customWidth="1"/>
    <col min="15598" max="15598" width="9.7109375" style="97" customWidth="1"/>
    <col min="15599" max="15599" width="12.85546875" style="97" customWidth="1"/>
    <col min="15600" max="15836" width="9.140625" style="97"/>
    <col min="15837" max="15837" width="9" style="97" bestFit="1" customWidth="1"/>
    <col min="15838" max="15838" width="9.85546875" style="97" bestFit="1" customWidth="1"/>
    <col min="15839" max="15839" width="9.140625" style="97" bestFit="1" customWidth="1"/>
    <col min="15840" max="15840" width="16" style="97" bestFit="1" customWidth="1"/>
    <col min="15841" max="15841" width="9" style="97" bestFit="1" customWidth="1"/>
    <col min="15842" max="15842" width="7.85546875" style="97" bestFit="1" customWidth="1"/>
    <col min="15843" max="15843" width="11.7109375" style="97" bestFit="1" customWidth="1"/>
    <col min="15844" max="15844" width="14.28515625" style="97" customWidth="1"/>
    <col min="15845" max="15845" width="11.7109375" style="97" bestFit="1" customWidth="1"/>
    <col min="15846" max="15846" width="14.140625" style="97" bestFit="1" customWidth="1"/>
    <col min="15847" max="15847" width="16.7109375" style="97" customWidth="1"/>
    <col min="15848" max="15848" width="16.5703125" style="97" customWidth="1"/>
    <col min="15849" max="15850" width="7.85546875" style="97" bestFit="1" customWidth="1"/>
    <col min="15851" max="15851" width="8" style="97" bestFit="1" customWidth="1"/>
    <col min="15852" max="15853" width="7.85546875" style="97" bestFit="1" customWidth="1"/>
    <col min="15854" max="15854" width="9.7109375" style="97" customWidth="1"/>
    <col min="15855" max="15855" width="12.85546875" style="97" customWidth="1"/>
    <col min="15856" max="16092" width="9.140625" style="97"/>
    <col min="16093" max="16093" width="9" style="97" bestFit="1" customWidth="1"/>
    <col min="16094" max="16094" width="9.85546875" style="97" bestFit="1" customWidth="1"/>
    <col min="16095" max="16095" width="9.140625" style="97" bestFit="1" customWidth="1"/>
    <col min="16096" max="16096" width="16" style="97" bestFit="1" customWidth="1"/>
    <col min="16097" max="16097" width="9" style="97" bestFit="1" customWidth="1"/>
    <col min="16098" max="16098" width="7.85546875" style="97" bestFit="1" customWidth="1"/>
    <col min="16099" max="16099" width="11.7109375" style="97" bestFit="1" customWidth="1"/>
    <col min="16100" max="16100" width="14.28515625" style="97" customWidth="1"/>
    <col min="16101" max="16101" width="11.7109375" style="97" bestFit="1" customWidth="1"/>
    <col min="16102" max="16102" width="14.140625" style="97" bestFit="1" customWidth="1"/>
    <col min="16103" max="16103" width="16.7109375" style="97" customWidth="1"/>
    <col min="16104" max="16104" width="16.5703125" style="97" customWidth="1"/>
    <col min="16105" max="16106" width="7.85546875" style="97" bestFit="1" customWidth="1"/>
    <col min="16107" max="16107" width="8" style="97" bestFit="1" customWidth="1"/>
    <col min="16108" max="16109" width="7.85546875" style="97" bestFit="1" customWidth="1"/>
    <col min="16110" max="16110" width="9.7109375" style="97" customWidth="1"/>
    <col min="16111" max="16111" width="12.85546875" style="97" customWidth="1"/>
    <col min="16112" max="16384" width="9.140625" style="97"/>
  </cols>
  <sheetData>
    <row r="1" spans="1:22" s="99" customFormat="1" ht="15.75" customHeight="1">
      <c r="A1" s="582" t="s">
        <v>1</v>
      </c>
      <c r="B1" s="724" t="s">
        <v>0</v>
      </c>
      <c r="C1" s="726" t="s">
        <v>131</v>
      </c>
      <c r="D1" s="726"/>
      <c r="E1" s="726"/>
      <c r="F1" s="727" t="s">
        <v>29</v>
      </c>
      <c r="G1" s="728"/>
      <c r="H1" s="728"/>
      <c r="I1" s="728"/>
      <c r="J1" s="728"/>
      <c r="K1" s="728"/>
      <c r="L1" s="728"/>
      <c r="M1" s="728"/>
      <c r="N1" s="728"/>
      <c r="O1" s="728"/>
      <c r="P1" s="728"/>
      <c r="Q1" s="728"/>
      <c r="R1" s="728"/>
      <c r="S1" s="728"/>
      <c r="T1" s="728"/>
      <c r="U1" s="728"/>
      <c r="V1" s="729"/>
    </row>
    <row r="2" spans="1:22" ht="16.5" thickBot="1">
      <c r="A2" s="583"/>
      <c r="B2" s="725"/>
      <c r="C2" s="100" t="s">
        <v>23</v>
      </c>
      <c r="D2" s="105" t="s">
        <v>512</v>
      </c>
      <c r="E2" s="107" t="s">
        <v>33</v>
      </c>
      <c r="F2" s="302">
        <v>61</v>
      </c>
      <c r="G2" s="302">
        <v>62</v>
      </c>
      <c r="H2" s="302">
        <v>63</v>
      </c>
      <c r="I2" s="303">
        <v>64</v>
      </c>
      <c r="J2" s="304" t="s">
        <v>434</v>
      </c>
      <c r="K2" s="304" t="s">
        <v>435</v>
      </c>
      <c r="L2" s="304" t="s">
        <v>436</v>
      </c>
      <c r="M2" s="305">
        <v>65</v>
      </c>
      <c r="N2" s="306" t="s">
        <v>437</v>
      </c>
      <c r="O2" s="306" t="s">
        <v>438</v>
      </c>
      <c r="P2" s="306" t="s">
        <v>439</v>
      </c>
      <c r="Q2" s="306" t="s">
        <v>440</v>
      </c>
      <c r="R2" s="306" t="s">
        <v>441</v>
      </c>
      <c r="S2" s="302">
        <v>67</v>
      </c>
      <c r="T2" s="184"/>
      <c r="U2" s="184"/>
      <c r="V2" s="301"/>
    </row>
    <row r="3" spans="1:22" s="143" customFormat="1">
      <c r="A3" s="336" t="str">
        <f>'1-συμβολαια'!A3</f>
        <v>1ο  τραπεζας</v>
      </c>
      <c r="B3" s="332" t="str">
        <f>'1-συμβολαια'!C3</f>
        <v>δάνειο χρεωλυτικό</v>
      </c>
      <c r="C3" s="318">
        <f>'1-συμβολαια'!L3</f>
        <v>75262.5</v>
      </c>
      <c r="D3" s="333">
        <f>'1-συμβολαια'!M3</f>
        <v>0</v>
      </c>
      <c r="E3" s="333">
        <f t="shared" ref="E3" si="0">C3-D3</f>
        <v>75262.5</v>
      </c>
      <c r="F3" s="319">
        <v>61</v>
      </c>
      <c r="G3" s="319">
        <v>62</v>
      </c>
      <c r="H3" s="334"/>
      <c r="I3" s="335"/>
      <c r="J3" s="335"/>
      <c r="K3" s="335"/>
      <c r="L3" s="335"/>
      <c r="M3" s="335"/>
      <c r="N3" s="319"/>
      <c r="O3" s="319"/>
      <c r="P3" s="319"/>
      <c r="Q3" s="319"/>
      <c r="R3" s="319"/>
      <c r="S3" s="319"/>
      <c r="T3" s="319"/>
      <c r="U3" s="319"/>
      <c r="V3" s="319"/>
    </row>
    <row r="4" spans="1:22" s="143" customFormat="1">
      <c r="A4" s="336">
        <f>'1-συμβολαια'!A4</f>
        <v>0</v>
      </c>
      <c r="B4" s="332" t="str">
        <f>'1-συμβολαια'!C4</f>
        <v>υποθήκη</v>
      </c>
      <c r="C4" s="318">
        <f>'1-συμβολαια'!L4</f>
        <v>77312</v>
      </c>
      <c r="D4" s="333">
        <f>'1-συμβολαια'!M4</f>
        <v>0</v>
      </c>
      <c r="E4" s="333">
        <f t="shared" ref="E4" si="1">C4-D4</f>
        <v>77312</v>
      </c>
      <c r="F4" s="319">
        <v>61</v>
      </c>
      <c r="G4" s="319">
        <v>62</v>
      </c>
      <c r="H4" s="334"/>
      <c r="I4" s="335"/>
      <c r="J4" s="335"/>
      <c r="K4" s="335"/>
      <c r="L4" s="335"/>
      <c r="M4" s="335"/>
      <c r="N4" s="319"/>
      <c r="O4" s="319"/>
      <c r="P4" s="319"/>
      <c r="Q4" s="319"/>
      <c r="R4" s="319"/>
      <c r="S4" s="319"/>
      <c r="T4" s="319"/>
      <c r="U4" s="319"/>
      <c r="V4" s="319"/>
    </row>
    <row r="5" spans="1:22" s="143" customFormat="1" ht="15.75" thickBot="1">
      <c r="A5" s="430">
        <f>'1-συμβολαια'!A5</f>
        <v>0</v>
      </c>
      <c r="B5" s="431" t="str">
        <f>'1-συμβολαια'!C5</f>
        <v>δανείου ΤΟΚΟΙ</v>
      </c>
      <c r="C5" s="420">
        <f>'1-συμβολαια'!L5</f>
        <v>188277.39324999999</v>
      </c>
      <c r="D5" s="420">
        <f>'1-συμβολαια'!M5</f>
        <v>0</v>
      </c>
      <c r="E5" s="420">
        <f t="shared" ref="E5:E11" si="2">C5-D5</f>
        <v>188277.39324999999</v>
      </c>
      <c r="F5" s="421">
        <v>61</v>
      </c>
      <c r="G5" s="421">
        <v>62</v>
      </c>
      <c r="H5" s="432"/>
      <c r="I5" s="433"/>
      <c r="J5" s="433"/>
      <c r="K5" s="433"/>
      <c r="L5" s="433"/>
      <c r="M5" s="433"/>
      <c r="N5" s="421"/>
      <c r="O5" s="421"/>
      <c r="P5" s="421"/>
      <c r="Q5" s="421"/>
      <c r="R5" s="421"/>
      <c r="S5" s="421"/>
      <c r="T5" s="421"/>
      <c r="U5" s="421"/>
      <c r="V5" s="421"/>
    </row>
    <row r="6" spans="1:22" s="143" customFormat="1">
      <c r="A6" s="437" t="str">
        <f>'1-συμβολαια'!A6</f>
        <v>2ο  τραπεζας</v>
      </c>
      <c r="B6" s="434" t="str">
        <f>'1-συμβολαια'!C6</f>
        <v>δάνειο χρεωλυτικό</v>
      </c>
      <c r="C6" s="333">
        <f>'1-συμβολαια'!L6</f>
        <v>71524.5</v>
      </c>
      <c r="D6" s="333">
        <f>'1-συμβολαια'!M6</f>
        <v>0</v>
      </c>
      <c r="E6" s="333">
        <f t="shared" si="2"/>
        <v>71524.5</v>
      </c>
      <c r="F6" s="422">
        <v>61</v>
      </c>
      <c r="G6" s="422">
        <v>62</v>
      </c>
      <c r="H6" s="435"/>
      <c r="I6" s="436"/>
      <c r="J6" s="436"/>
      <c r="K6" s="436"/>
      <c r="L6" s="436"/>
      <c r="M6" s="436"/>
      <c r="N6" s="422"/>
      <c r="O6" s="422"/>
      <c r="P6" s="422"/>
      <c r="Q6" s="422"/>
      <c r="R6" s="422"/>
      <c r="S6" s="422"/>
      <c r="T6" s="422"/>
      <c r="U6" s="422"/>
      <c r="V6" s="422"/>
    </row>
    <row r="7" spans="1:22" s="143" customFormat="1">
      <c r="A7" s="438">
        <f>'1-συμβολαια'!A7</f>
        <v>0</v>
      </c>
      <c r="B7" s="332" t="str">
        <f>'1-συμβολαια'!C7</f>
        <v>υποθήκη</v>
      </c>
      <c r="C7" s="318">
        <f>'1-συμβολαια'!L7</f>
        <v>77312</v>
      </c>
      <c r="D7" s="333">
        <f>'1-συμβολαια'!M7</f>
        <v>0</v>
      </c>
      <c r="E7" s="333">
        <f t="shared" si="2"/>
        <v>77312</v>
      </c>
      <c r="F7" s="319">
        <v>61</v>
      </c>
      <c r="G7" s="319">
        <v>62</v>
      </c>
      <c r="H7" s="334"/>
      <c r="I7" s="335"/>
      <c r="J7" s="335"/>
      <c r="K7" s="335"/>
      <c r="L7" s="335"/>
      <c r="M7" s="335"/>
      <c r="N7" s="319"/>
      <c r="O7" s="319"/>
      <c r="P7" s="319"/>
      <c r="Q7" s="319"/>
      <c r="R7" s="319"/>
      <c r="S7" s="319"/>
      <c r="T7" s="319"/>
      <c r="U7" s="319"/>
      <c r="V7" s="319"/>
    </row>
    <row r="8" spans="1:22" s="143" customFormat="1" ht="15.75" thickBot="1">
      <c r="A8" s="439">
        <f>'1-συμβολαια'!A8</f>
        <v>0</v>
      </c>
      <c r="B8" s="431" t="str">
        <f>'1-συμβολαια'!C8</f>
        <v>δανείου ΤΟΚΟΙ</v>
      </c>
      <c r="C8" s="420">
        <f>'1-συμβολαια'!L8</f>
        <v>188277.39324999999</v>
      </c>
      <c r="D8" s="420">
        <f>'1-συμβολαια'!M8</f>
        <v>0</v>
      </c>
      <c r="E8" s="420">
        <f t="shared" si="2"/>
        <v>188277.39324999999</v>
      </c>
      <c r="F8" s="421">
        <v>61</v>
      </c>
      <c r="G8" s="421">
        <v>62</v>
      </c>
      <c r="H8" s="432"/>
      <c r="I8" s="433"/>
      <c r="J8" s="433"/>
      <c r="K8" s="433"/>
      <c r="L8" s="433"/>
      <c r="M8" s="433"/>
      <c r="N8" s="421"/>
      <c r="O8" s="421"/>
      <c r="P8" s="421"/>
      <c r="Q8" s="421"/>
      <c r="R8" s="421"/>
      <c r="S8" s="421"/>
      <c r="T8" s="421"/>
      <c r="U8" s="421"/>
      <c r="V8" s="421"/>
    </row>
    <row r="9" spans="1:22" s="143" customFormat="1">
      <c r="A9" s="458" t="str">
        <f>'1-συμβολαια'!A9</f>
        <v>3ο</v>
      </c>
      <c r="B9" s="434" t="str">
        <f>'1-συμβολαια'!C9</f>
        <v>δάνειο χρεωλυτικό</v>
      </c>
      <c r="C9" s="333">
        <f>'1-συμβολαια'!L9</f>
        <v>4077</v>
      </c>
      <c r="D9" s="333">
        <f>'1-συμβολαια'!M9</f>
        <v>4270</v>
      </c>
      <c r="E9" s="333"/>
      <c r="F9" s="422"/>
      <c r="G9" s="422"/>
      <c r="H9" s="435"/>
      <c r="I9" s="436"/>
      <c r="J9" s="436"/>
      <c r="K9" s="436"/>
      <c r="L9" s="436"/>
      <c r="M9" s="436"/>
      <c r="N9" s="422"/>
      <c r="O9" s="422"/>
      <c r="P9" s="422"/>
      <c r="Q9" s="422"/>
      <c r="R9" s="422"/>
      <c r="S9" s="422"/>
      <c r="T9" s="422"/>
      <c r="U9" s="422"/>
      <c r="V9" s="422"/>
    </row>
    <row r="10" spans="1:22" s="143" customFormat="1">
      <c r="A10" s="336">
        <f>'1-συμβολαια'!A10</f>
        <v>0</v>
      </c>
      <c r="B10" s="332" t="str">
        <f>'1-συμβολαια'!C10</f>
        <v>υποθήκη</v>
      </c>
      <c r="C10" s="318">
        <f>'1-συμβολαια'!L10</f>
        <v>4977</v>
      </c>
      <c r="D10" s="333">
        <f>'1-συμβολαια'!M10</f>
        <v>0</v>
      </c>
      <c r="E10" s="333">
        <f t="shared" si="2"/>
        <v>4977</v>
      </c>
      <c r="F10" s="319">
        <v>61</v>
      </c>
      <c r="G10" s="319">
        <v>62</v>
      </c>
      <c r="H10" s="334"/>
      <c r="I10" s="335"/>
      <c r="J10" s="335"/>
      <c r="K10" s="335"/>
      <c r="L10" s="335"/>
      <c r="M10" s="335"/>
      <c r="N10" s="319"/>
      <c r="O10" s="319"/>
      <c r="P10" s="319"/>
      <c r="Q10" s="319"/>
      <c r="R10" s="319"/>
      <c r="S10" s="319"/>
      <c r="T10" s="319"/>
      <c r="U10" s="319"/>
      <c r="V10" s="319"/>
    </row>
    <row r="11" spans="1:22" s="143" customFormat="1" ht="15.75" thickBot="1">
      <c r="A11" s="430">
        <f>'1-συμβολαια'!A11</f>
        <v>0</v>
      </c>
      <c r="B11" s="431" t="str">
        <f>'1-συμβολαια'!C11</f>
        <v>δανείου ΤΟΚΟΙ</v>
      </c>
      <c r="C11" s="420">
        <f>'1-συμβολαια'!L11</f>
        <v>5744.898475</v>
      </c>
      <c r="D11" s="420">
        <f>'1-συμβολαια'!M11</f>
        <v>0</v>
      </c>
      <c r="E11" s="420">
        <f t="shared" si="2"/>
        <v>5744.898475</v>
      </c>
      <c r="F11" s="421">
        <v>61</v>
      </c>
      <c r="G11" s="421">
        <v>62</v>
      </c>
      <c r="H11" s="432"/>
      <c r="I11" s="433"/>
      <c r="J11" s="433"/>
      <c r="K11" s="433"/>
      <c r="L11" s="433"/>
      <c r="M11" s="433"/>
      <c r="N11" s="421"/>
      <c r="O11" s="421"/>
      <c r="P11" s="421"/>
      <c r="Q11" s="421"/>
      <c r="R11" s="421"/>
      <c r="S11" s="421"/>
      <c r="T11" s="421"/>
      <c r="U11" s="421"/>
      <c r="V11" s="421"/>
    </row>
    <row r="12" spans="1:22" ht="15.75">
      <c r="A12" s="717" t="s">
        <v>45</v>
      </c>
      <c r="B12" s="718"/>
      <c r="C12" s="106">
        <f>SUM(C3:C11)</f>
        <v>692764.68497499998</v>
      </c>
      <c r="D12" s="542">
        <f>SUM(D3:D11)</f>
        <v>4270</v>
      </c>
      <c r="E12" s="106">
        <f>SUM(E3:E11)</f>
        <v>688687.68497499998</v>
      </c>
      <c r="I12" s="65">
        <f t="shared" ref="I12:T12" si="3">SUM(I3:I11)</f>
        <v>0</v>
      </c>
      <c r="J12" s="65">
        <f t="shared" si="3"/>
        <v>0</v>
      </c>
      <c r="K12" s="65">
        <f t="shared" si="3"/>
        <v>0</v>
      </c>
      <c r="L12" s="65">
        <f t="shared" si="3"/>
        <v>0</v>
      </c>
      <c r="M12" s="65">
        <f t="shared" si="3"/>
        <v>0</v>
      </c>
      <c r="N12" s="65">
        <f t="shared" si="3"/>
        <v>0</v>
      </c>
      <c r="O12" s="65">
        <f t="shared" si="3"/>
        <v>0</v>
      </c>
      <c r="P12" s="65">
        <f t="shared" si="3"/>
        <v>0</v>
      </c>
      <c r="Q12" s="65">
        <f t="shared" si="3"/>
        <v>0</v>
      </c>
      <c r="R12" s="65">
        <f t="shared" si="3"/>
        <v>0</v>
      </c>
      <c r="S12" s="65">
        <f t="shared" si="3"/>
        <v>0</v>
      </c>
      <c r="T12" s="65">
        <f t="shared" si="3"/>
        <v>0</v>
      </c>
    </row>
    <row r="13" spans="1:22">
      <c r="F13" s="120"/>
      <c r="G13" s="120"/>
      <c r="H13" s="120"/>
      <c r="I13" s="120"/>
      <c r="J13" s="120"/>
      <c r="K13" s="120"/>
      <c r="L13" s="120"/>
      <c r="M13" s="120"/>
      <c r="N13" s="120"/>
      <c r="O13" s="120"/>
      <c r="P13" s="120"/>
      <c r="Q13" s="120"/>
      <c r="R13" s="120"/>
      <c r="S13" s="120"/>
      <c r="T13" s="120"/>
      <c r="U13" s="120"/>
    </row>
    <row r="14" spans="1:22" ht="15.75">
      <c r="F14" s="166" t="s">
        <v>228</v>
      </c>
      <c r="G14" s="129"/>
      <c r="H14" s="307"/>
      <c r="I14" s="307"/>
      <c r="J14" s="307"/>
      <c r="K14" s="307"/>
      <c r="L14" s="307"/>
      <c r="M14" s="307"/>
      <c r="N14" s="307"/>
      <c r="O14" s="307"/>
      <c r="P14" s="307"/>
      <c r="Q14" s="307"/>
      <c r="R14" s="307"/>
      <c r="S14" s="307"/>
      <c r="T14" s="307"/>
      <c r="U14" s="307"/>
      <c r="V14" s="308"/>
    </row>
    <row r="15" spans="1:22" ht="15.75">
      <c r="F15" s="309"/>
      <c r="G15" s="146" t="s">
        <v>229</v>
      </c>
      <c r="H15" s="307"/>
      <c r="I15" s="307"/>
      <c r="J15" s="307"/>
      <c r="K15" s="307"/>
      <c r="L15" s="307"/>
      <c r="M15" s="307"/>
      <c r="N15" s="307"/>
      <c r="O15" s="307"/>
      <c r="P15" s="307"/>
      <c r="Q15" s="307"/>
      <c r="R15" s="307"/>
      <c r="S15" s="307"/>
      <c r="T15" s="307"/>
      <c r="U15" s="307"/>
      <c r="V15" s="308"/>
    </row>
    <row r="16" spans="1:22" ht="15.75">
      <c r="F16" s="308"/>
      <c r="G16" s="308"/>
      <c r="H16" s="166" t="s">
        <v>230</v>
      </c>
      <c r="I16" s="129"/>
      <c r="J16" s="129"/>
      <c r="K16" s="129"/>
      <c r="L16" s="307"/>
      <c r="M16" s="307"/>
      <c r="N16" s="307"/>
      <c r="O16" s="307"/>
      <c r="P16" s="307"/>
      <c r="Q16" s="307"/>
      <c r="R16" s="307"/>
      <c r="S16" s="307"/>
      <c r="T16" s="307"/>
      <c r="U16" s="307"/>
      <c r="V16" s="308"/>
    </row>
    <row r="17" spans="2:22" ht="15.75">
      <c r="F17" s="308"/>
      <c r="G17" s="309"/>
      <c r="H17" s="308"/>
      <c r="I17" s="146" t="s">
        <v>250</v>
      </c>
      <c r="J17" s="146"/>
      <c r="K17" s="146"/>
      <c r="L17" s="310"/>
      <c r="M17" s="310"/>
      <c r="N17" s="310"/>
      <c r="O17" s="310"/>
      <c r="P17" s="310"/>
      <c r="Q17" s="310"/>
      <c r="R17" s="310"/>
      <c r="S17" s="310"/>
      <c r="T17" s="310"/>
      <c r="U17" s="307"/>
      <c r="V17" s="308"/>
    </row>
    <row r="18" spans="2:22" ht="15.75">
      <c r="F18" s="308"/>
      <c r="G18" s="309"/>
      <c r="H18" s="308"/>
      <c r="I18" s="146"/>
      <c r="J18" s="166" t="s">
        <v>442</v>
      </c>
      <c r="K18" s="146"/>
      <c r="L18" s="310"/>
      <c r="M18" s="310"/>
      <c r="N18" s="310"/>
      <c r="O18" s="310"/>
      <c r="P18" s="310"/>
      <c r="Q18" s="310"/>
      <c r="R18" s="310"/>
      <c r="S18" s="310"/>
      <c r="T18" s="310"/>
      <c r="U18" s="307"/>
      <c r="V18" s="308"/>
    </row>
    <row r="19" spans="2:22" ht="15.75">
      <c r="F19" s="308"/>
      <c r="G19" s="309"/>
      <c r="H19" s="308"/>
      <c r="I19" s="146"/>
      <c r="J19" s="146"/>
      <c r="K19" s="146" t="s">
        <v>443</v>
      </c>
      <c r="L19" s="310"/>
      <c r="M19" s="310"/>
      <c r="N19" s="310"/>
      <c r="O19" s="310"/>
      <c r="P19" s="310"/>
      <c r="Q19" s="310"/>
      <c r="R19" s="310"/>
      <c r="S19" s="310"/>
      <c r="T19" s="310"/>
      <c r="U19" s="307"/>
      <c r="V19" s="308"/>
    </row>
    <row r="20" spans="2:22" ht="15.75">
      <c r="F20" s="308"/>
      <c r="G20" s="308"/>
      <c r="H20" s="307"/>
      <c r="I20" s="310"/>
      <c r="J20" s="310"/>
      <c r="K20" s="310"/>
      <c r="L20" s="166" t="s">
        <v>444</v>
      </c>
      <c r="M20" s="310"/>
      <c r="N20" s="310"/>
      <c r="O20" s="310"/>
      <c r="P20" s="310"/>
      <c r="Q20" s="310"/>
      <c r="R20" s="310"/>
      <c r="S20" s="310"/>
      <c r="T20" s="310"/>
      <c r="U20" s="307"/>
      <c r="V20" s="308"/>
    </row>
    <row r="21" spans="2:22" ht="15.75">
      <c r="B21" s="137"/>
      <c r="C21" s="104">
        <f>SUM(C13:C14)</f>
        <v>0</v>
      </c>
      <c r="F21" s="307"/>
      <c r="G21" s="307"/>
      <c r="H21" s="307"/>
      <c r="I21" s="310"/>
      <c r="J21" s="310"/>
      <c r="K21" s="310"/>
      <c r="L21" s="310"/>
      <c r="M21" s="146" t="s">
        <v>251</v>
      </c>
      <c r="N21" s="310"/>
      <c r="O21" s="310"/>
      <c r="P21" s="310"/>
      <c r="Q21" s="310"/>
      <c r="R21" s="310"/>
      <c r="S21" s="310"/>
      <c r="T21" s="310"/>
      <c r="U21" s="307"/>
      <c r="V21" s="308"/>
    </row>
    <row r="22" spans="2:22" ht="15.75">
      <c r="B22" s="138"/>
      <c r="F22" s="308"/>
      <c r="G22" s="308"/>
      <c r="H22" s="307"/>
      <c r="I22" s="310"/>
      <c r="J22" s="310"/>
      <c r="K22" s="310"/>
      <c r="L22" s="310"/>
      <c r="M22" s="310"/>
      <c r="N22" s="166" t="s">
        <v>445</v>
      </c>
      <c r="O22" s="310"/>
      <c r="P22" s="310"/>
      <c r="Q22" s="310"/>
      <c r="R22" s="310"/>
      <c r="S22" s="310"/>
      <c r="T22" s="310"/>
      <c r="U22" s="307"/>
      <c r="V22" s="308"/>
    </row>
    <row r="23" spans="2:22" ht="15.75">
      <c r="F23" s="308"/>
      <c r="G23" s="308"/>
      <c r="H23" s="307"/>
      <c r="I23" s="310"/>
      <c r="J23" s="310"/>
      <c r="K23" s="310"/>
      <c r="L23" s="310"/>
      <c r="M23" s="310"/>
      <c r="N23" s="310"/>
      <c r="O23" s="146" t="s">
        <v>446</v>
      </c>
      <c r="P23" s="310"/>
      <c r="Q23" s="310"/>
      <c r="R23" s="310"/>
      <c r="S23" s="310"/>
      <c r="T23" s="310"/>
      <c r="U23" s="307"/>
      <c r="V23" s="308"/>
    </row>
    <row r="24" spans="2:22" ht="15.75">
      <c r="F24" s="308"/>
      <c r="G24" s="308"/>
      <c r="H24" s="307"/>
      <c r="I24" s="310"/>
      <c r="J24" s="310"/>
      <c r="K24" s="310"/>
      <c r="L24" s="310"/>
      <c r="M24" s="310"/>
      <c r="N24" s="310"/>
      <c r="O24" s="310"/>
      <c r="P24" s="166" t="s">
        <v>252</v>
      </c>
      <c r="Q24" s="310"/>
      <c r="R24" s="310"/>
      <c r="S24" s="310"/>
      <c r="T24" s="310"/>
      <c r="U24" s="307"/>
      <c r="V24" s="308"/>
    </row>
    <row r="25" spans="2:22" ht="15.75">
      <c r="F25" s="308"/>
      <c r="G25" s="308"/>
      <c r="H25" s="307"/>
      <c r="I25" s="310"/>
      <c r="J25" s="310"/>
      <c r="K25" s="310"/>
      <c r="L25" s="310"/>
      <c r="M25" s="310"/>
      <c r="N25" s="310"/>
      <c r="O25" s="310"/>
      <c r="P25" s="310"/>
      <c r="Q25" s="146" t="s">
        <v>253</v>
      </c>
      <c r="R25" s="146"/>
      <c r="S25" s="146"/>
      <c r="T25" s="310"/>
      <c r="U25" s="307"/>
      <c r="V25" s="308"/>
    </row>
    <row r="26" spans="2:22" ht="15.75">
      <c r="F26" s="308"/>
      <c r="G26" s="308"/>
      <c r="H26" s="307"/>
      <c r="I26" s="310"/>
      <c r="J26" s="310"/>
      <c r="K26" s="310"/>
      <c r="L26" s="310"/>
      <c r="M26" s="310"/>
      <c r="N26" s="310"/>
      <c r="O26" s="310"/>
      <c r="P26" s="310"/>
      <c r="Q26" s="310"/>
      <c r="R26" s="166" t="s">
        <v>254</v>
      </c>
      <c r="S26" s="310"/>
      <c r="T26" s="310"/>
      <c r="U26" s="307"/>
      <c r="V26" s="308"/>
    </row>
    <row r="27" spans="2:22" ht="15.75">
      <c r="F27" s="308"/>
      <c r="G27" s="308"/>
      <c r="H27" s="307"/>
      <c r="I27" s="310"/>
      <c r="J27" s="310"/>
      <c r="K27" s="310"/>
      <c r="L27" s="310"/>
      <c r="M27" s="310"/>
      <c r="N27" s="310"/>
      <c r="O27" s="310"/>
      <c r="P27" s="310"/>
      <c r="Q27" s="310"/>
      <c r="R27" s="310"/>
      <c r="S27" s="146" t="s">
        <v>255</v>
      </c>
      <c r="T27" s="310"/>
      <c r="U27" s="307"/>
      <c r="V27" s="308"/>
    </row>
    <row r="28" spans="2:22" ht="15.75">
      <c r="F28" s="308"/>
      <c r="G28" s="308"/>
      <c r="H28" s="307"/>
      <c r="I28" s="310"/>
      <c r="J28" s="310"/>
      <c r="K28" s="310"/>
      <c r="L28" s="310"/>
      <c r="M28" s="310"/>
      <c r="N28" s="310"/>
      <c r="O28" s="310"/>
      <c r="P28" s="310"/>
      <c r="Q28" s="310"/>
      <c r="R28" s="310"/>
      <c r="S28" s="310"/>
      <c r="T28" s="166" t="s">
        <v>468</v>
      </c>
      <c r="U28" s="307"/>
      <c r="V28" s="308"/>
    </row>
    <row r="29" spans="2:22">
      <c r="F29" s="308"/>
      <c r="G29" s="308"/>
      <c r="H29" s="307"/>
      <c r="I29" s="307"/>
      <c r="J29" s="307"/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8"/>
    </row>
    <row r="30" spans="2:22"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</row>
    <row r="31" spans="2:22"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</row>
    <row r="32" spans="2:22"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</row>
    <row r="33" spans="8:21"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</row>
    <row r="34" spans="8:21"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</row>
    <row r="35" spans="8:21"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</row>
    <row r="36" spans="8:21">
      <c r="H36" s="120"/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</row>
    <row r="37" spans="8:21"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</row>
    <row r="38" spans="8:21"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</row>
    <row r="39" spans="8:21"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</row>
    <row r="40" spans="8:21"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</row>
    <row r="41" spans="8:21"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</row>
  </sheetData>
  <mergeCells count="5">
    <mergeCell ref="A1:A2"/>
    <mergeCell ref="B1:B2"/>
    <mergeCell ref="C1:E1"/>
    <mergeCell ref="A12:B12"/>
    <mergeCell ref="F1:V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43"/>
  <sheetViews>
    <sheetView workbookViewId="0">
      <pane ySplit="2" topLeftCell="A3" activePane="bottomLeft" state="frozen"/>
      <selection pane="bottomLeft" activeCell="AL9" sqref="AL9:AL11"/>
    </sheetView>
  </sheetViews>
  <sheetFormatPr defaultRowHeight="11.25"/>
  <cols>
    <col min="1" max="1" width="9" style="7" customWidth="1"/>
    <col min="2" max="2" width="27.85546875" style="150" customWidth="1"/>
    <col min="3" max="3" width="8.140625" style="2" bestFit="1" customWidth="1"/>
    <col min="4" max="4" width="7.140625" style="2" customWidth="1"/>
    <col min="5" max="6" width="7.85546875" style="79" customWidth="1"/>
    <col min="7" max="7" width="10.7109375" style="79" customWidth="1"/>
    <col min="8" max="9" width="7.85546875" style="79" customWidth="1"/>
    <col min="10" max="10" width="7.42578125" style="79" customWidth="1"/>
    <col min="11" max="11" width="6.85546875" style="79" customWidth="1"/>
    <col min="12" max="22" width="7.140625" style="79" customWidth="1"/>
    <col min="23" max="23" width="6.140625" style="79" customWidth="1"/>
    <col min="24" max="24" width="7.140625" style="79" customWidth="1"/>
    <col min="25" max="25" width="6.7109375" style="79" customWidth="1"/>
    <col min="26" max="26" width="6.140625" style="79" customWidth="1"/>
    <col min="27" max="27" width="7.140625" style="79" customWidth="1"/>
    <col min="28" max="28" width="8" style="79" customWidth="1"/>
    <col min="29" max="29" width="7.5703125" style="79" customWidth="1"/>
    <col min="30" max="30" width="16.28515625" style="79" customWidth="1"/>
    <col min="31" max="32" width="7.140625" style="79" customWidth="1"/>
    <col min="33" max="33" width="8.140625" style="79" customWidth="1"/>
    <col min="34" max="34" width="7.7109375" style="79" customWidth="1"/>
    <col min="35" max="35" width="7" style="79" customWidth="1"/>
    <col min="36" max="36" width="6.140625" style="79" customWidth="1"/>
    <col min="37" max="41" width="7.85546875" style="79" customWidth="1"/>
    <col min="42" max="43" width="6.140625" style="79" customWidth="1"/>
    <col min="44" max="44" width="8.28515625" style="79" customWidth="1"/>
    <col min="45" max="45" width="8.42578125" style="79" customWidth="1"/>
    <col min="46" max="46" width="6.140625" style="79" customWidth="1"/>
    <col min="47" max="47" width="7.7109375" style="79" customWidth="1"/>
    <col min="48" max="49" width="6.140625" style="79" customWidth="1"/>
    <col min="50" max="50" width="8" style="79" customWidth="1"/>
    <col min="51" max="52" width="6.140625" style="79" customWidth="1"/>
    <col min="53" max="53" width="7.42578125" style="79" customWidth="1"/>
    <col min="54" max="54" width="8.5703125" style="79" customWidth="1"/>
    <col min="55" max="61" width="6.140625" style="79" customWidth="1"/>
    <col min="62" max="62" width="7" style="79" customWidth="1"/>
    <col min="63" max="64" width="6.140625" style="79" customWidth="1"/>
    <col min="65" max="65" width="5.5703125" style="79" customWidth="1"/>
    <col min="66" max="72" width="10.5703125" style="79" customWidth="1"/>
    <col min="73" max="73" width="8.28515625" style="81" bestFit="1" customWidth="1"/>
    <col min="74" max="74" width="9.7109375" style="81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554" t="s">
        <v>1</v>
      </c>
      <c r="B1" s="742" t="s">
        <v>0</v>
      </c>
      <c r="C1" s="745" t="s">
        <v>92</v>
      </c>
      <c r="D1" s="746"/>
      <c r="E1" s="733" t="s">
        <v>93</v>
      </c>
      <c r="F1" s="733"/>
      <c r="G1" s="733"/>
      <c r="H1" s="734" t="s">
        <v>158</v>
      </c>
      <c r="I1" s="734"/>
      <c r="J1" s="733" t="s">
        <v>162</v>
      </c>
      <c r="K1" s="733"/>
      <c r="L1" s="733"/>
      <c r="M1" s="733"/>
      <c r="N1" s="733"/>
      <c r="O1" s="733"/>
      <c r="P1" s="733"/>
      <c r="Q1" s="733"/>
      <c r="R1" s="733"/>
      <c r="S1" s="733"/>
      <c r="T1" s="733"/>
      <c r="U1" s="733"/>
      <c r="V1" s="733"/>
      <c r="W1" s="733"/>
      <c r="X1" s="733"/>
      <c r="Y1" s="733"/>
      <c r="Z1" s="733"/>
      <c r="AA1" s="733"/>
      <c r="AB1" s="733"/>
      <c r="AC1" s="733"/>
      <c r="AD1" s="733"/>
      <c r="AE1" s="744" t="s">
        <v>163</v>
      </c>
      <c r="AF1" s="744"/>
      <c r="AG1" s="744"/>
      <c r="AH1" s="744"/>
      <c r="AI1" s="744"/>
      <c r="AJ1" s="744"/>
      <c r="AK1" s="744"/>
      <c r="AL1" s="744"/>
      <c r="AM1" s="744"/>
      <c r="AN1" s="744"/>
      <c r="AO1" s="744"/>
      <c r="AP1" s="744"/>
      <c r="AQ1" s="744"/>
      <c r="AR1" s="744"/>
      <c r="AS1" s="735" t="s">
        <v>179</v>
      </c>
      <c r="AT1" s="736"/>
      <c r="AU1" s="736"/>
      <c r="AV1" s="736"/>
      <c r="AW1" s="736"/>
      <c r="AX1" s="737"/>
      <c r="AY1" s="738" t="s">
        <v>183</v>
      </c>
      <c r="AZ1" s="739"/>
      <c r="BA1" s="739"/>
      <c r="BB1" s="740"/>
      <c r="BC1" s="741" t="s">
        <v>171</v>
      </c>
      <c r="BD1" s="741"/>
      <c r="BE1" s="741"/>
      <c r="BF1" s="741"/>
      <c r="BG1" s="741"/>
      <c r="BH1" s="741"/>
      <c r="BI1" s="741"/>
      <c r="BJ1" s="741"/>
      <c r="BK1" s="741"/>
      <c r="BL1" s="741"/>
      <c r="BM1" s="741"/>
      <c r="BN1" s="741"/>
      <c r="BO1" s="747" t="s">
        <v>472</v>
      </c>
      <c r="BP1" s="748"/>
      <c r="BQ1" s="748"/>
      <c r="BR1" s="748"/>
      <c r="BS1" s="748"/>
      <c r="BT1" s="749"/>
      <c r="BU1" s="730" t="s">
        <v>277</v>
      </c>
      <c r="BV1" s="730"/>
      <c r="BW1" s="730"/>
    </row>
    <row r="2" spans="1:75" ht="23.25" thickBot="1">
      <c r="A2" s="555"/>
      <c r="B2" s="743"/>
      <c r="C2" s="173"/>
      <c r="D2" s="192" t="s">
        <v>90</v>
      </c>
      <c r="E2" s="153"/>
      <c r="F2" s="193" t="s">
        <v>90</v>
      </c>
      <c r="G2" s="152" t="s">
        <v>157</v>
      </c>
      <c r="H2" s="153"/>
      <c r="I2" s="193" t="s">
        <v>90</v>
      </c>
      <c r="J2" s="153" t="s">
        <v>231</v>
      </c>
      <c r="K2" s="153" t="s">
        <v>232</v>
      </c>
      <c r="L2" s="153" t="s">
        <v>233</v>
      </c>
      <c r="M2" s="153" t="s">
        <v>234</v>
      </c>
      <c r="N2" s="153" t="s">
        <v>235</v>
      </c>
      <c r="O2" s="153" t="s">
        <v>463</v>
      </c>
      <c r="P2" s="153" t="s">
        <v>236</v>
      </c>
      <c r="Q2" s="153" t="s">
        <v>430</v>
      </c>
      <c r="R2" s="153" t="s">
        <v>431</v>
      </c>
      <c r="S2" s="153" t="s">
        <v>457</v>
      </c>
      <c r="T2" s="153" t="s">
        <v>466</v>
      </c>
      <c r="U2" s="153" t="s">
        <v>237</v>
      </c>
      <c r="V2" s="153" t="s">
        <v>238</v>
      </c>
      <c r="W2" s="153" t="s">
        <v>239</v>
      </c>
      <c r="X2" s="153" t="s">
        <v>270</v>
      </c>
      <c r="Y2" s="153" t="s">
        <v>268</v>
      </c>
      <c r="Z2" s="153" t="s">
        <v>269</v>
      </c>
      <c r="AA2" s="153"/>
      <c r="AB2" s="153"/>
      <c r="AC2" s="153" t="s">
        <v>45</v>
      </c>
      <c r="AD2" s="151" t="s">
        <v>29</v>
      </c>
      <c r="AE2" s="153" t="s">
        <v>164</v>
      </c>
      <c r="AF2" s="153" t="s">
        <v>165</v>
      </c>
      <c r="AG2" s="153" t="s">
        <v>166</v>
      </c>
      <c r="AH2" s="153" t="s">
        <v>168</v>
      </c>
      <c r="AI2" s="153" t="s">
        <v>169</v>
      </c>
      <c r="AJ2" s="153" t="s">
        <v>170</v>
      </c>
      <c r="AK2" s="153" t="s">
        <v>256</v>
      </c>
      <c r="AL2" s="153" t="s">
        <v>257</v>
      </c>
      <c r="AM2" s="153" t="s">
        <v>258</v>
      </c>
      <c r="AN2" s="153" t="s">
        <v>459</v>
      </c>
      <c r="AO2" s="153" t="s">
        <v>460</v>
      </c>
      <c r="AP2" s="153"/>
      <c r="AQ2" s="153"/>
      <c r="AR2" s="156" t="s">
        <v>45</v>
      </c>
      <c r="AS2" s="153" t="s">
        <v>176</v>
      </c>
      <c r="AT2" s="153" t="s">
        <v>177</v>
      </c>
      <c r="AU2" s="153" t="s">
        <v>180</v>
      </c>
      <c r="AV2" s="153" t="s">
        <v>178</v>
      </c>
      <c r="AW2" s="153" t="s">
        <v>182</v>
      </c>
      <c r="AX2" s="151" t="s">
        <v>45</v>
      </c>
      <c r="AY2" s="153" t="s">
        <v>187</v>
      </c>
      <c r="AZ2" s="153" t="s">
        <v>188</v>
      </c>
      <c r="BA2" s="153" t="s">
        <v>189</v>
      </c>
      <c r="BB2" s="154" t="s">
        <v>45</v>
      </c>
      <c r="BC2" s="153" t="s">
        <v>198</v>
      </c>
      <c r="BD2" s="153" t="s">
        <v>199</v>
      </c>
      <c r="BE2" s="153" t="s">
        <v>202</v>
      </c>
      <c r="BF2" s="153" t="s">
        <v>207</v>
      </c>
      <c r="BG2" s="153" t="s">
        <v>208</v>
      </c>
      <c r="BH2" s="153" t="s">
        <v>209</v>
      </c>
      <c r="BI2" s="153" t="s">
        <v>272</v>
      </c>
      <c r="BJ2" s="153" t="s">
        <v>273</v>
      </c>
      <c r="BK2" s="153" t="s">
        <v>447</v>
      </c>
      <c r="BL2" s="153" t="s">
        <v>448</v>
      </c>
      <c r="BM2" s="153"/>
      <c r="BN2" s="151" t="s">
        <v>45</v>
      </c>
      <c r="BO2" s="153"/>
      <c r="BP2" s="153"/>
      <c r="BQ2" s="153"/>
      <c r="BR2" s="153"/>
      <c r="BS2" s="153"/>
      <c r="BT2" s="156" t="s">
        <v>473</v>
      </c>
      <c r="BU2" s="378" t="s">
        <v>126</v>
      </c>
      <c r="BV2" s="379" t="s">
        <v>479</v>
      </c>
      <c r="BW2" s="191" t="s">
        <v>276</v>
      </c>
    </row>
    <row r="3" spans="1:75" s="5" customFormat="1">
      <c r="A3" s="338" t="str">
        <f>'1-συμβολαια'!A3</f>
        <v>1ο  τραπεζας</v>
      </c>
      <c r="B3" s="337" t="str">
        <f>'1-συμβολαια'!C3</f>
        <v>δάνειο χρεωλυτικό</v>
      </c>
      <c r="C3" s="393">
        <f>'5-αντίγρ'!AN3</f>
        <v>0</v>
      </c>
      <c r="D3" s="393">
        <f>'5-αντίγρ'!U3+'5-αντίγρ'!Y3+'5-αντίγρ'!AA3+'5-αντίγρ'!AI3</f>
        <v>0</v>
      </c>
      <c r="E3" s="295">
        <f>'6-μεταγρ'!O3</f>
        <v>0</v>
      </c>
      <c r="F3" s="295">
        <f>'6-μεταγρ'!M3+'6-μεταγρ'!N3</f>
        <v>0</v>
      </c>
      <c r="G3" s="296">
        <f>'6-μεταγρ'!P3</f>
        <v>0</v>
      </c>
      <c r="H3" s="295">
        <f>'7-προςΔΟΥ'!P3</f>
        <v>0</v>
      </c>
      <c r="I3" s="295">
        <f>'7-προςΔΟΥ'!K3</f>
        <v>0</v>
      </c>
      <c r="J3" s="294"/>
      <c r="K3" s="294"/>
      <c r="L3" s="294"/>
      <c r="M3" s="294"/>
      <c r="N3" s="294"/>
      <c r="O3" s="294"/>
      <c r="P3" s="294"/>
      <c r="Q3" s="294"/>
      <c r="R3" s="294"/>
      <c r="S3" s="294"/>
      <c r="T3" s="294"/>
      <c r="U3" s="294"/>
      <c r="V3" s="294"/>
      <c r="W3" s="294"/>
      <c r="X3" s="294"/>
      <c r="Y3" s="294"/>
      <c r="Z3" s="294"/>
      <c r="AA3" s="294"/>
      <c r="AB3" s="294"/>
      <c r="AC3" s="294">
        <f t="shared" ref="AC3:AC11" si="0">SUM(J3:AB3)</f>
        <v>0</v>
      </c>
      <c r="AD3" s="294"/>
      <c r="AE3" s="294"/>
      <c r="AF3" s="294"/>
      <c r="AG3" s="294">
        <v>900</v>
      </c>
      <c r="AH3" s="294"/>
      <c r="AI3" s="294"/>
      <c r="AJ3" s="294"/>
      <c r="AK3" s="294"/>
      <c r="AL3" s="294">
        <v>300</v>
      </c>
      <c r="AM3" s="294"/>
      <c r="AN3" s="294"/>
      <c r="AO3" s="294"/>
      <c r="AP3" s="294"/>
      <c r="AQ3" s="294"/>
      <c r="AR3" s="294">
        <f t="shared" ref="AR3:AR11" si="1">SUM(AE3:AJ3)</f>
        <v>900</v>
      </c>
      <c r="AS3" s="294">
        <v>800</v>
      </c>
      <c r="AT3" s="294"/>
      <c r="AU3" s="294">
        <v>800</v>
      </c>
      <c r="AV3" s="294"/>
      <c r="AW3" s="294"/>
      <c r="AX3" s="294">
        <f t="shared" ref="AX3:AX11" si="2">SUM(AS3:AW3)</f>
        <v>1600</v>
      </c>
      <c r="AY3" s="294"/>
      <c r="AZ3" s="294"/>
      <c r="BA3" s="294">
        <v>800</v>
      </c>
      <c r="BB3" s="294">
        <f t="shared" ref="BB3:BB11" si="3">SUM(AY3:BA3)</f>
        <v>800</v>
      </c>
      <c r="BC3" s="294"/>
      <c r="BD3" s="294"/>
      <c r="BE3" s="294"/>
      <c r="BF3" s="294"/>
      <c r="BG3" s="294"/>
      <c r="BH3" s="294"/>
      <c r="BI3" s="294"/>
      <c r="BJ3" s="294"/>
      <c r="BK3" s="294"/>
      <c r="BL3" s="294">
        <v>30</v>
      </c>
      <c r="BM3" s="292"/>
      <c r="BN3" s="297">
        <f t="shared" ref="BN3:BN11" si="4">SUM(BC3:BM3)</f>
        <v>30</v>
      </c>
      <c r="BO3" s="356"/>
      <c r="BP3" s="356"/>
      <c r="BQ3" s="356"/>
      <c r="BR3" s="356"/>
      <c r="BS3" s="356"/>
      <c r="BT3" s="356">
        <f t="shared" ref="BT3:BT11" si="5">BO3+BP3+BQ3+BR3</f>
        <v>0</v>
      </c>
      <c r="BU3" s="296">
        <f t="shared" ref="BU3:BU11" si="6">C3+E3+G3+H3+AC3-W3-Y3+AR3+AX3+BB3+BN3-BJ3+BT3-BS3</f>
        <v>3330</v>
      </c>
      <c r="BV3" s="296">
        <f t="shared" ref="BV3:BV11" si="7">D3+F3+I3+W3+BJ3+BS3</f>
        <v>0</v>
      </c>
      <c r="BW3" s="328"/>
    </row>
    <row r="4" spans="1:75" s="5" customFormat="1">
      <c r="A4" s="338">
        <f>'1-συμβολαια'!A4</f>
        <v>0</v>
      </c>
      <c r="B4" s="337" t="str">
        <f>'1-συμβολαια'!C4</f>
        <v>υποθήκη</v>
      </c>
      <c r="C4" s="393">
        <f>'5-αντίγρ'!AN4</f>
        <v>2100</v>
      </c>
      <c r="D4" s="393">
        <f>'5-αντίγρ'!U4+'5-αντίγρ'!Y4+'5-αντίγρ'!AA4+'5-αντίγρ'!AI4</f>
        <v>100</v>
      </c>
      <c r="E4" s="295">
        <f>'6-μεταγρ'!O4</f>
        <v>1000</v>
      </c>
      <c r="F4" s="295">
        <f>'6-μεταγρ'!M4+'6-μεταγρ'!N4</f>
        <v>145</v>
      </c>
      <c r="G4" s="296">
        <f>'6-μεταγρ'!P4</f>
        <v>0</v>
      </c>
      <c r="H4" s="295">
        <f>'7-προςΔΟΥ'!P4</f>
        <v>0</v>
      </c>
      <c r="I4" s="295">
        <f>'7-προςΔΟΥ'!K4</f>
        <v>0</v>
      </c>
      <c r="J4" s="294"/>
      <c r="K4" s="294"/>
      <c r="L4" s="294"/>
      <c r="M4" s="294"/>
      <c r="N4" s="294"/>
      <c r="O4" s="294"/>
      <c r="P4" s="294"/>
      <c r="Q4" s="294"/>
      <c r="R4" s="294"/>
      <c r="S4" s="294"/>
      <c r="T4" s="294"/>
      <c r="U4" s="294"/>
      <c r="V4" s="294"/>
      <c r="W4" s="294"/>
      <c r="X4" s="294"/>
      <c r="Y4" s="294"/>
      <c r="Z4" s="294"/>
      <c r="AA4" s="294"/>
      <c r="AB4" s="294"/>
      <c r="AC4" s="294">
        <f t="shared" si="0"/>
        <v>0</v>
      </c>
      <c r="AD4" s="294"/>
      <c r="AE4" s="294"/>
      <c r="AF4" s="294"/>
      <c r="AG4" s="294"/>
      <c r="AH4" s="294"/>
      <c r="AI4" s="294"/>
      <c r="AJ4" s="294"/>
      <c r="AK4" s="294"/>
      <c r="AL4" s="294"/>
      <c r="AM4" s="294"/>
      <c r="AN4" s="294"/>
      <c r="AO4" s="294"/>
      <c r="AP4" s="294"/>
      <c r="AQ4" s="294"/>
      <c r="AR4" s="294">
        <f t="shared" si="1"/>
        <v>0</v>
      </c>
      <c r="AS4" s="294"/>
      <c r="AT4" s="294"/>
      <c r="AU4" s="294"/>
      <c r="AV4" s="294"/>
      <c r="AW4" s="294"/>
      <c r="AX4" s="294">
        <f t="shared" si="2"/>
        <v>0</v>
      </c>
      <c r="AY4" s="294"/>
      <c r="AZ4" s="294"/>
      <c r="BA4" s="294">
        <v>300</v>
      </c>
      <c r="BB4" s="294">
        <f t="shared" si="3"/>
        <v>300</v>
      </c>
      <c r="BC4" s="294"/>
      <c r="BD4" s="294"/>
      <c r="BE4" s="294"/>
      <c r="BF4" s="294"/>
      <c r="BG4" s="294"/>
      <c r="BH4" s="294"/>
      <c r="BI4" s="294"/>
      <c r="BJ4" s="294"/>
      <c r="BK4" s="294">
        <v>20</v>
      </c>
      <c r="BL4" s="294"/>
      <c r="BM4" s="292"/>
      <c r="BN4" s="297">
        <f t="shared" si="4"/>
        <v>20</v>
      </c>
      <c r="BO4" s="356"/>
      <c r="BP4" s="356"/>
      <c r="BQ4" s="356"/>
      <c r="BR4" s="356"/>
      <c r="BS4" s="356"/>
      <c r="BT4" s="356">
        <f t="shared" si="5"/>
        <v>0</v>
      </c>
      <c r="BU4" s="296">
        <f t="shared" si="6"/>
        <v>3420</v>
      </c>
      <c r="BV4" s="296">
        <f t="shared" si="7"/>
        <v>245</v>
      </c>
      <c r="BW4" s="328"/>
    </row>
    <row r="5" spans="1:75" s="5" customFormat="1" ht="12" thickBot="1">
      <c r="A5" s="440">
        <f>'1-συμβολαια'!A5</f>
        <v>0</v>
      </c>
      <c r="B5" s="441" t="str">
        <f>'1-συμβολαια'!C5</f>
        <v>δανείου ΤΟΚΟΙ</v>
      </c>
      <c r="C5" s="442">
        <f>'5-αντίγρ'!AN5</f>
        <v>0</v>
      </c>
      <c r="D5" s="442">
        <f>'5-αντίγρ'!U5+'5-αντίγρ'!Y5+'5-αντίγρ'!AA5+'5-αντίγρ'!AI5</f>
        <v>0</v>
      </c>
      <c r="E5" s="443">
        <f>'6-μεταγρ'!O5</f>
        <v>0</v>
      </c>
      <c r="F5" s="443">
        <f>'6-μεταγρ'!M5+'6-μεταγρ'!N5</f>
        <v>0</v>
      </c>
      <c r="G5" s="444">
        <f>'6-μεταγρ'!P5</f>
        <v>0</v>
      </c>
      <c r="H5" s="443">
        <f>'7-προςΔΟΥ'!P5</f>
        <v>0</v>
      </c>
      <c r="I5" s="443">
        <f>'7-προςΔΟΥ'!K5</f>
        <v>0</v>
      </c>
      <c r="J5" s="444"/>
      <c r="K5" s="444"/>
      <c r="L5" s="444"/>
      <c r="M5" s="444"/>
      <c r="N5" s="444"/>
      <c r="O5" s="444"/>
      <c r="P5" s="444"/>
      <c r="Q5" s="444"/>
      <c r="R5" s="444"/>
      <c r="S5" s="444"/>
      <c r="T5" s="444"/>
      <c r="U5" s="444"/>
      <c r="V5" s="444"/>
      <c r="W5" s="444"/>
      <c r="X5" s="444"/>
      <c r="Y5" s="444"/>
      <c r="Z5" s="444"/>
      <c r="AA5" s="444"/>
      <c r="AB5" s="444"/>
      <c r="AC5" s="444">
        <f t="shared" ref="AC5" si="8">SUM(J5:AB5)</f>
        <v>0</v>
      </c>
      <c r="AD5" s="444"/>
      <c r="AE5" s="444"/>
      <c r="AF5" s="444"/>
      <c r="AG5" s="444"/>
      <c r="AH5" s="444"/>
      <c r="AI5" s="444"/>
      <c r="AJ5" s="444"/>
      <c r="AK5" s="444"/>
      <c r="AL5" s="444"/>
      <c r="AM5" s="444"/>
      <c r="AN5" s="444"/>
      <c r="AO5" s="444"/>
      <c r="AP5" s="444"/>
      <c r="AQ5" s="444"/>
      <c r="AR5" s="444">
        <f t="shared" ref="AR5" si="9">SUM(AE5:AJ5)</f>
        <v>0</v>
      </c>
      <c r="AS5" s="444"/>
      <c r="AT5" s="444"/>
      <c r="AU5" s="444"/>
      <c r="AV5" s="444"/>
      <c r="AW5" s="444"/>
      <c r="AX5" s="444">
        <f t="shared" ref="AX5" si="10">SUM(AS5:AW5)</f>
        <v>0</v>
      </c>
      <c r="AY5" s="444"/>
      <c r="AZ5" s="444"/>
      <c r="BA5" s="444">
        <v>300</v>
      </c>
      <c r="BB5" s="444">
        <f t="shared" ref="BB5" si="11">SUM(AY5:BA5)</f>
        <v>300</v>
      </c>
      <c r="BC5" s="444"/>
      <c r="BD5" s="444"/>
      <c r="BE5" s="444"/>
      <c r="BF5" s="444"/>
      <c r="BG5" s="444"/>
      <c r="BH5" s="444"/>
      <c r="BI5" s="444"/>
      <c r="BJ5" s="444"/>
      <c r="BK5" s="444"/>
      <c r="BL5" s="444"/>
      <c r="BM5" s="414"/>
      <c r="BN5" s="445">
        <f t="shared" ref="BN5" si="12">SUM(BC5:BM5)</f>
        <v>0</v>
      </c>
      <c r="BO5" s="445"/>
      <c r="BP5" s="445"/>
      <c r="BQ5" s="445"/>
      <c r="BR5" s="445"/>
      <c r="BS5" s="445"/>
      <c r="BT5" s="445">
        <f t="shared" ref="BT5" si="13">BO5+BP5+BQ5+BR5</f>
        <v>0</v>
      </c>
      <c r="BU5" s="444">
        <f t="shared" ref="BU5" si="14">C5+E5+G5+H5+AC5-W5-Y5+AR5+AX5+BB5+BN5-BJ5+BT5-BS5</f>
        <v>300</v>
      </c>
      <c r="BV5" s="444">
        <f t="shared" ref="BV5" si="15">D5+F5+I5+W5+BJ5+BS5</f>
        <v>0</v>
      </c>
      <c r="BW5" s="426"/>
    </row>
    <row r="6" spans="1:75" s="5" customFormat="1">
      <c r="A6" s="447" t="str">
        <f>'1-συμβολαια'!A6</f>
        <v>2ο  τραπεζας</v>
      </c>
      <c r="B6" s="446" t="str">
        <f>'1-συμβολαια'!C6</f>
        <v>δάνειο χρεωλυτικό</v>
      </c>
      <c r="C6" s="393">
        <f>'5-αντίγρ'!AN6</f>
        <v>0</v>
      </c>
      <c r="D6" s="393">
        <f>'5-αντίγρ'!U6+'5-αντίγρ'!Y6+'5-αντίγρ'!AA6+'5-αντίγρ'!AI6</f>
        <v>0</v>
      </c>
      <c r="E6" s="295">
        <f>'6-μεταγρ'!O6</f>
        <v>0</v>
      </c>
      <c r="F6" s="295">
        <f>'6-μεταγρ'!M6+'6-μεταγρ'!N6</f>
        <v>0</v>
      </c>
      <c r="G6" s="296">
        <f>'6-μεταγρ'!P6</f>
        <v>0</v>
      </c>
      <c r="H6" s="295">
        <f>'7-προςΔΟΥ'!P6</f>
        <v>0</v>
      </c>
      <c r="I6" s="295">
        <f>'7-προςΔΟΥ'!K6</f>
        <v>0</v>
      </c>
      <c r="J6" s="296"/>
      <c r="K6" s="296"/>
      <c r="L6" s="296"/>
      <c r="M6" s="296"/>
      <c r="N6" s="296"/>
      <c r="O6" s="296"/>
      <c r="P6" s="296"/>
      <c r="Q6" s="296"/>
      <c r="R6" s="296"/>
      <c r="S6" s="296"/>
      <c r="T6" s="296"/>
      <c r="U6" s="296"/>
      <c r="V6" s="296"/>
      <c r="W6" s="296"/>
      <c r="X6" s="296"/>
      <c r="Y6" s="296"/>
      <c r="Z6" s="296"/>
      <c r="AA6" s="296"/>
      <c r="AB6" s="296"/>
      <c r="AC6" s="296">
        <f t="shared" si="0"/>
        <v>0</v>
      </c>
      <c r="AD6" s="296"/>
      <c r="AE6" s="296"/>
      <c r="AF6" s="296"/>
      <c r="AG6" s="296"/>
      <c r="AH6" s="296"/>
      <c r="AI6" s="296"/>
      <c r="AJ6" s="296"/>
      <c r="AK6" s="296"/>
      <c r="AL6" s="296"/>
      <c r="AM6" s="296"/>
      <c r="AN6" s="296"/>
      <c r="AO6" s="296"/>
      <c r="AP6" s="296"/>
      <c r="AQ6" s="296"/>
      <c r="AR6" s="296">
        <f t="shared" si="1"/>
        <v>0</v>
      </c>
      <c r="AS6" s="294">
        <v>300</v>
      </c>
      <c r="AT6" s="294"/>
      <c r="AU6" s="294">
        <v>300</v>
      </c>
      <c r="AV6" s="296"/>
      <c r="AW6" s="296"/>
      <c r="AX6" s="296">
        <f t="shared" si="2"/>
        <v>600</v>
      </c>
      <c r="AY6" s="296"/>
      <c r="AZ6" s="296"/>
      <c r="BA6" s="296">
        <v>300</v>
      </c>
      <c r="BB6" s="296">
        <f t="shared" si="3"/>
        <v>300</v>
      </c>
      <c r="BC6" s="296"/>
      <c r="BD6" s="296"/>
      <c r="BE6" s="296"/>
      <c r="BF6" s="296"/>
      <c r="BG6" s="296"/>
      <c r="BH6" s="296"/>
      <c r="BI6" s="296"/>
      <c r="BJ6" s="296"/>
      <c r="BK6" s="294"/>
      <c r="BL6" s="296"/>
      <c r="BM6" s="419"/>
      <c r="BN6" s="356">
        <f t="shared" si="4"/>
        <v>0</v>
      </c>
      <c r="BO6" s="356"/>
      <c r="BP6" s="356"/>
      <c r="BQ6" s="356"/>
      <c r="BR6" s="356"/>
      <c r="BS6" s="356"/>
      <c r="BT6" s="356">
        <f t="shared" si="5"/>
        <v>0</v>
      </c>
      <c r="BU6" s="296">
        <f t="shared" si="6"/>
        <v>900</v>
      </c>
      <c r="BV6" s="296">
        <f t="shared" si="7"/>
        <v>0</v>
      </c>
      <c r="BW6" s="324"/>
    </row>
    <row r="7" spans="1:75" s="5" customFormat="1">
      <c r="A7" s="448">
        <f>'1-συμβολαια'!A7</f>
        <v>0</v>
      </c>
      <c r="B7" s="337" t="str">
        <f>'1-συμβολαια'!C7</f>
        <v>υποθήκη</v>
      </c>
      <c r="C7" s="393">
        <f>'5-αντίγρ'!AN7</f>
        <v>2100</v>
      </c>
      <c r="D7" s="393">
        <f>'5-αντίγρ'!U7+'5-αντίγρ'!Y7+'5-αντίγρ'!AA7+'5-αντίγρ'!AI7</f>
        <v>100</v>
      </c>
      <c r="E7" s="295">
        <f>'6-μεταγρ'!O7</f>
        <v>0</v>
      </c>
      <c r="F7" s="295">
        <f>'6-μεταγρ'!M7+'6-μεταγρ'!N7</f>
        <v>145</v>
      </c>
      <c r="G7" s="296">
        <f>'6-μεταγρ'!P7</f>
        <v>0</v>
      </c>
      <c r="H7" s="295">
        <f>'7-προςΔΟΥ'!P7</f>
        <v>0</v>
      </c>
      <c r="I7" s="295">
        <f>'7-προςΔΟΥ'!K7</f>
        <v>0</v>
      </c>
      <c r="J7" s="294"/>
      <c r="K7" s="294"/>
      <c r="L7" s="294"/>
      <c r="M7" s="294"/>
      <c r="N7" s="294"/>
      <c r="O7" s="294"/>
      <c r="P7" s="294"/>
      <c r="Q7" s="294"/>
      <c r="R7" s="294"/>
      <c r="S7" s="294"/>
      <c r="T7" s="294"/>
      <c r="U7" s="294"/>
      <c r="V7" s="294"/>
      <c r="W7" s="294"/>
      <c r="X7" s="294"/>
      <c r="Y7" s="294"/>
      <c r="Z7" s="294"/>
      <c r="AA7" s="294"/>
      <c r="AB7" s="294"/>
      <c r="AC7" s="294">
        <f t="shared" si="0"/>
        <v>0</v>
      </c>
      <c r="AD7" s="294"/>
      <c r="AE7" s="294"/>
      <c r="AF7" s="294"/>
      <c r="AG7" s="294"/>
      <c r="AH7" s="294"/>
      <c r="AI7" s="294"/>
      <c r="AJ7" s="294"/>
      <c r="AK7" s="294"/>
      <c r="AL7" s="294"/>
      <c r="AM7" s="294"/>
      <c r="AN7" s="294"/>
      <c r="AO7" s="294"/>
      <c r="AP7" s="294"/>
      <c r="AQ7" s="294"/>
      <c r="AR7" s="294">
        <f t="shared" si="1"/>
        <v>0</v>
      </c>
      <c r="AS7" s="294"/>
      <c r="AT7" s="294"/>
      <c r="AU7" s="294"/>
      <c r="AV7" s="294"/>
      <c r="AW7" s="294"/>
      <c r="AX7" s="294">
        <f t="shared" si="2"/>
        <v>0</v>
      </c>
      <c r="AY7" s="294"/>
      <c r="AZ7" s="294"/>
      <c r="BA7" s="294">
        <v>300</v>
      </c>
      <c r="BB7" s="294">
        <f t="shared" si="3"/>
        <v>300</v>
      </c>
      <c r="BC7" s="294"/>
      <c r="BD7" s="294"/>
      <c r="BE7" s="294"/>
      <c r="BF7" s="294"/>
      <c r="BG7" s="294"/>
      <c r="BH7" s="294"/>
      <c r="BI7" s="294"/>
      <c r="BJ7" s="294"/>
      <c r="BK7" s="294">
        <v>20</v>
      </c>
      <c r="BL7" s="294"/>
      <c r="BM7" s="292"/>
      <c r="BN7" s="297">
        <f t="shared" si="4"/>
        <v>20</v>
      </c>
      <c r="BO7" s="356"/>
      <c r="BP7" s="356"/>
      <c r="BQ7" s="356"/>
      <c r="BR7" s="356"/>
      <c r="BS7" s="356"/>
      <c r="BT7" s="356">
        <f t="shared" si="5"/>
        <v>0</v>
      </c>
      <c r="BU7" s="296">
        <f t="shared" si="6"/>
        <v>2420</v>
      </c>
      <c r="BV7" s="296">
        <f t="shared" si="7"/>
        <v>245</v>
      </c>
      <c r="BW7" s="328"/>
    </row>
    <row r="8" spans="1:75" s="5" customFormat="1" ht="12" thickBot="1">
      <c r="A8" s="449">
        <f>'1-συμβολαια'!A8</f>
        <v>0</v>
      </c>
      <c r="B8" s="441" t="str">
        <f>'1-συμβολαια'!C8</f>
        <v>δανείου ΤΟΚΟΙ</v>
      </c>
      <c r="C8" s="442">
        <f>'5-αντίγρ'!AN8</f>
        <v>0</v>
      </c>
      <c r="D8" s="442">
        <f>'5-αντίγρ'!U8+'5-αντίγρ'!Y8+'5-αντίγρ'!AA8+'5-αντίγρ'!AI8</f>
        <v>0</v>
      </c>
      <c r="E8" s="443">
        <f>'6-μεταγρ'!O8</f>
        <v>0</v>
      </c>
      <c r="F8" s="443">
        <f>'6-μεταγρ'!M8+'6-μεταγρ'!N8</f>
        <v>0</v>
      </c>
      <c r="G8" s="444">
        <f>'6-μεταγρ'!P8</f>
        <v>0</v>
      </c>
      <c r="H8" s="443">
        <f>'7-προςΔΟΥ'!P8</f>
        <v>0</v>
      </c>
      <c r="I8" s="443">
        <f>'7-προςΔΟΥ'!K8</f>
        <v>0</v>
      </c>
      <c r="J8" s="444"/>
      <c r="K8" s="444"/>
      <c r="L8" s="444"/>
      <c r="M8" s="444"/>
      <c r="N8" s="444"/>
      <c r="O8" s="444"/>
      <c r="P8" s="444"/>
      <c r="Q8" s="444"/>
      <c r="R8" s="444"/>
      <c r="S8" s="444"/>
      <c r="T8" s="444"/>
      <c r="U8" s="444"/>
      <c r="V8" s="444"/>
      <c r="W8" s="444"/>
      <c r="X8" s="444"/>
      <c r="Y8" s="444"/>
      <c r="Z8" s="444"/>
      <c r="AA8" s="444"/>
      <c r="AB8" s="444"/>
      <c r="AC8" s="444">
        <f t="shared" ref="AC8" si="16">SUM(J8:AB8)</f>
        <v>0</v>
      </c>
      <c r="AD8" s="444"/>
      <c r="AE8" s="444"/>
      <c r="AF8" s="444"/>
      <c r="AG8" s="444"/>
      <c r="AH8" s="444"/>
      <c r="AI8" s="444"/>
      <c r="AJ8" s="444"/>
      <c r="AK8" s="444"/>
      <c r="AL8" s="444"/>
      <c r="AM8" s="444"/>
      <c r="AN8" s="444"/>
      <c r="AO8" s="444"/>
      <c r="AP8" s="444"/>
      <c r="AQ8" s="444"/>
      <c r="AR8" s="444">
        <f t="shared" ref="AR8" si="17">SUM(AE8:AJ8)</f>
        <v>0</v>
      </c>
      <c r="AS8" s="444"/>
      <c r="AT8" s="444"/>
      <c r="AU8" s="444"/>
      <c r="AV8" s="444"/>
      <c r="AW8" s="444"/>
      <c r="AX8" s="444">
        <f t="shared" ref="AX8" si="18">SUM(AS8:AW8)</f>
        <v>0</v>
      </c>
      <c r="AY8" s="444"/>
      <c r="AZ8" s="444"/>
      <c r="BA8" s="444">
        <v>300</v>
      </c>
      <c r="BB8" s="444">
        <f t="shared" ref="BB8" si="19">SUM(AY8:BA8)</f>
        <v>300</v>
      </c>
      <c r="BC8" s="444"/>
      <c r="BD8" s="444"/>
      <c r="BE8" s="444"/>
      <c r="BF8" s="444"/>
      <c r="BG8" s="444"/>
      <c r="BH8" s="444"/>
      <c r="BI8" s="444"/>
      <c r="BJ8" s="444"/>
      <c r="BK8" s="444"/>
      <c r="BL8" s="444"/>
      <c r="BM8" s="414"/>
      <c r="BN8" s="445">
        <f t="shared" ref="BN8" si="20">SUM(BC8:BM8)</f>
        <v>0</v>
      </c>
      <c r="BO8" s="445"/>
      <c r="BP8" s="445"/>
      <c r="BQ8" s="445"/>
      <c r="BR8" s="445"/>
      <c r="BS8" s="445"/>
      <c r="BT8" s="445">
        <f t="shared" ref="BT8" si="21">BO8+BP8+BQ8+BR8</f>
        <v>0</v>
      </c>
      <c r="BU8" s="444">
        <f t="shared" ref="BU8" si="22">C8+E8+G8+H8+AC8-W8-Y8+AR8+AX8+BB8+BN8-BJ8+BT8-BS8</f>
        <v>300</v>
      </c>
      <c r="BV8" s="444">
        <f t="shared" ref="BV8" si="23">D8+F8+I8+W8+BJ8+BS8</f>
        <v>0</v>
      </c>
      <c r="BW8" s="426"/>
    </row>
    <row r="9" spans="1:75" s="5" customFormat="1">
      <c r="A9" s="459" t="str">
        <f>'1-συμβολαια'!A9</f>
        <v>3ο</v>
      </c>
      <c r="B9" s="446" t="str">
        <f>'1-συμβολαια'!C9</f>
        <v>δάνειο χρεωλυτικό</v>
      </c>
      <c r="C9" s="393">
        <f>'5-αντίγρ'!AN9</f>
        <v>0</v>
      </c>
      <c r="D9" s="393">
        <f>'5-αντίγρ'!U9+'5-αντίγρ'!Y9+'5-αντίγρ'!AA9+'5-αντίγρ'!AI9</f>
        <v>0</v>
      </c>
      <c r="E9" s="295">
        <f>'6-μεταγρ'!O9</f>
        <v>0</v>
      </c>
      <c r="F9" s="295">
        <f>'6-μεταγρ'!M9+'6-μεταγρ'!N9</f>
        <v>0</v>
      </c>
      <c r="G9" s="296">
        <f>'6-μεταγρ'!P9</f>
        <v>0</v>
      </c>
      <c r="H9" s="295">
        <f>'7-προςΔΟΥ'!P9</f>
        <v>0</v>
      </c>
      <c r="I9" s="295">
        <f>'7-προςΔΟΥ'!K9</f>
        <v>0</v>
      </c>
      <c r="J9" s="296"/>
      <c r="K9" s="296"/>
      <c r="L9" s="296"/>
      <c r="M9" s="296"/>
      <c r="N9" s="296"/>
      <c r="O9" s="296"/>
      <c r="P9" s="296"/>
      <c r="Q9" s="296">
        <v>800</v>
      </c>
      <c r="R9" s="296">
        <v>800</v>
      </c>
      <c r="S9" s="296"/>
      <c r="T9" s="296"/>
      <c r="U9" s="296"/>
      <c r="V9" s="296"/>
      <c r="W9" s="296"/>
      <c r="X9" s="296"/>
      <c r="Y9" s="296"/>
      <c r="Z9" s="296"/>
      <c r="AA9" s="296"/>
      <c r="AB9" s="296"/>
      <c r="AC9" s="296">
        <f t="shared" si="0"/>
        <v>1600</v>
      </c>
      <c r="AD9" s="296"/>
      <c r="AE9" s="296"/>
      <c r="AF9" s="296"/>
      <c r="AG9" s="296"/>
      <c r="AH9" s="296"/>
      <c r="AI9" s="296"/>
      <c r="AJ9" s="296"/>
      <c r="AK9" s="296"/>
      <c r="AL9" s="296"/>
      <c r="AM9" s="296"/>
      <c r="AN9" s="296"/>
      <c r="AO9" s="296"/>
      <c r="AP9" s="296"/>
      <c r="AQ9" s="296"/>
      <c r="AR9" s="296">
        <f t="shared" si="1"/>
        <v>0</v>
      </c>
      <c r="AS9" s="294">
        <v>300</v>
      </c>
      <c r="AT9" s="294"/>
      <c r="AU9" s="294">
        <v>300</v>
      </c>
      <c r="AV9" s="296"/>
      <c r="AW9" s="296"/>
      <c r="AX9" s="296">
        <f t="shared" si="2"/>
        <v>600</v>
      </c>
      <c r="AY9" s="296"/>
      <c r="AZ9" s="296"/>
      <c r="BA9" s="296">
        <v>300</v>
      </c>
      <c r="BB9" s="296">
        <f t="shared" si="3"/>
        <v>300</v>
      </c>
      <c r="BC9" s="296"/>
      <c r="BD9" s="296"/>
      <c r="BE9" s="296"/>
      <c r="BF9" s="296"/>
      <c r="BG9" s="296"/>
      <c r="BH9" s="296"/>
      <c r="BI9" s="296"/>
      <c r="BJ9" s="296"/>
      <c r="BK9" s="294"/>
      <c r="BL9" s="296"/>
      <c r="BM9" s="419"/>
      <c r="BN9" s="356">
        <f t="shared" si="4"/>
        <v>0</v>
      </c>
      <c r="BO9" s="356"/>
      <c r="BP9" s="356"/>
      <c r="BQ9" s="356"/>
      <c r="BR9" s="356"/>
      <c r="BS9" s="356"/>
      <c r="BT9" s="356">
        <f t="shared" si="5"/>
        <v>0</v>
      </c>
      <c r="BU9" s="296">
        <f t="shared" si="6"/>
        <v>2500</v>
      </c>
      <c r="BV9" s="296">
        <f t="shared" si="7"/>
        <v>0</v>
      </c>
      <c r="BW9" s="324"/>
    </row>
    <row r="10" spans="1:75" s="5" customFormat="1">
      <c r="A10" s="338">
        <f>'1-συμβολαια'!A10</f>
        <v>0</v>
      </c>
      <c r="B10" s="337" t="str">
        <f>'1-συμβολαια'!C10</f>
        <v>υποθήκη</v>
      </c>
      <c r="C10" s="393">
        <f>'5-αντίγρ'!AN10</f>
        <v>2100</v>
      </c>
      <c r="D10" s="393">
        <f>'5-αντίγρ'!U10+'5-αντίγρ'!Y10+'5-αντίγρ'!AA10+'5-αντίγρ'!AI10</f>
        <v>100</v>
      </c>
      <c r="E10" s="295">
        <f>'6-μεταγρ'!O10</f>
        <v>0</v>
      </c>
      <c r="F10" s="295">
        <f>'6-μεταγρ'!M10+'6-μεταγρ'!N10</f>
        <v>145</v>
      </c>
      <c r="G10" s="296">
        <f>'6-μεταγρ'!P10</f>
        <v>0</v>
      </c>
      <c r="H10" s="295">
        <f>'7-προςΔΟΥ'!P10</f>
        <v>0</v>
      </c>
      <c r="I10" s="295">
        <f>'7-προςΔΟΥ'!K10</f>
        <v>0</v>
      </c>
      <c r="J10" s="294"/>
      <c r="K10" s="294"/>
      <c r="L10" s="294"/>
      <c r="M10" s="294"/>
      <c r="N10" s="294"/>
      <c r="O10" s="294"/>
      <c r="P10" s="294"/>
      <c r="Q10" s="294"/>
      <c r="R10" s="294"/>
      <c r="S10" s="294"/>
      <c r="T10" s="294"/>
      <c r="U10" s="294"/>
      <c r="V10" s="294"/>
      <c r="W10" s="294"/>
      <c r="X10" s="294"/>
      <c r="Y10" s="294"/>
      <c r="Z10" s="294"/>
      <c r="AA10" s="294"/>
      <c r="AB10" s="294"/>
      <c r="AC10" s="294">
        <f t="shared" si="0"/>
        <v>0</v>
      </c>
      <c r="AD10" s="294"/>
      <c r="AE10" s="294"/>
      <c r="AF10" s="294"/>
      <c r="AG10" s="294"/>
      <c r="AH10" s="294"/>
      <c r="AI10" s="294"/>
      <c r="AJ10" s="294"/>
      <c r="AK10" s="294"/>
      <c r="AL10" s="294"/>
      <c r="AM10" s="294"/>
      <c r="AN10" s="294"/>
      <c r="AO10" s="294"/>
      <c r="AP10" s="294"/>
      <c r="AQ10" s="294"/>
      <c r="AR10" s="294">
        <f t="shared" si="1"/>
        <v>0</v>
      </c>
      <c r="AS10" s="294"/>
      <c r="AT10" s="294"/>
      <c r="AU10" s="294"/>
      <c r="AV10" s="294"/>
      <c r="AW10" s="294"/>
      <c r="AX10" s="294">
        <f t="shared" si="2"/>
        <v>0</v>
      </c>
      <c r="AY10" s="294"/>
      <c r="AZ10" s="294"/>
      <c r="BA10" s="294">
        <v>300</v>
      </c>
      <c r="BB10" s="294">
        <f t="shared" si="3"/>
        <v>300</v>
      </c>
      <c r="BC10" s="294"/>
      <c r="BD10" s="294"/>
      <c r="BE10" s="294"/>
      <c r="BF10" s="294"/>
      <c r="BG10" s="294"/>
      <c r="BH10" s="294"/>
      <c r="BI10" s="294"/>
      <c r="BJ10" s="294"/>
      <c r="BK10" s="294">
        <v>20</v>
      </c>
      <c r="BL10" s="294"/>
      <c r="BM10" s="292"/>
      <c r="BN10" s="297">
        <f t="shared" si="4"/>
        <v>20</v>
      </c>
      <c r="BO10" s="356"/>
      <c r="BP10" s="356"/>
      <c r="BQ10" s="356"/>
      <c r="BR10" s="356"/>
      <c r="BS10" s="356"/>
      <c r="BT10" s="356">
        <f t="shared" si="5"/>
        <v>0</v>
      </c>
      <c r="BU10" s="296">
        <f t="shared" si="6"/>
        <v>2420</v>
      </c>
      <c r="BV10" s="296">
        <f t="shared" si="7"/>
        <v>245</v>
      </c>
      <c r="BW10" s="328"/>
    </row>
    <row r="11" spans="1:75" s="5" customFormat="1" ht="12" thickBot="1">
      <c r="A11" s="440">
        <f>'1-συμβολαια'!A11</f>
        <v>0</v>
      </c>
      <c r="B11" s="441" t="str">
        <f>'1-συμβολαια'!C11</f>
        <v>δανείου ΤΟΚΟΙ</v>
      </c>
      <c r="C11" s="442">
        <f>'5-αντίγρ'!AN11</f>
        <v>0</v>
      </c>
      <c r="D11" s="442">
        <f>'5-αντίγρ'!U11+'5-αντίγρ'!Y11+'5-αντίγρ'!AA11+'5-αντίγρ'!AI11</f>
        <v>0</v>
      </c>
      <c r="E11" s="443">
        <f>'6-μεταγρ'!O11</f>
        <v>0</v>
      </c>
      <c r="F11" s="443">
        <f>'6-μεταγρ'!M11+'6-μεταγρ'!N11</f>
        <v>0</v>
      </c>
      <c r="G11" s="444">
        <f>'6-μεταγρ'!P11</f>
        <v>0</v>
      </c>
      <c r="H11" s="443">
        <f>'7-προςΔΟΥ'!P11</f>
        <v>0</v>
      </c>
      <c r="I11" s="443">
        <f>'7-προςΔΟΥ'!K11</f>
        <v>0</v>
      </c>
      <c r="J11" s="444"/>
      <c r="K11" s="444"/>
      <c r="L11" s="444"/>
      <c r="M11" s="444"/>
      <c r="N11" s="444"/>
      <c r="O11" s="444"/>
      <c r="P11" s="444"/>
      <c r="Q11" s="444"/>
      <c r="R11" s="444"/>
      <c r="S11" s="444"/>
      <c r="T11" s="444"/>
      <c r="U11" s="444"/>
      <c r="V11" s="444"/>
      <c r="W11" s="444"/>
      <c r="X11" s="444"/>
      <c r="Y11" s="444"/>
      <c r="Z11" s="444"/>
      <c r="AA11" s="444"/>
      <c r="AB11" s="444"/>
      <c r="AC11" s="444">
        <f t="shared" si="0"/>
        <v>0</v>
      </c>
      <c r="AD11" s="444"/>
      <c r="AE11" s="444"/>
      <c r="AF11" s="444"/>
      <c r="AG11" s="444"/>
      <c r="AH11" s="444"/>
      <c r="AI11" s="444"/>
      <c r="AJ11" s="444"/>
      <c r="AK11" s="444"/>
      <c r="AL11" s="444"/>
      <c r="AM11" s="444"/>
      <c r="AN11" s="444"/>
      <c r="AO11" s="444"/>
      <c r="AP11" s="444"/>
      <c r="AQ11" s="444"/>
      <c r="AR11" s="444">
        <f t="shared" si="1"/>
        <v>0</v>
      </c>
      <c r="AS11" s="444"/>
      <c r="AT11" s="444"/>
      <c r="AU11" s="444"/>
      <c r="AV11" s="444"/>
      <c r="AW11" s="444"/>
      <c r="AX11" s="444">
        <f t="shared" si="2"/>
        <v>0</v>
      </c>
      <c r="AY11" s="444"/>
      <c r="AZ11" s="444"/>
      <c r="BA11" s="444">
        <v>300</v>
      </c>
      <c r="BB11" s="444">
        <f t="shared" si="3"/>
        <v>300</v>
      </c>
      <c r="BC11" s="444"/>
      <c r="BD11" s="444"/>
      <c r="BE11" s="444"/>
      <c r="BF11" s="444"/>
      <c r="BG11" s="444"/>
      <c r="BH11" s="444"/>
      <c r="BI11" s="444"/>
      <c r="BJ11" s="444"/>
      <c r="BK11" s="444"/>
      <c r="BL11" s="444"/>
      <c r="BM11" s="414"/>
      <c r="BN11" s="445">
        <f t="shared" si="4"/>
        <v>0</v>
      </c>
      <c r="BO11" s="445"/>
      <c r="BP11" s="445"/>
      <c r="BQ11" s="445"/>
      <c r="BR11" s="445"/>
      <c r="BS11" s="445"/>
      <c r="BT11" s="445">
        <f t="shared" si="5"/>
        <v>0</v>
      </c>
      <c r="BU11" s="444">
        <f t="shared" si="6"/>
        <v>300</v>
      </c>
      <c r="BV11" s="444">
        <f t="shared" si="7"/>
        <v>0</v>
      </c>
      <c r="BW11" s="426"/>
    </row>
    <row r="12" spans="1:75" s="7" customFormat="1">
      <c r="A12" s="731" t="s">
        <v>45</v>
      </c>
      <c r="B12" s="732"/>
      <c r="C12" s="163">
        <f t="shared" ref="C12:AC12" si="24">SUM(C3:C11)</f>
        <v>6300</v>
      </c>
      <c r="D12" s="163">
        <f t="shared" si="24"/>
        <v>300</v>
      </c>
      <c r="E12" s="163">
        <f t="shared" si="24"/>
        <v>1000</v>
      </c>
      <c r="F12" s="163">
        <f t="shared" si="24"/>
        <v>435</v>
      </c>
      <c r="G12" s="163">
        <f t="shared" si="24"/>
        <v>0</v>
      </c>
      <c r="H12" s="163">
        <f t="shared" si="24"/>
        <v>0</v>
      </c>
      <c r="I12" s="163">
        <f t="shared" si="24"/>
        <v>0</v>
      </c>
      <c r="J12" s="163">
        <f t="shared" si="24"/>
        <v>0</v>
      </c>
      <c r="K12" s="163">
        <f t="shared" si="24"/>
        <v>0</v>
      </c>
      <c r="L12" s="163">
        <f t="shared" si="24"/>
        <v>0</v>
      </c>
      <c r="M12" s="163">
        <f t="shared" si="24"/>
        <v>0</v>
      </c>
      <c r="N12" s="163">
        <f t="shared" si="24"/>
        <v>0</v>
      </c>
      <c r="O12" s="163">
        <f t="shared" si="24"/>
        <v>0</v>
      </c>
      <c r="P12" s="163">
        <f t="shared" si="24"/>
        <v>0</v>
      </c>
      <c r="Q12" s="163">
        <f t="shared" si="24"/>
        <v>800</v>
      </c>
      <c r="R12" s="163">
        <f t="shared" si="24"/>
        <v>800</v>
      </c>
      <c r="S12" s="163">
        <f t="shared" si="24"/>
        <v>0</v>
      </c>
      <c r="T12" s="163">
        <f t="shared" si="24"/>
        <v>0</v>
      </c>
      <c r="U12" s="163">
        <f t="shared" si="24"/>
        <v>0</v>
      </c>
      <c r="V12" s="163">
        <f t="shared" si="24"/>
        <v>0</v>
      </c>
      <c r="W12" s="163">
        <f t="shared" si="24"/>
        <v>0</v>
      </c>
      <c r="X12" s="163">
        <f t="shared" si="24"/>
        <v>0</v>
      </c>
      <c r="Y12" s="163">
        <f t="shared" si="24"/>
        <v>0</v>
      </c>
      <c r="Z12" s="163">
        <f t="shared" si="24"/>
        <v>0</v>
      </c>
      <c r="AA12" s="163">
        <f t="shared" si="24"/>
        <v>0</v>
      </c>
      <c r="AB12" s="163">
        <f t="shared" si="24"/>
        <v>0</v>
      </c>
      <c r="AC12" s="163">
        <f t="shared" si="24"/>
        <v>1600</v>
      </c>
      <c r="AD12" s="163"/>
      <c r="AE12" s="163">
        <f t="shared" ref="AE12:BV12" si="25">SUM(AE3:AE11)</f>
        <v>0</v>
      </c>
      <c r="AF12" s="163">
        <f t="shared" si="25"/>
        <v>0</v>
      </c>
      <c r="AG12" s="163">
        <f t="shared" si="25"/>
        <v>900</v>
      </c>
      <c r="AH12" s="163">
        <f t="shared" si="25"/>
        <v>0</v>
      </c>
      <c r="AI12" s="163">
        <f t="shared" si="25"/>
        <v>0</v>
      </c>
      <c r="AJ12" s="386">
        <f t="shared" si="25"/>
        <v>0</v>
      </c>
      <c r="AK12" s="163">
        <f t="shared" si="25"/>
        <v>0</v>
      </c>
      <c r="AL12" s="163">
        <f t="shared" si="25"/>
        <v>300</v>
      </c>
      <c r="AM12" s="163">
        <f t="shared" si="25"/>
        <v>0</v>
      </c>
      <c r="AN12" s="163">
        <f t="shared" si="25"/>
        <v>0</v>
      </c>
      <c r="AO12" s="163">
        <f t="shared" si="25"/>
        <v>0</v>
      </c>
      <c r="AP12" s="163">
        <f t="shared" si="25"/>
        <v>0</v>
      </c>
      <c r="AQ12" s="163">
        <f t="shared" si="25"/>
        <v>0</v>
      </c>
      <c r="AR12" s="163">
        <f t="shared" si="25"/>
        <v>900</v>
      </c>
      <c r="AS12" s="163">
        <f t="shared" si="25"/>
        <v>1400</v>
      </c>
      <c r="AT12" s="387">
        <f t="shared" si="25"/>
        <v>0</v>
      </c>
      <c r="AU12" s="163">
        <f t="shared" si="25"/>
        <v>1400</v>
      </c>
      <c r="AV12" s="387">
        <f t="shared" si="25"/>
        <v>0</v>
      </c>
      <c r="AW12" s="387">
        <f t="shared" si="25"/>
        <v>0</v>
      </c>
      <c r="AX12" s="163">
        <f t="shared" si="25"/>
        <v>2800</v>
      </c>
      <c r="AY12" s="163">
        <f t="shared" si="25"/>
        <v>0</v>
      </c>
      <c r="AZ12" s="387">
        <f t="shared" si="25"/>
        <v>0</v>
      </c>
      <c r="BA12" s="163">
        <f t="shared" si="25"/>
        <v>3200</v>
      </c>
      <c r="BB12" s="163">
        <f t="shared" si="25"/>
        <v>3200</v>
      </c>
      <c r="BC12" s="163">
        <f t="shared" si="25"/>
        <v>0</v>
      </c>
      <c r="BD12" s="163">
        <f t="shared" si="25"/>
        <v>0</v>
      </c>
      <c r="BE12" s="163">
        <f t="shared" si="25"/>
        <v>0</v>
      </c>
      <c r="BF12" s="163">
        <f t="shared" si="25"/>
        <v>0</v>
      </c>
      <c r="BG12" s="163">
        <f t="shared" si="25"/>
        <v>0</v>
      </c>
      <c r="BH12" s="163">
        <f t="shared" si="25"/>
        <v>0</v>
      </c>
      <c r="BI12" s="163">
        <f t="shared" si="25"/>
        <v>0</v>
      </c>
      <c r="BJ12" s="163">
        <f t="shared" si="25"/>
        <v>0</v>
      </c>
      <c r="BK12" s="163">
        <f t="shared" si="25"/>
        <v>60</v>
      </c>
      <c r="BL12" s="163">
        <f t="shared" si="25"/>
        <v>30</v>
      </c>
      <c r="BM12" s="163">
        <f t="shared" si="25"/>
        <v>0</v>
      </c>
      <c r="BN12" s="163">
        <f t="shared" si="25"/>
        <v>90</v>
      </c>
      <c r="BO12" s="163">
        <f t="shared" si="25"/>
        <v>0</v>
      </c>
      <c r="BP12" s="163">
        <f t="shared" si="25"/>
        <v>0</v>
      </c>
      <c r="BQ12" s="163">
        <f t="shared" si="25"/>
        <v>0</v>
      </c>
      <c r="BR12" s="163">
        <f t="shared" si="25"/>
        <v>0</v>
      </c>
      <c r="BS12" s="163">
        <f t="shared" si="25"/>
        <v>0</v>
      </c>
      <c r="BT12" s="163">
        <f t="shared" si="25"/>
        <v>0</v>
      </c>
      <c r="BU12" s="163">
        <f t="shared" si="25"/>
        <v>15890</v>
      </c>
      <c r="BV12" s="163">
        <f t="shared" si="25"/>
        <v>735</v>
      </c>
      <c r="BW12" s="387"/>
    </row>
    <row r="13" spans="1:75" ht="11.25" customHeight="1"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7"/>
      <c r="BV13" s="7"/>
      <c r="BW13" s="2"/>
    </row>
    <row r="14" spans="1:75" ht="11.25" customHeight="1">
      <c r="C14" s="134"/>
      <c r="D14" s="134"/>
      <c r="E14" s="2"/>
      <c r="F14" s="2"/>
      <c r="G14" s="2"/>
      <c r="H14" s="2"/>
      <c r="I14" s="2"/>
      <c r="J14" s="170" t="s">
        <v>406</v>
      </c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17" t="s">
        <v>417</v>
      </c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161" t="s">
        <v>172</v>
      </c>
      <c r="AT14" s="2"/>
      <c r="AU14" s="2"/>
      <c r="AV14" s="2"/>
      <c r="AW14" s="2"/>
      <c r="AX14" s="2"/>
      <c r="AY14" s="161" t="s">
        <v>184</v>
      </c>
      <c r="AZ14" s="2"/>
      <c r="BA14" s="2"/>
      <c r="BB14" s="2"/>
      <c r="BC14" s="161" t="s">
        <v>197</v>
      </c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 t="s">
        <v>469</v>
      </c>
      <c r="BP14" s="2"/>
      <c r="BQ14" s="2"/>
      <c r="BR14" s="2"/>
      <c r="BS14" s="2"/>
      <c r="BT14" s="2"/>
      <c r="BU14" s="7"/>
      <c r="BV14" s="7"/>
      <c r="BW14" s="2"/>
    </row>
    <row r="15" spans="1:75" ht="11.25" customHeight="1">
      <c r="C15" s="134"/>
      <c r="D15" s="134"/>
      <c r="E15" s="2"/>
      <c r="F15" s="2"/>
      <c r="G15" s="2"/>
      <c r="H15" s="2"/>
      <c r="I15" s="2"/>
      <c r="J15" s="4"/>
      <c r="K15" s="170" t="s">
        <v>407</v>
      </c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170" t="s">
        <v>167</v>
      </c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63" t="s">
        <v>175</v>
      </c>
      <c r="AU15" s="2"/>
      <c r="AV15" s="2"/>
      <c r="AW15" s="2"/>
      <c r="AX15" s="2"/>
      <c r="AY15" s="2"/>
      <c r="AZ15" s="262" t="s">
        <v>185</v>
      </c>
      <c r="BA15" s="2"/>
      <c r="BB15" s="2"/>
      <c r="BC15" s="2"/>
      <c r="BD15" s="181" t="s">
        <v>200</v>
      </c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 t="s">
        <v>470</v>
      </c>
      <c r="BQ15" s="2"/>
      <c r="BR15" s="2"/>
      <c r="BS15" s="2"/>
      <c r="BT15" s="2"/>
      <c r="BU15" s="7"/>
      <c r="BV15" s="7"/>
      <c r="BW15" s="2"/>
    </row>
    <row r="16" spans="1:75" ht="11.25" customHeight="1">
      <c r="C16" s="134"/>
      <c r="D16" s="134"/>
      <c r="E16" s="2"/>
      <c r="F16" s="2"/>
      <c r="G16" s="2"/>
      <c r="H16" s="2"/>
      <c r="I16" s="2"/>
      <c r="J16" s="4"/>
      <c r="K16" s="4"/>
      <c r="L16" s="170" t="s">
        <v>408</v>
      </c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17" t="s">
        <v>418</v>
      </c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4" t="s">
        <v>173</v>
      </c>
      <c r="AV16" s="2"/>
      <c r="AW16" s="2"/>
      <c r="AX16" s="2"/>
      <c r="AY16" s="2"/>
      <c r="AZ16" s="2"/>
      <c r="BA16" s="161" t="s">
        <v>186</v>
      </c>
      <c r="BB16" s="2"/>
      <c r="BC16" s="2"/>
      <c r="BD16" s="2"/>
      <c r="BE16" s="161" t="s">
        <v>201</v>
      </c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 t="s">
        <v>31</v>
      </c>
      <c r="BR16" s="2"/>
      <c r="BS16" s="2"/>
      <c r="BT16" s="2"/>
      <c r="BU16" s="7"/>
      <c r="BV16" s="7"/>
      <c r="BW16" s="2"/>
    </row>
    <row r="17" spans="1:75" ht="11.25" customHeight="1">
      <c r="C17" s="134"/>
      <c r="D17" s="134"/>
      <c r="E17" s="2"/>
      <c r="F17" s="2"/>
      <c r="G17" s="2"/>
      <c r="H17" s="2"/>
      <c r="I17" s="2"/>
      <c r="J17" s="4"/>
      <c r="K17" s="4"/>
      <c r="L17" s="4"/>
      <c r="M17" s="183" t="s">
        <v>409</v>
      </c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2"/>
      <c r="AH17" s="117" t="s">
        <v>419</v>
      </c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63" t="s">
        <v>174</v>
      </c>
      <c r="AW17" s="2"/>
      <c r="AX17" s="2"/>
      <c r="AY17" s="2"/>
      <c r="AZ17" s="2"/>
      <c r="BA17" s="2"/>
      <c r="BB17" s="2"/>
      <c r="BC17" s="2"/>
      <c r="BD17" s="2"/>
      <c r="BE17" s="2"/>
      <c r="BF17" s="181" t="s">
        <v>203</v>
      </c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 t="s">
        <v>471</v>
      </c>
      <c r="BS17" s="2"/>
      <c r="BT17" s="2"/>
      <c r="BU17" s="7"/>
      <c r="BV17" s="7"/>
      <c r="BW17" s="2"/>
    </row>
    <row r="18" spans="1:75" ht="11.25" customHeight="1">
      <c r="C18" s="134"/>
      <c r="D18" s="134"/>
      <c r="E18" s="2"/>
      <c r="F18" s="2"/>
      <c r="G18" s="2"/>
      <c r="H18" s="2"/>
      <c r="I18" s="2"/>
      <c r="J18" s="4"/>
      <c r="K18" s="4"/>
      <c r="L18" s="4"/>
      <c r="M18" s="4"/>
      <c r="N18" s="161" t="s">
        <v>410</v>
      </c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2"/>
      <c r="AD18" s="2"/>
      <c r="AE18" s="2"/>
      <c r="AF18" s="2"/>
      <c r="AG18" s="2"/>
      <c r="AH18" s="2"/>
      <c r="AI18" s="17" t="s">
        <v>420</v>
      </c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62" t="s">
        <v>181</v>
      </c>
      <c r="AX18" s="2"/>
      <c r="AY18" s="2"/>
      <c r="AZ18" s="2"/>
      <c r="BA18" s="2"/>
      <c r="BB18" s="2"/>
      <c r="BC18" s="2"/>
      <c r="BD18" s="2"/>
      <c r="BE18" s="2"/>
      <c r="BF18" s="2"/>
      <c r="BG18" s="161" t="s">
        <v>204</v>
      </c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 t="s">
        <v>57</v>
      </c>
      <c r="BT18" s="2"/>
      <c r="BU18" s="7"/>
      <c r="BV18" s="7"/>
    </row>
    <row r="19" spans="1:75" ht="11.25" customHeight="1">
      <c r="C19" s="134"/>
      <c r="D19" s="134"/>
      <c r="E19" s="2"/>
      <c r="F19" s="2"/>
      <c r="G19" s="2"/>
      <c r="H19" s="2"/>
      <c r="I19" s="2"/>
      <c r="J19" s="4"/>
      <c r="K19" s="4"/>
      <c r="L19" s="4"/>
      <c r="M19" s="4"/>
      <c r="N19" s="4"/>
      <c r="O19" s="161" t="s">
        <v>464</v>
      </c>
      <c r="P19" s="4"/>
      <c r="Q19" s="183"/>
      <c r="R19" s="183"/>
      <c r="S19" s="183"/>
      <c r="T19" s="4"/>
      <c r="U19" s="4"/>
      <c r="V19" s="4"/>
      <c r="W19" s="4"/>
      <c r="X19" s="4"/>
      <c r="Y19" s="4"/>
      <c r="Z19" s="4"/>
      <c r="AA19" s="4"/>
      <c r="AB19" s="4"/>
      <c r="AC19" s="2"/>
      <c r="AD19" s="2"/>
      <c r="AE19" s="2"/>
      <c r="AF19" s="2"/>
      <c r="AG19" s="2"/>
      <c r="AH19" s="2"/>
      <c r="AI19" s="2"/>
      <c r="AJ19" s="261" t="s">
        <v>421</v>
      </c>
      <c r="AK19" s="117"/>
      <c r="AL19" s="117"/>
      <c r="AM19" s="117"/>
      <c r="AN19" s="117"/>
      <c r="AO19" s="117"/>
      <c r="AP19" s="117"/>
      <c r="AQ19" s="117"/>
      <c r="AR19" s="2"/>
      <c r="AS19" s="2"/>
      <c r="AT19" s="2"/>
      <c r="AU19" s="2"/>
      <c r="AV19" s="2"/>
      <c r="AW19" s="2"/>
      <c r="AX19" s="2"/>
      <c r="AY19" s="2"/>
      <c r="AZ19" s="2"/>
      <c r="BA19" s="161" t="s">
        <v>192</v>
      </c>
      <c r="BB19" s="2"/>
      <c r="BC19" s="2"/>
      <c r="BD19" s="2"/>
      <c r="BE19" s="2"/>
      <c r="BF19" s="2"/>
      <c r="BG19" s="2"/>
      <c r="BH19" s="181" t="s">
        <v>205</v>
      </c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7"/>
      <c r="BV19" s="7"/>
    </row>
    <row r="20" spans="1:75">
      <c r="A20" s="54"/>
      <c r="B20" s="466"/>
      <c r="C20" s="84"/>
      <c r="D20" s="84"/>
      <c r="E20" s="4"/>
      <c r="F20" s="4"/>
      <c r="G20" s="2"/>
      <c r="H20" s="2"/>
      <c r="I20" s="2"/>
      <c r="J20" s="4"/>
      <c r="K20" s="4"/>
      <c r="L20" s="4"/>
      <c r="M20" s="4"/>
      <c r="N20" s="4"/>
      <c r="O20" s="4"/>
      <c r="P20" s="183" t="s">
        <v>411</v>
      </c>
      <c r="Q20" s="183"/>
      <c r="R20" s="183"/>
      <c r="S20" s="183"/>
      <c r="T20" s="4"/>
      <c r="U20" s="4"/>
      <c r="V20" s="4"/>
      <c r="W20" s="4"/>
      <c r="X20" s="4"/>
      <c r="Y20" s="4"/>
      <c r="Z20" s="4"/>
      <c r="AA20" s="4"/>
      <c r="AB20" s="4"/>
      <c r="AC20" s="2"/>
      <c r="AD20" s="2"/>
      <c r="AE20" s="2"/>
      <c r="AF20" s="2"/>
      <c r="AG20" s="2"/>
      <c r="AH20" s="2"/>
      <c r="AI20" s="2"/>
      <c r="AJ20" s="2"/>
      <c r="AK20" s="169" t="s">
        <v>422</v>
      </c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63" t="s">
        <v>190</v>
      </c>
      <c r="BB20" s="2"/>
      <c r="BC20" s="2"/>
      <c r="BD20" s="2"/>
      <c r="BE20" s="2"/>
      <c r="BF20" s="2"/>
      <c r="BG20" s="2"/>
      <c r="BH20" s="2"/>
      <c r="BI20" s="161" t="s">
        <v>206</v>
      </c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7"/>
      <c r="BV20" s="7"/>
    </row>
    <row r="21" spans="1:75">
      <c r="A21" s="54"/>
      <c r="B21" s="467"/>
      <c r="C21" s="84"/>
      <c r="D21" s="84"/>
      <c r="E21" s="4"/>
      <c r="F21" s="4"/>
      <c r="G21" s="2"/>
      <c r="H21" s="2"/>
      <c r="I21" s="2" t="s">
        <v>517</v>
      </c>
      <c r="J21" s="4"/>
      <c r="K21" s="4"/>
      <c r="L21" s="4"/>
      <c r="M21" s="4"/>
      <c r="N21" s="4"/>
      <c r="O21" s="4"/>
      <c r="P21" s="4"/>
      <c r="Q21" s="161" t="s">
        <v>432</v>
      </c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2"/>
      <c r="AD21" s="2"/>
      <c r="AE21" s="2"/>
      <c r="AF21" s="2"/>
      <c r="AG21" s="2"/>
      <c r="AH21" s="2"/>
      <c r="AI21" s="2"/>
      <c r="AJ21" s="2"/>
      <c r="AK21" s="2"/>
      <c r="AL21" s="117" t="s">
        <v>461</v>
      </c>
      <c r="AM21" s="117"/>
      <c r="AN21" s="117"/>
      <c r="AO21" s="117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161" t="s">
        <v>191</v>
      </c>
      <c r="BB21" s="2"/>
      <c r="BC21" s="2"/>
      <c r="BD21" s="2"/>
      <c r="BE21" s="2"/>
      <c r="BF21" s="2"/>
      <c r="BG21" s="2"/>
      <c r="BH21" s="2"/>
      <c r="BI21" s="2"/>
      <c r="BJ21" s="181" t="s">
        <v>274</v>
      </c>
      <c r="BK21" s="181"/>
      <c r="BL21" s="181"/>
      <c r="BM21" s="2"/>
      <c r="BN21" s="2"/>
      <c r="BO21" s="2"/>
      <c r="BP21" s="2"/>
      <c r="BQ21" s="2"/>
      <c r="BR21" s="2"/>
      <c r="BS21" s="2"/>
      <c r="BT21" s="2"/>
      <c r="BU21" s="7"/>
      <c r="BV21" s="7"/>
    </row>
    <row r="22" spans="1:75">
      <c r="A22" s="54"/>
      <c r="B22" s="468"/>
      <c r="C22" s="84"/>
      <c r="D22" s="84"/>
      <c r="E22" s="4"/>
      <c r="F22" s="4"/>
      <c r="G22" s="2"/>
      <c r="H22" s="2"/>
      <c r="I22" s="2"/>
      <c r="J22" s="4"/>
      <c r="K22" s="4"/>
      <c r="L22" s="4"/>
      <c r="M22" s="4"/>
      <c r="N22" s="4"/>
      <c r="O22" s="4"/>
      <c r="P22" s="4"/>
      <c r="Q22" s="4"/>
      <c r="R22" s="182" t="s">
        <v>433</v>
      </c>
      <c r="S22" s="183"/>
      <c r="T22" s="4"/>
      <c r="U22" s="4"/>
      <c r="V22" s="4"/>
      <c r="W22" s="4"/>
      <c r="X22" s="4"/>
      <c r="Y22" s="4"/>
      <c r="Z22" s="4"/>
      <c r="AA22" s="4"/>
      <c r="AB22" s="4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169" t="s">
        <v>462</v>
      </c>
      <c r="AN22" s="2"/>
      <c r="AO22" s="169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181" t="s">
        <v>193</v>
      </c>
      <c r="BB22" s="2"/>
      <c r="BC22" s="2"/>
      <c r="BD22" s="2"/>
      <c r="BE22" s="2"/>
      <c r="BF22" s="2"/>
      <c r="BG22" s="2"/>
      <c r="BH22" s="2"/>
      <c r="BI22" s="2"/>
      <c r="BJ22" s="2"/>
      <c r="BK22" s="161" t="s">
        <v>450</v>
      </c>
      <c r="BL22" s="161"/>
      <c r="BM22" s="2"/>
      <c r="BN22" s="2"/>
      <c r="BO22" s="2"/>
      <c r="BP22" s="2"/>
      <c r="BQ22" s="2"/>
      <c r="BR22" s="2"/>
      <c r="BS22" s="2"/>
      <c r="BT22" s="2"/>
      <c r="BU22" s="7"/>
      <c r="BV22" s="7"/>
    </row>
    <row r="23" spans="1:75">
      <c r="C23" s="79"/>
      <c r="D23" s="79"/>
      <c r="E23" s="84"/>
      <c r="F23" s="84"/>
      <c r="G23" s="84"/>
      <c r="H23" s="84"/>
      <c r="I23" s="2"/>
      <c r="J23" s="84"/>
      <c r="K23" s="84"/>
      <c r="L23" s="84"/>
      <c r="M23" s="84"/>
      <c r="N23" s="4"/>
      <c r="O23" s="4"/>
      <c r="P23" s="4"/>
      <c r="Q23" s="4"/>
      <c r="R23" s="4"/>
      <c r="S23" s="161" t="s">
        <v>458</v>
      </c>
      <c r="T23" s="4"/>
      <c r="U23" s="4"/>
      <c r="V23" s="4"/>
      <c r="W23" s="4"/>
      <c r="X23" s="4"/>
      <c r="Y23" s="4"/>
      <c r="Z23" s="4"/>
      <c r="AA23" s="4"/>
      <c r="AB23" s="4"/>
      <c r="AC23" s="2"/>
      <c r="AD23" s="2"/>
      <c r="AE23" s="2"/>
      <c r="AF23" s="2"/>
      <c r="AG23" s="84"/>
      <c r="AH23" s="84"/>
      <c r="AI23" s="84"/>
      <c r="AJ23" s="84"/>
      <c r="AK23" s="84"/>
      <c r="AL23" s="84"/>
      <c r="AM23" s="84"/>
      <c r="AN23" s="117" t="s">
        <v>423</v>
      </c>
      <c r="AO23" s="117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186" t="s">
        <v>240</v>
      </c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183" t="s">
        <v>449</v>
      </c>
      <c r="BM23" s="84"/>
      <c r="BN23" s="84"/>
      <c r="BO23" s="84"/>
      <c r="BP23" s="84"/>
      <c r="BQ23" s="84"/>
      <c r="BR23" s="84"/>
      <c r="BS23" s="84"/>
      <c r="BT23" s="84"/>
      <c r="BU23" s="7"/>
      <c r="BV23" s="7"/>
    </row>
    <row r="24" spans="1:75">
      <c r="C24" s="79"/>
      <c r="D24" s="79"/>
      <c r="J24" s="84"/>
      <c r="K24" s="84"/>
      <c r="L24" s="84"/>
      <c r="M24" s="84"/>
      <c r="N24" s="84"/>
      <c r="O24" s="84"/>
      <c r="P24" s="4"/>
      <c r="Q24" s="4"/>
      <c r="R24" s="4"/>
      <c r="S24" s="4"/>
      <c r="T24" s="183" t="s">
        <v>465</v>
      </c>
      <c r="U24" s="4"/>
      <c r="V24" s="4"/>
      <c r="W24" s="4"/>
      <c r="X24" s="4"/>
      <c r="Y24" s="4"/>
      <c r="Z24" s="4"/>
      <c r="AA24" s="4"/>
      <c r="AB24" s="4"/>
      <c r="AC24" s="2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2"/>
      <c r="AO24" s="169" t="s">
        <v>424</v>
      </c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187" t="s">
        <v>241</v>
      </c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7"/>
      <c r="BV24" s="7"/>
    </row>
    <row r="25" spans="1:75">
      <c r="C25" s="79"/>
      <c r="D25" s="79"/>
      <c r="L25" s="84"/>
      <c r="M25" s="84"/>
      <c r="N25" s="84"/>
      <c r="O25" s="84"/>
      <c r="P25" s="4"/>
      <c r="Q25" s="4"/>
      <c r="R25" s="4"/>
      <c r="S25" s="4"/>
      <c r="T25" s="4"/>
      <c r="U25" s="183" t="s">
        <v>412</v>
      </c>
      <c r="V25" s="4"/>
      <c r="W25" s="4"/>
      <c r="X25" s="4"/>
      <c r="Y25" s="4"/>
      <c r="Z25" s="4"/>
      <c r="AA25" s="4"/>
      <c r="AB25" s="4"/>
      <c r="AC25" s="2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186" t="s">
        <v>242</v>
      </c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7"/>
      <c r="BV25" s="7"/>
    </row>
    <row r="26" spans="1:75" ht="20.25">
      <c r="C26" s="79"/>
      <c r="D26" s="79"/>
      <c r="L26" s="84"/>
      <c r="M26" s="84"/>
      <c r="N26" s="84"/>
      <c r="O26" s="84"/>
      <c r="P26" s="84"/>
      <c r="Q26" s="84"/>
      <c r="R26" s="84"/>
      <c r="S26" s="84"/>
      <c r="T26" s="4"/>
      <c r="U26" s="4"/>
      <c r="V26" s="161" t="s">
        <v>413</v>
      </c>
      <c r="W26" s="4"/>
      <c r="X26" s="4"/>
      <c r="Y26" s="4"/>
      <c r="Z26" s="4"/>
      <c r="AA26" s="4"/>
      <c r="AB26" s="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377" t="s">
        <v>487</v>
      </c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7"/>
      <c r="BV26" s="7"/>
    </row>
    <row r="27" spans="1:75">
      <c r="C27" s="79"/>
      <c r="D27" s="79"/>
      <c r="L27" s="84"/>
      <c r="M27" s="84"/>
      <c r="N27" s="84"/>
      <c r="O27" s="84"/>
      <c r="P27" s="84"/>
      <c r="Q27" s="84"/>
      <c r="R27" s="84"/>
      <c r="S27" s="84"/>
      <c r="T27" s="4"/>
      <c r="U27" s="4"/>
      <c r="V27" s="4"/>
      <c r="W27" s="182" t="s">
        <v>414</v>
      </c>
      <c r="X27" s="4"/>
      <c r="Y27" s="4"/>
      <c r="Z27" s="4"/>
      <c r="AA27" s="84"/>
      <c r="AB27" s="84"/>
      <c r="AC27" s="84"/>
      <c r="AD27" s="84"/>
      <c r="AE27" s="8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7"/>
      <c r="BV27" s="7"/>
    </row>
    <row r="28" spans="1:75">
      <c r="L28" s="84"/>
      <c r="M28" s="84"/>
      <c r="N28" s="84"/>
      <c r="O28" s="84"/>
      <c r="P28" s="84"/>
      <c r="Q28" s="84"/>
      <c r="R28" s="84"/>
      <c r="S28" s="84"/>
      <c r="T28" s="4"/>
      <c r="U28" s="4"/>
      <c r="V28" s="4"/>
      <c r="W28" s="4"/>
      <c r="X28" s="183" t="s">
        <v>415</v>
      </c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</row>
    <row r="29" spans="1:75">
      <c r="K29" s="3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161" t="s">
        <v>271</v>
      </c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</row>
    <row r="30" spans="1:75">
      <c r="K30" s="3"/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183" t="s">
        <v>416</v>
      </c>
      <c r="AA30" s="84"/>
      <c r="AB30" s="84"/>
      <c r="AC30" s="84"/>
      <c r="AD30" s="84"/>
      <c r="AE30" s="84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</row>
    <row r="31" spans="1:75">
      <c r="K31" s="3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</row>
    <row r="32" spans="1:75"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</row>
    <row r="33" spans="12:72"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</row>
    <row r="34" spans="12:72"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</row>
    <row r="35" spans="12:72"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</row>
    <row r="36" spans="12:72"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84"/>
      <c r="AD36" s="84"/>
      <c r="AE36" s="84"/>
      <c r="AF36" s="84"/>
      <c r="AG36" s="84"/>
      <c r="AH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</row>
    <row r="37" spans="12:72"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</row>
    <row r="38" spans="12:72"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  <c r="X38" s="84"/>
      <c r="Y38" s="84"/>
      <c r="Z38" s="84"/>
      <c r="AA38" s="84"/>
      <c r="AB38" s="84"/>
      <c r="AC38" s="84"/>
      <c r="AD38" s="84"/>
      <c r="AE38" s="84"/>
      <c r="AF38" s="84"/>
      <c r="AG38" s="84"/>
      <c r="AH38" s="84"/>
      <c r="AI38" s="84"/>
      <c r="AJ38" s="84"/>
      <c r="AK38" s="84"/>
      <c r="AL38" s="84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</row>
    <row r="39" spans="12:72">
      <c r="L39" s="84"/>
      <c r="M39" s="84"/>
      <c r="N39" s="84"/>
      <c r="O39" s="84"/>
      <c r="P39" s="84"/>
      <c r="Q39" s="84"/>
      <c r="R39" s="84"/>
      <c r="S39" s="84"/>
      <c r="T39" s="84"/>
      <c r="U39" s="84"/>
      <c r="V39" s="84"/>
      <c r="W39" s="84"/>
      <c r="X39" s="84"/>
      <c r="Y39" s="84"/>
      <c r="Z39" s="84"/>
      <c r="AA39" s="84"/>
      <c r="AB39" s="84"/>
      <c r="AC39" s="84"/>
      <c r="AD39" s="84"/>
      <c r="AE39" s="84"/>
      <c r="AF39" s="84"/>
      <c r="AG39" s="84"/>
      <c r="AH39" s="84"/>
      <c r="AI39" s="84"/>
      <c r="AJ39" s="84"/>
      <c r="AK39" s="84"/>
      <c r="AL39" s="84"/>
      <c r="AM39" s="84"/>
      <c r="AN39" s="84"/>
      <c r="AO39" s="84"/>
      <c r="AP39" s="84"/>
      <c r="AQ39" s="84"/>
      <c r="AR39" s="84"/>
      <c r="AS39" s="84"/>
      <c r="AT39" s="84"/>
      <c r="AU39" s="84"/>
      <c r="AV39" s="84"/>
      <c r="AW39" s="84"/>
      <c r="AX39" s="84"/>
      <c r="AY39" s="84"/>
      <c r="AZ39" s="84"/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</row>
    <row r="40" spans="12:72"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84"/>
      <c r="AD40" s="84"/>
      <c r="AE40" s="84"/>
      <c r="AF40" s="84"/>
      <c r="AG40" s="84"/>
      <c r="AH40" s="84"/>
      <c r="AI40" s="84"/>
      <c r="AJ40" s="84"/>
      <c r="AK40" s="84"/>
      <c r="AL40" s="84"/>
      <c r="AM40" s="84"/>
      <c r="AN40" s="84"/>
      <c r="AO40" s="84"/>
      <c r="AP40" s="84"/>
      <c r="AQ40" s="84"/>
      <c r="AR40" s="84"/>
      <c r="AS40" s="84"/>
      <c r="AT40" s="84"/>
      <c r="AU40" s="84"/>
      <c r="AV40" s="84"/>
      <c r="AW40" s="84"/>
      <c r="AX40" s="84"/>
      <c r="AY40" s="84"/>
      <c r="AZ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  <c r="BP40" s="84"/>
      <c r="BQ40" s="84"/>
      <c r="BR40" s="84"/>
      <c r="BS40" s="84"/>
      <c r="BT40" s="84"/>
    </row>
    <row r="41" spans="12:72"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4"/>
      <c r="W41" s="84"/>
      <c r="X41" s="84"/>
      <c r="Y41" s="84"/>
      <c r="Z41" s="84"/>
      <c r="AA41" s="84"/>
      <c r="AB41" s="84"/>
      <c r="AC41" s="84"/>
      <c r="AD41" s="84"/>
      <c r="AE41" s="84"/>
      <c r="AF41" s="84"/>
      <c r="AG41" s="84"/>
      <c r="AH41" s="84"/>
      <c r="AI41" s="84"/>
      <c r="AJ41" s="84"/>
      <c r="AK41" s="84"/>
      <c r="AL41" s="84"/>
      <c r="AM41" s="84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4"/>
      <c r="AY41" s="84"/>
      <c r="AZ41" s="84"/>
      <c r="BA41" s="84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</row>
    <row r="42" spans="12:72"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4"/>
      <c r="BM42" s="84"/>
      <c r="BN42" s="84"/>
      <c r="BO42" s="84"/>
      <c r="BP42" s="84"/>
      <c r="BQ42" s="84"/>
      <c r="BR42" s="84"/>
      <c r="BS42" s="84"/>
      <c r="BT42" s="84"/>
    </row>
    <row r="43" spans="12:72"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4"/>
      <c r="BL43" s="84"/>
      <c r="BM43" s="84"/>
      <c r="BN43" s="84"/>
      <c r="BO43" s="84"/>
      <c r="BP43" s="84"/>
      <c r="BQ43" s="84"/>
      <c r="BR43" s="84"/>
      <c r="BS43" s="84"/>
      <c r="BT43" s="84"/>
    </row>
  </sheetData>
  <mergeCells count="13">
    <mergeCell ref="BU1:BW1"/>
    <mergeCell ref="A12:B12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39"/>
  <sheetViews>
    <sheetView workbookViewId="0">
      <pane ySplit="2" topLeftCell="A3" activePane="bottomLeft" state="frozen"/>
      <selection pane="bottomLeft" activeCell="A15" sqref="A15"/>
    </sheetView>
  </sheetViews>
  <sheetFormatPr defaultRowHeight="11.25"/>
  <cols>
    <col min="1" max="1" width="10.28515625" style="7" customWidth="1"/>
    <col min="2" max="2" width="9.42578125" style="142" customWidth="1"/>
    <col min="3" max="3" width="47.28515625" style="88" bestFit="1" customWidth="1"/>
    <col min="4" max="4" width="11.140625" style="3" bestFit="1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81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755" t="s">
        <v>1</v>
      </c>
      <c r="B1" s="757" t="s">
        <v>2</v>
      </c>
      <c r="C1" s="759" t="s">
        <v>0</v>
      </c>
      <c r="D1" s="761" t="s">
        <v>7</v>
      </c>
      <c r="E1" s="750" t="s">
        <v>6</v>
      </c>
      <c r="F1" s="751"/>
      <c r="G1" s="752" t="s">
        <v>5</v>
      </c>
      <c r="H1" s="753"/>
      <c r="I1" s="750" t="s">
        <v>62</v>
      </c>
      <c r="J1" s="751"/>
      <c r="K1" s="766" t="s">
        <v>9</v>
      </c>
      <c r="L1" s="550" t="s">
        <v>425</v>
      </c>
      <c r="M1" s="768"/>
      <c r="N1" s="550" t="s">
        <v>81</v>
      </c>
      <c r="O1" s="551"/>
      <c r="P1" s="551"/>
      <c r="Q1" s="551"/>
      <c r="R1" s="551"/>
      <c r="S1" s="762" t="s">
        <v>83</v>
      </c>
      <c r="T1" s="762"/>
      <c r="U1" s="762"/>
      <c r="V1" s="762"/>
      <c r="W1" s="762"/>
      <c r="X1" s="762"/>
    </row>
    <row r="2" spans="1:28" ht="15.75" customHeight="1" thickBot="1">
      <c r="A2" s="756"/>
      <c r="B2" s="758"/>
      <c r="C2" s="760"/>
      <c r="D2" s="622"/>
      <c r="E2" s="58"/>
      <c r="F2" s="31" t="s">
        <v>9</v>
      </c>
      <c r="G2" s="58"/>
      <c r="H2" s="59" t="s">
        <v>9</v>
      </c>
      <c r="I2" s="58"/>
      <c r="J2" s="31" t="s">
        <v>9</v>
      </c>
      <c r="K2" s="767"/>
      <c r="L2" s="259"/>
      <c r="M2" s="185" t="s">
        <v>512</v>
      </c>
      <c r="N2" s="188" t="s">
        <v>127</v>
      </c>
      <c r="O2" s="188" t="s">
        <v>425</v>
      </c>
      <c r="P2" s="188" t="s">
        <v>355</v>
      </c>
      <c r="Q2" s="188" t="s">
        <v>57</v>
      </c>
      <c r="R2" s="188" t="s">
        <v>126</v>
      </c>
      <c r="S2" s="763" t="s">
        <v>429</v>
      </c>
      <c r="T2" s="764"/>
      <c r="U2" s="764"/>
      <c r="V2" s="764"/>
      <c r="W2" s="765"/>
      <c r="X2" s="189" t="s">
        <v>45</v>
      </c>
    </row>
    <row r="3" spans="1:28" s="5" customFormat="1">
      <c r="A3" s="338" t="str">
        <f>'1-συμβολαια'!A3</f>
        <v>1ο  τραπεζας</v>
      </c>
      <c r="B3" s="354">
        <f>'1-συμβολαια'!B3</f>
        <v>33717</v>
      </c>
      <c r="C3" s="337" t="str">
        <f>'1-συμβολαια'!C3</f>
        <v>δάνειο χρεωλυτικό</v>
      </c>
      <c r="D3" s="339">
        <f>'1-συμβολαια'!D3</f>
        <v>7000000</v>
      </c>
      <c r="E3" s="293"/>
      <c r="F3" s="293"/>
      <c r="G3" s="293"/>
      <c r="H3" s="293"/>
      <c r="I3" s="293"/>
      <c r="J3" s="293"/>
      <c r="K3" s="289">
        <f>'1-συμβολαια'!N3</f>
        <v>0</v>
      </c>
      <c r="L3" s="289">
        <f>'2-δικαιώμ'!O3+'5-αντίγρ'!O3</f>
        <v>12747.5</v>
      </c>
      <c r="M3" s="289">
        <v>45</v>
      </c>
      <c r="N3" s="289">
        <f>'1-συμβολαια'!O3</f>
        <v>75262.5</v>
      </c>
      <c r="O3" s="289">
        <f t="shared" ref="O3:O11" si="0">L3-M3</f>
        <v>12702.5</v>
      </c>
      <c r="P3" s="289">
        <f>'8-κ-15-17'!AG3</f>
        <v>91000.000000000015</v>
      </c>
      <c r="Q3" s="289">
        <f>'11-χαρτόσ'!L3+'13-ντιΜιΧο'!BV3</f>
        <v>0</v>
      </c>
      <c r="R3" s="289">
        <f>'13-ντιΜιΧο'!BU3</f>
        <v>3330</v>
      </c>
      <c r="S3" s="298"/>
      <c r="T3" s="291"/>
      <c r="U3" s="291"/>
      <c r="V3" s="291"/>
      <c r="W3" s="291"/>
      <c r="X3" s="293"/>
    </row>
    <row r="4" spans="1:28" s="5" customFormat="1">
      <c r="A4" s="338">
        <f>'1-συμβολαια'!A4</f>
        <v>0</v>
      </c>
      <c r="B4" s="354">
        <f>'1-συμβολαια'!B4</f>
        <v>0</v>
      </c>
      <c r="C4" s="337" t="str">
        <f>'1-συμβολαια'!C4</f>
        <v>υποθήκη</v>
      </c>
      <c r="D4" s="339">
        <f>'1-συμβολαια'!D4</f>
        <v>7500000</v>
      </c>
      <c r="E4" s="293"/>
      <c r="F4" s="293"/>
      <c r="G4" s="293"/>
      <c r="H4" s="293"/>
      <c r="I4" s="293"/>
      <c r="J4" s="293"/>
      <c r="K4" s="289">
        <f>'1-συμβολαια'!N4</f>
        <v>0</v>
      </c>
      <c r="L4" s="289">
        <f>'2-δικαιώμ'!O4+'5-αντίγρ'!O4</f>
        <v>13148</v>
      </c>
      <c r="M4" s="289"/>
      <c r="N4" s="289">
        <f>'1-συμβολαια'!O4</f>
        <v>77312</v>
      </c>
      <c r="O4" s="289">
        <f t="shared" si="0"/>
        <v>13148</v>
      </c>
      <c r="P4" s="289">
        <f>'8-κ-15-17'!AG4</f>
        <v>97500.000000000015</v>
      </c>
      <c r="Q4" s="289">
        <f>'11-χαρτόσ'!L4+'13-ντιΜιΧο'!BV4</f>
        <v>245</v>
      </c>
      <c r="R4" s="289">
        <f>'13-ντιΜιΧο'!BU4</f>
        <v>3420</v>
      </c>
      <c r="S4" s="298"/>
      <c r="T4" s="291"/>
      <c r="U4" s="291"/>
      <c r="V4" s="291"/>
      <c r="W4" s="291"/>
      <c r="X4" s="293"/>
    </row>
    <row r="5" spans="1:28" s="5" customFormat="1" ht="12" thickBot="1">
      <c r="A5" s="440">
        <f>'1-συμβολαια'!A5</f>
        <v>0</v>
      </c>
      <c r="B5" s="450">
        <f>'1-συμβολαια'!B5</f>
        <v>0</v>
      </c>
      <c r="C5" s="441" t="str">
        <f>'1-συμβολαια'!C5</f>
        <v>δανείου ΤΟΚΟΙ</v>
      </c>
      <c r="D5" s="451">
        <f>'1-συμβολαια'!D5</f>
        <v>18944030</v>
      </c>
      <c r="E5" s="408"/>
      <c r="F5" s="408"/>
      <c r="G5" s="408"/>
      <c r="H5" s="408"/>
      <c r="I5" s="408"/>
      <c r="J5" s="408"/>
      <c r="K5" s="407">
        <f>'1-συμβολαια'!N5</f>
        <v>0</v>
      </c>
      <c r="L5" s="407">
        <f>'2-δικαιώμ'!O5+'5-αντίγρ'!O5</f>
        <v>32888.95175</v>
      </c>
      <c r="M5" s="407"/>
      <c r="N5" s="407">
        <f>'1-συμβολαια'!O5</f>
        <v>188277.39324999999</v>
      </c>
      <c r="O5" s="407">
        <f t="shared" si="0"/>
        <v>32888.95175</v>
      </c>
      <c r="P5" s="407">
        <f>'8-κ-15-17'!AG5</f>
        <v>246272.39</v>
      </c>
      <c r="Q5" s="407">
        <f>'11-χαρτόσ'!L5+'13-ντιΜιΧο'!BV5</f>
        <v>0</v>
      </c>
      <c r="R5" s="407">
        <f>'13-ντιΜιΧο'!BU5</f>
        <v>300</v>
      </c>
      <c r="S5" s="452"/>
      <c r="T5" s="409"/>
      <c r="U5" s="409"/>
      <c r="V5" s="409"/>
      <c r="W5" s="409"/>
      <c r="X5" s="408"/>
    </row>
    <row r="6" spans="1:28" s="5" customFormat="1">
      <c r="A6" s="447" t="str">
        <f>'1-συμβολαια'!A6</f>
        <v>2ο  τραπεζας</v>
      </c>
      <c r="B6" s="354">
        <f>'1-συμβολαια'!B6</f>
        <v>33742</v>
      </c>
      <c r="C6" s="446" t="str">
        <f>'1-συμβολαια'!C6</f>
        <v>δάνειο χρεωλυτικό</v>
      </c>
      <c r="D6" s="453">
        <f>'1-συμβολαια'!D6</f>
        <v>7000000</v>
      </c>
      <c r="E6" s="290"/>
      <c r="F6" s="290"/>
      <c r="G6" s="290"/>
      <c r="H6" s="290"/>
      <c r="I6" s="290"/>
      <c r="J6" s="290"/>
      <c r="K6" s="289">
        <f>'1-συμβολαια'!N6</f>
        <v>0</v>
      </c>
      <c r="L6" s="289">
        <f>'2-δικαιώμ'!O6+'5-αντίγρ'!O6</f>
        <v>12285.5</v>
      </c>
      <c r="M6" s="289">
        <v>45</v>
      </c>
      <c r="N6" s="289">
        <f>'1-συμβολαια'!O6</f>
        <v>71524.5</v>
      </c>
      <c r="O6" s="289">
        <f t="shared" si="0"/>
        <v>12240.5</v>
      </c>
      <c r="P6" s="289">
        <f>'8-κ-15-17'!AG6</f>
        <v>91000.000000000015</v>
      </c>
      <c r="Q6" s="289">
        <f>'11-χαρτόσ'!L6+'13-ντιΜιΧο'!BV6</f>
        <v>0</v>
      </c>
      <c r="R6" s="289">
        <f>'13-ντιΜιΧο'!BU6</f>
        <v>900</v>
      </c>
      <c r="S6" s="298"/>
      <c r="T6" s="454"/>
      <c r="U6" s="454"/>
      <c r="V6" s="454"/>
      <c r="W6" s="454"/>
      <c r="X6" s="290"/>
    </row>
    <row r="7" spans="1:28" s="5" customFormat="1">
      <c r="A7" s="448">
        <f>'1-συμβολαια'!A7</f>
        <v>0</v>
      </c>
      <c r="B7" s="354">
        <f>'1-συμβολαια'!B7</f>
        <v>0</v>
      </c>
      <c r="C7" s="337" t="str">
        <f>'1-συμβολαια'!C7</f>
        <v>υποθήκη</v>
      </c>
      <c r="D7" s="339">
        <f>'1-συμβολαια'!D7</f>
        <v>7500000</v>
      </c>
      <c r="E7" s="293"/>
      <c r="F7" s="293"/>
      <c r="G7" s="293"/>
      <c r="H7" s="293"/>
      <c r="I7" s="293"/>
      <c r="J7" s="293"/>
      <c r="K7" s="289">
        <f>'1-συμβολαια'!N7</f>
        <v>0</v>
      </c>
      <c r="L7" s="289">
        <f>'2-δικαιώμ'!O7+'5-αντίγρ'!O7</f>
        <v>13148</v>
      </c>
      <c r="M7" s="289"/>
      <c r="N7" s="289">
        <f>'1-συμβολαια'!O7</f>
        <v>77312</v>
      </c>
      <c r="O7" s="289">
        <f t="shared" si="0"/>
        <v>13148</v>
      </c>
      <c r="P7" s="289">
        <f>'8-κ-15-17'!AG7</f>
        <v>97500.000000000015</v>
      </c>
      <c r="Q7" s="289">
        <f>'11-χαρτόσ'!L7+'13-ντιΜιΧο'!BV7</f>
        <v>245</v>
      </c>
      <c r="R7" s="289">
        <f>'13-ντιΜιΧο'!BU7</f>
        <v>2420</v>
      </c>
      <c r="S7" s="298"/>
      <c r="T7" s="291"/>
      <c r="U7" s="291"/>
      <c r="V7" s="291"/>
      <c r="W7" s="291"/>
      <c r="X7" s="293"/>
    </row>
    <row r="8" spans="1:28" s="5" customFormat="1" ht="12" thickBot="1">
      <c r="A8" s="449">
        <f>'1-συμβολαια'!A8</f>
        <v>0</v>
      </c>
      <c r="B8" s="450">
        <f>'1-συμβολαια'!B8</f>
        <v>0</v>
      </c>
      <c r="C8" s="441" t="str">
        <f>'1-συμβολαια'!C8</f>
        <v>δανείου ΤΟΚΟΙ</v>
      </c>
      <c r="D8" s="451">
        <f>'1-συμβολαια'!D8</f>
        <v>18944030</v>
      </c>
      <c r="E8" s="408"/>
      <c r="F8" s="408"/>
      <c r="G8" s="408"/>
      <c r="H8" s="408"/>
      <c r="I8" s="408"/>
      <c r="J8" s="408"/>
      <c r="K8" s="407">
        <f>'1-συμβολαια'!N8</f>
        <v>0</v>
      </c>
      <c r="L8" s="407">
        <f>'2-δικαιώμ'!O8+'5-αντίγρ'!O8</f>
        <v>32888.95175</v>
      </c>
      <c r="M8" s="407"/>
      <c r="N8" s="407">
        <f>'1-συμβολαια'!O8</f>
        <v>188277.39324999999</v>
      </c>
      <c r="O8" s="407">
        <f t="shared" si="0"/>
        <v>32888.95175</v>
      </c>
      <c r="P8" s="407">
        <f>'8-κ-15-17'!AG8</f>
        <v>246272.39</v>
      </c>
      <c r="Q8" s="407">
        <f>'11-χαρτόσ'!L8+'13-ντιΜιΧο'!BV8</f>
        <v>0</v>
      </c>
      <c r="R8" s="407">
        <f>'13-ντιΜιΧο'!BU8</f>
        <v>300</v>
      </c>
      <c r="S8" s="452"/>
      <c r="T8" s="409"/>
      <c r="U8" s="409"/>
      <c r="V8" s="409"/>
      <c r="W8" s="409"/>
      <c r="X8" s="408"/>
    </row>
    <row r="9" spans="1:28" s="5" customFormat="1">
      <c r="A9" s="459" t="str">
        <f>'1-συμβολαια'!A9</f>
        <v>3ο</v>
      </c>
      <c r="B9" s="354">
        <f>'1-συμβολαια'!B9</f>
        <v>34009</v>
      </c>
      <c r="C9" s="446" t="str">
        <f>'1-συμβολαια'!C9</f>
        <v>δάνειο χρεωλυτικό</v>
      </c>
      <c r="D9" s="453">
        <f>'1-συμβολαια'!D9</f>
        <v>100000</v>
      </c>
      <c r="E9" s="290"/>
      <c r="F9" s="290"/>
      <c r="G9" s="290"/>
      <c r="H9" s="290"/>
      <c r="I9" s="290"/>
      <c r="J9" s="290"/>
      <c r="K9" s="289">
        <f>'1-συμβολαια'!N9</f>
        <v>0</v>
      </c>
      <c r="L9" s="289">
        <f>'2-δικαιώμ'!O9+'5-αντίγρ'!O9</f>
        <v>383</v>
      </c>
      <c r="M9" s="289">
        <v>45</v>
      </c>
      <c r="N9" s="289">
        <f>'1-συμβολαια'!O9</f>
        <v>4077</v>
      </c>
      <c r="O9" s="289">
        <f t="shared" si="0"/>
        <v>338</v>
      </c>
      <c r="P9" s="289">
        <f>'8-κ-15-17'!AG9</f>
        <v>0</v>
      </c>
      <c r="Q9" s="289">
        <f>'11-χαρτόσ'!L9+'13-ντιΜιΧο'!BV9</f>
        <v>0</v>
      </c>
      <c r="R9" s="289">
        <f>'13-ντιΜιΧο'!BU9</f>
        <v>2500</v>
      </c>
      <c r="S9" s="298"/>
      <c r="T9" s="454"/>
      <c r="U9" s="454"/>
      <c r="V9" s="454"/>
      <c r="W9" s="454"/>
      <c r="X9" s="290"/>
    </row>
    <row r="10" spans="1:28" s="5" customFormat="1">
      <c r="A10" s="338">
        <f>'1-συμβολαια'!A10</f>
        <v>0</v>
      </c>
      <c r="B10" s="354">
        <f>'1-συμβολαια'!B10</f>
        <v>0</v>
      </c>
      <c r="C10" s="337" t="str">
        <f>'1-συμβολαια'!C10</f>
        <v>υποθήκη</v>
      </c>
      <c r="D10" s="339">
        <f>'1-συμβολαια'!D10</f>
        <v>100000</v>
      </c>
      <c r="E10" s="293"/>
      <c r="F10" s="293"/>
      <c r="G10" s="293"/>
      <c r="H10" s="293"/>
      <c r="I10" s="293"/>
      <c r="J10" s="293"/>
      <c r="K10" s="289">
        <f>'1-συμβολαια'!N10</f>
        <v>0</v>
      </c>
      <c r="L10" s="289">
        <f>'2-δικαιώμ'!O10+'5-αντίγρ'!O10</f>
        <v>383</v>
      </c>
      <c r="M10" s="289"/>
      <c r="N10" s="289">
        <f>'1-συμβολαια'!O10</f>
        <v>4977</v>
      </c>
      <c r="O10" s="289">
        <f t="shared" si="0"/>
        <v>383</v>
      </c>
      <c r="P10" s="289">
        <f>'8-κ-15-17'!AG10</f>
        <v>1300.0000000000002</v>
      </c>
      <c r="Q10" s="289">
        <f>'11-χαρτόσ'!L10+'13-ντιΜιΧο'!BV10</f>
        <v>245</v>
      </c>
      <c r="R10" s="289">
        <f>'13-ντιΜιΧο'!BU10</f>
        <v>2420</v>
      </c>
      <c r="S10" s="298"/>
      <c r="T10" s="291"/>
      <c r="U10" s="291"/>
      <c r="V10" s="291"/>
      <c r="W10" s="291"/>
      <c r="X10" s="293"/>
    </row>
    <row r="11" spans="1:28" s="5" customFormat="1" ht="12" thickBot="1">
      <c r="A11" s="440">
        <f>'1-συμβολαια'!A11</f>
        <v>0</v>
      </c>
      <c r="B11" s="450">
        <f>'1-συμβολαια'!B11</f>
        <v>0</v>
      </c>
      <c r="C11" s="441" t="str">
        <f>'1-συμβολαια'!C11</f>
        <v>δανείου ΤΟΚΟΙ</v>
      </c>
      <c r="D11" s="451">
        <f>'1-συμβολαια'!D11</f>
        <v>270629</v>
      </c>
      <c r="E11" s="408"/>
      <c r="F11" s="408"/>
      <c r="G11" s="408"/>
      <c r="H11" s="408"/>
      <c r="I11" s="408"/>
      <c r="J11" s="408"/>
      <c r="K11" s="407">
        <f>'1-συμβολαια'!N11</f>
        <v>0</v>
      </c>
      <c r="L11" s="407">
        <f>'2-δικαιώμ'!O11+'5-αντίγρ'!O11</f>
        <v>677.33502500000009</v>
      </c>
      <c r="M11" s="407"/>
      <c r="N11" s="407">
        <f>'1-συμβολαια'!O11</f>
        <v>5744.898475</v>
      </c>
      <c r="O11" s="407">
        <f t="shared" si="0"/>
        <v>677.33502500000009</v>
      </c>
      <c r="P11" s="407">
        <f>'8-κ-15-17'!AG11</f>
        <v>3518.1770000000001</v>
      </c>
      <c r="Q11" s="407">
        <f>'11-χαρτόσ'!L11+'13-ντιΜιΧο'!BV11</f>
        <v>0</v>
      </c>
      <c r="R11" s="407">
        <f>'13-ντιΜιΧο'!BU11</f>
        <v>300</v>
      </c>
      <c r="S11" s="452"/>
      <c r="T11" s="409"/>
      <c r="U11" s="409"/>
      <c r="V11" s="409"/>
      <c r="W11" s="409"/>
      <c r="X11" s="408"/>
    </row>
    <row r="12" spans="1:28">
      <c r="A12" s="754" t="s">
        <v>54</v>
      </c>
      <c r="B12" s="754"/>
      <c r="C12" s="754"/>
      <c r="D12" s="754"/>
      <c r="E12" s="265">
        <f t="shared" ref="E12:X12" si="1">SUM(E3:E11)</f>
        <v>0</v>
      </c>
      <c r="F12" s="265">
        <f t="shared" si="1"/>
        <v>0</v>
      </c>
      <c r="G12" s="265">
        <f t="shared" si="1"/>
        <v>0</v>
      </c>
      <c r="H12" s="265">
        <f t="shared" si="1"/>
        <v>0</v>
      </c>
      <c r="I12" s="265">
        <f t="shared" si="1"/>
        <v>0</v>
      </c>
      <c r="J12" s="265">
        <f t="shared" si="1"/>
        <v>0</v>
      </c>
      <c r="K12" s="265">
        <f t="shared" si="1"/>
        <v>0</v>
      </c>
      <c r="L12" s="265">
        <f t="shared" si="1"/>
        <v>118550.23852500001</v>
      </c>
      <c r="M12" s="265">
        <f t="shared" si="1"/>
        <v>135</v>
      </c>
      <c r="N12" s="265">
        <f t="shared" si="1"/>
        <v>692764.68497499998</v>
      </c>
      <c r="O12" s="265">
        <f t="shared" si="1"/>
        <v>118415.23852500001</v>
      </c>
      <c r="P12" s="265">
        <f t="shared" si="1"/>
        <v>874362.95700000005</v>
      </c>
      <c r="Q12" s="265">
        <f t="shared" si="1"/>
        <v>735</v>
      </c>
      <c r="R12" s="265">
        <f t="shared" si="1"/>
        <v>15890</v>
      </c>
      <c r="S12" s="299">
        <f t="shared" si="1"/>
        <v>0</v>
      </c>
      <c r="T12" s="299">
        <f t="shared" si="1"/>
        <v>0</v>
      </c>
      <c r="U12" s="299">
        <f t="shared" si="1"/>
        <v>0</v>
      </c>
      <c r="V12" s="299">
        <f t="shared" si="1"/>
        <v>0</v>
      </c>
      <c r="W12" s="299">
        <f t="shared" si="1"/>
        <v>0</v>
      </c>
      <c r="X12" s="300">
        <f t="shared" si="1"/>
        <v>0</v>
      </c>
    </row>
    <row r="14" spans="1:28">
      <c r="T14" s="81"/>
      <c r="U14" s="81"/>
      <c r="V14" s="81"/>
      <c r="W14" s="81"/>
      <c r="X14" s="81"/>
      <c r="Y14" s="81"/>
      <c r="Z14" s="81"/>
      <c r="AA14" s="81"/>
      <c r="AB14" s="81"/>
    </row>
    <row r="15" spans="1:28">
      <c r="T15" s="81"/>
      <c r="U15" s="81"/>
      <c r="V15" s="81"/>
      <c r="W15" s="81"/>
      <c r="X15" s="81"/>
      <c r="Y15" s="81"/>
      <c r="Z15" s="81"/>
      <c r="AA15" s="81"/>
      <c r="AB15" s="81"/>
    </row>
    <row r="16" spans="1:28" s="5" customFormat="1">
      <c r="A16" s="54"/>
      <c r="B16" s="112"/>
      <c r="C16" s="113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81"/>
      <c r="T16" s="81"/>
      <c r="U16" s="81"/>
      <c r="V16" s="81"/>
      <c r="W16" s="81"/>
      <c r="X16" s="81"/>
      <c r="Y16" s="81"/>
      <c r="Z16" s="81"/>
      <c r="AA16" s="81"/>
      <c r="AB16" s="81"/>
    </row>
    <row r="17" spans="1:28" s="5" customFormat="1">
      <c r="A17" s="54"/>
      <c r="B17" s="112"/>
      <c r="C17" s="137"/>
      <c r="D17" s="320"/>
      <c r="E17" s="7"/>
      <c r="F17" s="7"/>
      <c r="G17" s="7"/>
      <c r="H17" s="7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7"/>
      <c r="V17" s="7"/>
      <c r="W17" s="81"/>
      <c r="X17" s="81"/>
      <c r="Y17" s="81"/>
      <c r="Z17" s="81"/>
      <c r="AA17" s="81"/>
      <c r="AB17" s="81"/>
    </row>
    <row r="18" spans="1:28" s="5" customFormat="1">
      <c r="A18" s="54"/>
      <c r="B18" s="112"/>
      <c r="C18" s="138"/>
      <c r="D18" s="320"/>
      <c r="E18" s="7"/>
      <c r="F18" s="7"/>
      <c r="G18" s="7"/>
      <c r="H18" s="7"/>
      <c r="I18" s="4"/>
      <c r="J18" s="4"/>
      <c r="K18" s="320"/>
      <c r="L18" s="4"/>
      <c r="M18" s="54"/>
      <c r="N18" s="4"/>
      <c r="O18" s="4"/>
      <c r="P18" s="4"/>
      <c r="Q18" s="4"/>
      <c r="R18" s="4"/>
      <c r="S18" s="4"/>
      <c r="T18" s="4"/>
      <c r="U18" s="7"/>
      <c r="V18" s="7"/>
      <c r="W18" s="81"/>
      <c r="X18" s="81"/>
      <c r="Y18" s="81"/>
      <c r="Z18" s="81"/>
      <c r="AA18" s="81"/>
      <c r="AB18" s="81"/>
    </row>
    <row r="19" spans="1:28" s="5" customFormat="1">
      <c r="A19" s="54"/>
      <c r="B19" s="112"/>
      <c r="C19" s="113"/>
      <c r="D19" s="320"/>
      <c r="E19" s="7"/>
      <c r="F19" s="7"/>
      <c r="G19" s="7"/>
      <c r="H19" s="7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7"/>
      <c r="V19" s="7"/>
      <c r="W19" s="81"/>
      <c r="X19" s="81"/>
      <c r="Y19" s="81"/>
      <c r="Z19" s="81"/>
      <c r="AA19" s="81"/>
      <c r="AB19" s="81"/>
    </row>
    <row r="20" spans="1:28" s="5" customFormat="1">
      <c r="A20" s="54"/>
      <c r="B20" s="112"/>
      <c r="C20" s="113"/>
      <c r="D20" s="320"/>
      <c r="E20" s="7"/>
      <c r="F20" s="7"/>
      <c r="G20" s="7"/>
      <c r="H20" s="7"/>
      <c r="I20" s="4"/>
      <c r="J20" s="4"/>
      <c r="K20" s="320"/>
      <c r="L20" s="7"/>
      <c r="M20" s="7"/>
      <c r="N20" s="7"/>
      <c r="O20" s="7"/>
      <c r="P20" s="4"/>
      <c r="Q20" s="4"/>
      <c r="R20" s="4"/>
      <c r="S20" s="4"/>
      <c r="T20" s="4"/>
      <c r="U20" s="7"/>
      <c r="V20" s="7"/>
      <c r="W20" s="81"/>
      <c r="X20" s="81"/>
      <c r="Y20" s="81"/>
      <c r="Z20" s="81"/>
      <c r="AA20" s="81"/>
      <c r="AB20" s="81"/>
    </row>
    <row r="21" spans="1:28">
      <c r="D21" s="320"/>
      <c r="E21" s="7"/>
      <c r="F21" s="7"/>
      <c r="G21" s="7"/>
      <c r="H21" s="7"/>
      <c r="L21" s="7"/>
      <c r="M21" s="7"/>
      <c r="N21" s="7"/>
      <c r="O21" s="7"/>
      <c r="P21" s="4"/>
      <c r="Q21" s="4"/>
      <c r="R21" s="4"/>
      <c r="S21" s="4"/>
      <c r="T21" s="4"/>
      <c r="U21" s="54"/>
      <c r="V21" s="54"/>
      <c r="W21" s="81"/>
      <c r="X21" s="81"/>
      <c r="Y21" s="81"/>
      <c r="Z21" s="81"/>
      <c r="AA21" s="81"/>
      <c r="AB21" s="81"/>
    </row>
    <row r="22" spans="1:28">
      <c r="D22" s="320"/>
      <c r="E22" s="7"/>
      <c r="F22" s="7"/>
      <c r="G22" s="7"/>
      <c r="H22" s="7"/>
      <c r="L22" s="7"/>
      <c r="M22" s="7"/>
      <c r="N22" s="7"/>
      <c r="O22" s="7"/>
      <c r="P22" s="4"/>
      <c r="Q22" s="4"/>
      <c r="R22" s="4"/>
      <c r="S22" s="4"/>
      <c r="T22" s="4"/>
      <c r="U22" s="54"/>
      <c r="V22" s="54"/>
    </row>
    <row r="23" spans="1:28">
      <c r="D23" s="320"/>
      <c r="E23" s="7"/>
      <c r="F23" s="7"/>
      <c r="G23" s="7"/>
      <c r="H23" s="7"/>
      <c r="L23" s="7"/>
      <c r="M23" s="7"/>
      <c r="N23" s="7"/>
      <c r="O23" s="7"/>
      <c r="P23" s="4"/>
      <c r="Q23" s="4"/>
      <c r="R23" s="4"/>
      <c r="S23" s="4"/>
      <c r="T23" s="4"/>
      <c r="U23" s="54"/>
      <c r="V23" s="54"/>
    </row>
    <row r="24" spans="1:28">
      <c r="D24" s="320"/>
      <c r="E24" s="7"/>
      <c r="F24" s="7"/>
      <c r="G24" s="7"/>
      <c r="H24" s="7"/>
      <c r="L24" s="7"/>
      <c r="M24" s="237"/>
      <c r="N24" s="7"/>
      <c r="O24" s="7"/>
      <c r="P24" s="4"/>
      <c r="Q24" s="4"/>
      <c r="R24" s="4"/>
      <c r="S24" s="4"/>
      <c r="T24" s="4"/>
      <c r="U24" s="54"/>
      <c r="V24" s="54"/>
    </row>
    <row r="25" spans="1:28">
      <c r="D25" s="320"/>
      <c r="E25" s="7"/>
      <c r="F25" s="7"/>
      <c r="G25" s="7"/>
      <c r="H25" s="7"/>
      <c r="L25" s="7"/>
      <c r="M25" s="237"/>
      <c r="N25" s="7"/>
      <c r="O25" s="7"/>
      <c r="P25" s="4"/>
      <c r="Q25" s="4"/>
      <c r="R25" s="4"/>
      <c r="S25" s="4"/>
      <c r="T25" s="4"/>
      <c r="U25" s="54"/>
      <c r="V25" s="54"/>
    </row>
    <row r="26" spans="1:28">
      <c r="D26" s="320"/>
      <c r="E26" s="7"/>
      <c r="F26" s="7"/>
      <c r="G26" s="7"/>
      <c r="H26" s="7"/>
      <c r="K26" s="320"/>
      <c r="L26" s="7"/>
      <c r="M26" s="7"/>
      <c r="N26" s="7"/>
      <c r="O26" s="7"/>
      <c r="P26" s="4"/>
      <c r="Q26" s="4"/>
      <c r="R26" s="4"/>
      <c r="S26" s="4"/>
      <c r="T26" s="4"/>
      <c r="U26" s="54"/>
      <c r="V26" s="54"/>
    </row>
    <row r="27" spans="1:28">
      <c r="D27" s="320"/>
      <c r="E27" s="7"/>
      <c r="F27" s="7"/>
      <c r="G27" s="7"/>
      <c r="H27" s="7"/>
      <c r="L27" s="7"/>
      <c r="M27" s="7"/>
      <c r="N27" s="7"/>
      <c r="O27" s="7"/>
      <c r="P27" s="4"/>
      <c r="Q27" s="4"/>
      <c r="R27" s="4"/>
      <c r="S27" s="4"/>
      <c r="T27" s="4"/>
      <c r="U27" s="54"/>
      <c r="V27" s="54"/>
    </row>
    <row r="28" spans="1:28">
      <c r="D28" s="320"/>
      <c r="E28" s="7"/>
      <c r="F28" s="7"/>
      <c r="G28" s="7"/>
      <c r="H28" s="7"/>
      <c r="L28" s="7"/>
      <c r="M28" s="7"/>
      <c r="N28" s="7"/>
      <c r="O28" s="7"/>
      <c r="P28" s="4"/>
      <c r="Q28" s="4"/>
      <c r="R28" s="4"/>
      <c r="S28" s="4"/>
      <c r="T28" s="4"/>
      <c r="U28" s="54"/>
      <c r="V28" s="54"/>
    </row>
    <row r="29" spans="1:28">
      <c r="D29" s="320"/>
      <c r="E29" s="7"/>
      <c r="F29" s="7"/>
      <c r="G29" s="7"/>
      <c r="H29" s="7"/>
      <c r="L29" s="7"/>
      <c r="M29" s="7"/>
      <c r="N29" s="7"/>
      <c r="O29" s="7"/>
      <c r="P29" s="4"/>
      <c r="Q29" s="4"/>
      <c r="R29" s="4"/>
      <c r="S29" s="4"/>
      <c r="T29" s="4"/>
      <c r="U29" s="54"/>
      <c r="V29" s="54"/>
    </row>
    <row r="30" spans="1:28">
      <c r="D30" s="320"/>
      <c r="E30" s="7"/>
      <c r="F30" s="7"/>
      <c r="G30" s="7"/>
      <c r="H30" s="7"/>
      <c r="L30" s="7"/>
      <c r="M30" s="7"/>
      <c r="N30" s="7"/>
      <c r="O30" s="7"/>
      <c r="P30" s="4"/>
      <c r="Q30" s="4"/>
      <c r="R30" s="4"/>
      <c r="S30" s="4"/>
      <c r="T30" s="4"/>
      <c r="U30" s="54"/>
      <c r="V30" s="54"/>
    </row>
    <row r="31" spans="1:28">
      <c r="D31" s="320"/>
      <c r="E31" s="7"/>
      <c r="F31" s="7"/>
      <c r="G31" s="7"/>
      <c r="H31" s="7"/>
      <c r="L31" s="7"/>
      <c r="M31" s="7"/>
      <c r="N31" s="7"/>
      <c r="O31" s="7"/>
      <c r="P31" s="4"/>
      <c r="Q31" s="4"/>
      <c r="R31" s="4"/>
      <c r="S31" s="4"/>
      <c r="T31" s="4"/>
      <c r="U31" s="54"/>
      <c r="V31" s="54"/>
    </row>
    <row r="32" spans="1:28">
      <c r="L32" s="7"/>
      <c r="M32" s="7"/>
      <c r="N32" s="7"/>
      <c r="O32" s="7"/>
      <c r="P32" s="4"/>
      <c r="Q32" s="4"/>
      <c r="R32" s="4"/>
      <c r="S32" s="4"/>
      <c r="T32" s="4"/>
    </row>
    <row r="33" spans="11:16">
      <c r="K33" s="320"/>
      <c r="L33" s="7"/>
      <c r="M33" s="7"/>
      <c r="N33" s="7"/>
      <c r="O33" s="7"/>
      <c r="P33" s="4"/>
    </row>
    <row r="34" spans="11:16">
      <c r="L34" s="7"/>
      <c r="M34" s="7"/>
      <c r="N34" s="7"/>
      <c r="O34" s="7"/>
      <c r="P34" s="4"/>
    </row>
    <row r="35" spans="11:16">
      <c r="L35" s="7"/>
      <c r="M35" s="7"/>
      <c r="N35" s="7"/>
      <c r="O35" s="7"/>
      <c r="P35" s="4"/>
    </row>
    <row r="36" spans="11:16">
      <c r="M36" s="7"/>
      <c r="N36" s="7"/>
      <c r="O36" s="7"/>
      <c r="P36" s="4"/>
    </row>
    <row r="37" spans="11:16">
      <c r="M37" s="7"/>
      <c r="N37" s="7"/>
      <c r="O37" s="7"/>
      <c r="P37" s="4"/>
    </row>
    <row r="38" spans="11:16">
      <c r="M38" s="7"/>
      <c r="N38" s="7"/>
      <c r="O38" s="7"/>
      <c r="P38" s="4"/>
    </row>
    <row r="39" spans="11:16">
      <c r="M39" s="7"/>
      <c r="N39" s="7"/>
      <c r="O39" s="7"/>
      <c r="P39" s="4"/>
    </row>
  </sheetData>
  <mergeCells count="13">
    <mergeCell ref="S1:X1"/>
    <mergeCell ref="S2:W2"/>
    <mergeCell ref="N1:R1"/>
    <mergeCell ref="K1:K2"/>
    <mergeCell ref="L1:M1"/>
    <mergeCell ref="E1:F1"/>
    <mergeCell ref="G1:H1"/>
    <mergeCell ref="I1:J1"/>
    <mergeCell ref="A12:D12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6"/>
  <sheetViews>
    <sheetView workbookViewId="0">
      <pane ySplit="2" topLeftCell="A3" activePane="bottomLeft" state="frozen"/>
      <selection pane="bottomLeft" activeCell="C24" sqref="C24"/>
    </sheetView>
  </sheetViews>
  <sheetFormatPr defaultRowHeight="11.25"/>
  <cols>
    <col min="1" max="1" width="8.28515625" style="7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17" ht="15.75">
      <c r="A1" s="772" t="s">
        <v>74</v>
      </c>
      <c r="B1" s="772"/>
      <c r="C1" s="772"/>
      <c r="D1" s="772"/>
      <c r="E1" s="772"/>
      <c r="F1" s="772"/>
      <c r="G1" s="772"/>
      <c r="H1" s="772"/>
      <c r="I1" s="772"/>
      <c r="J1" s="772"/>
      <c r="K1" s="772"/>
      <c r="L1" s="772"/>
      <c r="M1" s="772"/>
      <c r="N1" s="772"/>
      <c r="O1" s="772"/>
      <c r="P1" s="772"/>
      <c r="Q1" s="772"/>
    </row>
    <row r="2" spans="1:17" s="8" customFormat="1" ht="23.25" customHeight="1" thickBot="1">
      <c r="A2" s="268" t="s">
        <v>19</v>
      </c>
      <c r="B2" s="773" t="s">
        <v>29</v>
      </c>
      <c r="C2" s="774"/>
      <c r="D2" s="775"/>
      <c r="E2" s="776" t="s">
        <v>83</v>
      </c>
      <c r="F2" s="777"/>
      <c r="G2" s="777"/>
      <c r="H2" s="778"/>
      <c r="I2" s="779" t="s">
        <v>83</v>
      </c>
      <c r="J2" s="780"/>
      <c r="K2" s="780"/>
      <c r="L2" s="781"/>
      <c r="M2" s="269" t="s">
        <v>36</v>
      </c>
      <c r="N2" s="269" t="s">
        <v>37</v>
      </c>
      <c r="O2" s="269" t="s">
        <v>38</v>
      </c>
      <c r="P2" s="269" t="s">
        <v>39</v>
      </c>
      <c r="Q2" s="269" t="s">
        <v>40</v>
      </c>
    </row>
    <row r="3" spans="1:17" s="17" customFormat="1" ht="22.5">
      <c r="A3" s="29" t="str">
        <f>'1-συμβολαια'!A3</f>
        <v>1ο  τραπεζας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17" s="17" customFormat="1">
      <c r="A4" s="29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17" s="17" customFormat="1">
      <c r="A5" s="29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6" spans="1:17" s="17" customFormat="1" ht="22.5">
      <c r="A6" s="29" t="str">
        <f>'1-συμβολαια'!A6</f>
        <v>2ο  τραπεζας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</row>
    <row r="7" spans="1:17" s="17" customFormat="1">
      <c r="A7" s="29">
        <f>'1-συμβολαια'!A7</f>
        <v>0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</row>
    <row r="8" spans="1:17" s="17" customFormat="1">
      <c r="A8" s="29">
        <f>'1-συμβολαια'!A8</f>
        <v>0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</row>
    <row r="9" spans="1:17" s="17" customFormat="1">
      <c r="A9" s="29" t="str">
        <f>'1-συμβολαια'!A9</f>
        <v>3ο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</row>
    <row r="10" spans="1:17" s="17" customFormat="1">
      <c r="A10" s="29">
        <f>'1-συμβολαια'!A10</f>
        <v>0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</row>
    <row r="11" spans="1:17" s="17" customFormat="1">
      <c r="A11" s="29">
        <f>'1-συμβολαια'!A11</f>
        <v>0</v>
      </c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</row>
    <row r="13" spans="1:17" ht="15.75" customHeight="1">
      <c r="B13" s="769" t="s">
        <v>102</v>
      </c>
      <c r="C13" s="769"/>
      <c r="D13" s="769"/>
      <c r="E13" s="769"/>
      <c r="F13" s="769"/>
      <c r="G13" s="769"/>
      <c r="H13" s="769"/>
      <c r="I13" s="769"/>
      <c r="J13" s="769"/>
      <c r="K13" s="769"/>
      <c r="L13" s="3"/>
      <c r="M13" s="3"/>
      <c r="N13" s="3"/>
      <c r="O13" s="3"/>
      <c r="P13" s="3"/>
      <c r="Q13" s="3"/>
    </row>
    <row r="14" spans="1:17" ht="15.75" customHeight="1">
      <c r="C14" s="771" t="s">
        <v>103</v>
      </c>
      <c r="D14" s="771"/>
      <c r="E14" s="771"/>
      <c r="F14" s="771"/>
      <c r="G14" s="771"/>
      <c r="H14" s="771"/>
      <c r="I14" s="771"/>
      <c r="J14" s="771"/>
      <c r="K14" s="771"/>
      <c r="L14" s="3"/>
      <c r="M14" s="3"/>
      <c r="N14" s="3"/>
      <c r="O14" s="3"/>
      <c r="P14" s="3"/>
      <c r="Q14" s="3"/>
    </row>
    <row r="15" spans="1:17" ht="15.75" customHeight="1">
      <c r="D15" s="769" t="s">
        <v>275</v>
      </c>
      <c r="E15" s="769"/>
      <c r="F15" s="769"/>
      <c r="G15" s="769"/>
      <c r="H15" s="769"/>
      <c r="I15" s="769"/>
      <c r="J15" s="769"/>
      <c r="K15" s="769"/>
      <c r="L15" s="769"/>
      <c r="M15" s="769"/>
      <c r="N15" s="769"/>
      <c r="O15" s="769"/>
      <c r="P15" s="3"/>
      <c r="Q15" s="3"/>
    </row>
    <row r="16" spans="1:17" s="5" customFormat="1" ht="15.75" customHeight="1">
      <c r="A16" s="54"/>
      <c r="B16" s="266"/>
      <c r="C16" s="266"/>
      <c r="D16" s="267"/>
      <c r="E16" s="771" t="s">
        <v>426</v>
      </c>
      <c r="F16" s="771"/>
      <c r="G16" s="771"/>
      <c r="H16" s="771"/>
      <c r="I16" s="771"/>
      <c r="J16" s="771"/>
      <c r="K16" s="771"/>
      <c r="L16" s="771"/>
      <c r="M16" s="771"/>
      <c r="N16" s="3"/>
      <c r="O16" s="3"/>
      <c r="P16" s="3"/>
      <c r="Q16" s="3"/>
    </row>
    <row r="17" spans="1:23" s="5" customFormat="1" ht="15.75" customHeight="1">
      <c r="A17" s="54"/>
      <c r="B17" s="266"/>
      <c r="C17" s="266"/>
      <c r="D17" s="267"/>
      <c r="E17" s="6"/>
      <c r="F17" s="769" t="s">
        <v>117</v>
      </c>
      <c r="G17" s="769"/>
      <c r="H17" s="769"/>
      <c r="I17" s="769"/>
      <c r="J17" s="769"/>
      <c r="K17" s="769"/>
      <c r="L17" s="769"/>
      <c r="M17" s="769"/>
      <c r="N17" s="769"/>
      <c r="O17" s="769"/>
      <c r="P17" s="769"/>
      <c r="Q17" s="3"/>
    </row>
    <row r="18" spans="1:23" s="5" customFormat="1" ht="15.75" customHeight="1">
      <c r="A18" s="54"/>
      <c r="B18" s="266"/>
      <c r="C18" s="266"/>
      <c r="D18" s="267"/>
      <c r="E18" s="6"/>
      <c r="F18" s="6"/>
      <c r="G18" s="771" t="s">
        <v>427</v>
      </c>
      <c r="H18" s="771"/>
      <c r="I18" s="771"/>
      <c r="J18" s="771"/>
      <c r="K18" s="771"/>
      <c r="L18" s="771"/>
      <c r="M18" s="771"/>
      <c r="N18" s="771"/>
      <c r="O18" s="771"/>
      <c r="P18" s="771"/>
      <c r="Q18" s="771"/>
    </row>
    <row r="19" spans="1:23" s="5" customFormat="1" ht="15.75" customHeight="1">
      <c r="A19" s="54"/>
      <c r="B19" s="266"/>
      <c r="C19" s="266"/>
      <c r="D19" s="267"/>
      <c r="E19" s="6"/>
      <c r="F19" s="6"/>
      <c r="G19" s="260"/>
      <c r="H19" s="769" t="s">
        <v>104</v>
      </c>
      <c r="I19" s="769"/>
      <c r="J19" s="769"/>
      <c r="K19" s="769"/>
      <c r="L19" s="769"/>
      <c r="M19" s="769"/>
      <c r="N19" s="769"/>
      <c r="O19" s="3"/>
      <c r="P19" s="3"/>
      <c r="Q19" s="3"/>
      <c r="R19" s="3"/>
      <c r="S19" s="3"/>
      <c r="T19" s="3"/>
      <c r="U19" s="3"/>
      <c r="V19" s="3"/>
      <c r="W19" s="3"/>
    </row>
    <row r="20" spans="1:23" s="5" customFormat="1" ht="15.75" customHeight="1">
      <c r="A20" s="54"/>
      <c r="B20" s="266"/>
      <c r="C20" s="266"/>
      <c r="D20" s="267"/>
      <c r="E20" s="6"/>
      <c r="F20" s="6"/>
      <c r="G20" s="260"/>
      <c r="H20" s="6"/>
      <c r="I20" s="771" t="s">
        <v>105</v>
      </c>
      <c r="J20" s="771"/>
      <c r="K20" s="771"/>
      <c r="L20" s="771"/>
      <c r="M20" s="771"/>
      <c r="N20" s="771"/>
      <c r="O20" s="771"/>
      <c r="P20" s="771"/>
      <c r="Q20" s="771"/>
      <c r="R20" s="771"/>
      <c r="S20" s="3"/>
      <c r="T20" s="3"/>
      <c r="U20" s="3"/>
      <c r="V20" s="3"/>
      <c r="W20" s="3"/>
    </row>
    <row r="21" spans="1:23" s="5" customFormat="1" ht="15.75" customHeight="1">
      <c r="A21" s="54"/>
      <c r="B21" s="266"/>
      <c r="C21" s="266"/>
      <c r="D21" s="267"/>
      <c r="E21" s="6"/>
      <c r="F21" s="6"/>
      <c r="G21" s="260"/>
      <c r="H21" s="6"/>
      <c r="I21" s="6"/>
      <c r="J21" s="769" t="s">
        <v>106</v>
      </c>
      <c r="K21" s="769"/>
      <c r="L21" s="769"/>
      <c r="M21" s="769"/>
      <c r="N21" s="769"/>
      <c r="O21" s="769"/>
      <c r="P21" s="769"/>
      <c r="Q21" s="769"/>
      <c r="R21" s="3"/>
      <c r="S21" s="3"/>
      <c r="T21" s="3"/>
      <c r="U21" s="3"/>
      <c r="V21" s="3"/>
      <c r="W21" s="3"/>
    </row>
    <row r="22" spans="1:23" s="5" customFormat="1" ht="15.75" customHeight="1">
      <c r="A22" s="54"/>
      <c r="B22" s="266"/>
      <c r="C22" s="266"/>
      <c r="D22" s="267"/>
      <c r="E22" s="6"/>
      <c r="F22" s="6"/>
      <c r="G22" s="260"/>
      <c r="H22" s="6"/>
      <c r="I22" s="6"/>
      <c r="J22" s="6"/>
      <c r="K22" s="770" t="s">
        <v>118</v>
      </c>
      <c r="L22" s="770"/>
      <c r="M22" s="770"/>
      <c r="N22" s="770"/>
      <c r="O22" s="770"/>
      <c r="P22" s="770"/>
      <c r="Q22" s="770"/>
      <c r="R22" s="770"/>
      <c r="S22" s="770"/>
      <c r="T22" s="770"/>
      <c r="U22" s="770"/>
      <c r="V22" s="3"/>
      <c r="W22" s="3"/>
    </row>
    <row r="23" spans="1:23" s="5" customFormat="1" ht="15.75" customHeight="1">
      <c r="A23" s="54"/>
      <c r="B23" s="266"/>
      <c r="C23" s="266"/>
      <c r="D23" s="267"/>
      <c r="E23" s="6"/>
      <c r="F23" s="6"/>
      <c r="G23" s="260"/>
      <c r="H23" s="6"/>
      <c r="I23" s="6"/>
      <c r="J23" s="6"/>
      <c r="K23" s="6"/>
      <c r="L23" s="769" t="s">
        <v>107</v>
      </c>
      <c r="M23" s="769"/>
      <c r="N23" s="769"/>
      <c r="O23" s="769"/>
      <c r="P23" s="769"/>
      <c r="Q23" s="769"/>
      <c r="R23" s="769"/>
      <c r="S23" s="769"/>
      <c r="T23" s="3"/>
      <c r="U23" s="3"/>
      <c r="V23" s="3"/>
      <c r="W23" s="3"/>
    </row>
    <row r="24" spans="1:23" s="5" customFormat="1" ht="15.75" customHeight="1">
      <c r="A24" s="54"/>
      <c r="B24" s="266"/>
      <c r="C24" s="266"/>
      <c r="D24" s="267"/>
      <c r="E24" s="6"/>
      <c r="F24" s="6"/>
      <c r="G24" s="260"/>
      <c r="H24" s="6"/>
      <c r="I24" s="6"/>
      <c r="J24" s="6"/>
      <c r="K24" s="6"/>
      <c r="L24" s="3"/>
      <c r="M24" s="771" t="s">
        <v>108</v>
      </c>
      <c r="N24" s="771"/>
      <c r="O24" s="771"/>
      <c r="P24" s="771"/>
      <c r="Q24" s="771"/>
      <c r="R24" s="771"/>
      <c r="S24" s="771"/>
      <c r="T24" s="771"/>
      <c r="U24" s="3"/>
      <c r="V24" s="3"/>
      <c r="W24" s="3"/>
    </row>
    <row r="25" spans="1:23" s="5" customFormat="1" ht="15.75" customHeight="1">
      <c r="A25" s="54"/>
      <c r="B25" s="266"/>
      <c r="C25" s="266"/>
      <c r="D25" s="267"/>
      <c r="E25" s="6"/>
      <c r="F25" s="6"/>
      <c r="G25" s="260"/>
      <c r="H25" s="6"/>
      <c r="I25" s="6"/>
      <c r="J25" s="6"/>
      <c r="K25" s="6"/>
      <c r="L25" s="3"/>
      <c r="M25" s="3"/>
      <c r="N25" s="769" t="s">
        <v>109</v>
      </c>
      <c r="O25" s="769"/>
      <c r="P25" s="769"/>
      <c r="Q25" s="769"/>
      <c r="R25" s="769"/>
      <c r="S25" s="769"/>
      <c r="T25" s="769"/>
      <c r="U25" s="769"/>
      <c r="V25" s="769"/>
      <c r="W25" s="769"/>
    </row>
    <row r="26" spans="1:23" s="5" customFormat="1" ht="15.75" customHeight="1">
      <c r="A26" s="54"/>
      <c r="B26" s="266"/>
      <c r="C26" s="266"/>
      <c r="D26" s="267"/>
      <c r="E26" s="6"/>
      <c r="F26" s="6"/>
      <c r="G26" s="260"/>
      <c r="H26" s="260"/>
      <c r="I26" s="260"/>
      <c r="J26" s="260"/>
      <c r="K26" s="260"/>
      <c r="L26" s="260"/>
      <c r="M26" s="260"/>
      <c r="N26" s="260"/>
      <c r="O26" s="260"/>
      <c r="P26" s="260"/>
      <c r="Q26" s="260"/>
    </row>
  </sheetData>
  <mergeCells count="17">
    <mergeCell ref="H19:N19"/>
    <mergeCell ref="I20:R20"/>
    <mergeCell ref="C14:K14"/>
    <mergeCell ref="D15:O15"/>
    <mergeCell ref="E16:M16"/>
    <mergeCell ref="F17:P17"/>
    <mergeCell ref="G18:Q18"/>
    <mergeCell ref="A1:Q1"/>
    <mergeCell ref="B2:D2"/>
    <mergeCell ref="E2:H2"/>
    <mergeCell ref="I2:L2"/>
    <mergeCell ref="B13:K13"/>
    <mergeCell ref="J21:Q21"/>
    <mergeCell ref="K22:U22"/>
    <mergeCell ref="L23:S23"/>
    <mergeCell ref="M24:T24"/>
    <mergeCell ref="N25:W25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I20"/>
  <sheetViews>
    <sheetView zoomScaleNormal="100" workbookViewId="0">
      <pane ySplit="2" topLeftCell="A3" activePane="bottomLeft" state="frozen"/>
      <selection pane="bottomLeft" activeCell="E23" sqref="E23"/>
    </sheetView>
  </sheetViews>
  <sheetFormatPr defaultRowHeight="11.25"/>
  <cols>
    <col min="1" max="1" width="9.85546875" style="7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90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4" customWidth="1"/>
    <col min="23" max="23" width="5.5703125" style="79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0" customFormat="1" ht="15.75" customHeight="1">
      <c r="A1" s="787" t="s">
        <v>64</v>
      </c>
      <c r="B1" s="787"/>
      <c r="C1" s="789" t="s">
        <v>65</v>
      </c>
      <c r="D1" s="789"/>
      <c r="E1" s="787" t="s">
        <v>0</v>
      </c>
      <c r="F1" s="787"/>
      <c r="G1" s="786" t="s">
        <v>10</v>
      </c>
      <c r="H1" s="786"/>
      <c r="I1" s="786"/>
      <c r="J1" s="787" t="s">
        <v>8</v>
      </c>
      <c r="K1" s="787"/>
      <c r="L1" s="790" t="s">
        <v>428</v>
      </c>
      <c r="M1" s="791"/>
      <c r="N1" s="791"/>
      <c r="O1" s="792"/>
      <c r="P1" s="788" t="s">
        <v>63</v>
      </c>
      <c r="Q1" s="788"/>
      <c r="R1" s="786" t="s">
        <v>53</v>
      </c>
      <c r="S1" s="786"/>
      <c r="T1" s="784" t="s">
        <v>44</v>
      </c>
      <c r="U1" s="782" t="s">
        <v>83</v>
      </c>
      <c r="V1" s="782"/>
      <c r="W1" s="782"/>
      <c r="X1" s="782"/>
      <c r="Y1" s="782"/>
      <c r="Z1" s="782"/>
      <c r="AA1" s="782"/>
      <c r="AB1" s="782"/>
      <c r="AC1" s="782"/>
    </row>
    <row r="2" spans="1:35" s="10" customFormat="1" ht="15.75" customHeight="1" thickBot="1">
      <c r="A2" s="93"/>
      <c r="B2" s="47"/>
      <c r="C2" s="82"/>
      <c r="D2" s="50" t="s">
        <v>66</v>
      </c>
      <c r="E2" s="94"/>
      <c r="F2" s="48" t="s">
        <v>66</v>
      </c>
      <c r="G2" s="44" t="s">
        <v>11</v>
      </c>
      <c r="H2" s="42" t="s">
        <v>12</v>
      </c>
      <c r="I2" s="43" t="s">
        <v>29</v>
      </c>
      <c r="J2" s="70" t="s">
        <v>23</v>
      </c>
      <c r="K2" s="49" t="s">
        <v>66</v>
      </c>
      <c r="L2" s="70" t="s">
        <v>305</v>
      </c>
      <c r="M2" s="70" t="s">
        <v>309</v>
      </c>
      <c r="N2" s="70" t="s">
        <v>310</v>
      </c>
      <c r="O2" s="264" t="s">
        <v>29</v>
      </c>
      <c r="P2" s="56" t="s">
        <v>23</v>
      </c>
      <c r="Q2" s="49" t="s">
        <v>66</v>
      </c>
      <c r="R2" s="70" t="s">
        <v>23</v>
      </c>
      <c r="S2" s="30" t="s">
        <v>66</v>
      </c>
      <c r="T2" s="785"/>
      <c r="U2" s="783"/>
      <c r="V2" s="783"/>
      <c r="W2" s="783"/>
      <c r="X2" s="783"/>
      <c r="Y2" s="783"/>
      <c r="Z2" s="783"/>
      <c r="AA2" s="783"/>
      <c r="AB2" s="783"/>
      <c r="AC2" s="783"/>
    </row>
    <row r="3" spans="1:35" s="17" customFormat="1">
      <c r="A3" s="12" t="str">
        <f>'1-συμβολαια'!A3</f>
        <v>1ο  τραπεζας</v>
      </c>
      <c r="B3" s="46"/>
      <c r="C3" s="77">
        <f>'1-συμβολαια'!B3</f>
        <v>33717</v>
      </c>
      <c r="D3" s="18"/>
      <c r="E3" s="89" t="str">
        <f>'1-συμβολαια'!C3</f>
        <v>δάνειο χρεωλυτικό</v>
      </c>
      <c r="F3" s="13"/>
      <c r="G3" s="14" t="str">
        <f>'4-πολλυπρ'!D3</f>
        <v>τραπεζα ;;;??? [= ;;;???</v>
      </c>
      <c r="H3" s="14" t="str">
        <f>'4-πολλυπρ'!I3</f>
        <v>219-129</v>
      </c>
      <c r="I3" s="19"/>
      <c r="J3" s="19">
        <f>'1-συμβολαια'!D3</f>
        <v>7000000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 t="e">
        <f>'5-αντίγρ'!#REF!</f>
        <v>#REF!</v>
      </c>
      <c r="S3" s="22"/>
      <c r="T3" s="23"/>
      <c r="U3" s="83"/>
      <c r="V3" s="83"/>
      <c r="W3" s="78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46"/>
      <c r="C4" s="77">
        <f>'1-συμβολαια'!B4</f>
        <v>0</v>
      </c>
      <c r="D4" s="18"/>
      <c r="E4" s="89" t="str">
        <f>'1-συμβολαια'!C4</f>
        <v>υποθήκη</v>
      </c>
      <c r="F4" s="13"/>
      <c r="G4" s="14" t="str">
        <f>'4-πολλυπρ'!D4</f>
        <v>τραπεζα ;;;??? [= ;;;???</v>
      </c>
      <c r="H4" s="14" t="str">
        <f>'4-πολλυπρ'!I4</f>
        <v>219-129</v>
      </c>
      <c r="I4" s="19"/>
      <c r="J4" s="19">
        <f>'1-συμβολαια'!D4</f>
        <v>7500000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3"/>
      <c r="V4" s="83"/>
      <c r="W4" s="78"/>
      <c r="X4" s="24"/>
      <c r="Y4" s="24"/>
      <c r="Z4" s="24"/>
      <c r="AA4" s="24"/>
      <c r="AB4" s="24"/>
      <c r="AC4" s="24"/>
    </row>
    <row r="5" spans="1:35" s="17" customFormat="1">
      <c r="A5" s="12">
        <f>'1-συμβολαια'!A5</f>
        <v>0</v>
      </c>
      <c r="B5" s="46"/>
      <c r="C5" s="77">
        <f>'1-συμβολαια'!B5</f>
        <v>0</v>
      </c>
      <c r="D5" s="18"/>
      <c r="E5" s="89" t="str">
        <f>'1-συμβολαια'!C5</f>
        <v>δανείου ΤΟΚΟΙ</v>
      </c>
      <c r="F5" s="13"/>
      <c r="G5" s="14" t="str">
        <f>'4-πολλυπρ'!D5</f>
        <v>τραπεζα ;;;??? [= ;;;???</v>
      </c>
      <c r="H5" s="14" t="str">
        <f>'4-πολλυπρ'!I5</f>
        <v>219-129</v>
      </c>
      <c r="I5" s="19"/>
      <c r="J5" s="19">
        <f>'1-συμβολαια'!D5</f>
        <v>18944030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83"/>
      <c r="V5" s="83"/>
      <c r="W5" s="78"/>
      <c r="X5" s="24"/>
      <c r="Y5" s="24"/>
      <c r="Z5" s="24"/>
      <c r="AA5" s="24"/>
      <c r="AB5" s="24"/>
      <c r="AC5" s="24"/>
    </row>
    <row r="6" spans="1:35" s="17" customFormat="1">
      <c r="A6" s="12" t="str">
        <f>'1-συμβολαια'!A6</f>
        <v>2ο  τραπεζας</v>
      </c>
      <c r="B6" s="46"/>
      <c r="C6" s="77">
        <f>'1-συμβολαια'!B6</f>
        <v>33742</v>
      </c>
      <c r="D6" s="18"/>
      <c r="E6" s="89" t="str">
        <f>'1-συμβολαια'!C6</f>
        <v>δάνειο χρεωλυτικό</v>
      </c>
      <c r="F6" s="13"/>
      <c r="G6" s="14" t="str">
        <f>'4-πολλυπρ'!D6</f>
        <v>τραπεζα ;;;??? [= ;;;???</v>
      </c>
      <c r="H6" s="14" t="str">
        <f>'4-πολλυπρ'!I6</f>
        <v>219-129</v>
      </c>
      <c r="I6" s="19"/>
      <c r="J6" s="19">
        <f>'1-συμβολαια'!D6</f>
        <v>7000000</v>
      </c>
      <c r="K6" s="19"/>
      <c r="L6" s="26">
        <f>'11-χαρτόσ'!D6</f>
        <v>0</v>
      </c>
      <c r="M6" s="26"/>
      <c r="N6" s="26"/>
      <c r="O6" s="20"/>
      <c r="P6" s="16" t="e">
        <f>#REF!-R6</f>
        <v>#REF!</v>
      </c>
      <c r="Q6" s="15"/>
      <c r="R6" s="21">
        <f>'5-αντίγρ'!Q6</f>
        <v>0</v>
      </c>
      <c r="S6" s="22"/>
      <c r="T6" s="23"/>
      <c r="U6" s="83"/>
      <c r="V6" s="83"/>
      <c r="W6" s="78"/>
      <c r="X6" s="24"/>
      <c r="Y6" s="24"/>
      <c r="Z6" s="24"/>
      <c r="AA6" s="24"/>
      <c r="AB6" s="24"/>
      <c r="AC6" s="24"/>
    </row>
    <row r="7" spans="1:35" s="17" customFormat="1">
      <c r="A7" s="12">
        <f>'1-συμβολαια'!A7</f>
        <v>0</v>
      </c>
      <c r="B7" s="46"/>
      <c r="C7" s="77">
        <f>'1-συμβολαια'!B7</f>
        <v>0</v>
      </c>
      <c r="D7" s="18"/>
      <c r="E7" s="89" t="str">
        <f>'1-συμβολαια'!C7</f>
        <v>υποθήκη</v>
      </c>
      <c r="F7" s="13"/>
      <c r="G7" s="14" t="str">
        <f>'4-πολλυπρ'!D7</f>
        <v>τραπεζα ;;;??? [= ;;;???</v>
      </c>
      <c r="H7" s="14" t="str">
        <f>'4-πολλυπρ'!I7</f>
        <v>219-129</v>
      </c>
      <c r="I7" s="19"/>
      <c r="J7" s="19">
        <f>'1-συμβολαια'!D7</f>
        <v>7500000</v>
      </c>
      <c r="K7" s="19"/>
      <c r="L7" s="26">
        <f>'11-χαρτόσ'!D7</f>
        <v>0</v>
      </c>
      <c r="M7" s="26"/>
      <c r="N7" s="26"/>
      <c r="O7" s="20"/>
      <c r="P7" s="16" t="e">
        <f>#REF!-R7</f>
        <v>#REF!</v>
      </c>
      <c r="Q7" s="15"/>
      <c r="R7" s="21">
        <f>'5-αντίγρ'!Q7</f>
        <v>0</v>
      </c>
      <c r="S7" s="22"/>
      <c r="T7" s="23"/>
      <c r="U7" s="83"/>
      <c r="V7" s="83"/>
      <c r="W7" s="78"/>
      <c r="X7" s="24"/>
      <c r="Y7" s="24"/>
      <c r="Z7" s="24"/>
      <c r="AA7" s="24"/>
      <c r="AB7" s="24"/>
      <c r="AC7" s="24"/>
    </row>
    <row r="8" spans="1:35" s="17" customFormat="1">
      <c r="A8" s="12">
        <f>'1-συμβολαια'!A8</f>
        <v>0</v>
      </c>
      <c r="B8" s="46"/>
      <c r="C8" s="77">
        <f>'1-συμβολαια'!B8</f>
        <v>0</v>
      </c>
      <c r="D8" s="18"/>
      <c r="E8" s="89" t="str">
        <f>'1-συμβολαια'!C8</f>
        <v>δανείου ΤΟΚΟΙ</v>
      </c>
      <c r="F8" s="13"/>
      <c r="G8" s="14" t="str">
        <f>'4-πολλυπρ'!D8</f>
        <v>τραπεζα ;;;??? [= ;;;???</v>
      </c>
      <c r="H8" s="14" t="str">
        <f>'4-πολλυπρ'!I8</f>
        <v>219-129</v>
      </c>
      <c r="I8" s="19"/>
      <c r="J8" s="19">
        <f>'1-συμβολαια'!D8</f>
        <v>18944030</v>
      </c>
      <c r="K8" s="19"/>
      <c r="L8" s="26">
        <f>'11-χαρτόσ'!D8</f>
        <v>0</v>
      </c>
      <c r="M8" s="26"/>
      <c r="N8" s="26"/>
      <c r="O8" s="20"/>
      <c r="P8" s="16" t="e">
        <f>#REF!-R8</f>
        <v>#REF!</v>
      </c>
      <c r="Q8" s="15"/>
      <c r="R8" s="21">
        <f>'5-αντίγρ'!Q8</f>
        <v>0</v>
      </c>
      <c r="S8" s="22"/>
      <c r="T8" s="23"/>
      <c r="U8" s="83"/>
      <c r="V8" s="83"/>
      <c r="W8" s="78"/>
      <c r="X8" s="24"/>
      <c r="Y8" s="24"/>
      <c r="Z8" s="24"/>
      <c r="AA8" s="24"/>
      <c r="AB8" s="24"/>
      <c r="AC8" s="24"/>
    </row>
    <row r="9" spans="1:35" s="17" customFormat="1">
      <c r="A9" s="12" t="str">
        <f>'1-συμβολαια'!A9</f>
        <v>3ο</v>
      </c>
      <c r="B9" s="46"/>
      <c r="C9" s="77">
        <f>'1-συμβολαια'!B9</f>
        <v>34009</v>
      </c>
      <c r="D9" s="18"/>
      <c r="E9" s="89" t="str">
        <f>'1-συμβολαια'!C9</f>
        <v>δάνειο χρεωλυτικό</v>
      </c>
      <c r="F9" s="13"/>
      <c r="G9" s="14" t="str">
        <f>'4-πολλυπρ'!D9</f>
        <v>τραπεζα ;;;??? [= ;;;???</v>
      </c>
      <c r="H9" s="14" t="str">
        <f>'4-πολλυπρ'!I9</f>
        <v>219-129</v>
      </c>
      <c r="I9" s="19"/>
      <c r="J9" s="19">
        <f>'1-συμβολαια'!D9</f>
        <v>100000</v>
      </c>
      <c r="K9" s="19"/>
      <c r="L9" s="26">
        <f>'11-χαρτόσ'!D9</f>
        <v>0</v>
      </c>
      <c r="M9" s="26"/>
      <c r="N9" s="26"/>
      <c r="O9" s="20"/>
      <c r="P9" s="16" t="e">
        <f>#REF!-R9</f>
        <v>#REF!</v>
      </c>
      <c r="Q9" s="15"/>
      <c r="R9" s="21">
        <f>'5-αντίγρ'!Q9</f>
        <v>0</v>
      </c>
      <c r="S9" s="22"/>
      <c r="T9" s="23"/>
      <c r="U9" s="83"/>
      <c r="V9" s="83"/>
      <c r="W9" s="78"/>
      <c r="X9" s="24"/>
      <c r="Y9" s="24"/>
      <c r="Z9" s="24"/>
      <c r="AA9" s="24"/>
      <c r="AB9" s="24"/>
      <c r="AC9" s="24"/>
    </row>
    <row r="10" spans="1:35" s="17" customFormat="1">
      <c r="A10" s="12">
        <f>'1-συμβολαια'!A10</f>
        <v>0</v>
      </c>
      <c r="B10" s="46"/>
      <c r="C10" s="77">
        <f>'1-συμβολαια'!B10</f>
        <v>0</v>
      </c>
      <c r="D10" s="18"/>
      <c r="E10" s="89" t="str">
        <f>'1-συμβολαια'!C10</f>
        <v>υποθήκη</v>
      </c>
      <c r="F10" s="13"/>
      <c r="G10" s="14" t="str">
        <f>'4-πολλυπρ'!D10</f>
        <v>τραπεζα ;;;??? [= ;;;???</v>
      </c>
      <c r="H10" s="14" t="str">
        <f>'4-πολλυπρ'!I10</f>
        <v>219-129</v>
      </c>
      <c r="I10" s="19"/>
      <c r="J10" s="19">
        <f>'1-συμβολαια'!D10</f>
        <v>100000</v>
      </c>
      <c r="K10" s="19"/>
      <c r="L10" s="26">
        <f>'11-χαρτόσ'!D10</f>
        <v>0</v>
      </c>
      <c r="M10" s="26"/>
      <c r="N10" s="26"/>
      <c r="O10" s="20"/>
      <c r="P10" s="16" t="e">
        <f>#REF!-R10</f>
        <v>#REF!</v>
      </c>
      <c r="Q10" s="15"/>
      <c r="R10" s="21">
        <f>'5-αντίγρ'!Q10</f>
        <v>0</v>
      </c>
      <c r="S10" s="22"/>
      <c r="T10" s="23"/>
      <c r="U10" s="83"/>
      <c r="V10" s="83"/>
      <c r="W10" s="78"/>
      <c r="X10" s="24"/>
      <c r="Y10" s="24"/>
      <c r="Z10" s="24"/>
      <c r="AA10" s="24"/>
      <c r="AB10" s="24"/>
      <c r="AC10" s="24"/>
    </row>
    <row r="11" spans="1:35" s="17" customFormat="1">
      <c r="A11" s="12">
        <f>'1-συμβολαια'!A11</f>
        <v>0</v>
      </c>
      <c r="B11" s="46"/>
      <c r="C11" s="77">
        <f>'1-συμβολαια'!B11</f>
        <v>0</v>
      </c>
      <c r="D11" s="18"/>
      <c r="E11" s="89" t="str">
        <f>'1-συμβολαια'!C11</f>
        <v>δανείου ΤΟΚΟΙ</v>
      </c>
      <c r="F11" s="13"/>
      <c r="G11" s="14" t="str">
        <f>'4-πολλυπρ'!D11</f>
        <v>τραπεζα ;;;??? [= ;;;???</v>
      </c>
      <c r="H11" s="14" t="str">
        <f>'4-πολλυπρ'!I11</f>
        <v>219-129</v>
      </c>
      <c r="I11" s="19"/>
      <c r="J11" s="19">
        <f>'1-συμβολαια'!D11</f>
        <v>270629</v>
      </c>
      <c r="K11" s="19"/>
      <c r="L11" s="26">
        <f>'11-χαρτόσ'!D11</f>
        <v>0</v>
      </c>
      <c r="M11" s="26"/>
      <c r="N11" s="26"/>
      <c r="O11" s="20"/>
      <c r="P11" s="16" t="e">
        <f>#REF!-R11</f>
        <v>#REF!</v>
      </c>
      <c r="Q11" s="15"/>
      <c r="R11" s="21">
        <f>'5-αντίγρ'!Q11</f>
        <v>0</v>
      </c>
      <c r="S11" s="22"/>
      <c r="T11" s="23"/>
      <c r="U11" s="83"/>
      <c r="V11" s="83"/>
      <c r="W11" s="78"/>
      <c r="X11" s="24"/>
      <c r="Y11" s="24"/>
      <c r="Z11" s="24"/>
      <c r="AA11" s="24"/>
      <c r="AB11" s="24"/>
      <c r="AC11" s="24"/>
    </row>
    <row r="12" spans="1:35">
      <c r="A12" s="552" t="s">
        <v>54</v>
      </c>
      <c r="B12" s="553"/>
      <c r="C12" s="553"/>
      <c r="D12" s="553"/>
      <c r="E12" s="553"/>
      <c r="F12" s="553"/>
      <c r="G12" s="553"/>
      <c r="H12" s="553"/>
      <c r="I12" s="553"/>
      <c r="J12" s="553"/>
      <c r="K12" s="41"/>
      <c r="L12" s="1">
        <f>SUM(L3:L11)</f>
        <v>0</v>
      </c>
      <c r="M12" s="1"/>
      <c r="N12" s="1"/>
      <c r="O12" s="1">
        <f>SUM(O3:O11)</f>
        <v>0</v>
      </c>
      <c r="P12" s="34" t="e">
        <f>SUM(P3:P11)</f>
        <v>#REF!</v>
      </c>
      <c r="Q12" s="1">
        <f>SUM(Q3:Q11)</f>
        <v>0</v>
      </c>
      <c r="R12" s="1" t="e">
        <f>SUM(R3:R11)</f>
        <v>#REF!</v>
      </c>
      <c r="S12" s="1">
        <f>SUM(S3:S11)</f>
        <v>0</v>
      </c>
      <c r="T12" s="3"/>
      <c r="U12" s="79"/>
      <c r="V12" s="79"/>
    </row>
    <row r="13" spans="1:35">
      <c r="T13" s="123"/>
    </row>
    <row r="14" spans="1:35" ht="15.75" customHeight="1">
      <c r="T14" s="123"/>
      <c r="U14" s="769" t="s">
        <v>110</v>
      </c>
      <c r="V14" s="769"/>
      <c r="W14" s="769"/>
      <c r="X14" s="769"/>
      <c r="Y14" s="769"/>
      <c r="Z14" s="769"/>
      <c r="AA14" s="769"/>
      <c r="AB14" s="769"/>
      <c r="AC14" s="769"/>
      <c r="AD14" s="121"/>
      <c r="AE14" s="121"/>
      <c r="AF14" s="121"/>
      <c r="AG14" s="121"/>
      <c r="AH14" s="116"/>
      <c r="AI14" s="116"/>
    </row>
    <row r="15" spans="1:35" ht="15.75" customHeight="1">
      <c r="T15" s="123"/>
      <c r="U15" s="122"/>
      <c r="V15" s="771" t="s">
        <v>111</v>
      </c>
      <c r="W15" s="771"/>
      <c r="X15" s="771"/>
      <c r="Y15" s="771"/>
      <c r="Z15" s="771"/>
      <c r="AA15" s="771"/>
      <c r="AB15" s="771"/>
      <c r="AC15" s="771"/>
      <c r="AD15" s="771"/>
      <c r="AE15" s="116"/>
      <c r="AF15" s="116"/>
      <c r="AG15" s="116"/>
      <c r="AH15" s="116"/>
      <c r="AI15" s="116"/>
    </row>
    <row r="16" spans="1:35" ht="15.75" customHeight="1">
      <c r="T16" s="123"/>
      <c r="U16" s="122"/>
      <c r="V16" s="122"/>
      <c r="W16" s="769" t="s">
        <v>112</v>
      </c>
      <c r="X16" s="769"/>
      <c r="Y16" s="769"/>
      <c r="Z16" s="769"/>
      <c r="AA16" s="769"/>
      <c r="AB16" s="769"/>
      <c r="AC16" s="769"/>
      <c r="AD16" s="769"/>
      <c r="AE16" s="769"/>
      <c r="AF16" s="116"/>
      <c r="AG16" s="116"/>
      <c r="AH16" s="116"/>
      <c r="AI16" s="116"/>
    </row>
    <row r="17" spans="21:35" ht="15.75">
      <c r="U17" s="122"/>
      <c r="V17" s="122"/>
      <c r="W17" s="122"/>
      <c r="X17" s="771" t="s">
        <v>113</v>
      </c>
      <c r="Y17" s="771"/>
      <c r="Z17" s="771"/>
      <c r="AA17" s="771"/>
      <c r="AB17" s="771"/>
      <c r="AC17" s="771"/>
      <c r="AD17" s="771"/>
      <c r="AE17" s="771"/>
      <c r="AF17" s="771"/>
      <c r="AG17" s="116"/>
      <c r="AH17" s="116"/>
      <c r="AI17" s="116"/>
    </row>
    <row r="18" spans="21:35" ht="15.75">
      <c r="U18" s="122"/>
      <c r="V18" s="122"/>
      <c r="W18" s="122"/>
      <c r="X18" s="122"/>
      <c r="Y18" s="769" t="s">
        <v>114</v>
      </c>
      <c r="Z18" s="769"/>
      <c r="AA18" s="769"/>
      <c r="AB18" s="769"/>
      <c r="AC18" s="769"/>
      <c r="AD18" s="769"/>
      <c r="AE18" s="769"/>
      <c r="AF18" s="769"/>
      <c r="AG18" s="769"/>
      <c r="AH18" s="116"/>
      <c r="AI18" s="116"/>
    </row>
    <row r="19" spans="21:35" ht="15.75">
      <c r="U19" s="122"/>
      <c r="V19" s="122"/>
      <c r="W19" s="122"/>
      <c r="X19" s="122"/>
      <c r="Y19" s="122"/>
      <c r="Z19" s="771" t="s">
        <v>115</v>
      </c>
      <c r="AA19" s="771"/>
      <c r="AB19" s="771"/>
      <c r="AC19" s="771"/>
      <c r="AD19" s="771"/>
      <c r="AE19" s="771"/>
      <c r="AF19" s="771"/>
      <c r="AG19" s="771"/>
      <c r="AH19" s="771"/>
      <c r="AI19" s="116"/>
    </row>
    <row r="20" spans="21:35" ht="15.75">
      <c r="U20" s="122"/>
      <c r="V20" s="122"/>
      <c r="W20" s="122"/>
      <c r="X20" s="122"/>
      <c r="Y20" s="122"/>
      <c r="Z20" s="122"/>
      <c r="AA20" s="769" t="s">
        <v>116</v>
      </c>
      <c r="AB20" s="769"/>
      <c r="AC20" s="769"/>
      <c r="AD20" s="769"/>
      <c r="AE20" s="769"/>
      <c r="AF20" s="769"/>
      <c r="AG20" s="769"/>
      <c r="AH20" s="769"/>
      <c r="AI20" s="769"/>
    </row>
  </sheetData>
  <mergeCells count="18">
    <mergeCell ref="A12:J12"/>
    <mergeCell ref="E1:F1"/>
    <mergeCell ref="P1:Q1"/>
    <mergeCell ref="A1:B1"/>
    <mergeCell ref="C1:D1"/>
    <mergeCell ref="G1:I1"/>
    <mergeCell ref="J1:K1"/>
    <mergeCell ref="L1:O1"/>
    <mergeCell ref="U14:AC14"/>
    <mergeCell ref="V15:AD15"/>
    <mergeCell ref="U1:AC2"/>
    <mergeCell ref="T1:T2"/>
    <mergeCell ref="R1:S1"/>
    <mergeCell ref="W16:AE16"/>
    <mergeCell ref="X17:AF17"/>
    <mergeCell ref="Y18:AG18"/>
    <mergeCell ref="Z19:AH19"/>
    <mergeCell ref="AA20:AI20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BM14"/>
  <sheetViews>
    <sheetView workbookViewId="0">
      <pane ySplit="2" topLeftCell="A3" activePane="bottomLeft" state="frozen"/>
      <selection pane="bottomLeft" activeCell="A12" sqref="A12:XFD18"/>
    </sheetView>
  </sheetViews>
  <sheetFormatPr defaultRowHeight="11.25"/>
  <cols>
    <col min="1" max="1" width="9.5703125" style="3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3" customFormat="1" ht="32.25" customHeight="1">
      <c r="A1" s="797" t="s">
        <v>31</v>
      </c>
      <c r="B1" s="798"/>
      <c r="C1" s="798"/>
      <c r="D1" s="798"/>
      <c r="E1" s="799"/>
      <c r="F1" s="800" t="s">
        <v>278</v>
      </c>
      <c r="G1" s="801"/>
      <c r="H1" s="801"/>
      <c r="I1" s="802"/>
      <c r="J1" s="793" t="s">
        <v>279</v>
      </c>
      <c r="K1" s="794"/>
      <c r="L1" s="794"/>
      <c r="M1" s="794"/>
      <c r="N1" s="794"/>
      <c r="O1" s="794"/>
      <c r="P1" s="794"/>
      <c r="Q1" s="794"/>
      <c r="R1" s="794"/>
      <c r="S1" s="794"/>
      <c r="T1" s="794"/>
      <c r="U1" s="794"/>
      <c r="V1" s="794"/>
      <c r="W1" s="794"/>
      <c r="X1" s="794"/>
      <c r="Y1" s="795"/>
      <c r="Z1" s="803" t="s">
        <v>280</v>
      </c>
      <c r="AA1" s="804"/>
      <c r="AB1" s="804"/>
      <c r="AC1" s="805"/>
      <c r="AD1" s="793" t="s">
        <v>281</v>
      </c>
      <c r="AE1" s="794"/>
      <c r="AF1" s="794"/>
      <c r="AG1" s="794"/>
      <c r="AH1" s="794"/>
      <c r="AI1" s="794"/>
      <c r="AJ1" s="794"/>
      <c r="AK1" s="794"/>
      <c r="AL1" s="794"/>
      <c r="AM1" s="794"/>
      <c r="AN1" s="794"/>
      <c r="AO1" s="794"/>
      <c r="AP1" s="794"/>
      <c r="AQ1" s="794"/>
      <c r="AR1" s="794"/>
      <c r="AS1" s="795"/>
      <c r="AT1" s="800" t="s">
        <v>282</v>
      </c>
      <c r="AU1" s="801"/>
      <c r="AV1" s="801"/>
      <c r="AW1" s="802"/>
      <c r="AX1" s="793" t="s">
        <v>283</v>
      </c>
      <c r="AY1" s="794"/>
      <c r="AZ1" s="794"/>
      <c r="BA1" s="794"/>
      <c r="BB1" s="794"/>
      <c r="BC1" s="794"/>
      <c r="BD1" s="794"/>
      <c r="BE1" s="794"/>
      <c r="BF1" s="794"/>
      <c r="BG1" s="794"/>
      <c r="BH1" s="794"/>
      <c r="BI1" s="794"/>
      <c r="BJ1" s="794"/>
      <c r="BK1" s="794"/>
      <c r="BL1" s="794"/>
      <c r="BM1" s="795"/>
    </row>
    <row r="2" spans="1:65" s="4" customFormat="1" ht="23.25" customHeight="1">
      <c r="A2" s="195" t="s">
        <v>19</v>
      </c>
      <c r="B2" s="195" t="s">
        <v>284</v>
      </c>
      <c r="C2" s="196" t="s">
        <v>285</v>
      </c>
      <c r="D2" s="550" t="s">
        <v>29</v>
      </c>
      <c r="E2" s="768"/>
      <c r="F2" s="197" t="s">
        <v>286</v>
      </c>
      <c r="G2" s="195" t="s">
        <v>18</v>
      </c>
      <c r="H2" s="197" t="s">
        <v>23</v>
      </c>
      <c r="I2" s="198" t="s">
        <v>83</v>
      </c>
      <c r="J2" s="199" t="s">
        <v>287</v>
      </c>
      <c r="K2" s="199" t="s">
        <v>288</v>
      </c>
      <c r="L2" s="197" t="s">
        <v>289</v>
      </c>
      <c r="M2" s="197" t="s">
        <v>290</v>
      </c>
      <c r="N2" s="197" t="s">
        <v>291</v>
      </c>
      <c r="O2" s="197" t="s">
        <v>292</v>
      </c>
      <c r="P2" s="197" t="s">
        <v>293</v>
      </c>
      <c r="Q2" s="197" t="s">
        <v>294</v>
      </c>
      <c r="R2" s="197" t="s">
        <v>295</v>
      </c>
      <c r="S2" s="197" t="s">
        <v>296</v>
      </c>
      <c r="T2" s="197" t="s">
        <v>297</v>
      </c>
      <c r="U2" s="197" t="s">
        <v>23</v>
      </c>
      <c r="V2" s="197" t="s">
        <v>298</v>
      </c>
      <c r="W2" s="197" t="s">
        <v>299</v>
      </c>
      <c r="X2" s="197" t="s">
        <v>300</v>
      </c>
      <c r="Y2" s="200" t="s">
        <v>301</v>
      </c>
      <c r="Z2" s="197" t="s">
        <v>286</v>
      </c>
      <c r="AA2" s="195" t="s">
        <v>18</v>
      </c>
      <c r="AB2" s="197" t="s">
        <v>23</v>
      </c>
      <c r="AC2" s="201" t="s">
        <v>83</v>
      </c>
      <c r="AD2" s="199" t="s">
        <v>287</v>
      </c>
      <c r="AE2" s="199" t="s">
        <v>288</v>
      </c>
      <c r="AF2" s="197" t="s">
        <v>289</v>
      </c>
      <c r="AG2" s="197" t="s">
        <v>290</v>
      </c>
      <c r="AH2" s="197" t="s">
        <v>291</v>
      </c>
      <c r="AI2" s="197" t="s">
        <v>292</v>
      </c>
      <c r="AJ2" s="197" t="s">
        <v>293</v>
      </c>
      <c r="AK2" s="197" t="s">
        <v>294</v>
      </c>
      <c r="AL2" s="197" t="s">
        <v>295</v>
      </c>
      <c r="AM2" s="197" t="s">
        <v>296</v>
      </c>
      <c r="AN2" s="197" t="s">
        <v>297</v>
      </c>
      <c r="AO2" s="197" t="s">
        <v>23</v>
      </c>
      <c r="AP2" s="197" t="s">
        <v>298</v>
      </c>
      <c r="AQ2" s="197" t="s">
        <v>299</v>
      </c>
      <c r="AR2" s="197" t="s">
        <v>300</v>
      </c>
      <c r="AS2" s="200" t="s">
        <v>301</v>
      </c>
      <c r="AT2" s="197" t="s">
        <v>286</v>
      </c>
      <c r="AU2" s="195" t="s">
        <v>18</v>
      </c>
      <c r="AV2" s="197" t="s">
        <v>23</v>
      </c>
      <c r="AW2" s="198" t="s">
        <v>83</v>
      </c>
      <c r="AX2" s="199" t="s">
        <v>287</v>
      </c>
      <c r="AY2" s="199" t="s">
        <v>288</v>
      </c>
      <c r="AZ2" s="197" t="s">
        <v>289</v>
      </c>
      <c r="BA2" s="197" t="s">
        <v>290</v>
      </c>
      <c r="BB2" s="197" t="s">
        <v>291</v>
      </c>
      <c r="BC2" s="197" t="s">
        <v>292</v>
      </c>
      <c r="BD2" s="197" t="s">
        <v>293</v>
      </c>
      <c r="BE2" s="197" t="s">
        <v>294</v>
      </c>
      <c r="BF2" s="197" t="s">
        <v>295</v>
      </c>
      <c r="BG2" s="197" t="s">
        <v>296</v>
      </c>
      <c r="BH2" s="197" t="s">
        <v>297</v>
      </c>
      <c r="BI2" s="197" t="s">
        <v>23</v>
      </c>
      <c r="BJ2" s="197" t="s">
        <v>298</v>
      </c>
      <c r="BK2" s="197" t="s">
        <v>299</v>
      </c>
      <c r="BL2" s="197" t="s">
        <v>302</v>
      </c>
      <c r="BM2" s="200" t="s">
        <v>301</v>
      </c>
    </row>
    <row r="3" spans="1:65" ht="22.5">
      <c r="A3" s="29" t="str">
        <f>'1-συμβολαια'!A3</f>
        <v>1ο  τραπεζας</v>
      </c>
      <c r="B3" s="14" t="str">
        <f>'4-πολλυπρ'!D3</f>
        <v>τραπεζα ;;;??? [= ;;;???</v>
      </c>
      <c r="C3" s="14" t="str">
        <f>'4-πολλυπρ'!I3</f>
        <v>219-129</v>
      </c>
      <c r="D3" s="24"/>
      <c r="E3" s="24"/>
      <c r="F3" s="11"/>
      <c r="G3" s="28"/>
      <c r="H3" s="11"/>
      <c r="I3" s="24"/>
      <c r="J3" s="11"/>
      <c r="K3" s="149" t="s">
        <v>303</v>
      </c>
      <c r="L3" s="24"/>
      <c r="M3" s="24"/>
      <c r="N3" s="24"/>
      <c r="O3" s="24"/>
      <c r="P3" s="24"/>
      <c r="Q3" s="24"/>
      <c r="R3" s="24"/>
      <c r="S3" s="24"/>
      <c r="T3" s="24"/>
      <c r="U3" s="11"/>
      <c r="V3" s="28"/>
      <c r="W3" s="28"/>
      <c r="X3" s="24"/>
      <c r="Y3" s="24"/>
      <c r="Z3" s="11"/>
      <c r="AA3" s="24"/>
      <c r="AB3" s="11"/>
      <c r="AC3" s="24"/>
      <c r="AD3" s="11"/>
      <c r="AE3" s="202" t="s">
        <v>303</v>
      </c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11"/>
      <c r="AU3" s="24"/>
      <c r="AV3" s="11"/>
      <c r="AW3" s="24"/>
      <c r="AX3" s="11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11"/>
      <c r="BJ3" s="24"/>
      <c r="BK3" s="24"/>
      <c r="BL3" s="24"/>
      <c r="BM3" s="24"/>
    </row>
    <row r="4" spans="1:65">
      <c r="A4" s="29">
        <f>'1-συμβολαια'!A4</f>
        <v>0</v>
      </c>
      <c r="B4" s="14" t="str">
        <f>'4-πολλυπρ'!D4</f>
        <v>τραπεζα ;;;??? [= ;;;???</v>
      </c>
      <c r="C4" s="14" t="str">
        <f>'4-πολλυπρ'!I4</f>
        <v>219-129</v>
      </c>
      <c r="D4" s="24"/>
      <c r="E4" s="24"/>
      <c r="F4" s="11"/>
      <c r="G4" s="28"/>
      <c r="H4" s="11"/>
      <c r="I4" s="24"/>
      <c r="J4" s="11"/>
      <c r="K4" s="149" t="s">
        <v>303</v>
      </c>
      <c r="L4" s="24"/>
      <c r="M4" s="24"/>
      <c r="N4" s="24"/>
      <c r="O4" s="24"/>
      <c r="P4" s="24"/>
      <c r="Q4" s="24"/>
      <c r="R4" s="24"/>
      <c r="S4" s="24"/>
      <c r="T4" s="24"/>
      <c r="U4" s="11"/>
      <c r="V4" s="28"/>
      <c r="W4" s="28"/>
      <c r="X4" s="24"/>
      <c r="Y4" s="24"/>
      <c r="Z4" s="11"/>
      <c r="AA4" s="24"/>
      <c r="AB4" s="11"/>
      <c r="AC4" s="24"/>
      <c r="AD4" s="11"/>
      <c r="AE4" s="202" t="s">
        <v>303</v>
      </c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11"/>
      <c r="AU4" s="24"/>
      <c r="AV4" s="11"/>
      <c r="AW4" s="24"/>
      <c r="AX4" s="11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11"/>
      <c r="BJ4" s="24"/>
      <c r="BK4" s="24"/>
      <c r="BL4" s="24"/>
      <c r="BM4" s="24"/>
    </row>
    <row r="5" spans="1:65">
      <c r="A5" s="29">
        <f>'1-συμβολαια'!A5</f>
        <v>0</v>
      </c>
      <c r="B5" s="14" t="str">
        <f>'4-πολλυπρ'!D5</f>
        <v>τραπεζα ;;;??? [= ;;;???</v>
      </c>
      <c r="C5" s="14" t="str">
        <f>'4-πολλυπρ'!I5</f>
        <v>219-129</v>
      </c>
      <c r="D5" s="24"/>
      <c r="E5" s="24"/>
      <c r="F5" s="11"/>
      <c r="G5" s="28"/>
      <c r="H5" s="11"/>
      <c r="I5" s="24"/>
      <c r="J5" s="11"/>
      <c r="K5" s="149" t="s">
        <v>303</v>
      </c>
      <c r="L5" s="24"/>
      <c r="M5" s="24"/>
      <c r="N5" s="24"/>
      <c r="O5" s="24"/>
      <c r="P5" s="24"/>
      <c r="Q5" s="24"/>
      <c r="R5" s="24"/>
      <c r="S5" s="24"/>
      <c r="T5" s="24"/>
      <c r="U5" s="11"/>
      <c r="V5" s="28"/>
      <c r="W5" s="28"/>
      <c r="X5" s="24"/>
      <c r="Y5" s="24"/>
      <c r="Z5" s="11"/>
      <c r="AA5" s="24"/>
      <c r="AB5" s="11"/>
      <c r="AC5" s="24"/>
      <c r="AD5" s="11"/>
      <c r="AE5" s="202" t="s">
        <v>303</v>
      </c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11"/>
      <c r="AU5" s="24"/>
      <c r="AV5" s="11"/>
      <c r="AW5" s="24"/>
      <c r="AX5" s="11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11"/>
      <c r="BJ5" s="24"/>
      <c r="BK5" s="24"/>
      <c r="BL5" s="24"/>
      <c r="BM5" s="24"/>
    </row>
    <row r="6" spans="1:65" ht="22.5">
      <c r="A6" s="29" t="str">
        <f>'1-συμβολαια'!A6</f>
        <v>2ο  τραπεζας</v>
      </c>
      <c r="B6" s="14" t="str">
        <f>'4-πολλυπρ'!D6</f>
        <v>τραπεζα ;;;??? [= ;;;???</v>
      </c>
      <c r="C6" s="14" t="str">
        <f>'4-πολλυπρ'!I6</f>
        <v>219-129</v>
      </c>
      <c r="D6" s="24"/>
      <c r="E6" s="24"/>
      <c r="F6" s="11"/>
      <c r="G6" s="28"/>
      <c r="H6" s="11"/>
      <c r="I6" s="24"/>
      <c r="J6" s="11"/>
      <c r="K6" s="149" t="s">
        <v>303</v>
      </c>
      <c r="L6" s="24"/>
      <c r="M6" s="24"/>
      <c r="N6" s="24"/>
      <c r="O6" s="24"/>
      <c r="P6" s="24"/>
      <c r="Q6" s="24"/>
      <c r="R6" s="24"/>
      <c r="S6" s="24"/>
      <c r="T6" s="24"/>
      <c r="U6" s="11"/>
      <c r="V6" s="28"/>
      <c r="W6" s="28"/>
      <c r="X6" s="24"/>
      <c r="Y6" s="24"/>
      <c r="Z6" s="11"/>
      <c r="AA6" s="24"/>
      <c r="AB6" s="11"/>
      <c r="AC6" s="24"/>
      <c r="AD6" s="11"/>
      <c r="AE6" s="202" t="s">
        <v>303</v>
      </c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11"/>
      <c r="AU6" s="24"/>
      <c r="AV6" s="11"/>
      <c r="AW6" s="24"/>
      <c r="AX6" s="11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11"/>
      <c r="BJ6" s="24"/>
      <c r="BK6" s="24"/>
      <c r="BL6" s="24"/>
      <c r="BM6" s="24"/>
    </row>
    <row r="7" spans="1:65">
      <c r="A7" s="29">
        <f>'1-συμβολαια'!A7</f>
        <v>0</v>
      </c>
      <c r="B7" s="14" t="str">
        <f>'4-πολλυπρ'!D7</f>
        <v>τραπεζα ;;;??? [= ;;;???</v>
      </c>
      <c r="C7" s="14" t="str">
        <f>'4-πολλυπρ'!I7</f>
        <v>219-129</v>
      </c>
      <c r="D7" s="24"/>
      <c r="E7" s="24"/>
      <c r="F7" s="11"/>
      <c r="G7" s="28"/>
      <c r="H7" s="11"/>
      <c r="I7" s="24"/>
      <c r="J7" s="11"/>
      <c r="K7" s="149" t="s">
        <v>303</v>
      </c>
      <c r="L7" s="24"/>
      <c r="M7" s="24"/>
      <c r="N7" s="24"/>
      <c r="O7" s="24"/>
      <c r="P7" s="24"/>
      <c r="Q7" s="24"/>
      <c r="R7" s="24"/>
      <c r="S7" s="24"/>
      <c r="T7" s="24"/>
      <c r="U7" s="11"/>
      <c r="V7" s="28"/>
      <c r="W7" s="28"/>
      <c r="X7" s="24"/>
      <c r="Y7" s="24"/>
      <c r="Z7" s="11"/>
      <c r="AA7" s="24"/>
      <c r="AB7" s="11"/>
      <c r="AC7" s="24"/>
      <c r="AD7" s="11"/>
      <c r="AE7" s="202" t="s">
        <v>303</v>
      </c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11"/>
      <c r="AU7" s="24"/>
      <c r="AV7" s="11"/>
      <c r="AW7" s="24"/>
      <c r="AX7" s="11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11"/>
      <c r="BJ7" s="24"/>
      <c r="BK7" s="24"/>
      <c r="BL7" s="24"/>
      <c r="BM7" s="24"/>
    </row>
    <row r="8" spans="1:65">
      <c r="A8" s="29">
        <f>'1-συμβολαια'!A8</f>
        <v>0</v>
      </c>
      <c r="B8" s="14" t="str">
        <f>'4-πολλυπρ'!D8</f>
        <v>τραπεζα ;;;??? [= ;;;???</v>
      </c>
      <c r="C8" s="14" t="str">
        <f>'4-πολλυπρ'!I8</f>
        <v>219-129</v>
      </c>
      <c r="D8" s="24"/>
      <c r="E8" s="24"/>
      <c r="F8" s="11"/>
      <c r="G8" s="28"/>
      <c r="H8" s="11"/>
      <c r="I8" s="24"/>
      <c r="J8" s="11"/>
      <c r="K8" s="149" t="s">
        <v>303</v>
      </c>
      <c r="L8" s="24"/>
      <c r="M8" s="24"/>
      <c r="N8" s="24"/>
      <c r="O8" s="24"/>
      <c r="P8" s="24"/>
      <c r="Q8" s="24"/>
      <c r="R8" s="24"/>
      <c r="S8" s="24"/>
      <c r="T8" s="24"/>
      <c r="U8" s="11"/>
      <c r="V8" s="28"/>
      <c r="W8" s="28"/>
      <c r="X8" s="24"/>
      <c r="Y8" s="24"/>
      <c r="Z8" s="11"/>
      <c r="AA8" s="24"/>
      <c r="AB8" s="11"/>
      <c r="AC8" s="24"/>
      <c r="AD8" s="11"/>
      <c r="AE8" s="202" t="s">
        <v>303</v>
      </c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11"/>
      <c r="AU8" s="24"/>
      <c r="AV8" s="11"/>
      <c r="AW8" s="24"/>
      <c r="AX8" s="11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11"/>
      <c r="BJ8" s="24"/>
      <c r="BK8" s="24"/>
      <c r="BL8" s="24"/>
      <c r="BM8" s="24"/>
    </row>
    <row r="9" spans="1:65">
      <c r="A9" s="29" t="str">
        <f>'1-συμβολαια'!A9</f>
        <v>3ο</v>
      </c>
      <c r="B9" s="14" t="str">
        <f>'4-πολλυπρ'!D9</f>
        <v>τραπεζα ;;;??? [= ;;;???</v>
      </c>
      <c r="C9" s="14" t="str">
        <f>'4-πολλυπρ'!I9</f>
        <v>219-129</v>
      </c>
      <c r="D9" s="24"/>
      <c r="E9" s="24"/>
      <c r="F9" s="11"/>
      <c r="G9" s="28"/>
      <c r="H9" s="11"/>
      <c r="I9" s="24"/>
      <c r="J9" s="11"/>
      <c r="K9" s="149" t="s">
        <v>303</v>
      </c>
      <c r="L9" s="24"/>
      <c r="M9" s="24"/>
      <c r="N9" s="24"/>
      <c r="O9" s="24"/>
      <c r="P9" s="24"/>
      <c r="Q9" s="24"/>
      <c r="R9" s="24"/>
      <c r="S9" s="24"/>
      <c r="T9" s="24"/>
      <c r="U9" s="11"/>
      <c r="V9" s="28"/>
      <c r="W9" s="28"/>
      <c r="X9" s="24"/>
      <c r="Y9" s="24"/>
      <c r="Z9" s="11"/>
      <c r="AA9" s="24"/>
      <c r="AB9" s="11"/>
      <c r="AC9" s="24"/>
      <c r="AD9" s="11"/>
      <c r="AE9" s="202" t="s">
        <v>303</v>
      </c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11"/>
      <c r="AU9" s="24"/>
      <c r="AV9" s="11"/>
      <c r="AW9" s="24"/>
      <c r="AX9" s="11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11"/>
      <c r="BJ9" s="24"/>
      <c r="BK9" s="24"/>
      <c r="BL9" s="24"/>
      <c r="BM9" s="24"/>
    </row>
    <row r="10" spans="1:65">
      <c r="A10" s="29">
        <f>'1-συμβολαια'!A10</f>
        <v>0</v>
      </c>
      <c r="B10" s="14" t="str">
        <f>'4-πολλυπρ'!D10</f>
        <v>τραπεζα ;;;??? [= ;;;???</v>
      </c>
      <c r="C10" s="14" t="str">
        <f>'4-πολλυπρ'!I10</f>
        <v>219-129</v>
      </c>
      <c r="D10" s="24"/>
      <c r="E10" s="24"/>
      <c r="F10" s="11"/>
      <c r="G10" s="28"/>
      <c r="H10" s="11"/>
      <c r="I10" s="24"/>
      <c r="J10" s="11"/>
      <c r="K10" s="149" t="s">
        <v>303</v>
      </c>
      <c r="L10" s="24"/>
      <c r="M10" s="24"/>
      <c r="N10" s="24"/>
      <c r="O10" s="24"/>
      <c r="P10" s="24"/>
      <c r="Q10" s="24"/>
      <c r="R10" s="24"/>
      <c r="S10" s="24"/>
      <c r="T10" s="24"/>
      <c r="U10" s="11"/>
      <c r="V10" s="28"/>
      <c r="W10" s="28"/>
      <c r="X10" s="24"/>
      <c r="Y10" s="24"/>
      <c r="Z10" s="11"/>
      <c r="AA10" s="24"/>
      <c r="AB10" s="11"/>
      <c r="AC10" s="24"/>
      <c r="AD10" s="11"/>
      <c r="AE10" s="202" t="s">
        <v>303</v>
      </c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11"/>
      <c r="AU10" s="24"/>
      <c r="AV10" s="11"/>
      <c r="AW10" s="24"/>
      <c r="AX10" s="11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11"/>
      <c r="BJ10" s="24"/>
      <c r="BK10" s="24"/>
      <c r="BL10" s="24"/>
      <c r="BM10" s="24"/>
    </row>
    <row r="11" spans="1:65">
      <c r="A11" s="29">
        <f>'1-συμβολαια'!A11</f>
        <v>0</v>
      </c>
      <c r="B11" s="14" t="str">
        <f>'4-πολλυπρ'!D11</f>
        <v>τραπεζα ;;;??? [= ;;;???</v>
      </c>
      <c r="C11" s="14" t="str">
        <f>'4-πολλυπρ'!I11</f>
        <v>219-129</v>
      </c>
      <c r="D11" s="24"/>
      <c r="E11" s="24"/>
      <c r="F11" s="11"/>
      <c r="G11" s="28"/>
      <c r="H11" s="11"/>
      <c r="I11" s="24"/>
      <c r="J11" s="11"/>
      <c r="K11" s="149" t="s">
        <v>303</v>
      </c>
      <c r="L11" s="24"/>
      <c r="M11" s="24"/>
      <c r="N11" s="24"/>
      <c r="O11" s="24"/>
      <c r="P11" s="24"/>
      <c r="Q11" s="24"/>
      <c r="R11" s="24"/>
      <c r="S11" s="24"/>
      <c r="T11" s="24"/>
      <c r="U11" s="11"/>
      <c r="V11" s="28"/>
      <c r="W11" s="28"/>
      <c r="X11" s="24"/>
      <c r="Y11" s="24"/>
      <c r="Z11" s="11"/>
      <c r="AA11" s="24"/>
      <c r="AB11" s="11"/>
      <c r="AC11" s="24"/>
      <c r="AD11" s="11"/>
      <c r="AE11" s="202" t="s">
        <v>303</v>
      </c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11"/>
      <c r="AU11" s="24"/>
      <c r="AV11" s="11"/>
      <c r="AW11" s="24"/>
      <c r="AX11" s="11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11"/>
      <c r="BJ11" s="24"/>
      <c r="BK11" s="24"/>
      <c r="BL11" s="24"/>
      <c r="BM11" s="24"/>
    </row>
    <row r="13" spans="1:65">
      <c r="F13" s="796" t="s">
        <v>304</v>
      </c>
      <c r="G13" s="796"/>
      <c r="H13" s="796"/>
      <c r="I13" s="796"/>
    </row>
    <row r="14" spans="1:65">
      <c r="F14" s="796"/>
      <c r="G14" s="796"/>
      <c r="H14" s="796"/>
      <c r="I14" s="796"/>
    </row>
  </sheetData>
  <mergeCells count="9">
    <mergeCell ref="AX1:BM1"/>
    <mergeCell ref="D2:E2"/>
    <mergeCell ref="F13:I14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W82"/>
  <sheetViews>
    <sheetView workbookViewId="0">
      <pane ySplit="2" topLeftCell="A3" activePane="bottomLeft" state="frozen"/>
      <selection pane="bottomLeft" activeCell="A19" sqref="A19"/>
    </sheetView>
  </sheetViews>
  <sheetFormatPr defaultRowHeight="11.25"/>
  <cols>
    <col min="1" max="1" width="8.140625" style="7" bestFit="1" customWidth="1"/>
    <col min="2" max="2" width="8.7109375" style="142" bestFit="1" customWidth="1"/>
    <col min="3" max="3" width="13.7109375" style="90" bestFit="1" customWidth="1"/>
    <col min="4" max="4" width="7.28515625" style="3" customWidth="1"/>
    <col min="5" max="5" width="7.140625" style="3" customWidth="1"/>
    <col min="6" max="6" width="9" style="3" customWidth="1"/>
    <col min="7" max="7" width="7.28515625" style="2" customWidth="1"/>
    <col min="8" max="8" width="10.28515625" style="2" customWidth="1"/>
    <col min="9" max="9" width="9.42578125" style="2" bestFit="1" customWidth="1"/>
    <col min="10" max="10" width="9" style="2" customWidth="1"/>
    <col min="11" max="11" width="9.42578125" style="2" bestFit="1" customWidth="1"/>
    <col min="12" max="12" width="9" style="2" customWidth="1"/>
    <col min="13" max="13" width="8.140625" style="2" bestFit="1" customWidth="1"/>
    <col min="14" max="14" width="11.140625" style="2" customWidth="1"/>
    <col min="15" max="15" width="8.140625" style="2" bestFit="1" customWidth="1"/>
    <col min="16" max="16" width="8.140625" style="7" bestFit="1" customWidth="1"/>
    <col min="17" max="17" width="8.140625" style="2" bestFit="1" customWidth="1"/>
    <col min="18" max="18" width="12.42578125" style="73" customWidth="1"/>
    <col min="19" max="19" width="8.5703125" style="73" customWidth="1"/>
    <col min="20" max="20" width="10.28515625" style="2" customWidth="1"/>
    <col min="21" max="21" width="10.28515625" style="2" bestFit="1" customWidth="1"/>
    <col min="22" max="22" width="9.7109375" style="2" customWidth="1"/>
    <col min="23" max="23" width="10.28515625" style="2" customWidth="1"/>
    <col min="24" max="24" width="9.42578125" style="2" bestFit="1" customWidth="1"/>
    <col min="25" max="25" width="10.28515625" style="2" bestFit="1" customWidth="1"/>
    <col min="26" max="26" width="9" style="2" customWidth="1"/>
    <col min="27" max="27" width="9.42578125" style="2" bestFit="1" customWidth="1"/>
    <col min="28" max="28" width="8.28515625" style="2" bestFit="1" customWidth="1"/>
    <col min="29" max="29" width="10.28515625" style="2" bestFit="1" customWidth="1"/>
    <col min="30" max="30" width="9.42578125" style="2" bestFit="1" customWidth="1"/>
    <col min="31" max="31" width="9" style="2" bestFit="1" customWidth="1"/>
    <col min="32" max="32" width="9.42578125" style="2" bestFit="1" customWidth="1"/>
    <col min="33" max="33" width="10.28515625" style="2" bestFit="1" customWidth="1"/>
    <col min="34" max="34" width="9.42578125" style="2" bestFit="1" customWidth="1"/>
    <col min="35" max="35" width="8.7109375" style="27" bestFit="1" customWidth="1"/>
    <col min="36" max="36" width="10.28515625" style="27" bestFit="1" customWidth="1"/>
    <col min="37" max="37" width="21.42578125" style="75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2" ht="29.25" customHeight="1">
      <c r="A1" s="814" t="s">
        <v>1</v>
      </c>
      <c r="B1" s="816" t="s">
        <v>2</v>
      </c>
      <c r="C1" s="813" t="s">
        <v>0</v>
      </c>
      <c r="D1" s="817" t="s">
        <v>11</v>
      </c>
      <c r="E1" s="811" t="s">
        <v>12</v>
      </c>
      <c r="F1" s="790" t="s">
        <v>475</v>
      </c>
      <c r="G1" s="791"/>
      <c r="H1" s="791"/>
      <c r="I1" s="792"/>
      <c r="J1" s="806" t="s">
        <v>478</v>
      </c>
      <c r="K1" s="807"/>
      <c r="L1" s="823" t="s">
        <v>126</v>
      </c>
      <c r="M1" s="824"/>
      <c r="N1" s="840" t="s">
        <v>474</v>
      </c>
      <c r="O1" s="841"/>
      <c r="P1" s="837" t="s">
        <v>75</v>
      </c>
      <c r="Q1" s="838"/>
      <c r="R1" s="838"/>
      <c r="S1" s="838"/>
      <c r="T1" s="839"/>
      <c r="U1" s="840" t="s">
        <v>467</v>
      </c>
      <c r="V1" s="840"/>
      <c r="W1" s="829" t="s">
        <v>41</v>
      </c>
      <c r="X1" s="830"/>
      <c r="Y1" s="831"/>
      <c r="Z1" s="708" t="s">
        <v>56</v>
      </c>
      <c r="AA1" s="709"/>
      <c r="AB1" s="832"/>
      <c r="AC1" s="827" t="s">
        <v>76</v>
      </c>
      <c r="AD1" s="828"/>
      <c r="AE1" s="828"/>
      <c r="AF1" s="828"/>
      <c r="AG1" s="828"/>
      <c r="AH1" s="371"/>
      <c r="AI1" s="833" t="s">
        <v>52</v>
      </c>
      <c r="AJ1" s="835" t="s">
        <v>42</v>
      </c>
      <c r="AK1" s="825" t="s">
        <v>79</v>
      </c>
      <c r="AL1" s="820" t="s">
        <v>29</v>
      </c>
      <c r="AM1" s="821"/>
      <c r="AN1" s="821"/>
      <c r="AO1" s="821"/>
      <c r="AP1" s="822"/>
    </row>
    <row r="2" spans="1:42" ht="39" thickBot="1">
      <c r="A2" s="815"/>
      <c r="B2" s="557"/>
      <c r="C2" s="585"/>
      <c r="D2" s="818"/>
      <c r="E2" s="812"/>
      <c r="F2" s="343" t="s">
        <v>242</v>
      </c>
      <c r="G2" s="344" t="s">
        <v>90</v>
      </c>
      <c r="H2" s="344" t="s">
        <v>45</v>
      </c>
      <c r="I2" s="340" t="s">
        <v>389</v>
      </c>
      <c r="J2" s="273" t="s">
        <v>23</v>
      </c>
      <c r="K2" s="342" t="s">
        <v>389</v>
      </c>
      <c r="L2" s="37" t="s">
        <v>23</v>
      </c>
      <c r="M2" s="340" t="s">
        <v>389</v>
      </c>
      <c r="N2" s="66" t="s">
        <v>23</v>
      </c>
      <c r="O2" s="341" t="s">
        <v>389</v>
      </c>
      <c r="P2" s="384" t="s">
        <v>23</v>
      </c>
      <c r="Q2" s="385" t="s">
        <v>389</v>
      </c>
      <c r="R2" s="72" t="s">
        <v>80</v>
      </c>
      <c r="S2" s="72" t="s">
        <v>494</v>
      </c>
      <c r="T2" s="383" t="s">
        <v>495</v>
      </c>
      <c r="U2" s="66" t="s">
        <v>23</v>
      </c>
      <c r="V2" s="341" t="s">
        <v>389</v>
      </c>
      <c r="W2" s="37" t="s">
        <v>23</v>
      </c>
      <c r="X2" s="273" t="s">
        <v>389</v>
      </c>
      <c r="Y2" s="32" t="s">
        <v>34</v>
      </c>
      <c r="Z2" s="37" t="s">
        <v>23</v>
      </c>
      <c r="AA2" s="273" t="s">
        <v>389</v>
      </c>
      <c r="AB2" s="244" t="s">
        <v>34</v>
      </c>
      <c r="AC2" s="37" t="s">
        <v>476</v>
      </c>
      <c r="AD2" s="273" t="s">
        <v>389</v>
      </c>
      <c r="AE2" s="9" t="s">
        <v>477</v>
      </c>
      <c r="AF2" s="273" t="s">
        <v>389</v>
      </c>
      <c r="AG2" s="67" t="s">
        <v>33</v>
      </c>
      <c r="AH2" s="372" t="s">
        <v>389</v>
      </c>
      <c r="AI2" s="834"/>
      <c r="AJ2" s="836"/>
      <c r="AK2" s="826"/>
      <c r="AL2" s="820"/>
      <c r="AM2" s="821"/>
      <c r="AN2" s="821"/>
      <c r="AO2" s="821"/>
      <c r="AP2" s="822"/>
    </row>
    <row r="3" spans="1:42" s="5" customFormat="1">
      <c r="A3" s="402" t="str">
        <f>'1-συμβολαια'!A3</f>
        <v>1ο  τραπεζας</v>
      </c>
      <c r="B3" s="355">
        <f>'1-συμβολαια'!B3</f>
        <v>33717</v>
      </c>
      <c r="C3" s="323" t="str">
        <f>'1-συμβολαια'!C3</f>
        <v>δάνειο χρεωλυτικό</v>
      </c>
      <c r="D3" s="316" t="str">
        <f>'4-πολλυπρ'!D3</f>
        <v>τραπεζα ;;;??? [= ;;;???</v>
      </c>
      <c r="E3" s="316" t="str">
        <f>'4-πολλυπρ'!I3</f>
        <v>219-129</v>
      </c>
      <c r="F3" s="316">
        <f>'14-βιβλΕσ'!O3</f>
        <v>12702.5</v>
      </c>
      <c r="G3" s="290">
        <f>'14-βιβλΕσ'!Q3</f>
        <v>0</v>
      </c>
      <c r="H3" s="290">
        <f t="shared" ref="H3:H11" si="0">F3+G3</f>
        <v>12702.5</v>
      </c>
      <c r="I3" s="324">
        <f t="shared" ref="I3:I11" si="1">H3/340.75</f>
        <v>37.278063096111516</v>
      </c>
      <c r="J3" s="290">
        <f>'8-κ-15-17'!AG3</f>
        <v>91000.000000000015</v>
      </c>
      <c r="K3" s="324">
        <f t="shared" ref="K3:K11" si="2">J3/340.75</f>
        <v>267.05796038151141</v>
      </c>
      <c r="L3" s="290">
        <f>'14-βιβλΕσ'!R3</f>
        <v>3330</v>
      </c>
      <c r="M3" s="324">
        <f t="shared" ref="M3:M11" si="3">L3/340.75</f>
        <v>9.7725605282465153</v>
      </c>
      <c r="N3" s="290">
        <f>('14-βιβλΕσ'!N3+'14-βιβλΕσ'!O3+'14-βιβλΕσ'!R3)*30%</f>
        <v>27388.5</v>
      </c>
      <c r="O3" s="324">
        <f t="shared" ref="O3:O11" si="4">N3/340.75</f>
        <v>80.377109317681587</v>
      </c>
      <c r="P3" s="290">
        <f>AF3</f>
        <v>0</v>
      </c>
      <c r="Q3" s="324">
        <f t="shared" ref="Q3:Q11" si="5">P3/340.75</f>
        <v>0</v>
      </c>
      <c r="R3" s="290"/>
      <c r="S3" s="290"/>
      <c r="T3" s="324"/>
      <c r="U3" s="290">
        <f>AG3</f>
        <v>182340</v>
      </c>
      <c r="V3" s="324">
        <f t="shared" ref="V3:X11" si="6">U3/340.75</f>
        <v>535.11371973587677</v>
      </c>
      <c r="W3" s="290">
        <f>AG3+U3</f>
        <v>364680</v>
      </c>
      <c r="X3" s="324">
        <f t="shared" si="6"/>
        <v>1070.2274394717535</v>
      </c>
      <c r="Y3" s="293">
        <v>206956.18541014916</v>
      </c>
      <c r="Z3" s="394"/>
      <c r="AA3" s="395"/>
      <c r="AB3" s="396"/>
      <c r="AC3" s="290">
        <f>'1-συμβολαια'!L3+'8-κ-15-17'!AE3+'14-βιβλΕσ'!L3+'14-βιβλΕσ'!Q3+'14-βιβλΕσ'!R3</f>
        <v>182340</v>
      </c>
      <c r="AD3" s="324">
        <f t="shared" ref="AD3:AD11" si="7">AC3/340.75</f>
        <v>535.11371973587677</v>
      </c>
      <c r="AE3" s="290">
        <f>'1-συμβολαια'!M3</f>
        <v>0</v>
      </c>
      <c r="AF3" s="324">
        <f t="shared" ref="AF3:AH11" si="8">AE3/340.75</f>
        <v>0</v>
      </c>
      <c r="AG3" s="290">
        <f t="shared" ref="AG3:AG11" si="9">AC3-AE3</f>
        <v>182340</v>
      </c>
      <c r="AH3" s="324">
        <f t="shared" si="8"/>
        <v>535.11371973587677</v>
      </c>
      <c r="AI3" s="325">
        <v>45959</v>
      </c>
      <c r="AJ3" s="326">
        <f>Y3+AB3</f>
        <v>206956.18541014916</v>
      </c>
      <c r="AK3" s="327"/>
      <c r="AL3" s="71"/>
      <c r="AM3" s="71"/>
      <c r="AN3" s="71"/>
      <c r="AO3" s="71"/>
      <c r="AP3" s="71"/>
    </row>
    <row r="4" spans="1:42" s="5" customFormat="1">
      <c r="A4" s="402">
        <f>'1-συμβολαια'!A4</f>
        <v>0</v>
      </c>
      <c r="B4" s="355"/>
      <c r="C4" s="323" t="str">
        <f>'1-συμβολαια'!C4</f>
        <v>υποθήκη</v>
      </c>
      <c r="D4" s="316" t="str">
        <f>'4-πολλυπρ'!D4</f>
        <v>τραπεζα ;;;??? [= ;;;???</v>
      </c>
      <c r="E4" s="316" t="str">
        <f>'4-πολλυπρ'!I4</f>
        <v>219-129</v>
      </c>
      <c r="F4" s="316">
        <f>'14-βιβλΕσ'!O4</f>
        <v>13148</v>
      </c>
      <c r="G4" s="290">
        <f>'14-βιβλΕσ'!Q4</f>
        <v>245</v>
      </c>
      <c r="H4" s="290">
        <f t="shared" si="0"/>
        <v>13393</v>
      </c>
      <c r="I4" s="324">
        <f t="shared" si="1"/>
        <v>39.304475421863536</v>
      </c>
      <c r="J4" s="290">
        <f>'8-κ-15-17'!AG4</f>
        <v>97500.000000000015</v>
      </c>
      <c r="K4" s="324">
        <f t="shared" si="2"/>
        <v>286.13352898019082</v>
      </c>
      <c r="L4" s="290">
        <f>'14-βιβλΕσ'!R4</f>
        <v>3420</v>
      </c>
      <c r="M4" s="324">
        <f t="shared" si="3"/>
        <v>10.036683785766691</v>
      </c>
      <c r="N4" s="290">
        <f>('14-βιβλΕσ'!N4+'14-βιβλΕσ'!O4+'14-βιβλΕσ'!R4)*30%</f>
        <v>28164</v>
      </c>
      <c r="O4" s="324">
        <f t="shared" si="4"/>
        <v>82.652971386647096</v>
      </c>
      <c r="P4" s="290">
        <f t="shared" ref="P4:P11" si="10">AF4</f>
        <v>0</v>
      </c>
      <c r="Q4" s="324">
        <f t="shared" si="5"/>
        <v>0</v>
      </c>
      <c r="R4" s="290"/>
      <c r="S4" s="290"/>
      <c r="T4" s="324"/>
      <c r="U4" s="290">
        <f>AG4</f>
        <v>191625</v>
      </c>
      <c r="V4" s="324">
        <f t="shared" si="6"/>
        <v>562.36243580337486</v>
      </c>
      <c r="W4" s="290">
        <f t="shared" ref="W4:W11" si="11">AG4+U4</f>
        <v>383250</v>
      </c>
      <c r="X4" s="324">
        <f t="shared" si="6"/>
        <v>1124.7248716067497</v>
      </c>
      <c r="Y4" s="293">
        <v>217494.67494362037</v>
      </c>
      <c r="Z4" s="394"/>
      <c r="AA4" s="395"/>
      <c r="AB4" s="396"/>
      <c r="AC4" s="290">
        <f>'1-συμβολαια'!L4+'8-κ-15-17'!AE4+'14-βιβλΕσ'!L4+'14-βιβλΕσ'!Q4+'14-βιβλΕσ'!R4</f>
        <v>191625</v>
      </c>
      <c r="AD4" s="324">
        <f t="shared" si="7"/>
        <v>562.36243580337486</v>
      </c>
      <c r="AE4" s="290">
        <f>'1-συμβολαια'!M4</f>
        <v>0</v>
      </c>
      <c r="AF4" s="324">
        <f t="shared" si="8"/>
        <v>0</v>
      </c>
      <c r="AG4" s="290">
        <f t="shared" si="9"/>
        <v>191625</v>
      </c>
      <c r="AH4" s="324">
        <f t="shared" si="8"/>
        <v>562.36243580337486</v>
      </c>
      <c r="AI4" s="325"/>
      <c r="AJ4" s="326">
        <f t="shared" ref="AJ4:AJ11" si="12">Y4+AB4</f>
        <v>217494.67494362037</v>
      </c>
      <c r="AK4" s="327"/>
      <c r="AL4" s="71"/>
      <c r="AM4" s="71"/>
      <c r="AN4" s="71"/>
      <c r="AO4" s="71"/>
      <c r="AP4" s="71"/>
    </row>
    <row r="5" spans="1:42" s="5" customFormat="1" ht="12" thickBot="1">
      <c r="A5" s="403">
        <f>'1-συμβολαια'!A5</f>
        <v>0</v>
      </c>
      <c r="B5" s="404"/>
      <c r="C5" s="413" t="str">
        <f>'1-συμβολαια'!C5</f>
        <v>δανείου ΤΟΚΟΙ</v>
      </c>
      <c r="D5" s="406" t="str">
        <f>'4-πολλυπρ'!D5</f>
        <v>τραπεζα ;;;??? [= ;;;???</v>
      </c>
      <c r="E5" s="406" t="str">
        <f>'4-πολλυπρ'!I5</f>
        <v>219-129</v>
      </c>
      <c r="F5" s="406">
        <f>'14-βιβλΕσ'!O5</f>
        <v>32888.95175</v>
      </c>
      <c r="G5" s="408">
        <f>'14-βιβλΕσ'!Q5</f>
        <v>0</v>
      </c>
      <c r="H5" s="408">
        <f t="shared" ref="H5" si="13">F5+G5</f>
        <v>32888.95175</v>
      </c>
      <c r="I5" s="426">
        <f t="shared" ref="I5" si="14">H5/340.75</f>
        <v>96.519300807043294</v>
      </c>
      <c r="J5" s="408">
        <f>'8-κ-15-17'!AG5</f>
        <v>246272.39</v>
      </c>
      <c r="K5" s="426">
        <f t="shared" ref="K5" si="15">J5/340.75</f>
        <v>722.73628760088047</v>
      </c>
      <c r="L5" s="408">
        <f>'14-βιβλΕσ'!R5</f>
        <v>300</v>
      </c>
      <c r="M5" s="426">
        <f t="shared" ref="M5" si="16">L5/340.75</f>
        <v>0.88041085840058697</v>
      </c>
      <c r="N5" s="408">
        <f>('14-βιβλΕσ'!N5+'14-βιβλΕσ'!O5+'14-βιβλΕσ'!R5)*30%</f>
        <v>66439.9035</v>
      </c>
      <c r="O5" s="426">
        <f t="shared" ref="O5" si="17">N5/340.75</f>
        <v>194.98137490829055</v>
      </c>
      <c r="P5" s="408">
        <f t="shared" si="10"/>
        <v>0</v>
      </c>
      <c r="Q5" s="426">
        <f t="shared" si="5"/>
        <v>0</v>
      </c>
      <c r="R5" s="408"/>
      <c r="S5" s="408"/>
      <c r="T5" s="408"/>
      <c r="U5" s="408">
        <f t="shared" ref="U5:U11" si="18">AG5</f>
        <v>467738.73499999999</v>
      </c>
      <c r="V5" s="426">
        <f t="shared" si="6"/>
        <v>1372.6742039618489</v>
      </c>
      <c r="W5" s="408">
        <f t="shared" si="11"/>
        <v>935477.47</v>
      </c>
      <c r="X5" s="426">
        <f t="shared" si="6"/>
        <v>2745.3484079236978</v>
      </c>
      <c r="Y5" s="408">
        <v>530884.19635937572</v>
      </c>
      <c r="Z5" s="455"/>
      <c r="AA5" s="455"/>
      <c r="AB5" s="455"/>
      <c r="AC5" s="408">
        <f>'1-συμβολαια'!L5+'8-κ-15-17'!AE5+'14-βιβλΕσ'!L5+'14-βιβλΕσ'!Q5+'14-βιβλΕσ'!R5</f>
        <v>467738.73499999999</v>
      </c>
      <c r="AD5" s="426">
        <f t="shared" ref="AD5" si="19">AC5/340.75</f>
        <v>1372.6742039618489</v>
      </c>
      <c r="AE5" s="408">
        <f>'1-συμβολαια'!M5</f>
        <v>0</v>
      </c>
      <c r="AF5" s="426">
        <f t="shared" ref="AF5" si="20">AE5/340.75</f>
        <v>0</v>
      </c>
      <c r="AG5" s="408">
        <f t="shared" si="9"/>
        <v>467738.73499999999</v>
      </c>
      <c r="AH5" s="426">
        <f t="shared" ref="AH5" si="21">AG5/340.75</f>
        <v>1372.6742039618489</v>
      </c>
      <c r="AI5" s="425"/>
      <c r="AJ5" s="428">
        <f t="shared" ref="AJ5" si="22">Y5+AB5</f>
        <v>530884.19635937572</v>
      </c>
      <c r="AK5" s="456"/>
      <c r="AL5" s="412"/>
      <c r="AM5" s="412"/>
      <c r="AN5" s="412"/>
      <c r="AO5" s="412"/>
      <c r="AP5" s="412"/>
    </row>
    <row r="6" spans="1:42" s="5" customFormat="1">
      <c r="A6" s="423" t="str">
        <f>'1-συμβολαια'!A6</f>
        <v>2ο  τραπεζας</v>
      </c>
      <c r="B6" s="355">
        <f>'1-συμβολαια'!B6</f>
        <v>33742</v>
      </c>
      <c r="C6" s="323" t="str">
        <f>'1-συμβολαια'!C6</f>
        <v>δάνειο χρεωλυτικό</v>
      </c>
      <c r="D6" s="316" t="str">
        <f>'4-πολλυπρ'!D6</f>
        <v>τραπεζα ;;;??? [= ;;;???</v>
      </c>
      <c r="E6" s="316" t="str">
        <f>'4-πολλυπρ'!I6</f>
        <v>219-129</v>
      </c>
      <c r="F6" s="316">
        <f>'14-βιβλΕσ'!O6</f>
        <v>12240.5</v>
      </c>
      <c r="G6" s="290">
        <f>'14-βιβλΕσ'!Q6</f>
        <v>0</v>
      </c>
      <c r="H6" s="290">
        <f t="shared" si="0"/>
        <v>12240.5</v>
      </c>
      <c r="I6" s="324">
        <f t="shared" si="1"/>
        <v>35.922230374174617</v>
      </c>
      <c r="J6" s="290">
        <f>'8-κ-15-17'!AG6</f>
        <v>91000.000000000015</v>
      </c>
      <c r="K6" s="324">
        <f t="shared" si="2"/>
        <v>267.05796038151141</v>
      </c>
      <c r="L6" s="290">
        <f>'14-βιβλΕσ'!R6</f>
        <v>900</v>
      </c>
      <c r="M6" s="324">
        <f t="shared" si="3"/>
        <v>2.6412325752017609</v>
      </c>
      <c r="N6" s="290">
        <f>('14-βιβλΕσ'!N6+'14-βιβλΕσ'!O6+'14-βιβλΕσ'!R6)*30%</f>
        <v>25399.5</v>
      </c>
      <c r="O6" s="324">
        <f t="shared" si="4"/>
        <v>74.539985326485692</v>
      </c>
      <c r="P6" s="290">
        <f t="shared" si="10"/>
        <v>0</v>
      </c>
      <c r="Q6" s="324">
        <f t="shared" si="5"/>
        <v>0</v>
      </c>
      <c r="R6" s="290"/>
      <c r="S6" s="290"/>
      <c r="T6" s="324"/>
      <c r="U6" s="290">
        <f t="shared" si="18"/>
        <v>175710</v>
      </c>
      <c r="V6" s="324">
        <f t="shared" si="6"/>
        <v>515.65663976522376</v>
      </c>
      <c r="W6" s="290">
        <f t="shared" si="11"/>
        <v>351420</v>
      </c>
      <c r="X6" s="324">
        <f t="shared" si="6"/>
        <v>1031.3132795304475</v>
      </c>
      <c r="Y6" s="290">
        <v>199431.12503245173</v>
      </c>
      <c r="Z6" s="394"/>
      <c r="AA6" s="394"/>
      <c r="AB6" s="394"/>
      <c r="AC6" s="290">
        <f>'1-συμβολαια'!L6+'8-κ-15-17'!AE6+'14-βιβλΕσ'!L6+'14-βιβλΕσ'!Q6+'14-βιβλΕσ'!R6</f>
        <v>175710</v>
      </c>
      <c r="AD6" s="324">
        <f t="shared" si="7"/>
        <v>515.65663976522376</v>
      </c>
      <c r="AE6" s="290">
        <f>'1-συμβολαια'!M6</f>
        <v>0</v>
      </c>
      <c r="AF6" s="324">
        <f t="shared" si="8"/>
        <v>0</v>
      </c>
      <c r="AG6" s="290">
        <f t="shared" si="9"/>
        <v>175710</v>
      </c>
      <c r="AH6" s="324">
        <f t="shared" si="8"/>
        <v>515.65663976522376</v>
      </c>
      <c r="AI6" s="427"/>
      <c r="AJ6" s="326">
        <f t="shared" si="12"/>
        <v>199431.12503245173</v>
      </c>
      <c r="AK6" s="457"/>
      <c r="AL6" s="330"/>
      <c r="AM6" s="330"/>
      <c r="AN6" s="330"/>
      <c r="AO6" s="330"/>
      <c r="AP6" s="330"/>
    </row>
    <row r="7" spans="1:42" s="5" customFormat="1">
      <c r="A7" s="423">
        <f>'1-συμβολαια'!A7</f>
        <v>0</v>
      </c>
      <c r="B7" s="355"/>
      <c r="C7" s="323" t="str">
        <f>'1-συμβολαια'!C7</f>
        <v>υποθήκη</v>
      </c>
      <c r="D7" s="316" t="str">
        <f>'4-πολλυπρ'!D7</f>
        <v>τραπεζα ;;;??? [= ;;;???</v>
      </c>
      <c r="E7" s="316" t="str">
        <f>'4-πολλυπρ'!I7</f>
        <v>219-129</v>
      </c>
      <c r="F7" s="316">
        <f>'14-βιβλΕσ'!O7</f>
        <v>13148</v>
      </c>
      <c r="G7" s="290">
        <f>'14-βιβλΕσ'!Q7</f>
        <v>245</v>
      </c>
      <c r="H7" s="290">
        <f t="shared" si="0"/>
        <v>13393</v>
      </c>
      <c r="I7" s="324">
        <f t="shared" si="1"/>
        <v>39.304475421863536</v>
      </c>
      <c r="J7" s="290">
        <f>'8-κ-15-17'!AG7</f>
        <v>97500.000000000015</v>
      </c>
      <c r="K7" s="324">
        <f t="shared" si="2"/>
        <v>286.13352898019082</v>
      </c>
      <c r="L7" s="290">
        <f>'14-βιβλΕσ'!R7</f>
        <v>2420</v>
      </c>
      <c r="M7" s="324">
        <f t="shared" si="3"/>
        <v>7.1019809244314009</v>
      </c>
      <c r="N7" s="290">
        <f>('14-βιβλΕσ'!N7+'14-βιβλΕσ'!O7+'14-βιβλΕσ'!R7)*30%</f>
        <v>27864</v>
      </c>
      <c r="O7" s="324">
        <f t="shared" si="4"/>
        <v>81.772560528246515</v>
      </c>
      <c r="P7" s="290">
        <f t="shared" si="10"/>
        <v>0</v>
      </c>
      <c r="Q7" s="324">
        <f t="shared" si="5"/>
        <v>0</v>
      </c>
      <c r="R7" s="290"/>
      <c r="S7" s="290"/>
      <c r="T7" s="324"/>
      <c r="U7" s="290">
        <f t="shared" si="18"/>
        <v>190625</v>
      </c>
      <c r="V7" s="324">
        <f t="shared" si="6"/>
        <v>559.4277329420396</v>
      </c>
      <c r="W7" s="290">
        <f t="shared" si="11"/>
        <v>381250</v>
      </c>
      <c r="X7" s="324">
        <f t="shared" si="6"/>
        <v>1118.8554658840792</v>
      </c>
      <c r="Y7" s="293">
        <v>216359.67337835711</v>
      </c>
      <c r="Z7" s="394"/>
      <c r="AA7" s="394"/>
      <c r="AB7" s="394"/>
      <c r="AC7" s="290">
        <f>'1-συμβολαια'!L7+'8-κ-15-17'!AE7+'14-βιβλΕσ'!L7+'14-βιβλΕσ'!Q7+'14-βιβλΕσ'!R7</f>
        <v>190625</v>
      </c>
      <c r="AD7" s="324">
        <f t="shared" si="7"/>
        <v>559.4277329420396</v>
      </c>
      <c r="AE7" s="290">
        <f>'1-συμβολαια'!M7</f>
        <v>0</v>
      </c>
      <c r="AF7" s="324">
        <f t="shared" si="8"/>
        <v>0</v>
      </c>
      <c r="AG7" s="290">
        <f t="shared" si="9"/>
        <v>190625</v>
      </c>
      <c r="AH7" s="324">
        <f t="shared" si="8"/>
        <v>559.4277329420396</v>
      </c>
      <c r="AI7" s="325"/>
      <c r="AJ7" s="326">
        <f t="shared" si="12"/>
        <v>216359.67337835711</v>
      </c>
      <c r="AK7" s="327"/>
      <c r="AL7" s="71"/>
      <c r="AM7" s="71"/>
      <c r="AN7" s="71"/>
      <c r="AO7" s="71"/>
      <c r="AP7" s="71"/>
    </row>
    <row r="8" spans="1:42" s="5" customFormat="1" ht="12" thickBot="1">
      <c r="A8" s="424">
        <f>'1-συμβολαια'!A8</f>
        <v>0</v>
      </c>
      <c r="B8" s="404"/>
      <c r="C8" s="413" t="str">
        <f>'1-συμβολαια'!C8</f>
        <v>δανείου ΤΟΚΟΙ</v>
      </c>
      <c r="D8" s="406" t="str">
        <f>'4-πολλυπρ'!D8</f>
        <v>τραπεζα ;;;??? [= ;;;???</v>
      </c>
      <c r="E8" s="406" t="str">
        <f>'4-πολλυπρ'!I8</f>
        <v>219-129</v>
      </c>
      <c r="F8" s="406">
        <f>'14-βιβλΕσ'!O8</f>
        <v>32888.95175</v>
      </c>
      <c r="G8" s="408">
        <f>'14-βιβλΕσ'!Q8</f>
        <v>0</v>
      </c>
      <c r="H8" s="408">
        <f t="shared" ref="H8" si="23">F8+G8</f>
        <v>32888.95175</v>
      </c>
      <c r="I8" s="426">
        <f t="shared" ref="I8" si="24">H8/340.75</f>
        <v>96.519300807043294</v>
      </c>
      <c r="J8" s="408">
        <f>'8-κ-15-17'!AG8</f>
        <v>246272.39</v>
      </c>
      <c r="K8" s="426">
        <f t="shared" ref="K8" si="25">J8/340.75</f>
        <v>722.73628760088047</v>
      </c>
      <c r="L8" s="408">
        <f>'14-βιβλΕσ'!R8</f>
        <v>300</v>
      </c>
      <c r="M8" s="426">
        <f t="shared" ref="M8" si="26">L8/340.75</f>
        <v>0.88041085840058697</v>
      </c>
      <c r="N8" s="408">
        <f>('14-βιβλΕσ'!N8+'14-βιβλΕσ'!O8+'14-βιβλΕσ'!R8)*30%</f>
        <v>66439.9035</v>
      </c>
      <c r="O8" s="426">
        <f t="shared" ref="O8" si="27">N8/340.75</f>
        <v>194.98137490829055</v>
      </c>
      <c r="P8" s="408">
        <f t="shared" si="10"/>
        <v>0</v>
      </c>
      <c r="Q8" s="426">
        <f t="shared" si="5"/>
        <v>0</v>
      </c>
      <c r="R8" s="408"/>
      <c r="S8" s="408"/>
      <c r="T8" s="408"/>
      <c r="U8" s="408">
        <f t="shared" si="18"/>
        <v>467738.73499999999</v>
      </c>
      <c r="V8" s="426">
        <f t="shared" si="6"/>
        <v>1372.6742039618489</v>
      </c>
      <c r="W8" s="408">
        <f t="shared" si="11"/>
        <v>935477.47</v>
      </c>
      <c r="X8" s="426">
        <f t="shared" si="6"/>
        <v>2745.3484079236978</v>
      </c>
      <c r="Y8" s="408">
        <v>530884.19635937572</v>
      </c>
      <c r="Z8" s="455"/>
      <c r="AA8" s="455"/>
      <c r="AB8" s="455"/>
      <c r="AC8" s="408">
        <f>'1-συμβολαια'!L8+'8-κ-15-17'!AE8+'14-βιβλΕσ'!L8+'14-βιβλΕσ'!Q8+'14-βιβλΕσ'!R8</f>
        <v>467738.73499999999</v>
      </c>
      <c r="AD8" s="426">
        <f t="shared" ref="AD8" si="28">AC8/340.75</f>
        <v>1372.6742039618489</v>
      </c>
      <c r="AE8" s="408">
        <f>'1-συμβολαια'!M8</f>
        <v>0</v>
      </c>
      <c r="AF8" s="426">
        <f t="shared" ref="AF8" si="29">AE8/340.75</f>
        <v>0</v>
      </c>
      <c r="AG8" s="408">
        <f t="shared" si="9"/>
        <v>467738.73499999999</v>
      </c>
      <c r="AH8" s="426">
        <f t="shared" ref="AH8" si="30">AG8/340.75</f>
        <v>1372.6742039618489</v>
      </c>
      <c r="AI8" s="425"/>
      <c r="AJ8" s="428">
        <f t="shared" ref="AJ8" si="31">Y8+AB8</f>
        <v>530884.19635937572</v>
      </c>
      <c r="AK8" s="456"/>
      <c r="AL8" s="412"/>
      <c r="AM8" s="412"/>
      <c r="AN8" s="412"/>
      <c r="AO8" s="412"/>
      <c r="AP8" s="412"/>
    </row>
    <row r="9" spans="1:42" s="5" customFormat="1">
      <c r="A9" s="402" t="str">
        <f>'1-συμβολαια'!A9</f>
        <v>3ο</v>
      </c>
      <c r="B9" s="355">
        <f>'1-συμβολαια'!B9</f>
        <v>34009</v>
      </c>
      <c r="C9" s="323" t="str">
        <f>'1-συμβολαια'!C9</f>
        <v>δάνειο χρεωλυτικό</v>
      </c>
      <c r="D9" s="316" t="str">
        <f>'4-πολλυπρ'!D9</f>
        <v>τραπεζα ;;;??? [= ;;;???</v>
      </c>
      <c r="E9" s="316" t="str">
        <f>'4-πολλυπρ'!I9</f>
        <v>219-129</v>
      </c>
      <c r="F9" s="316">
        <f>'14-βιβλΕσ'!O9</f>
        <v>338</v>
      </c>
      <c r="G9" s="290">
        <f>'14-βιβλΕσ'!Q9</f>
        <v>0</v>
      </c>
      <c r="H9" s="290">
        <f t="shared" si="0"/>
        <v>338</v>
      </c>
      <c r="I9" s="324">
        <f t="shared" si="1"/>
        <v>0.99192956713132796</v>
      </c>
      <c r="J9" s="290">
        <f>'8-κ-15-17'!AG9</f>
        <v>0</v>
      </c>
      <c r="K9" s="324">
        <f t="shared" si="2"/>
        <v>0</v>
      </c>
      <c r="L9" s="290">
        <f>'14-βιβλΕσ'!R9</f>
        <v>2500</v>
      </c>
      <c r="M9" s="324">
        <f t="shared" si="3"/>
        <v>7.3367571533382243</v>
      </c>
      <c r="N9" s="290">
        <f>('14-βιβλΕσ'!N9+'14-βιβλΕσ'!O9+'14-βιβλΕσ'!R9)*30%</f>
        <v>2074.5</v>
      </c>
      <c r="O9" s="324">
        <f t="shared" si="4"/>
        <v>6.0880410858400591</v>
      </c>
      <c r="P9" s="290">
        <f t="shared" si="10"/>
        <v>12.531181217901688</v>
      </c>
      <c r="Q9" s="324">
        <f t="shared" si="5"/>
        <v>3.6775293376087127E-2</v>
      </c>
      <c r="R9" s="290" t="s">
        <v>541</v>
      </c>
      <c r="S9" s="324">
        <v>322.25</v>
      </c>
      <c r="T9" s="324">
        <v>1125.1300000000001</v>
      </c>
      <c r="U9" s="290">
        <f t="shared" si="18"/>
        <v>3990</v>
      </c>
      <c r="V9" s="324">
        <f t="shared" si="6"/>
        <v>11.709464416727807</v>
      </c>
      <c r="W9" s="290">
        <f t="shared" si="11"/>
        <v>7980</v>
      </c>
      <c r="X9" s="324">
        <f t="shared" si="6"/>
        <v>23.418928833455613</v>
      </c>
      <c r="Y9" s="290">
        <v>4528.6562454014138</v>
      </c>
      <c r="Z9" s="394"/>
      <c r="AA9" s="394"/>
      <c r="AB9" s="394"/>
      <c r="AC9" s="290">
        <f>'1-συμβολαια'!L9+'8-κ-15-17'!AE9+'14-βιβλΕσ'!L9+'14-βιβλΕσ'!Q9+'14-βιβλΕσ'!R9</f>
        <v>8260</v>
      </c>
      <c r="AD9" s="324">
        <f t="shared" si="7"/>
        <v>24.240645634629495</v>
      </c>
      <c r="AE9" s="290">
        <f>'1-συμβολαια'!M9</f>
        <v>4270</v>
      </c>
      <c r="AF9" s="324">
        <f t="shared" si="8"/>
        <v>12.531181217901688</v>
      </c>
      <c r="AG9" s="290">
        <f t="shared" si="9"/>
        <v>3990</v>
      </c>
      <c r="AH9" s="324">
        <f t="shared" si="8"/>
        <v>11.709464416727807</v>
      </c>
      <c r="AI9" s="427"/>
      <c r="AJ9" s="326">
        <f t="shared" si="12"/>
        <v>4528.6562454014138</v>
      </c>
      <c r="AK9" s="457"/>
      <c r="AL9" s="330"/>
      <c r="AM9" s="330"/>
      <c r="AN9" s="330"/>
      <c r="AO9" s="330"/>
      <c r="AP9" s="330"/>
    </row>
    <row r="10" spans="1:42" s="5" customFormat="1">
      <c r="A10" s="402">
        <f>'1-συμβολαια'!A10</f>
        <v>0</v>
      </c>
      <c r="B10" s="355"/>
      <c r="C10" s="323" t="str">
        <f>'1-συμβολαια'!C10</f>
        <v>υποθήκη</v>
      </c>
      <c r="D10" s="316" t="str">
        <f>'4-πολλυπρ'!D10</f>
        <v>τραπεζα ;;;??? [= ;;;???</v>
      </c>
      <c r="E10" s="316" t="str">
        <f>'4-πολλυπρ'!I10</f>
        <v>219-129</v>
      </c>
      <c r="F10" s="316">
        <f>'14-βιβλΕσ'!O10</f>
        <v>383</v>
      </c>
      <c r="G10" s="290">
        <f>'14-βιβλΕσ'!Q10</f>
        <v>245</v>
      </c>
      <c r="H10" s="290">
        <f t="shared" si="0"/>
        <v>628</v>
      </c>
      <c r="I10" s="324">
        <f t="shared" si="1"/>
        <v>1.8429933969185619</v>
      </c>
      <c r="J10" s="290">
        <f>'8-κ-15-17'!AG10</f>
        <v>1300.0000000000002</v>
      </c>
      <c r="K10" s="324">
        <f t="shared" si="2"/>
        <v>3.8151137197358773</v>
      </c>
      <c r="L10" s="290">
        <f>'14-βιβλΕσ'!R10</f>
        <v>2420</v>
      </c>
      <c r="M10" s="324">
        <f t="shared" si="3"/>
        <v>7.1019809244314009</v>
      </c>
      <c r="N10" s="290">
        <f>('14-βιβλΕσ'!N10+'14-βιβλΕσ'!O10+'14-βιβλΕσ'!R10)*30%</f>
        <v>2334</v>
      </c>
      <c r="O10" s="324">
        <f t="shared" si="4"/>
        <v>6.8495964783565668</v>
      </c>
      <c r="P10" s="290">
        <f t="shared" si="10"/>
        <v>0</v>
      </c>
      <c r="Q10" s="324">
        <f t="shared" si="5"/>
        <v>0</v>
      </c>
      <c r="R10" s="290"/>
      <c r="S10" s="290"/>
      <c r="T10" s="290"/>
      <c r="U10" s="290">
        <f t="shared" si="18"/>
        <v>9325</v>
      </c>
      <c r="V10" s="324">
        <f t="shared" si="6"/>
        <v>27.366104181951577</v>
      </c>
      <c r="W10" s="290">
        <f t="shared" si="11"/>
        <v>18650</v>
      </c>
      <c r="X10" s="324">
        <f t="shared" si="6"/>
        <v>54.732208363903155</v>
      </c>
      <c r="Y10" s="293">
        <v>10583.889596082259</v>
      </c>
      <c r="Z10" s="394"/>
      <c r="AA10" s="394"/>
      <c r="AB10" s="394"/>
      <c r="AC10" s="290">
        <f>'1-συμβολαια'!L10+'8-κ-15-17'!AE10+'14-βιβλΕσ'!L10+'14-βιβλΕσ'!Q10+'14-βιβλΕσ'!R10</f>
        <v>9325</v>
      </c>
      <c r="AD10" s="324">
        <f t="shared" si="7"/>
        <v>27.366104181951577</v>
      </c>
      <c r="AE10" s="290">
        <f>'1-συμβολαια'!M10</f>
        <v>0</v>
      </c>
      <c r="AF10" s="324">
        <f t="shared" si="8"/>
        <v>0</v>
      </c>
      <c r="AG10" s="290">
        <f t="shared" si="9"/>
        <v>9325</v>
      </c>
      <c r="AH10" s="324">
        <f t="shared" si="8"/>
        <v>27.366104181951577</v>
      </c>
      <c r="AI10" s="325"/>
      <c r="AJ10" s="326">
        <f t="shared" si="12"/>
        <v>10583.889596082259</v>
      </c>
      <c r="AK10" s="327"/>
      <c r="AL10" s="71"/>
      <c r="AM10" s="71"/>
      <c r="AN10" s="71"/>
      <c r="AO10" s="71"/>
      <c r="AP10" s="71"/>
    </row>
    <row r="11" spans="1:42" s="5" customFormat="1" ht="12" thickBot="1">
      <c r="A11" s="403">
        <f>'1-συμβολαια'!A11</f>
        <v>0</v>
      </c>
      <c r="B11" s="404"/>
      <c r="C11" s="413" t="str">
        <f>'1-συμβολαια'!C11</f>
        <v>δανείου ΤΟΚΟΙ</v>
      </c>
      <c r="D11" s="406" t="str">
        <f>'4-πολλυπρ'!D11</f>
        <v>τραπεζα ;;;??? [= ;;;???</v>
      </c>
      <c r="E11" s="406" t="str">
        <f>'4-πολλυπρ'!I11</f>
        <v>219-129</v>
      </c>
      <c r="F11" s="406">
        <f>'14-βιβλΕσ'!O11</f>
        <v>677.33502500000009</v>
      </c>
      <c r="G11" s="408">
        <f>'14-βιβλΕσ'!Q11</f>
        <v>0</v>
      </c>
      <c r="H11" s="408">
        <f t="shared" si="0"/>
        <v>677.33502500000009</v>
      </c>
      <c r="I11" s="426">
        <f t="shared" si="1"/>
        <v>1.9877770359501103</v>
      </c>
      <c r="J11" s="408">
        <f>'8-κ-15-17'!AG11</f>
        <v>3518.1770000000001</v>
      </c>
      <c r="K11" s="426">
        <f t="shared" si="2"/>
        <v>10.324804108584006</v>
      </c>
      <c r="L11" s="408">
        <f>'14-βιβλΕσ'!R11</f>
        <v>300</v>
      </c>
      <c r="M11" s="426">
        <f t="shared" si="3"/>
        <v>0.88041085840058697</v>
      </c>
      <c r="N11" s="408">
        <f>('14-βιβλΕσ'!N11+'14-βιβλΕσ'!O11+'14-βιβλΕσ'!R11)*30%</f>
        <v>2016.6700499999999</v>
      </c>
      <c r="O11" s="426">
        <f t="shared" si="4"/>
        <v>5.9183273661041822</v>
      </c>
      <c r="P11" s="408">
        <f t="shared" si="10"/>
        <v>0</v>
      </c>
      <c r="Q11" s="426">
        <f t="shared" si="5"/>
        <v>0</v>
      </c>
      <c r="R11" s="408"/>
      <c r="S11" s="408"/>
      <c r="T11" s="408"/>
      <c r="U11" s="408">
        <f t="shared" si="18"/>
        <v>10240.4105</v>
      </c>
      <c r="V11" s="426">
        <f t="shared" si="6"/>
        <v>30.052561995597944</v>
      </c>
      <c r="W11" s="408">
        <f t="shared" si="11"/>
        <v>20480.821</v>
      </c>
      <c r="X11" s="426">
        <f t="shared" si="6"/>
        <v>60.105123991195889</v>
      </c>
      <c r="Y11" s="408">
        <v>13129.675640697884</v>
      </c>
      <c r="Z11" s="455"/>
      <c r="AA11" s="455"/>
      <c r="AB11" s="455"/>
      <c r="AC11" s="408">
        <f>'1-συμβολαια'!L11+'8-κ-15-17'!AE11+'14-βιβλΕσ'!L11+'14-βιβλΕσ'!Q11+'14-βιβλΕσ'!R11</f>
        <v>10240.4105</v>
      </c>
      <c r="AD11" s="426">
        <f t="shared" si="7"/>
        <v>30.052561995597944</v>
      </c>
      <c r="AE11" s="408">
        <f>'1-συμβολαια'!M11</f>
        <v>0</v>
      </c>
      <c r="AF11" s="426">
        <f t="shared" si="8"/>
        <v>0</v>
      </c>
      <c r="AG11" s="408">
        <f t="shared" si="9"/>
        <v>10240.4105</v>
      </c>
      <c r="AH11" s="426">
        <f t="shared" si="8"/>
        <v>30.052561995597944</v>
      </c>
      <c r="AI11" s="425"/>
      <c r="AJ11" s="428">
        <f t="shared" si="12"/>
        <v>13129.675640697884</v>
      </c>
      <c r="AK11" s="456"/>
      <c r="AL11" s="412"/>
      <c r="AM11" s="412"/>
      <c r="AN11" s="412"/>
      <c r="AO11" s="412"/>
      <c r="AP11" s="412"/>
    </row>
    <row r="12" spans="1:42" ht="12" thickBot="1">
      <c r="A12" s="808" t="s">
        <v>35</v>
      </c>
      <c r="B12" s="809"/>
      <c r="C12" s="809"/>
      <c r="D12" s="809"/>
      <c r="E12" s="810"/>
      <c r="F12" s="272">
        <f t="shared" ref="F12:O12" si="32">SUM(F3:F11)</f>
        <v>118415.23852500001</v>
      </c>
      <c r="G12" s="272">
        <f t="shared" si="32"/>
        <v>735</v>
      </c>
      <c r="H12" s="272">
        <f t="shared" si="32"/>
        <v>119150.23852500001</v>
      </c>
      <c r="I12" s="39">
        <f t="shared" si="32"/>
        <v>349.67054592809978</v>
      </c>
      <c r="J12" s="272">
        <f t="shared" si="32"/>
        <v>874362.95700000005</v>
      </c>
      <c r="K12" s="39">
        <f t="shared" si="32"/>
        <v>2565.9954717534856</v>
      </c>
      <c r="L12" s="272">
        <f t="shared" si="32"/>
        <v>15890</v>
      </c>
      <c r="M12" s="39">
        <f t="shared" si="32"/>
        <v>46.63242846661776</v>
      </c>
      <c r="N12" s="272">
        <f t="shared" si="32"/>
        <v>248120.97705000002</v>
      </c>
      <c r="O12" s="39">
        <f t="shared" si="32"/>
        <v>728.16134130594287</v>
      </c>
      <c r="P12" s="460"/>
      <c r="Q12" s="461"/>
      <c r="R12" s="460"/>
      <c r="S12" s="460"/>
      <c r="T12" s="460"/>
      <c r="U12" s="272">
        <f>SUM(U3:U11)</f>
        <v>1699332.8804999997</v>
      </c>
      <c r="V12" s="39">
        <f>SUM(V3:V11)</f>
        <v>4987.0370667644902</v>
      </c>
      <c r="W12" s="272">
        <f>SUM(W3:W11)</f>
        <v>3398665.7609999995</v>
      </c>
      <c r="X12" s="39">
        <f>SUM(X3:X11)</f>
        <v>9974.0741335289804</v>
      </c>
      <c r="Y12" s="272">
        <f>SUM(Y3:Y11)</f>
        <v>1930252.2729655113</v>
      </c>
      <c r="Z12" s="465"/>
      <c r="AA12" s="465"/>
      <c r="AB12" s="465"/>
      <c r="AC12" s="272">
        <f t="shared" ref="AC12:AH12" si="33">SUM(AC3:AC11)</f>
        <v>1703602.8804999997</v>
      </c>
      <c r="AD12" s="39">
        <f t="shared" si="33"/>
        <v>4999.5682479823918</v>
      </c>
      <c r="AE12" s="272">
        <f t="shared" si="33"/>
        <v>4270</v>
      </c>
      <c r="AF12" s="39">
        <f t="shared" si="33"/>
        <v>12.531181217901688</v>
      </c>
      <c r="AG12" s="272">
        <f t="shared" si="33"/>
        <v>1699332.8804999997</v>
      </c>
      <c r="AH12" s="39">
        <f t="shared" si="33"/>
        <v>4987.0370667644902</v>
      </c>
      <c r="AI12" s="39"/>
      <c r="AJ12" s="272">
        <f>SUM(AJ3:AJ11)</f>
        <v>1930252.2729655113</v>
      </c>
    </row>
    <row r="13" spans="1:42">
      <c r="L13" s="73"/>
      <c r="M13" s="73"/>
      <c r="N13" s="73"/>
      <c r="O13" s="73"/>
    </row>
    <row r="14" spans="1:42">
      <c r="L14" s="139"/>
      <c r="M14" s="139"/>
      <c r="N14" s="139"/>
      <c r="O14" s="139"/>
      <c r="W14" s="139" t="s">
        <v>542</v>
      </c>
      <c r="AC14" s="139"/>
      <c r="AD14" s="139"/>
    </row>
    <row r="15" spans="1:42">
      <c r="R15" s="142">
        <v>34009</v>
      </c>
      <c r="Y15" s="181" t="s">
        <v>543</v>
      </c>
      <c r="AC15" s="140"/>
      <c r="AD15" s="140"/>
    </row>
    <row r="16" spans="1:42">
      <c r="R16" s="533">
        <v>38849</v>
      </c>
    </row>
    <row r="18" spans="38:49" ht="15">
      <c r="AL18" s="125"/>
      <c r="AM18" s="115"/>
      <c r="AN18" s="115"/>
      <c r="AO18" s="115"/>
      <c r="AP18" s="125"/>
    </row>
    <row r="19" spans="38:49" ht="15">
      <c r="AL19" s="126"/>
      <c r="AM19" s="126"/>
      <c r="AN19" s="126"/>
      <c r="AO19" s="126"/>
      <c r="AP19" s="126"/>
      <c r="AQ19" s="125"/>
      <c r="AR19" s="125"/>
      <c r="AS19" s="125"/>
      <c r="AT19" s="125"/>
      <c r="AU19" s="125"/>
      <c r="AV19" s="125"/>
      <c r="AW19" s="125"/>
    </row>
    <row r="20" spans="38:49" ht="15.75">
      <c r="AL20" s="125"/>
      <c r="AM20" s="127"/>
      <c r="AN20" s="127"/>
      <c r="AO20" s="127"/>
      <c r="AP20" s="127"/>
      <c r="AQ20" s="128"/>
      <c r="AR20" s="128"/>
      <c r="AS20" s="128"/>
      <c r="AT20" s="128"/>
      <c r="AU20" s="128"/>
      <c r="AV20" s="128"/>
      <c r="AW20" s="128"/>
    </row>
    <row r="21" spans="38:49" ht="15.75">
      <c r="AL21" s="125"/>
      <c r="AM21" s="129"/>
      <c r="AN21" s="129"/>
      <c r="AO21" s="129"/>
      <c r="AP21" s="129"/>
      <c r="AQ21" s="128"/>
      <c r="AR21" s="128"/>
      <c r="AS21" s="128"/>
      <c r="AT21" s="128"/>
      <c r="AU21" s="128"/>
      <c r="AV21" s="128"/>
      <c r="AW21" s="128"/>
    </row>
    <row r="22" spans="38:49" ht="15.75">
      <c r="AL22" s="128"/>
      <c r="AM22" s="128"/>
      <c r="AN22" s="128"/>
      <c r="AO22" s="128"/>
      <c r="AP22" s="128"/>
      <c r="AQ22" s="128"/>
      <c r="AR22" s="128"/>
      <c r="AS22" s="128"/>
      <c r="AT22" s="128"/>
      <c r="AU22" s="128"/>
      <c r="AV22" s="128"/>
      <c r="AW22" s="128"/>
    </row>
    <row r="23" spans="38:49" ht="15.75">
      <c r="AL23" s="128"/>
      <c r="AM23" s="128"/>
      <c r="AN23" s="128"/>
      <c r="AO23" s="128"/>
      <c r="AP23" s="128"/>
      <c r="AQ23" s="130"/>
      <c r="AR23" s="130"/>
      <c r="AS23" s="130"/>
      <c r="AT23" s="130"/>
      <c r="AU23" s="130"/>
      <c r="AV23" s="130"/>
      <c r="AW23" s="128"/>
    </row>
    <row r="24" spans="38:49" ht="15.75">
      <c r="AL24" s="128"/>
      <c r="AM24" s="128"/>
      <c r="AN24" s="128"/>
      <c r="AO24" s="128"/>
      <c r="AP24" s="128"/>
      <c r="AQ24" s="128"/>
      <c r="AR24" s="128"/>
      <c r="AS24" s="128"/>
      <c r="AT24" s="128"/>
      <c r="AU24" s="128"/>
      <c r="AV24" s="128"/>
      <c r="AW24" s="128"/>
    </row>
    <row r="25" spans="38:49" ht="15.75">
      <c r="AL25" s="128"/>
      <c r="AM25" s="128"/>
      <c r="AN25" s="128"/>
      <c r="AO25" s="128"/>
      <c r="AP25" s="128"/>
      <c r="AQ25" s="128"/>
      <c r="AR25" s="128"/>
      <c r="AS25" s="128"/>
      <c r="AT25" s="128"/>
      <c r="AU25" s="128"/>
      <c r="AV25" s="128"/>
      <c r="AW25" s="128"/>
    </row>
    <row r="26" spans="38:49" ht="15.75">
      <c r="AL26" s="128"/>
      <c r="AM26" s="128"/>
      <c r="AN26" s="128"/>
      <c r="AO26" s="128"/>
      <c r="AP26" s="128"/>
      <c r="AQ26" s="128"/>
      <c r="AR26" s="128"/>
      <c r="AS26" s="128"/>
      <c r="AT26" s="128"/>
      <c r="AU26" s="128"/>
      <c r="AV26" s="128"/>
      <c r="AW26" s="128"/>
    </row>
    <row r="27" spans="38:49" ht="15.75">
      <c r="AL27" s="128"/>
      <c r="AM27" s="128"/>
      <c r="AN27" s="128"/>
      <c r="AO27" s="128"/>
      <c r="AP27" s="128"/>
      <c r="AQ27" s="128"/>
      <c r="AR27" s="128"/>
      <c r="AS27" s="128"/>
      <c r="AT27" s="128"/>
      <c r="AU27" s="128"/>
      <c r="AV27" s="128"/>
      <c r="AW27" s="128"/>
    </row>
    <row r="28" spans="38:49" ht="15.75">
      <c r="AL28" s="128"/>
      <c r="AM28" s="128"/>
      <c r="AN28" s="128"/>
      <c r="AO28" s="128"/>
      <c r="AP28" s="128"/>
      <c r="AQ28" s="128"/>
      <c r="AR28" s="128"/>
      <c r="AS28" s="128"/>
      <c r="AT28" s="128"/>
      <c r="AU28" s="128"/>
      <c r="AV28" s="128"/>
      <c r="AW28" s="128"/>
    </row>
    <row r="29" spans="38:49" ht="15">
      <c r="AL29" s="125"/>
      <c r="AM29" s="125"/>
      <c r="AN29" s="125"/>
      <c r="AO29" s="125"/>
      <c r="AP29" s="125"/>
      <c r="AQ29" s="125"/>
      <c r="AR29" s="125"/>
      <c r="AS29" s="125"/>
      <c r="AT29" s="125"/>
      <c r="AU29" s="125"/>
      <c r="AV29" s="125"/>
      <c r="AW29" s="125"/>
    </row>
    <row r="30" spans="38:49" ht="15">
      <c r="AL30" s="125"/>
      <c r="AM30" s="125"/>
      <c r="AN30" s="125"/>
      <c r="AO30" s="125"/>
      <c r="AP30" s="125"/>
      <c r="AQ30" s="125"/>
      <c r="AR30" s="125"/>
      <c r="AS30" s="125"/>
      <c r="AT30" s="125"/>
      <c r="AU30" s="125"/>
      <c r="AV30" s="125"/>
      <c r="AW30" s="125"/>
    </row>
    <row r="31" spans="38:49" ht="15">
      <c r="AL31" s="125"/>
      <c r="AM31" s="125"/>
      <c r="AN31" s="125"/>
      <c r="AO31" s="125"/>
      <c r="AP31" s="125"/>
      <c r="AQ31" s="125"/>
      <c r="AR31" s="125"/>
      <c r="AS31" s="125"/>
      <c r="AT31" s="125"/>
      <c r="AU31" s="125"/>
      <c r="AV31" s="125"/>
      <c r="AW31" s="125"/>
    </row>
    <row r="32" spans="38:49" ht="15">
      <c r="AL32" s="125"/>
      <c r="AM32" s="125"/>
      <c r="AN32" s="125"/>
      <c r="AO32" s="125"/>
      <c r="AP32" s="125"/>
      <c r="AQ32" s="125"/>
      <c r="AR32" s="125"/>
      <c r="AS32" s="125"/>
      <c r="AT32" s="125"/>
      <c r="AU32" s="125"/>
      <c r="AV32" s="125"/>
      <c r="AW32" s="125"/>
    </row>
    <row r="33" spans="38:49" ht="15">
      <c r="AL33" s="125"/>
      <c r="AM33" s="125"/>
      <c r="AN33" s="125"/>
      <c r="AO33" s="125"/>
      <c r="AP33" s="125"/>
      <c r="AQ33" s="125"/>
      <c r="AR33" s="125"/>
      <c r="AS33" s="125"/>
      <c r="AT33" s="125"/>
      <c r="AU33" s="125"/>
      <c r="AV33" s="125"/>
      <c r="AW33" s="125"/>
    </row>
    <row r="34" spans="38:49" ht="15">
      <c r="AL34" s="125"/>
      <c r="AM34" s="125"/>
      <c r="AN34" s="125"/>
      <c r="AO34" s="125"/>
      <c r="AP34" s="125"/>
      <c r="AQ34" s="125"/>
      <c r="AR34" s="125"/>
      <c r="AS34" s="125"/>
      <c r="AT34" s="125"/>
      <c r="AU34" s="125"/>
      <c r="AV34" s="125"/>
      <c r="AW34" s="125"/>
    </row>
    <row r="35" spans="38:49" ht="15">
      <c r="AL35" s="125"/>
      <c r="AM35" s="125"/>
      <c r="AN35" s="125"/>
      <c r="AO35" s="125"/>
      <c r="AP35" s="125"/>
      <c r="AQ35" s="125"/>
      <c r="AR35" s="125"/>
      <c r="AS35" s="125"/>
      <c r="AT35" s="125"/>
      <c r="AU35" s="125"/>
      <c r="AV35" s="125"/>
      <c r="AW35" s="125"/>
    </row>
    <row r="36" spans="38:49" ht="15">
      <c r="AL36" s="125"/>
      <c r="AM36" s="125"/>
      <c r="AN36" s="125"/>
      <c r="AO36" s="125"/>
      <c r="AP36" s="125"/>
      <c r="AQ36" s="125"/>
      <c r="AR36" s="125"/>
      <c r="AS36" s="125"/>
      <c r="AT36" s="125"/>
      <c r="AU36" s="125"/>
      <c r="AV36" s="125"/>
      <c r="AW36" s="125"/>
    </row>
    <row r="37" spans="38:49" ht="15">
      <c r="AL37" s="125"/>
      <c r="AM37" s="125"/>
      <c r="AN37" s="125"/>
      <c r="AO37" s="125"/>
      <c r="AP37" s="125"/>
      <c r="AQ37" s="125"/>
      <c r="AR37" s="125"/>
      <c r="AS37" s="125"/>
      <c r="AT37" s="125"/>
      <c r="AU37" s="125"/>
      <c r="AV37" s="125"/>
      <c r="AW37" s="125"/>
    </row>
    <row r="38" spans="38:49" ht="15">
      <c r="AL38" s="125"/>
      <c r="AM38" s="125"/>
      <c r="AN38" s="125"/>
      <c r="AO38" s="125"/>
      <c r="AP38" s="125"/>
      <c r="AQ38" s="125"/>
      <c r="AR38" s="125"/>
      <c r="AS38" s="125"/>
      <c r="AT38" s="125"/>
      <c r="AU38" s="125"/>
      <c r="AV38" s="125"/>
      <c r="AW38" s="125"/>
    </row>
    <row r="39" spans="38:49" ht="15">
      <c r="AL39" s="125"/>
      <c r="AM39" s="125"/>
      <c r="AN39" s="125"/>
      <c r="AO39" s="125"/>
      <c r="AP39" s="125"/>
      <c r="AQ39" s="125"/>
      <c r="AR39" s="125"/>
      <c r="AS39" s="125"/>
      <c r="AT39" s="125"/>
      <c r="AU39" s="125"/>
      <c r="AV39" s="125"/>
      <c r="AW39" s="125"/>
    </row>
    <row r="40" spans="38:49" ht="15">
      <c r="AL40" s="125"/>
      <c r="AM40" s="125"/>
      <c r="AN40" s="125"/>
      <c r="AO40" s="125"/>
      <c r="AP40" s="125"/>
      <c r="AQ40" s="125"/>
      <c r="AR40" s="125"/>
      <c r="AS40" s="125"/>
      <c r="AT40" s="125"/>
      <c r="AU40" s="125"/>
      <c r="AV40" s="125"/>
      <c r="AW40" s="125"/>
    </row>
    <row r="41" spans="38:49" ht="15">
      <c r="AL41" s="125"/>
      <c r="AM41" s="125"/>
      <c r="AN41" s="125"/>
      <c r="AO41" s="125"/>
      <c r="AP41" s="125"/>
      <c r="AQ41" s="125"/>
      <c r="AR41" s="125"/>
      <c r="AS41" s="125"/>
      <c r="AT41" s="125"/>
      <c r="AU41" s="125"/>
      <c r="AV41" s="125"/>
      <c r="AW41" s="125"/>
    </row>
    <row r="42" spans="38:49" ht="15">
      <c r="AL42" s="125"/>
      <c r="AM42" s="125"/>
      <c r="AN42" s="125"/>
      <c r="AO42" s="125"/>
      <c r="AP42" s="125"/>
      <c r="AQ42" s="125"/>
      <c r="AR42" s="125"/>
      <c r="AS42" s="125"/>
      <c r="AT42" s="125"/>
      <c r="AU42" s="125"/>
      <c r="AV42" s="125"/>
      <c r="AW42" s="125"/>
    </row>
    <row r="43" spans="38:49" ht="15">
      <c r="AL43" s="125"/>
      <c r="AM43" s="125"/>
      <c r="AN43" s="125"/>
      <c r="AO43" s="125"/>
      <c r="AP43" s="125"/>
      <c r="AQ43" s="125"/>
      <c r="AR43" s="125"/>
      <c r="AS43" s="125"/>
      <c r="AT43" s="125"/>
      <c r="AU43" s="125"/>
      <c r="AV43" s="125"/>
      <c r="AW43" s="125"/>
    </row>
    <row r="44" spans="38:49" ht="15">
      <c r="AL44" s="125"/>
      <c r="AM44" s="125"/>
      <c r="AN44" s="125"/>
      <c r="AO44" s="125"/>
      <c r="AP44" s="125"/>
      <c r="AQ44" s="125"/>
      <c r="AR44" s="125"/>
      <c r="AS44" s="125"/>
      <c r="AT44" s="125"/>
      <c r="AU44" s="125"/>
      <c r="AV44" s="125"/>
      <c r="AW44" s="125"/>
    </row>
    <row r="45" spans="38:49" ht="15">
      <c r="AL45" s="125"/>
      <c r="AM45" s="125"/>
      <c r="AN45" s="125"/>
      <c r="AO45" s="125"/>
      <c r="AP45" s="125"/>
      <c r="AQ45" s="125"/>
      <c r="AR45" s="125"/>
      <c r="AS45" s="125"/>
      <c r="AT45" s="125"/>
      <c r="AU45" s="125"/>
      <c r="AV45" s="125"/>
      <c r="AW45" s="125"/>
    </row>
    <row r="46" spans="38:49" ht="15">
      <c r="AL46" s="125"/>
      <c r="AM46" s="125"/>
      <c r="AN46" s="125"/>
      <c r="AO46" s="125"/>
      <c r="AP46" s="125"/>
      <c r="AQ46" s="125"/>
      <c r="AR46" s="125"/>
      <c r="AS46" s="125"/>
      <c r="AT46" s="125"/>
      <c r="AU46" s="125"/>
      <c r="AV46" s="125"/>
      <c r="AW46" s="125"/>
    </row>
    <row r="47" spans="38:49" ht="15">
      <c r="AL47" s="125"/>
      <c r="AM47" s="125"/>
      <c r="AN47" s="125"/>
      <c r="AO47" s="125"/>
      <c r="AP47" s="125"/>
      <c r="AQ47" s="125"/>
      <c r="AR47" s="125"/>
      <c r="AS47" s="125"/>
      <c r="AT47" s="125"/>
      <c r="AU47" s="125"/>
      <c r="AV47" s="125"/>
      <c r="AW47" s="125"/>
    </row>
    <row r="48" spans="38:49" ht="15">
      <c r="AL48" s="125"/>
      <c r="AM48" s="125"/>
      <c r="AN48" s="125"/>
      <c r="AO48" s="125"/>
      <c r="AP48" s="125"/>
      <c r="AQ48" s="125"/>
      <c r="AR48" s="125"/>
      <c r="AS48" s="125"/>
      <c r="AT48" s="125"/>
      <c r="AU48" s="125"/>
      <c r="AV48" s="125"/>
      <c r="AW48" s="125"/>
    </row>
    <row r="49" spans="38:49" ht="15">
      <c r="AL49" s="125"/>
      <c r="AM49" s="125"/>
      <c r="AN49" s="125"/>
      <c r="AO49" s="125"/>
      <c r="AP49" s="125"/>
      <c r="AQ49" s="125"/>
      <c r="AR49" s="125"/>
      <c r="AS49" s="125"/>
      <c r="AT49" s="125"/>
      <c r="AU49" s="125"/>
      <c r="AV49" s="125"/>
      <c r="AW49" s="125"/>
    </row>
    <row r="50" spans="38:49" ht="15.75" customHeight="1">
      <c r="AL50" s="125"/>
      <c r="AM50" s="125"/>
      <c r="AN50" s="125"/>
      <c r="AO50" s="125"/>
      <c r="AP50" s="125"/>
      <c r="AQ50" s="125"/>
      <c r="AR50" s="125"/>
      <c r="AS50" s="125"/>
      <c r="AT50" s="125"/>
      <c r="AU50" s="125"/>
      <c r="AV50" s="125"/>
      <c r="AW50" s="125"/>
    </row>
    <row r="51" spans="38:49" ht="15">
      <c r="AL51" s="125"/>
      <c r="AM51" s="125"/>
      <c r="AN51" s="125"/>
      <c r="AO51" s="125"/>
      <c r="AP51" s="125"/>
      <c r="AQ51" s="125"/>
      <c r="AR51" s="125"/>
      <c r="AS51" s="125"/>
      <c r="AT51" s="125"/>
      <c r="AU51" s="125"/>
      <c r="AV51" s="125"/>
      <c r="AW51" s="125"/>
    </row>
    <row r="52" spans="38:49" ht="15">
      <c r="AL52" s="125"/>
      <c r="AM52" s="125"/>
      <c r="AN52" s="125"/>
      <c r="AO52" s="125"/>
      <c r="AP52" s="125"/>
      <c r="AQ52" s="125"/>
      <c r="AR52" s="125"/>
      <c r="AS52" s="125"/>
      <c r="AT52" s="125"/>
      <c r="AU52" s="125"/>
      <c r="AV52" s="125"/>
      <c r="AW52" s="125"/>
    </row>
    <row r="53" spans="38:49" ht="15.75">
      <c r="AL53" s="125"/>
      <c r="AM53" s="125"/>
      <c r="AN53" s="125"/>
      <c r="AO53" s="125"/>
      <c r="AP53" s="125"/>
      <c r="AQ53" s="131"/>
      <c r="AR53" s="131"/>
      <c r="AS53" s="131"/>
      <c r="AT53" s="131"/>
      <c r="AU53" s="131"/>
      <c r="AV53" s="131"/>
      <c r="AW53" s="131"/>
    </row>
    <row r="54" spans="38:49" ht="15.75" customHeight="1">
      <c r="AL54" s="125"/>
      <c r="AM54" s="125"/>
      <c r="AN54" s="125"/>
      <c r="AO54" s="125"/>
      <c r="AP54" s="125"/>
      <c r="AQ54" s="131"/>
      <c r="AR54" s="131"/>
      <c r="AS54" s="131"/>
      <c r="AT54" s="131"/>
      <c r="AU54" s="131"/>
      <c r="AV54" s="131"/>
      <c r="AW54" s="131"/>
    </row>
    <row r="55" spans="38:49" ht="15">
      <c r="AL55" s="125"/>
      <c r="AM55" s="125"/>
      <c r="AN55" s="125"/>
      <c r="AO55" s="125"/>
      <c r="AP55" s="125"/>
      <c r="AQ55" s="125"/>
      <c r="AR55" s="125"/>
      <c r="AS55" s="125"/>
      <c r="AT55" s="125"/>
      <c r="AU55" s="125"/>
      <c r="AV55" s="125"/>
      <c r="AW55" s="125"/>
    </row>
    <row r="56" spans="38:49" ht="15">
      <c r="AL56" s="125"/>
      <c r="AM56" s="125"/>
      <c r="AN56" s="125"/>
      <c r="AO56" s="125"/>
      <c r="AP56" s="125"/>
      <c r="AQ56" s="125"/>
      <c r="AR56" s="125"/>
      <c r="AS56" s="125"/>
      <c r="AT56" s="125"/>
      <c r="AU56" s="125"/>
      <c r="AV56" s="125"/>
      <c r="AW56" s="125"/>
    </row>
    <row r="57" spans="38:49" ht="15">
      <c r="AL57" s="125"/>
      <c r="AM57" s="125"/>
      <c r="AN57" s="125"/>
      <c r="AO57" s="125"/>
      <c r="AP57" s="125"/>
      <c r="AQ57" s="125"/>
      <c r="AR57" s="125"/>
      <c r="AS57" s="125"/>
      <c r="AT57" s="125"/>
      <c r="AU57" s="125"/>
      <c r="AV57" s="125"/>
      <c r="AW57" s="125"/>
    </row>
    <row r="58" spans="38:49" ht="15">
      <c r="AL58" s="125"/>
      <c r="AM58" s="125"/>
      <c r="AN58" s="125"/>
      <c r="AO58" s="125"/>
      <c r="AP58" s="125"/>
      <c r="AQ58" s="125"/>
      <c r="AR58" s="125"/>
      <c r="AS58" s="125"/>
      <c r="AT58" s="125"/>
      <c r="AU58" s="125"/>
      <c r="AV58" s="125"/>
      <c r="AW58" s="125"/>
    </row>
    <row r="59" spans="38:49" ht="15">
      <c r="AL59" s="125"/>
      <c r="AM59" s="125"/>
      <c r="AN59" s="125"/>
      <c r="AO59" s="125"/>
      <c r="AP59" s="125"/>
      <c r="AQ59" s="125"/>
      <c r="AR59" s="125"/>
      <c r="AS59" s="125"/>
      <c r="AT59" s="125"/>
      <c r="AU59" s="125"/>
      <c r="AV59" s="125"/>
      <c r="AW59" s="125"/>
    </row>
    <row r="60" spans="38:49" ht="15">
      <c r="AL60" s="125"/>
      <c r="AM60" s="125"/>
      <c r="AN60" s="125"/>
      <c r="AO60" s="125"/>
      <c r="AP60" s="125"/>
      <c r="AQ60" s="125"/>
      <c r="AR60" s="125"/>
      <c r="AS60" s="125"/>
      <c r="AT60" s="125"/>
      <c r="AU60" s="125"/>
      <c r="AV60" s="125"/>
      <c r="AW60" s="125"/>
    </row>
    <row r="61" spans="38:49" ht="15">
      <c r="AL61" s="125"/>
      <c r="AM61" s="125"/>
      <c r="AN61" s="125"/>
      <c r="AO61" s="125"/>
      <c r="AP61" s="125"/>
      <c r="AQ61" s="125"/>
      <c r="AR61" s="125"/>
      <c r="AS61" s="125"/>
      <c r="AT61" s="125"/>
      <c r="AU61" s="125"/>
      <c r="AV61" s="125"/>
      <c r="AW61" s="125"/>
    </row>
    <row r="62" spans="38:49" ht="15">
      <c r="AL62" s="125"/>
      <c r="AM62" s="125"/>
      <c r="AN62" s="125"/>
      <c r="AO62" s="125"/>
      <c r="AP62" s="125"/>
      <c r="AQ62" s="125"/>
      <c r="AR62" s="125"/>
      <c r="AS62" s="125"/>
      <c r="AT62" s="125"/>
      <c r="AU62" s="125"/>
      <c r="AV62" s="125"/>
      <c r="AW62" s="125"/>
    </row>
    <row r="63" spans="38:49" ht="15">
      <c r="AL63" s="125"/>
      <c r="AM63" s="125"/>
      <c r="AN63" s="125"/>
      <c r="AO63" s="125"/>
      <c r="AP63" s="125"/>
      <c r="AQ63" s="125"/>
      <c r="AR63" s="125"/>
      <c r="AS63" s="125"/>
      <c r="AT63" s="125"/>
      <c r="AU63" s="125"/>
      <c r="AV63" s="125"/>
      <c r="AW63" s="125"/>
    </row>
    <row r="64" spans="38:49" ht="15">
      <c r="AL64" s="125"/>
      <c r="AM64" s="125"/>
      <c r="AN64" s="125"/>
      <c r="AO64" s="125"/>
      <c r="AP64" s="125"/>
      <c r="AQ64" s="125"/>
      <c r="AR64" s="125"/>
      <c r="AS64" s="125"/>
      <c r="AT64" s="125"/>
      <c r="AU64" s="125"/>
      <c r="AV64" s="125"/>
      <c r="AW64" s="125"/>
    </row>
    <row r="65" spans="38:49" ht="15.75">
      <c r="AL65" s="125"/>
      <c r="AM65" s="125"/>
      <c r="AN65" s="125"/>
      <c r="AO65" s="125"/>
      <c r="AP65" s="125"/>
      <c r="AQ65" s="819"/>
      <c r="AR65" s="819"/>
      <c r="AS65" s="819"/>
      <c r="AT65" s="130"/>
      <c r="AU65" s="130"/>
      <c r="AV65" s="130"/>
      <c r="AW65" s="125"/>
    </row>
    <row r="66" spans="38:49" ht="15.75">
      <c r="AL66" s="125"/>
      <c r="AM66" s="125"/>
      <c r="AN66" s="125"/>
      <c r="AO66" s="125"/>
      <c r="AP66" s="125"/>
      <c r="AQ66" s="770"/>
      <c r="AR66" s="770"/>
      <c r="AS66" s="770"/>
      <c r="AT66" s="770"/>
      <c r="AU66" s="125"/>
      <c r="AV66" s="125"/>
      <c r="AW66" s="125"/>
    </row>
    <row r="67" spans="38:49" ht="15.75">
      <c r="AL67" s="125"/>
      <c r="AM67" s="125"/>
      <c r="AN67" s="125"/>
      <c r="AO67" s="125"/>
      <c r="AP67" s="125"/>
      <c r="AQ67" s="819"/>
      <c r="AR67" s="819"/>
      <c r="AS67" s="819"/>
      <c r="AT67" s="819"/>
      <c r="AU67" s="819"/>
      <c r="AV67" s="125"/>
      <c r="AW67" s="125"/>
    </row>
    <row r="68" spans="38:49" ht="15">
      <c r="AL68" s="125"/>
      <c r="AM68" s="125"/>
      <c r="AN68" s="125"/>
      <c r="AO68" s="125"/>
      <c r="AP68" s="125"/>
      <c r="AQ68" s="125"/>
      <c r="AR68" s="125"/>
      <c r="AS68" s="125"/>
      <c r="AT68" s="125"/>
      <c r="AU68" s="125"/>
      <c r="AV68" s="125"/>
      <c r="AW68" s="125"/>
    </row>
    <row r="69" spans="38:49" ht="15">
      <c r="AL69" s="125"/>
      <c r="AM69" s="125"/>
      <c r="AN69" s="125"/>
      <c r="AO69" s="125"/>
      <c r="AP69" s="125"/>
      <c r="AQ69" s="125"/>
      <c r="AR69" s="125"/>
      <c r="AS69" s="125"/>
      <c r="AT69" s="125"/>
      <c r="AU69" s="125"/>
      <c r="AV69" s="125"/>
      <c r="AW69" s="125"/>
    </row>
    <row r="70" spans="38:49" ht="15">
      <c r="AL70" s="125"/>
      <c r="AM70" s="125"/>
      <c r="AN70" s="125"/>
      <c r="AO70" s="125"/>
      <c r="AP70" s="125"/>
      <c r="AQ70" s="125"/>
      <c r="AR70" s="125"/>
      <c r="AS70" s="125"/>
      <c r="AT70" s="125"/>
      <c r="AU70" s="125"/>
      <c r="AV70" s="125"/>
      <c r="AW70" s="125"/>
    </row>
    <row r="71" spans="38:49" ht="15">
      <c r="AL71" s="125"/>
      <c r="AM71" s="125"/>
      <c r="AN71" s="125"/>
      <c r="AO71" s="125"/>
      <c r="AP71" s="125"/>
      <c r="AQ71" s="125"/>
      <c r="AR71" s="125"/>
      <c r="AS71" s="125"/>
      <c r="AT71" s="125"/>
      <c r="AU71" s="125"/>
      <c r="AV71" s="125"/>
      <c r="AW71" s="125"/>
    </row>
    <row r="72" spans="38:49" ht="15">
      <c r="AL72" s="125"/>
      <c r="AM72" s="125"/>
      <c r="AN72" s="125"/>
      <c r="AO72" s="125"/>
      <c r="AP72" s="125"/>
      <c r="AQ72" s="125"/>
      <c r="AR72" s="125"/>
      <c r="AS72" s="125"/>
      <c r="AT72" s="125"/>
      <c r="AU72" s="125"/>
      <c r="AV72" s="125"/>
      <c r="AW72" s="125"/>
    </row>
    <row r="73" spans="38:49" ht="15">
      <c r="AL73" s="125"/>
      <c r="AM73" s="125"/>
      <c r="AN73" s="125"/>
      <c r="AO73" s="125"/>
      <c r="AP73" s="125"/>
      <c r="AQ73" s="125"/>
      <c r="AR73" s="125"/>
      <c r="AS73" s="125"/>
      <c r="AT73" s="125"/>
      <c r="AU73" s="125"/>
      <c r="AV73" s="125"/>
      <c r="AW73" s="125"/>
    </row>
    <row r="74" spans="38:49" ht="15">
      <c r="AL74" s="125"/>
      <c r="AM74" s="125"/>
      <c r="AN74" s="125"/>
      <c r="AO74" s="125"/>
      <c r="AP74" s="125"/>
      <c r="AQ74" s="125"/>
      <c r="AR74" s="125"/>
      <c r="AS74" s="125"/>
      <c r="AT74" s="125"/>
      <c r="AU74" s="125"/>
      <c r="AV74" s="125"/>
      <c r="AW74" s="125"/>
    </row>
    <row r="75" spans="38:49" ht="15">
      <c r="AL75" s="125"/>
      <c r="AM75" s="125"/>
      <c r="AN75" s="125"/>
      <c r="AO75" s="125"/>
      <c r="AP75" s="125"/>
      <c r="AQ75" s="125"/>
      <c r="AR75" s="125"/>
      <c r="AS75" s="125"/>
      <c r="AT75" s="125"/>
      <c r="AU75" s="125"/>
      <c r="AV75" s="125"/>
      <c r="AW75" s="125"/>
    </row>
    <row r="76" spans="38:49" ht="15">
      <c r="AL76" s="125"/>
      <c r="AM76" s="125"/>
      <c r="AN76" s="125"/>
      <c r="AO76" s="125"/>
      <c r="AP76" s="125"/>
      <c r="AQ76" s="125"/>
      <c r="AR76" s="125"/>
      <c r="AS76" s="125"/>
      <c r="AT76" s="125"/>
      <c r="AU76" s="125"/>
      <c r="AV76" s="125"/>
      <c r="AW76" s="125"/>
    </row>
    <row r="77" spans="38:49" ht="15">
      <c r="AL77" s="125"/>
      <c r="AM77" s="125"/>
      <c r="AN77" s="125"/>
      <c r="AO77" s="125"/>
      <c r="AP77" s="125"/>
      <c r="AQ77" s="125"/>
      <c r="AR77" s="125"/>
      <c r="AS77" s="125"/>
      <c r="AT77" s="125"/>
      <c r="AU77" s="125"/>
      <c r="AV77" s="125"/>
      <c r="AW77" s="125"/>
    </row>
    <row r="78" spans="38:49" ht="15">
      <c r="AL78" s="125"/>
      <c r="AM78" s="125"/>
      <c r="AN78" s="125"/>
      <c r="AO78" s="125"/>
      <c r="AP78" s="125"/>
      <c r="AQ78" s="125"/>
      <c r="AR78" s="125"/>
      <c r="AS78" s="125"/>
      <c r="AT78" s="125"/>
      <c r="AU78" s="125"/>
      <c r="AV78" s="125"/>
      <c r="AW78" s="125"/>
    </row>
    <row r="79" spans="38:49" ht="15">
      <c r="AL79" s="125"/>
      <c r="AM79" s="125"/>
      <c r="AN79" s="125"/>
      <c r="AO79" s="125"/>
      <c r="AP79" s="125"/>
      <c r="AQ79" s="125"/>
      <c r="AR79" s="125"/>
      <c r="AS79" s="125"/>
      <c r="AT79" s="125"/>
      <c r="AU79" s="125"/>
      <c r="AV79" s="125"/>
      <c r="AW79" s="125"/>
    </row>
    <row r="80" spans="38:49" ht="15">
      <c r="AL80" s="125"/>
      <c r="AM80" s="125"/>
      <c r="AN80" s="125"/>
      <c r="AO80" s="125"/>
      <c r="AP80" s="125"/>
      <c r="AQ80" s="125"/>
      <c r="AR80" s="125"/>
      <c r="AS80" s="125"/>
      <c r="AT80" s="125"/>
      <c r="AU80" s="125"/>
      <c r="AV80" s="125"/>
      <c r="AW80" s="125"/>
    </row>
    <row r="81" spans="38:49" ht="15">
      <c r="AL81" s="125"/>
      <c r="AM81" s="125"/>
      <c r="AN81" s="125"/>
      <c r="AO81" s="125"/>
      <c r="AP81" s="125"/>
      <c r="AQ81" s="125"/>
      <c r="AR81" s="125"/>
      <c r="AS81" s="125"/>
      <c r="AT81" s="125"/>
      <c r="AU81" s="125"/>
      <c r="AV81" s="125"/>
      <c r="AW81" s="125"/>
    </row>
    <row r="82" spans="38:49" ht="15">
      <c r="AL82" s="125"/>
      <c r="AM82" s="125"/>
      <c r="AN82" s="125"/>
      <c r="AO82" s="125"/>
      <c r="AP82" s="125"/>
      <c r="AQ82" s="125"/>
      <c r="AR82" s="125"/>
      <c r="AS82" s="125"/>
      <c r="AT82" s="125"/>
      <c r="AU82" s="125"/>
      <c r="AV82" s="125"/>
      <c r="AW82" s="125"/>
    </row>
  </sheetData>
  <mergeCells count="22">
    <mergeCell ref="AQ65:AS65"/>
    <mergeCell ref="AQ66:AT66"/>
    <mergeCell ref="AQ67:AU67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  <mergeCell ref="J1:K1"/>
    <mergeCell ref="F1:I1"/>
    <mergeCell ref="A12:E12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45"/>
  <sheetViews>
    <sheetView workbookViewId="0">
      <pane ySplit="1" topLeftCell="A2" activePane="bottomLeft" state="frozen"/>
      <selection pane="bottomLeft" activeCell="U8" sqref="U8:V8"/>
    </sheetView>
  </sheetViews>
  <sheetFormatPr defaultRowHeight="11.25"/>
  <cols>
    <col min="1" max="1" width="9" style="3" customWidth="1"/>
    <col min="2" max="2" width="47.28515625" style="3" bestFit="1" customWidth="1"/>
    <col min="3" max="3" width="11.7109375" style="7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4" width="9.42578125" style="3" bestFit="1" customWidth="1"/>
    <col min="15" max="15" width="9.5703125" style="3" bestFit="1" customWidth="1"/>
    <col min="16" max="19" width="9.140625" style="3"/>
    <col min="20" max="20" width="9.140625" style="2"/>
    <col min="21" max="21" width="13.140625" style="3" bestFit="1" customWidth="1"/>
    <col min="22" max="22" width="12.140625" style="3" bestFit="1" customWidth="1"/>
    <col min="23" max="23" width="9.140625" style="3"/>
    <col min="24" max="24" width="19.5703125" style="3" bestFit="1" customWidth="1"/>
    <col min="25" max="25" width="8.85546875" style="3" customWidth="1"/>
    <col min="26" max="26" width="15.7109375" style="3" bestFit="1" customWidth="1"/>
    <col min="27" max="27" width="7.28515625" style="3" customWidth="1"/>
    <col min="28" max="16384" width="9.140625" style="3"/>
  </cols>
  <sheetData>
    <row r="1" spans="1:28">
      <c r="A1" s="204"/>
      <c r="B1" s="204"/>
      <c r="C1" s="389"/>
      <c r="D1" s="204" t="s">
        <v>305</v>
      </c>
      <c r="E1" s="204" t="s">
        <v>306</v>
      </c>
      <c r="F1" s="204" t="s">
        <v>307</v>
      </c>
      <c r="G1" s="204" t="s">
        <v>308</v>
      </c>
      <c r="H1" s="204" t="s">
        <v>309</v>
      </c>
      <c r="I1" s="204" t="s">
        <v>310</v>
      </c>
      <c r="J1" s="204" t="s">
        <v>311</v>
      </c>
      <c r="K1" s="205" t="s">
        <v>312</v>
      </c>
      <c r="L1" s="204" t="s">
        <v>313</v>
      </c>
      <c r="M1" s="204" t="s">
        <v>93</v>
      </c>
      <c r="N1" s="204" t="s">
        <v>314</v>
      </c>
      <c r="O1" s="204" t="s">
        <v>309</v>
      </c>
      <c r="P1" s="206" t="s">
        <v>29</v>
      </c>
      <c r="Q1" s="562" t="s">
        <v>315</v>
      </c>
      <c r="R1" s="563"/>
      <c r="S1" s="564"/>
      <c r="T1" s="374"/>
      <c r="U1" s="570" t="s">
        <v>387</v>
      </c>
      <c r="V1" s="571"/>
      <c r="W1" s="571"/>
      <c r="X1" s="565" t="s">
        <v>316</v>
      </c>
      <c r="Y1" s="565"/>
      <c r="Z1" s="565"/>
      <c r="AA1" s="565"/>
      <c r="AB1" s="566"/>
    </row>
    <row r="2" spans="1:28">
      <c r="A2" s="469" t="str">
        <f>'1-συμβολαια'!A3</f>
        <v>1ο  τραπεζας</v>
      </c>
      <c r="B2" s="74" t="str">
        <f>'1-συμβολαια'!C3</f>
        <v>δάνειο χρεωλυτικό</v>
      </c>
      <c r="C2" s="207">
        <f>'1-συμβολαια'!D3</f>
        <v>7000000</v>
      </c>
      <c r="D2" s="74"/>
      <c r="E2" s="74"/>
      <c r="F2" s="74"/>
      <c r="G2" s="74"/>
      <c r="H2" s="74"/>
      <c r="I2" s="74"/>
      <c r="J2" s="74"/>
      <c r="K2" s="74">
        <f t="shared" ref="K2" si="0">SUM(D2:I2)</f>
        <v>0</v>
      </c>
      <c r="L2" s="74"/>
      <c r="M2" s="74"/>
      <c r="N2" s="74"/>
      <c r="O2" s="74"/>
      <c r="P2" s="74"/>
      <c r="Q2" s="74"/>
      <c r="R2" s="74"/>
      <c r="S2" s="74"/>
      <c r="T2" s="375"/>
      <c r="U2" s="74"/>
      <c r="V2" s="74"/>
      <c r="W2" s="74"/>
      <c r="X2" s="74"/>
      <c r="Y2" s="74"/>
      <c r="Z2" s="74"/>
      <c r="AA2" s="74"/>
      <c r="AB2" s="74"/>
    </row>
    <row r="3" spans="1:28">
      <c r="A3" s="469">
        <f>'1-συμβολαια'!A4</f>
        <v>0</v>
      </c>
      <c r="B3" s="74" t="str">
        <f>'1-συμβολαια'!C4</f>
        <v>υποθήκη</v>
      </c>
      <c r="C3" s="207">
        <f>'1-συμβολαια'!D4</f>
        <v>7500000</v>
      </c>
      <c r="D3" s="74"/>
      <c r="E3" s="74"/>
      <c r="F3" s="74"/>
      <c r="G3" s="74"/>
      <c r="H3" s="74"/>
      <c r="I3" s="74"/>
      <c r="J3" s="74"/>
      <c r="K3" s="74">
        <f t="shared" ref="K3:K10" si="1">SUM(D3:I3)</f>
        <v>0</v>
      </c>
      <c r="L3" s="74"/>
      <c r="M3" s="74"/>
      <c r="N3" s="74"/>
      <c r="O3" s="74"/>
      <c r="P3" s="74"/>
      <c r="Q3" s="74"/>
      <c r="R3" s="74">
        <v>150</v>
      </c>
      <c r="S3" s="74">
        <v>87</v>
      </c>
      <c r="T3" s="375"/>
      <c r="U3" s="74"/>
      <c r="V3" s="74"/>
      <c r="W3" s="74"/>
      <c r="X3" s="74"/>
      <c r="Y3" s="74"/>
      <c r="Z3" s="74"/>
      <c r="AA3" s="74"/>
      <c r="AB3" s="74"/>
    </row>
    <row r="4" spans="1:28" ht="12" thickBot="1">
      <c r="A4" s="472">
        <f>'1-συμβολαια'!A5</f>
        <v>0</v>
      </c>
      <c r="B4" s="279" t="str">
        <f>'1-συμβολαια'!C5</f>
        <v>δανείου ΤΟΚΟΙ</v>
      </c>
      <c r="C4" s="473">
        <f>'1-συμβολαια'!D5</f>
        <v>18944030</v>
      </c>
      <c r="D4" s="279"/>
      <c r="E4" s="279"/>
      <c r="F4" s="279"/>
      <c r="G4" s="279"/>
      <c r="H4" s="279"/>
      <c r="I4" s="279"/>
      <c r="J4" s="279"/>
      <c r="K4" s="279">
        <f t="shared" si="1"/>
        <v>0</v>
      </c>
      <c r="L4" s="279"/>
      <c r="M4" s="279"/>
      <c r="N4" s="279"/>
      <c r="O4" s="279"/>
      <c r="P4" s="279"/>
      <c r="Q4" s="279"/>
      <c r="R4" s="279"/>
      <c r="S4" s="279"/>
      <c r="T4" s="474"/>
      <c r="U4" s="279"/>
      <c r="V4" s="279"/>
      <c r="W4" s="279"/>
      <c r="X4" s="279"/>
      <c r="Y4" s="279"/>
      <c r="Z4" s="279"/>
      <c r="AA4" s="279"/>
      <c r="AB4" s="279"/>
    </row>
    <row r="5" spans="1:28">
      <c r="A5" s="471" t="str">
        <f>'1-συμβολαια'!A6</f>
        <v>2ο  τραπεζας</v>
      </c>
      <c r="B5" s="417" t="str">
        <f>'1-συμβολαια'!C6</f>
        <v>δάνειο χρεωλυτικό</v>
      </c>
      <c r="C5" s="416">
        <f>'1-συμβολαια'!D6</f>
        <v>7000000</v>
      </c>
      <c r="D5" s="417"/>
      <c r="E5" s="417"/>
      <c r="F5" s="417"/>
      <c r="G5" s="417"/>
      <c r="H5" s="417"/>
      <c r="I5" s="417"/>
      <c r="J5" s="417"/>
      <c r="K5" s="417">
        <f t="shared" si="1"/>
        <v>0</v>
      </c>
      <c r="L5" s="417"/>
      <c r="M5" s="417"/>
      <c r="N5" s="417"/>
      <c r="O5" s="417"/>
      <c r="P5" s="417"/>
      <c r="Q5" s="417"/>
      <c r="R5" s="417"/>
      <c r="S5" s="417"/>
      <c r="T5" s="418"/>
      <c r="U5" s="417"/>
      <c r="V5" s="417"/>
      <c r="W5" s="417"/>
      <c r="X5" s="417"/>
      <c r="Y5" s="417"/>
      <c r="Z5" s="417"/>
      <c r="AA5" s="417"/>
      <c r="AB5" s="417"/>
    </row>
    <row r="6" spans="1:28">
      <c r="A6" s="470">
        <f>'1-συμβολαια'!A7</f>
        <v>0</v>
      </c>
      <c r="B6" s="74" t="str">
        <f>'1-συμβολαια'!C7</f>
        <v>υποθήκη</v>
      </c>
      <c r="C6" s="207">
        <f>'1-συμβολαια'!D7</f>
        <v>7500000</v>
      </c>
      <c r="D6" s="74"/>
      <c r="E6" s="74"/>
      <c r="F6" s="74"/>
      <c r="G6" s="74"/>
      <c r="H6" s="74"/>
      <c r="I6" s="74"/>
      <c r="J6" s="74"/>
      <c r="K6" s="74">
        <f t="shared" si="1"/>
        <v>0</v>
      </c>
      <c r="L6" s="74"/>
      <c r="M6" s="74"/>
      <c r="N6" s="74"/>
      <c r="O6" s="74"/>
      <c r="P6" s="74"/>
      <c r="Q6" s="74"/>
      <c r="R6" s="74">
        <v>150</v>
      </c>
      <c r="S6" s="74">
        <v>87</v>
      </c>
      <c r="T6" s="375"/>
      <c r="U6" s="74"/>
      <c r="V6" s="74"/>
      <c r="W6" s="74"/>
      <c r="X6" s="74"/>
      <c r="Y6" s="74"/>
      <c r="Z6" s="74"/>
      <c r="AA6" s="74"/>
      <c r="AB6" s="74"/>
    </row>
    <row r="7" spans="1:28" ht="12" thickBot="1">
      <c r="A7" s="476">
        <f>'1-συμβολαια'!A8</f>
        <v>0</v>
      </c>
      <c r="B7" s="279" t="str">
        <f>'1-συμβολαια'!C8</f>
        <v>δανείου ΤΟΚΟΙ</v>
      </c>
      <c r="C7" s="473">
        <f>'1-συμβολαια'!D8</f>
        <v>18944030</v>
      </c>
      <c r="D7" s="279"/>
      <c r="E7" s="279"/>
      <c r="F7" s="279"/>
      <c r="G7" s="279"/>
      <c r="H7" s="279"/>
      <c r="I7" s="279"/>
      <c r="J7" s="279"/>
      <c r="K7" s="279">
        <f t="shared" si="1"/>
        <v>0</v>
      </c>
      <c r="L7" s="279"/>
      <c r="M7" s="279"/>
      <c r="N7" s="279"/>
      <c r="O7" s="279"/>
      <c r="P7" s="279"/>
      <c r="Q7" s="279"/>
      <c r="R7" s="279"/>
      <c r="S7" s="279"/>
      <c r="T7" s="474"/>
      <c r="U7" s="279"/>
      <c r="V7" s="279"/>
      <c r="W7" s="279"/>
      <c r="X7" s="279"/>
      <c r="Y7" s="279"/>
      <c r="Z7" s="279"/>
      <c r="AA7" s="279"/>
      <c r="AB7" s="279"/>
    </row>
    <row r="8" spans="1:28">
      <c r="A8" s="475" t="str">
        <f>'1-συμβολαια'!A9</f>
        <v>3ο</v>
      </c>
      <c r="B8" s="417" t="str">
        <f>'1-συμβολαια'!C9</f>
        <v>δάνειο χρεωλυτικό</v>
      </c>
      <c r="C8" s="416">
        <f>'1-συμβολαια'!D9</f>
        <v>100000</v>
      </c>
      <c r="D8" s="539"/>
      <c r="E8" s="539"/>
      <c r="F8" s="539"/>
      <c r="G8" s="539"/>
      <c r="H8" s="539"/>
      <c r="I8" s="539"/>
      <c r="J8" s="539"/>
      <c r="K8" s="539">
        <f t="shared" si="1"/>
        <v>0</v>
      </c>
      <c r="L8" s="417"/>
      <c r="M8" s="417"/>
      <c r="N8" s="417"/>
      <c r="O8" s="417"/>
      <c r="P8" s="417"/>
      <c r="Q8" s="417"/>
      <c r="R8" s="417"/>
      <c r="S8" s="417"/>
      <c r="T8" s="418"/>
      <c r="U8" s="539"/>
      <c r="V8" s="539"/>
      <c r="W8" s="417"/>
      <c r="X8" s="417"/>
      <c r="Y8" s="417"/>
      <c r="Z8" s="417"/>
      <c r="AA8" s="417"/>
      <c r="AB8" s="417"/>
    </row>
    <row r="9" spans="1:28">
      <c r="A9" s="469">
        <f>'1-συμβολαια'!A10</f>
        <v>0</v>
      </c>
      <c r="B9" s="74" t="str">
        <f>'1-συμβολαια'!C10</f>
        <v>υποθήκη</v>
      </c>
      <c r="C9" s="207">
        <f>'1-συμβολαια'!D10</f>
        <v>100000</v>
      </c>
      <c r="D9" s="74"/>
      <c r="E9" s="74"/>
      <c r="F9" s="74"/>
      <c r="G9" s="74"/>
      <c r="H9" s="74"/>
      <c r="I9" s="74"/>
      <c r="J9" s="74"/>
      <c r="K9" s="74">
        <f t="shared" si="1"/>
        <v>0</v>
      </c>
      <c r="L9" s="74"/>
      <c r="M9" s="74"/>
      <c r="N9" s="74"/>
      <c r="O9" s="74"/>
      <c r="P9" s="74"/>
      <c r="Q9" s="74"/>
      <c r="R9" s="524">
        <v>21</v>
      </c>
      <c r="S9" s="524">
        <v>57</v>
      </c>
      <c r="T9" s="375"/>
      <c r="U9" s="74"/>
      <c r="V9" s="74"/>
      <c r="W9" s="74"/>
      <c r="X9" s="74"/>
      <c r="Y9" s="74"/>
      <c r="Z9" s="74"/>
      <c r="AA9" s="74"/>
      <c r="AB9" s="74"/>
    </row>
    <row r="10" spans="1:28" ht="12" thickBot="1">
      <c r="A10" s="472">
        <f>'1-συμβολαια'!A11</f>
        <v>0</v>
      </c>
      <c r="B10" s="279" t="str">
        <f>'1-συμβολαια'!C11</f>
        <v>δανείου ΤΟΚΟΙ</v>
      </c>
      <c r="C10" s="473">
        <f>'1-συμβολαια'!D11</f>
        <v>270629</v>
      </c>
      <c r="D10" s="279"/>
      <c r="E10" s="279"/>
      <c r="F10" s="279"/>
      <c r="G10" s="279"/>
      <c r="H10" s="279"/>
      <c r="I10" s="279"/>
      <c r="J10" s="279"/>
      <c r="K10" s="279">
        <f t="shared" si="1"/>
        <v>0</v>
      </c>
      <c r="L10" s="279"/>
      <c r="M10" s="279"/>
      <c r="N10" s="279"/>
      <c r="O10" s="279"/>
      <c r="P10" s="279"/>
      <c r="Q10" s="279"/>
      <c r="R10" s="279"/>
      <c r="S10" s="279"/>
      <c r="T10" s="474"/>
      <c r="U10" s="279"/>
      <c r="V10" s="279"/>
      <c r="W10" s="279"/>
      <c r="X10" s="279"/>
      <c r="Y10" s="279"/>
      <c r="Z10" s="279"/>
      <c r="AA10" s="279"/>
      <c r="AB10" s="279"/>
    </row>
    <row r="11" spans="1:28">
      <c r="A11" s="567" t="str">
        <f>'1-συμβολαια'!A12</f>
        <v>σύνολο</v>
      </c>
      <c r="B11" s="568"/>
      <c r="C11" s="569"/>
      <c r="D11" s="74">
        <f t="shared" ref="D11:K11" si="2">SUM(D2:D10)</f>
        <v>0</v>
      </c>
      <c r="E11" s="74">
        <f t="shared" si="2"/>
        <v>0</v>
      </c>
      <c r="F11" s="74">
        <f t="shared" si="2"/>
        <v>0</v>
      </c>
      <c r="G11" s="74">
        <f t="shared" si="2"/>
        <v>0</v>
      </c>
      <c r="H11" s="74">
        <f t="shared" si="2"/>
        <v>0</v>
      </c>
      <c r="I11" s="74">
        <f t="shared" si="2"/>
        <v>0</v>
      </c>
      <c r="J11" s="74">
        <f t="shared" si="2"/>
        <v>0</v>
      </c>
      <c r="K11" s="74">
        <f t="shared" si="2"/>
        <v>0</v>
      </c>
    </row>
    <row r="12" spans="1:28">
      <c r="J12" s="2"/>
    </row>
    <row r="13" spans="1:28">
      <c r="C13" s="7" t="s">
        <v>388</v>
      </c>
      <c r="H13" s="3">
        <v>140</v>
      </c>
      <c r="I13" s="5"/>
    </row>
    <row r="14" spans="1:28">
      <c r="J14" s="2"/>
    </row>
    <row r="15" spans="1:28">
      <c r="H15" s="170"/>
    </row>
    <row r="16" spans="1:28">
      <c r="J16" s="2"/>
    </row>
    <row r="17" spans="3:17">
      <c r="E17" s="117"/>
      <c r="J17" s="2"/>
    </row>
    <row r="18" spans="3:17">
      <c r="E18" s="6"/>
      <c r="J18" s="2"/>
    </row>
    <row r="21" spans="3:17">
      <c r="C21" s="54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</row>
    <row r="22" spans="3:17">
      <c r="C22" s="54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</row>
    <row r="23" spans="3:17">
      <c r="C23" s="54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</row>
    <row r="24" spans="3:17">
      <c r="C24" s="390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</row>
    <row r="25" spans="3:17">
      <c r="C25" s="391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</row>
    <row r="26" spans="3:17">
      <c r="C26" s="54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</row>
    <row r="27" spans="3:17">
      <c r="D27" s="5"/>
    </row>
    <row r="28" spans="3:17">
      <c r="D28" s="5"/>
      <c r="L28" s="320"/>
      <c r="M28" s="7"/>
      <c r="N28" s="7"/>
      <c r="O28" s="7"/>
      <c r="P28" s="7"/>
      <c r="Q28" s="7"/>
    </row>
    <row r="29" spans="3:17">
      <c r="D29" s="5"/>
      <c r="L29" s="2"/>
      <c r="M29" s="7"/>
      <c r="N29" s="7"/>
      <c r="O29" s="7"/>
      <c r="P29" s="7"/>
      <c r="Q29" s="7"/>
    </row>
    <row r="30" spans="3:17">
      <c r="D30" s="5"/>
      <c r="L30" s="2"/>
      <c r="M30" s="7"/>
      <c r="N30" s="7"/>
      <c r="O30" s="7"/>
      <c r="P30" s="7"/>
      <c r="Q30" s="7"/>
    </row>
    <row r="31" spans="3:17">
      <c r="D31" s="5"/>
      <c r="L31" s="2"/>
      <c r="M31" s="7"/>
      <c r="N31" s="7"/>
      <c r="O31" s="7"/>
      <c r="P31" s="7"/>
      <c r="Q31" s="7"/>
    </row>
    <row r="32" spans="3:17">
      <c r="D32" s="5"/>
      <c r="L32" s="2"/>
      <c r="M32" s="7"/>
      <c r="N32" s="7"/>
      <c r="O32" s="7"/>
      <c r="P32" s="7"/>
      <c r="Q32" s="237"/>
    </row>
    <row r="33" spans="4:17">
      <c r="D33" s="5"/>
      <c r="L33" s="2"/>
      <c r="M33" s="7"/>
      <c r="N33" s="7"/>
      <c r="O33" s="7"/>
      <c r="P33" s="7"/>
      <c r="Q33" s="237"/>
    </row>
    <row r="34" spans="4:17">
      <c r="D34" s="5"/>
      <c r="L34" s="320"/>
      <c r="M34" s="7"/>
      <c r="N34" s="7"/>
      <c r="O34" s="7"/>
      <c r="P34" s="7"/>
      <c r="Q34" s="7"/>
    </row>
    <row r="35" spans="4:17">
      <c r="L35" s="2"/>
      <c r="M35" s="7"/>
      <c r="N35" s="7"/>
      <c r="O35" s="7"/>
      <c r="P35" s="7"/>
      <c r="Q35" s="7"/>
    </row>
    <row r="36" spans="4:17">
      <c r="L36" s="2"/>
      <c r="M36" s="7"/>
      <c r="N36" s="7"/>
      <c r="O36" s="7"/>
      <c r="P36" s="7"/>
      <c r="Q36" s="7"/>
    </row>
    <row r="37" spans="4:17">
      <c r="L37" s="2"/>
      <c r="M37" s="7"/>
      <c r="N37" s="7"/>
      <c r="O37" s="7"/>
      <c r="P37" s="7"/>
      <c r="Q37" s="7"/>
    </row>
    <row r="38" spans="4:17">
      <c r="L38" s="2"/>
      <c r="M38" s="7"/>
      <c r="N38" s="7"/>
      <c r="O38" s="7"/>
      <c r="P38" s="7"/>
      <c r="Q38" s="7"/>
    </row>
    <row r="39" spans="4:17">
      <c r="L39" s="2"/>
      <c r="M39" s="7"/>
      <c r="N39" s="7"/>
      <c r="O39" s="7"/>
      <c r="P39" s="7"/>
      <c r="Q39" s="7"/>
    </row>
    <row r="40" spans="4:17">
      <c r="L40" s="320"/>
      <c r="M40" s="7"/>
      <c r="N40" s="7"/>
      <c r="O40" s="7"/>
      <c r="P40" s="7"/>
      <c r="Q40" s="7"/>
    </row>
    <row r="41" spans="4:17">
      <c r="L41" s="2"/>
      <c r="M41" s="7"/>
      <c r="N41" s="7"/>
      <c r="O41" s="7"/>
      <c r="P41" s="7"/>
      <c r="Q41" s="7"/>
    </row>
    <row r="42" spans="4:17">
      <c r="L42" s="2"/>
      <c r="M42" s="7"/>
      <c r="N42" s="7"/>
      <c r="O42" s="7"/>
      <c r="P42" s="7"/>
      <c r="Q42" s="7"/>
    </row>
    <row r="43" spans="4:17">
      <c r="L43" s="2"/>
      <c r="M43" s="2"/>
      <c r="N43" s="7"/>
      <c r="O43" s="7"/>
      <c r="P43" s="7"/>
      <c r="Q43" s="7"/>
    </row>
    <row r="44" spans="4:17">
      <c r="L44" s="2"/>
      <c r="M44" s="2"/>
      <c r="N44" s="7"/>
      <c r="O44" s="7"/>
      <c r="P44" s="7"/>
      <c r="Q44" s="7"/>
    </row>
    <row r="45" spans="4:17">
      <c r="L45" s="2"/>
      <c r="M45" s="2"/>
      <c r="N45" s="7"/>
      <c r="O45" s="7"/>
      <c r="P45" s="7"/>
      <c r="Q45" s="7"/>
    </row>
  </sheetData>
  <mergeCells count="4">
    <mergeCell ref="Q1:S1"/>
    <mergeCell ref="X1:AB1"/>
    <mergeCell ref="A11:C11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52"/>
  <sheetViews>
    <sheetView workbookViewId="0">
      <pane ySplit="2" topLeftCell="A3" activePane="bottomLeft" state="frozen"/>
      <selection pane="bottomLeft" activeCell="Q27" sqref="Q27"/>
    </sheetView>
  </sheetViews>
  <sheetFormatPr defaultRowHeight="11.25"/>
  <cols>
    <col min="1" max="1" width="9" style="7" customWidth="1"/>
    <col min="2" max="2" width="40.42578125" style="90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4" width="8.140625" style="2" customWidth="1"/>
    <col min="15" max="15" width="9" style="2" bestFit="1" customWidth="1"/>
    <col min="16" max="16" width="7" style="79" customWidth="1"/>
    <col min="17" max="20" width="8" style="79" customWidth="1"/>
    <col min="21" max="21" width="12.7109375" style="79" customWidth="1"/>
    <col min="22" max="23" width="8" style="79" customWidth="1"/>
    <col min="24" max="24" width="13.140625" style="79" bestFit="1" customWidth="1"/>
    <col min="25" max="25" width="18.7109375" style="79" customWidth="1"/>
    <col min="26" max="26" width="8" style="79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82" t="s">
        <v>1</v>
      </c>
      <c r="B1" s="584" t="s">
        <v>0</v>
      </c>
      <c r="C1" s="586" t="s">
        <v>7</v>
      </c>
      <c r="D1" s="580" t="s">
        <v>357</v>
      </c>
      <c r="E1" s="581"/>
      <c r="F1" s="581"/>
      <c r="G1" s="581"/>
      <c r="H1" s="581"/>
      <c r="I1" s="581"/>
      <c r="J1" s="581"/>
      <c r="K1" s="581"/>
      <c r="L1" s="581"/>
      <c r="M1" s="588" t="s">
        <v>91</v>
      </c>
      <c r="N1" s="589"/>
      <c r="O1" s="590" t="s">
        <v>242</v>
      </c>
      <c r="P1" s="572" t="s">
        <v>83</v>
      </c>
      <c r="Q1" s="573"/>
      <c r="R1" s="573"/>
      <c r="S1" s="573"/>
      <c r="T1" s="573"/>
      <c r="U1" s="573"/>
      <c r="V1" s="573"/>
      <c r="W1" s="573"/>
      <c r="X1" s="573"/>
      <c r="Y1" s="573"/>
      <c r="Z1" s="574"/>
    </row>
    <row r="2" spans="1:26" s="10" customFormat="1" ht="24" customHeight="1" thickBot="1">
      <c r="A2" s="583"/>
      <c r="B2" s="585"/>
      <c r="C2" s="587"/>
      <c r="D2" s="56" t="s">
        <v>77</v>
      </c>
      <c r="E2" s="56" t="s">
        <v>78</v>
      </c>
      <c r="F2" s="56" t="s">
        <v>358</v>
      </c>
      <c r="G2" s="56" t="s">
        <v>359</v>
      </c>
      <c r="H2" s="56" t="s">
        <v>23</v>
      </c>
      <c r="I2" s="227" t="s">
        <v>347</v>
      </c>
      <c r="J2" s="227" t="s">
        <v>348</v>
      </c>
      <c r="K2" s="227" t="s">
        <v>370</v>
      </c>
      <c r="L2" s="228" t="s">
        <v>350</v>
      </c>
      <c r="M2" s="232" t="s">
        <v>371</v>
      </c>
      <c r="N2" s="231" t="s">
        <v>372</v>
      </c>
      <c r="O2" s="591"/>
      <c r="P2" s="575"/>
      <c r="Q2" s="576"/>
      <c r="R2" s="576"/>
      <c r="S2" s="576"/>
      <c r="T2" s="576"/>
      <c r="U2" s="576"/>
      <c r="V2" s="576"/>
      <c r="W2" s="576"/>
      <c r="X2" s="576"/>
      <c r="Y2" s="576"/>
      <c r="Z2" s="577"/>
    </row>
    <row r="3" spans="1:26" s="5" customFormat="1">
      <c r="A3" s="314" t="str">
        <f>'1-συμβολαια'!A3</f>
        <v>1ο  τραπεζας</v>
      </c>
      <c r="B3" s="315" t="str">
        <f>'1-συμβολαια'!C3</f>
        <v>δάνειο χρεωλυτικό</v>
      </c>
      <c r="C3" s="316">
        <f>'1-συμβολαια'!D3</f>
        <v>7000000</v>
      </c>
      <c r="D3" s="312"/>
      <c r="E3" s="312">
        <v>400</v>
      </c>
      <c r="F3" s="312">
        <v>1800</v>
      </c>
      <c r="G3" s="312">
        <f t="shared" ref="G3:G11" si="0">(C3-60000)*1.15%</f>
        <v>79810</v>
      </c>
      <c r="H3" s="312">
        <f t="shared" ref="H3:H11" si="1">D3+E3+F3+G3</f>
        <v>82010</v>
      </c>
      <c r="I3" s="289">
        <f t="shared" ref="I3:I11" si="2">(F3+G3)*9%</f>
        <v>7344.9</v>
      </c>
      <c r="J3" s="289">
        <f t="shared" ref="J3:J11" si="3">(D3+E3)*5%</f>
        <v>20</v>
      </c>
      <c r="K3" s="289">
        <f t="shared" ref="K3:K11" si="4">H3*5%</f>
        <v>4100.5</v>
      </c>
      <c r="L3" s="316">
        <f t="shared" ref="L3:L11" si="5">H3*1%</f>
        <v>820.1</v>
      </c>
      <c r="M3" s="316">
        <f t="shared" ref="M3:M11" si="6">H3-O3</f>
        <v>69724.5</v>
      </c>
      <c r="N3" s="316">
        <f t="shared" ref="N3:N11" si="7">D3+E3</f>
        <v>400</v>
      </c>
      <c r="O3" s="316">
        <f t="shared" ref="O3:O11" si="8">I3+J3+K3+L3</f>
        <v>12285.5</v>
      </c>
      <c r="P3" s="317"/>
      <c r="Q3" s="317" t="s">
        <v>384</v>
      </c>
      <c r="R3" s="317" t="s">
        <v>385</v>
      </c>
      <c r="S3" s="317" t="s">
        <v>386</v>
      </c>
      <c r="T3" s="317"/>
      <c r="U3" s="317"/>
      <c r="V3" s="317"/>
      <c r="W3" s="292"/>
      <c r="X3" s="292"/>
      <c r="Y3" s="292"/>
      <c r="Z3" s="292"/>
    </row>
    <row r="4" spans="1:26" s="5" customFormat="1">
      <c r="A4" s="314">
        <f>'1-συμβολαια'!A4</f>
        <v>0</v>
      </c>
      <c r="B4" s="315" t="str">
        <f>'1-συμβολαια'!C4</f>
        <v>υποθήκη</v>
      </c>
      <c r="C4" s="316">
        <f>'1-συμβολαια'!D4</f>
        <v>7500000</v>
      </c>
      <c r="D4" s="312"/>
      <c r="E4" s="312">
        <v>400</v>
      </c>
      <c r="F4" s="312">
        <v>1800</v>
      </c>
      <c r="G4" s="312">
        <f t="shared" si="0"/>
        <v>85560</v>
      </c>
      <c r="H4" s="312">
        <f t="shared" si="1"/>
        <v>87760</v>
      </c>
      <c r="I4" s="289">
        <f t="shared" si="2"/>
        <v>7862.4</v>
      </c>
      <c r="J4" s="289">
        <f t="shared" si="3"/>
        <v>20</v>
      </c>
      <c r="K4" s="289">
        <f t="shared" si="4"/>
        <v>4388</v>
      </c>
      <c r="L4" s="316">
        <f t="shared" si="5"/>
        <v>877.6</v>
      </c>
      <c r="M4" s="316">
        <f t="shared" si="6"/>
        <v>74612</v>
      </c>
      <c r="N4" s="316">
        <f t="shared" si="7"/>
        <v>400</v>
      </c>
      <c r="O4" s="316">
        <f t="shared" si="8"/>
        <v>13148</v>
      </c>
      <c r="P4" s="317"/>
      <c r="Q4" s="317" t="s">
        <v>384</v>
      </c>
      <c r="R4" s="317" t="s">
        <v>385</v>
      </c>
      <c r="S4" s="317" t="s">
        <v>386</v>
      </c>
      <c r="T4" s="317"/>
      <c r="U4" s="317"/>
      <c r="V4" s="317"/>
      <c r="W4" s="292"/>
      <c r="X4" s="292"/>
      <c r="Y4" s="292"/>
      <c r="Z4" s="292"/>
    </row>
    <row r="5" spans="1:26" s="5" customFormat="1" ht="12" thickBot="1">
      <c r="A5" s="403">
        <f>'1-συμβολαια'!A5</f>
        <v>0</v>
      </c>
      <c r="B5" s="413" t="str">
        <f>'1-συμβολαια'!C5</f>
        <v>δανείου ΤΟΚΟΙ</v>
      </c>
      <c r="C5" s="406">
        <f>'1-συμβολαια'!D5</f>
        <v>18944030</v>
      </c>
      <c r="D5" s="407"/>
      <c r="E5" s="407">
        <v>400</v>
      </c>
      <c r="F5" s="407">
        <v>1800</v>
      </c>
      <c r="G5" s="407">
        <f t="shared" si="0"/>
        <v>217166.345</v>
      </c>
      <c r="H5" s="407">
        <f t="shared" si="1"/>
        <v>219366.345</v>
      </c>
      <c r="I5" s="407">
        <f t="shared" si="2"/>
        <v>19706.97105</v>
      </c>
      <c r="J5" s="407">
        <f t="shared" si="3"/>
        <v>20</v>
      </c>
      <c r="K5" s="407">
        <f t="shared" si="4"/>
        <v>10968.31725</v>
      </c>
      <c r="L5" s="406">
        <f t="shared" si="5"/>
        <v>2193.66345</v>
      </c>
      <c r="M5" s="406">
        <f t="shared" si="6"/>
        <v>186477.39324999999</v>
      </c>
      <c r="N5" s="406">
        <f t="shared" si="7"/>
        <v>400</v>
      </c>
      <c r="O5" s="406">
        <f t="shared" si="8"/>
        <v>32888.95175</v>
      </c>
      <c r="P5" s="478"/>
      <c r="Q5" s="478" t="s">
        <v>384</v>
      </c>
      <c r="R5" s="478" t="s">
        <v>385</v>
      </c>
      <c r="S5" s="478" t="s">
        <v>386</v>
      </c>
      <c r="T5" s="478"/>
      <c r="U5" s="478"/>
      <c r="V5" s="478"/>
      <c r="W5" s="414"/>
      <c r="X5" s="414"/>
      <c r="Y5" s="414"/>
      <c r="Z5" s="414"/>
    </row>
    <row r="6" spans="1:26" s="5" customFormat="1">
      <c r="A6" s="423" t="str">
        <f>'1-συμβολαια'!A6</f>
        <v>2ο  τραπεζας</v>
      </c>
      <c r="B6" s="323" t="str">
        <f>'1-συμβολαια'!C6</f>
        <v>δάνειο χρεωλυτικό</v>
      </c>
      <c r="C6" s="316">
        <f>'1-συμβολαια'!D6</f>
        <v>7000000</v>
      </c>
      <c r="D6" s="289"/>
      <c r="E6" s="289">
        <v>400</v>
      </c>
      <c r="F6" s="289">
        <v>1800</v>
      </c>
      <c r="G6" s="289">
        <f t="shared" si="0"/>
        <v>79810</v>
      </c>
      <c r="H6" s="289">
        <f t="shared" si="1"/>
        <v>82010</v>
      </c>
      <c r="I6" s="289">
        <f t="shared" si="2"/>
        <v>7344.9</v>
      </c>
      <c r="J6" s="289">
        <f t="shared" si="3"/>
        <v>20</v>
      </c>
      <c r="K6" s="289">
        <f t="shared" si="4"/>
        <v>4100.5</v>
      </c>
      <c r="L6" s="316">
        <f t="shared" si="5"/>
        <v>820.1</v>
      </c>
      <c r="M6" s="316">
        <f t="shared" si="6"/>
        <v>69724.5</v>
      </c>
      <c r="N6" s="316">
        <f t="shared" si="7"/>
        <v>400</v>
      </c>
      <c r="O6" s="316">
        <f t="shared" si="8"/>
        <v>12285.5</v>
      </c>
      <c r="P6" s="359"/>
      <c r="Q6" s="359" t="s">
        <v>384</v>
      </c>
      <c r="R6" s="359" t="s">
        <v>385</v>
      </c>
      <c r="S6" s="359" t="s">
        <v>386</v>
      </c>
      <c r="T6" s="359"/>
      <c r="U6" s="359"/>
      <c r="V6" s="359"/>
      <c r="W6" s="419"/>
      <c r="X6" s="419"/>
      <c r="Y6" s="419"/>
      <c r="Z6" s="419"/>
    </row>
    <row r="7" spans="1:26" s="5" customFormat="1">
      <c r="A7" s="477">
        <f>'1-συμβολαια'!A7</f>
        <v>0</v>
      </c>
      <c r="B7" s="315" t="str">
        <f>'1-συμβολαια'!C7</f>
        <v>υποθήκη</v>
      </c>
      <c r="C7" s="316">
        <f>'1-συμβολαια'!D7</f>
        <v>7500000</v>
      </c>
      <c r="D7" s="312"/>
      <c r="E7" s="312">
        <v>400</v>
      </c>
      <c r="F7" s="312">
        <v>1800</v>
      </c>
      <c r="G7" s="312">
        <f t="shared" si="0"/>
        <v>85560</v>
      </c>
      <c r="H7" s="312">
        <f t="shared" si="1"/>
        <v>87760</v>
      </c>
      <c r="I7" s="289">
        <f t="shared" si="2"/>
        <v>7862.4</v>
      </c>
      <c r="J7" s="289">
        <f t="shared" si="3"/>
        <v>20</v>
      </c>
      <c r="K7" s="289">
        <f t="shared" si="4"/>
        <v>4388</v>
      </c>
      <c r="L7" s="316">
        <f t="shared" si="5"/>
        <v>877.6</v>
      </c>
      <c r="M7" s="316">
        <f t="shared" si="6"/>
        <v>74612</v>
      </c>
      <c r="N7" s="316">
        <f t="shared" si="7"/>
        <v>400</v>
      </c>
      <c r="O7" s="316">
        <f t="shared" si="8"/>
        <v>13148</v>
      </c>
      <c r="P7" s="317"/>
      <c r="Q7" s="317" t="s">
        <v>384</v>
      </c>
      <c r="R7" s="317" t="s">
        <v>385</v>
      </c>
      <c r="S7" s="317" t="s">
        <v>386</v>
      </c>
      <c r="T7" s="317"/>
      <c r="U7" s="317"/>
      <c r="V7" s="317"/>
      <c r="W7" s="292"/>
      <c r="X7" s="292"/>
      <c r="Y7" s="292"/>
      <c r="Z7" s="292"/>
    </row>
    <row r="8" spans="1:26" s="5" customFormat="1" ht="12" thickBot="1">
      <c r="A8" s="424">
        <f>'1-συμβολαια'!A8</f>
        <v>0</v>
      </c>
      <c r="B8" s="413" t="str">
        <f>'1-συμβολαια'!C8</f>
        <v>δανείου ΤΟΚΟΙ</v>
      </c>
      <c r="C8" s="406">
        <f>'1-συμβολαια'!D8</f>
        <v>18944030</v>
      </c>
      <c r="D8" s="407"/>
      <c r="E8" s="407">
        <v>400</v>
      </c>
      <c r="F8" s="407">
        <v>1800</v>
      </c>
      <c r="G8" s="407">
        <f t="shared" si="0"/>
        <v>217166.345</v>
      </c>
      <c r="H8" s="407">
        <f t="shared" si="1"/>
        <v>219366.345</v>
      </c>
      <c r="I8" s="407">
        <f t="shared" si="2"/>
        <v>19706.97105</v>
      </c>
      <c r="J8" s="407">
        <f t="shared" si="3"/>
        <v>20</v>
      </c>
      <c r="K8" s="407">
        <f t="shared" si="4"/>
        <v>10968.31725</v>
      </c>
      <c r="L8" s="406">
        <f t="shared" si="5"/>
        <v>2193.66345</v>
      </c>
      <c r="M8" s="406">
        <f t="shared" si="6"/>
        <v>186477.39324999999</v>
      </c>
      <c r="N8" s="406">
        <f t="shared" si="7"/>
        <v>400</v>
      </c>
      <c r="O8" s="406">
        <f t="shared" si="8"/>
        <v>32888.95175</v>
      </c>
      <c r="P8" s="478"/>
      <c r="Q8" s="478" t="s">
        <v>384</v>
      </c>
      <c r="R8" s="478" t="s">
        <v>385</v>
      </c>
      <c r="S8" s="478" t="s">
        <v>386</v>
      </c>
      <c r="T8" s="478"/>
      <c r="U8" s="478"/>
      <c r="V8" s="478"/>
      <c r="W8" s="414"/>
      <c r="X8" s="414"/>
      <c r="Y8" s="414"/>
      <c r="Z8" s="414"/>
    </row>
    <row r="9" spans="1:26" s="5" customFormat="1">
      <c r="A9" s="402" t="str">
        <f>'1-συμβολαια'!A9</f>
        <v>3ο</v>
      </c>
      <c r="B9" s="323" t="str">
        <f>'1-συμβολαια'!C9</f>
        <v>δάνειο χρεωλυτικό</v>
      </c>
      <c r="C9" s="316">
        <f>'1-συμβολαια'!D9</f>
        <v>100000</v>
      </c>
      <c r="D9" s="289"/>
      <c r="E9" s="289">
        <v>400</v>
      </c>
      <c r="F9" s="289">
        <v>1800</v>
      </c>
      <c r="G9" s="289">
        <f t="shared" si="0"/>
        <v>460</v>
      </c>
      <c r="H9" s="289">
        <f t="shared" si="1"/>
        <v>2660</v>
      </c>
      <c r="I9" s="289">
        <f t="shared" si="2"/>
        <v>203.4</v>
      </c>
      <c r="J9" s="289">
        <f t="shared" si="3"/>
        <v>20</v>
      </c>
      <c r="K9" s="289">
        <f t="shared" si="4"/>
        <v>133</v>
      </c>
      <c r="L9" s="316">
        <f t="shared" si="5"/>
        <v>26.6</v>
      </c>
      <c r="M9" s="316">
        <f t="shared" si="6"/>
        <v>2277</v>
      </c>
      <c r="N9" s="316">
        <f t="shared" si="7"/>
        <v>400</v>
      </c>
      <c r="O9" s="316">
        <f t="shared" si="8"/>
        <v>383</v>
      </c>
      <c r="P9" s="359"/>
      <c r="Q9" s="359" t="s">
        <v>384</v>
      </c>
      <c r="R9" s="359" t="s">
        <v>385</v>
      </c>
      <c r="S9" s="359" t="s">
        <v>386</v>
      </c>
      <c r="T9" s="359"/>
      <c r="U9" s="359"/>
      <c r="V9" s="359"/>
      <c r="W9" s="419"/>
      <c r="X9" s="419"/>
      <c r="Y9" s="419"/>
      <c r="Z9" s="419"/>
    </row>
    <row r="10" spans="1:26" s="5" customFormat="1">
      <c r="A10" s="314">
        <f>'1-συμβολαια'!A10</f>
        <v>0</v>
      </c>
      <c r="B10" s="315" t="str">
        <f>'1-συμβολαια'!C10</f>
        <v>υποθήκη</v>
      </c>
      <c r="C10" s="316">
        <f>'1-συμβολαια'!D10</f>
        <v>100000</v>
      </c>
      <c r="D10" s="312"/>
      <c r="E10" s="312">
        <v>400</v>
      </c>
      <c r="F10" s="312">
        <v>1800</v>
      </c>
      <c r="G10" s="312">
        <f t="shared" si="0"/>
        <v>460</v>
      </c>
      <c r="H10" s="312">
        <f t="shared" si="1"/>
        <v>2660</v>
      </c>
      <c r="I10" s="289">
        <f t="shared" si="2"/>
        <v>203.4</v>
      </c>
      <c r="J10" s="289">
        <f t="shared" si="3"/>
        <v>20</v>
      </c>
      <c r="K10" s="289">
        <f t="shared" si="4"/>
        <v>133</v>
      </c>
      <c r="L10" s="316">
        <f t="shared" si="5"/>
        <v>26.6</v>
      </c>
      <c r="M10" s="316">
        <f t="shared" si="6"/>
        <v>2277</v>
      </c>
      <c r="N10" s="316">
        <f t="shared" si="7"/>
        <v>400</v>
      </c>
      <c r="O10" s="316">
        <f t="shared" si="8"/>
        <v>383</v>
      </c>
      <c r="P10" s="317"/>
      <c r="Q10" s="317" t="s">
        <v>384</v>
      </c>
      <c r="R10" s="317" t="s">
        <v>385</v>
      </c>
      <c r="S10" s="317" t="s">
        <v>386</v>
      </c>
      <c r="T10" s="317"/>
      <c r="U10" s="317"/>
      <c r="V10" s="317"/>
      <c r="W10" s="292"/>
      <c r="X10" s="292"/>
      <c r="Y10" s="292"/>
      <c r="Z10" s="292"/>
    </row>
    <row r="11" spans="1:26" s="5" customFormat="1" ht="12" thickBot="1">
      <c r="A11" s="403">
        <f>'1-συμβολαια'!A11</f>
        <v>0</v>
      </c>
      <c r="B11" s="413" t="str">
        <f>'1-συμβολαια'!C11</f>
        <v>δανείου ΤΟΚΟΙ</v>
      </c>
      <c r="C11" s="406">
        <f>'1-συμβολαια'!D11</f>
        <v>270629</v>
      </c>
      <c r="D11" s="407"/>
      <c r="E11" s="407">
        <v>400</v>
      </c>
      <c r="F11" s="407">
        <v>1800</v>
      </c>
      <c r="G11" s="407">
        <f t="shared" si="0"/>
        <v>2422.2334999999998</v>
      </c>
      <c r="H11" s="407">
        <f t="shared" si="1"/>
        <v>4622.2335000000003</v>
      </c>
      <c r="I11" s="407">
        <f t="shared" si="2"/>
        <v>380.001015</v>
      </c>
      <c r="J11" s="407">
        <f t="shared" si="3"/>
        <v>20</v>
      </c>
      <c r="K11" s="407">
        <f t="shared" si="4"/>
        <v>231.11167500000002</v>
      </c>
      <c r="L11" s="406">
        <f t="shared" si="5"/>
        <v>46.222335000000001</v>
      </c>
      <c r="M11" s="406">
        <f t="shared" si="6"/>
        <v>3944.898475</v>
      </c>
      <c r="N11" s="406">
        <f t="shared" si="7"/>
        <v>400</v>
      </c>
      <c r="O11" s="406">
        <f t="shared" si="8"/>
        <v>677.33502500000009</v>
      </c>
      <c r="P11" s="478"/>
      <c r="Q11" s="478" t="s">
        <v>384</v>
      </c>
      <c r="R11" s="478" t="s">
        <v>385</v>
      </c>
      <c r="S11" s="478" t="s">
        <v>386</v>
      </c>
      <c r="T11" s="478"/>
      <c r="U11" s="478"/>
      <c r="V11" s="478"/>
      <c r="W11" s="414"/>
      <c r="X11" s="414"/>
      <c r="Y11" s="414"/>
      <c r="Z11" s="414"/>
    </row>
    <row r="12" spans="1:26">
      <c r="A12" s="552" t="s">
        <v>54</v>
      </c>
      <c r="B12" s="553"/>
      <c r="C12" s="553"/>
      <c r="D12" s="163">
        <f t="shared" ref="D12:O12" si="9">SUM(D3:D11)</f>
        <v>0</v>
      </c>
      <c r="E12" s="163">
        <f t="shared" si="9"/>
        <v>3600</v>
      </c>
      <c r="F12" s="163">
        <f t="shared" si="9"/>
        <v>16200</v>
      </c>
      <c r="G12" s="163">
        <f t="shared" si="9"/>
        <v>768414.92349999992</v>
      </c>
      <c r="H12" s="163">
        <f t="shared" si="9"/>
        <v>788214.92349999992</v>
      </c>
      <c r="I12" s="163">
        <f t="shared" si="9"/>
        <v>70615.343114999981</v>
      </c>
      <c r="J12" s="163">
        <f t="shared" si="9"/>
        <v>180</v>
      </c>
      <c r="K12" s="163">
        <f t="shared" si="9"/>
        <v>39410.746175</v>
      </c>
      <c r="L12" s="163">
        <f t="shared" si="9"/>
        <v>7882.1492350000017</v>
      </c>
      <c r="M12" s="163">
        <f t="shared" si="9"/>
        <v>670126.68497499998</v>
      </c>
      <c r="N12" s="163">
        <f t="shared" si="9"/>
        <v>3600</v>
      </c>
      <c r="O12" s="163">
        <f t="shared" si="9"/>
        <v>118088.23852500001</v>
      </c>
    </row>
    <row r="13" spans="1:26">
      <c r="J13" s="237"/>
      <c r="K13" s="237"/>
      <c r="L13" s="7"/>
      <c r="P13" s="168" t="s">
        <v>373</v>
      </c>
      <c r="Q13" s="134"/>
      <c r="R13" s="134"/>
      <c r="S13" s="134"/>
      <c r="T13" s="134"/>
      <c r="U13" s="134"/>
      <c r="V13" s="134"/>
      <c r="W13" s="134"/>
      <c r="X13" s="134"/>
      <c r="Y13" s="134"/>
    </row>
    <row r="14" spans="1:26">
      <c r="K14" s="237"/>
      <c r="L14" s="7"/>
      <c r="P14" s="144"/>
      <c r="Q14" s="168" t="s">
        <v>374</v>
      </c>
      <c r="R14" s="134"/>
      <c r="S14" s="134"/>
      <c r="T14" s="134"/>
      <c r="U14" s="134"/>
      <c r="V14" s="134"/>
      <c r="W14" s="134"/>
      <c r="X14" s="134"/>
      <c r="Y14" s="144"/>
    </row>
    <row r="15" spans="1:26">
      <c r="P15" s="144"/>
      <c r="Q15" s="144"/>
      <c r="R15" s="134" t="s">
        <v>375</v>
      </c>
      <c r="S15" s="144"/>
      <c r="T15" s="144"/>
      <c r="U15" s="144"/>
      <c r="V15" s="144"/>
      <c r="W15" s="144"/>
      <c r="X15" s="144"/>
      <c r="Y15" s="144"/>
    </row>
    <row r="16" spans="1:26">
      <c r="P16" s="144"/>
      <c r="Q16" s="144"/>
      <c r="R16" s="144"/>
      <c r="S16" s="168" t="s">
        <v>376</v>
      </c>
      <c r="T16" s="144"/>
      <c r="U16" s="144"/>
      <c r="V16" s="144"/>
      <c r="W16" s="144"/>
      <c r="X16" s="144"/>
      <c r="Y16" s="144"/>
    </row>
    <row r="17" spans="2:26">
      <c r="P17" s="144"/>
      <c r="Q17" s="144"/>
      <c r="R17" s="144"/>
      <c r="S17" s="144"/>
      <c r="T17" s="134" t="s">
        <v>377</v>
      </c>
      <c r="U17" s="144"/>
      <c r="V17" s="144"/>
      <c r="W17" s="144"/>
      <c r="X17" s="144"/>
      <c r="Y17" s="144"/>
    </row>
    <row r="18" spans="2:26">
      <c r="P18" s="144"/>
      <c r="Q18" s="144"/>
      <c r="R18" s="134"/>
      <c r="S18" s="134"/>
      <c r="T18" s="144"/>
      <c r="U18" s="168" t="s">
        <v>378</v>
      </c>
      <c r="V18" s="144"/>
      <c r="W18" s="134"/>
      <c r="X18" s="134"/>
      <c r="Y18" s="134"/>
      <c r="Z18" s="134"/>
    </row>
    <row r="19" spans="2:26">
      <c r="P19" s="144"/>
      <c r="Q19" s="144"/>
      <c r="R19" s="134"/>
      <c r="S19" s="134"/>
      <c r="T19" s="144"/>
      <c r="U19" s="144"/>
      <c r="V19" s="134" t="s">
        <v>379</v>
      </c>
      <c r="W19" s="134"/>
      <c r="X19" s="134"/>
      <c r="Y19" s="134"/>
      <c r="Z19" s="144"/>
    </row>
    <row r="20" spans="2:26">
      <c r="P20" s="144"/>
      <c r="Q20" s="144"/>
      <c r="R20" s="144"/>
      <c r="S20" s="134"/>
      <c r="T20" s="144"/>
      <c r="U20" s="144"/>
      <c r="V20" s="144"/>
      <c r="W20" s="144"/>
      <c r="X20" s="144"/>
      <c r="Y20" s="144"/>
      <c r="Z20" s="144"/>
    </row>
    <row r="21" spans="2:26" ht="15.75">
      <c r="B21" s="578" t="s">
        <v>506</v>
      </c>
      <c r="C21" s="578"/>
      <c r="D21" s="578"/>
      <c r="E21" s="578"/>
      <c r="F21" s="578"/>
      <c r="G21" s="578"/>
      <c r="H21" s="578"/>
      <c r="I21" s="578"/>
      <c r="J21" s="578"/>
      <c r="K21" s="578"/>
      <c r="L21" s="578"/>
      <c r="M21" s="578"/>
      <c r="N21" s="578"/>
      <c r="O21" s="578"/>
      <c r="P21" s="578"/>
    </row>
    <row r="22" spans="2:26" ht="15.75">
      <c r="C22" s="593" t="s">
        <v>507</v>
      </c>
      <c r="D22" s="593"/>
      <c r="E22" s="593"/>
      <c r="F22" s="593"/>
      <c r="G22" s="593"/>
      <c r="H22" s="593"/>
      <c r="I22" s="593"/>
      <c r="J22" s="593"/>
      <c r="K22" s="593"/>
      <c r="L22" s="593"/>
      <c r="M22" s="593"/>
      <c r="N22" s="57"/>
      <c r="O22" s="238"/>
      <c r="P22" s="239"/>
      <c r="Q22" s="5"/>
      <c r="R22" s="5"/>
      <c r="S22" s="238"/>
      <c r="T22" s="84"/>
    </row>
    <row r="23" spans="2:26" ht="15.75">
      <c r="C23" s="233"/>
      <c r="D23" s="592" t="s">
        <v>380</v>
      </c>
      <c r="E23" s="592"/>
      <c r="F23" s="592"/>
      <c r="G23" s="592"/>
      <c r="H23" s="592"/>
      <c r="I23" s="592"/>
      <c r="J23" s="592"/>
      <c r="K23" s="592"/>
      <c r="L23" s="592"/>
      <c r="M23" s="57"/>
      <c r="N23" s="57"/>
      <c r="O23" s="238"/>
      <c r="P23" s="540"/>
      <c r="Q23" s="239"/>
      <c r="R23" s="5"/>
      <c r="S23" s="238"/>
      <c r="T23" s="84"/>
    </row>
    <row r="24" spans="2:26" ht="15">
      <c r="L24" s="229"/>
      <c r="M24" s="229"/>
      <c r="N24" s="229"/>
      <c r="O24" s="54"/>
      <c r="P24" s="239"/>
      <c r="Q24" s="239"/>
      <c r="R24" s="5"/>
      <c r="S24" s="5"/>
      <c r="T24" s="84"/>
    </row>
    <row r="25" spans="2:26" ht="15">
      <c r="C25" s="579" t="s">
        <v>59</v>
      </c>
      <c r="D25" s="579"/>
      <c r="E25" s="579"/>
      <c r="F25" s="579"/>
      <c r="G25" s="579"/>
      <c r="H25" s="579"/>
      <c r="L25" s="7"/>
      <c r="M25" s="230"/>
      <c r="N25" s="230"/>
      <c r="O25" s="54"/>
      <c r="P25" s="239"/>
      <c r="Q25" s="239"/>
      <c r="R25" s="5"/>
      <c r="S25" s="5"/>
      <c r="T25" s="84"/>
    </row>
    <row r="26" spans="2:26" ht="15">
      <c r="H26" s="3"/>
      <c r="J26" s="3"/>
      <c r="K26" s="3"/>
      <c r="L26" s="229"/>
      <c r="M26" s="229"/>
      <c r="N26" s="229"/>
      <c r="O26" s="54"/>
      <c r="P26" s="541"/>
      <c r="Q26" s="239"/>
      <c r="R26" s="5"/>
      <c r="S26" s="5"/>
      <c r="T26" s="84"/>
      <c r="U26" s="3"/>
      <c r="V26" s="3"/>
      <c r="W26" s="3"/>
      <c r="X26" s="3"/>
    </row>
    <row r="27" spans="2:26">
      <c r="D27" s="3"/>
      <c r="H27" s="3"/>
      <c r="J27" s="3"/>
      <c r="K27" s="3"/>
      <c r="L27" s="230"/>
      <c r="M27" s="230"/>
      <c r="N27" s="230"/>
      <c r="O27" s="54"/>
      <c r="P27" s="5"/>
      <c r="Q27" s="5"/>
      <c r="R27" s="5"/>
      <c r="S27" s="5"/>
      <c r="T27" s="84"/>
      <c r="U27" s="3"/>
      <c r="V27" s="3"/>
      <c r="W27" s="3"/>
      <c r="X27" s="3"/>
    </row>
    <row r="28" spans="2:26" ht="12.75">
      <c r="B28" s="234" t="s">
        <v>381</v>
      </c>
      <c r="H28" s="3"/>
      <c r="J28" s="3"/>
      <c r="K28" s="3"/>
      <c r="O28" s="54"/>
      <c r="P28" s="5"/>
      <c r="Q28" s="5"/>
      <c r="R28" s="5"/>
      <c r="S28" s="5"/>
      <c r="T28" s="84"/>
      <c r="U28" s="3"/>
      <c r="V28" s="3"/>
      <c r="W28" s="3"/>
      <c r="X28" s="3"/>
    </row>
    <row r="29" spans="2:26" ht="12.75">
      <c r="B29" s="235" t="s">
        <v>382</v>
      </c>
      <c r="H29" s="54"/>
      <c r="J29" s="54"/>
      <c r="K29" s="54"/>
      <c r="O29" s="54"/>
      <c r="P29" s="5"/>
      <c r="Q29" s="5"/>
      <c r="R29" s="5"/>
      <c r="S29" s="5"/>
      <c r="T29" s="84"/>
    </row>
    <row r="30" spans="2:26" ht="15.75">
      <c r="B30" s="236" t="s">
        <v>383</v>
      </c>
      <c r="H30" s="54"/>
      <c r="I30" s="54"/>
      <c r="J30" s="54"/>
      <c r="K30" s="54"/>
      <c r="O30" s="54"/>
      <c r="P30" s="5"/>
      <c r="Q30" s="5"/>
      <c r="R30" s="5"/>
      <c r="S30" s="5"/>
      <c r="T30" s="84"/>
    </row>
    <row r="31" spans="2:26" ht="15">
      <c r="B31" s="91"/>
      <c r="C31" s="4"/>
      <c r="D31" s="54"/>
      <c r="E31" s="4"/>
      <c r="F31" s="4"/>
      <c r="G31" s="4"/>
      <c r="H31" s="54"/>
      <c r="I31" s="54"/>
      <c r="J31" s="54"/>
      <c r="K31" s="54"/>
      <c r="O31" s="54"/>
      <c r="P31" s="240"/>
      <c r="Q31" s="239"/>
      <c r="R31" s="5"/>
      <c r="S31" s="5"/>
      <c r="T31" s="84"/>
    </row>
    <row r="32" spans="2:26" ht="15">
      <c r="B32" s="91"/>
      <c r="C32" s="4"/>
      <c r="D32" s="54"/>
      <c r="E32" s="4"/>
      <c r="F32" s="4"/>
      <c r="G32" s="4"/>
      <c r="H32" s="54"/>
      <c r="I32" s="54"/>
      <c r="J32" s="54"/>
      <c r="K32" s="54"/>
      <c r="O32" s="54"/>
      <c r="P32" s="240"/>
      <c r="Q32" s="239"/>
      <c r="R32" s="5"/>
      <c r="S32" s="5"/>
      <c r="T32" s="84"/>
    </row>
    <row r="33" spans="2:20" ht="15">
      <c r="B33" s="91"/>
      <c r="C33" s="4"/>
      <c r="D33" s="54"/>
      <c r="E33" s="4"/>
      <c r="F33" s="4"/>
      <c r="G33" s="4"/>
      <c r="H33" s="54"/>
      <c r="I33" s="54"/>
      <c r="J33" s="54"/>
      <c r="K33" s="54"/>
      <c r="O33" s="238"/>
      <c r="P33" s="239"/>
      <c r="Q33" s="239"/>
      <c r="R33" s="5"/>
      <c r="S33" s="238"/>
      <c r="T33" s="84"/>
    </row>
    <row r="34" spans="2:20">
      <c r="B34" s="91"/>
      <c r="C34" s="4"/>
      <c r="D34" s="54"/>
      <c r="E34" s="4"/>
      <c r="F34" s="4"/>
      <c r="G34" s="4"/>
      <c r="H34" s="54"/>
      <c r="I34" s="54"/>
      <c r="J34" s="54"/>
      <c r="K34" s="54"/>
      <c r="O34" s="7"/>
      <c r="P34" s="5"/>
      <c r="Q34" s="5"/>
      <c r="R34" s="5"/>
      <c r="S34" s="5"/>
    </row>
    <row r="35" spans="2:20">
      <c r="C35" s="320"/>
      <c r="E35" s="7"/>
      <c r="F35" s="7"/>
      <c r="G35" s="7"/>
      <c r="K35" s="320"/>
      <c r="L35" s="7"/>
      <c r="M35" s="7"/>
      <c r="N35" s="7"/>
      <c r="O35" s="7"/>
      <c r="P35" s="7"/>
      <c r="Q35" s="5"/>
      <c r="R35" s="5"/>
      <c r="S35" s="5"/>
    </row>
    <row r="36" spans="2:20">
      <c r="C36" s="320"/>
      <c r="E36" s="7"/>
      <c r="F36" s="7"/>
      <c r="G36" s="7"/>
      <c r="K36" s="2"/>
      <c r="L36" s="7"/>
      <c r="M36" s="7"/>
      <c r="N36" s="7"/>
      <c r="O36" s="7"/>
      <c r="P36" s="7"/>
      <c r="Q36" s="5"/>
      <c r="R36" s="5"/>
      <c r="S36" s="5"/>
    </row>
    <row r="37" spans="2:20">
      <c r="C37" s="320"/>
      <c r="E37" s="7"/>
      <c r="F37" s="7"/>
      <c r="G37" s="7"/>
      <c r="K37" s="2"/>
      <c r="L37" s="7"/>
      <c r="M37" s="7"/>
      <c r="N37" s="7"/>
      <c r="O37" s="7"/>
      <c r="P37" s="7"/>
    </row>
    <row r="38" spans="2:20">
      <c r="C38" s="320"/>
      <c r="E38" s="7"/>
      <c r="F38" s="7"/>
      <c r="G38" s="7"/>
      <c r="K38" s="2"/>
      <c r="L38" s="7"/>
      <c r="M38" s="7"/>
      <c r="N38" s="7"/>
      <c r="O38" s="7"/>
      <c r="P38" s="7"/>
    </row>
    <row r="39" spans="2:20">
      <c r="C39" s="320"/>
      <c r="E39" s="7"/>
      <c r="F39" s="7"/>
      <c r="G39" s="7"/>
      <c r="K39" s="2"/>
      <c r="L39" s="7"/>
      <c r="M39" s="7"/>
      <c r="N39" s="7"/>
      <c r="O39" s="7"/>
      <c r="P39" s="237"/>
    </row>
    <row r="40" spans="2:20">
      <c r="C40" s="320"/>
      <c r="E40" s="7"/>
      <c r="F40" s="7"/>
      <c r="G40" s="7"/>
      <c r="K40" s="2"/>
      <c r="L40" s="7"/>
      <c r="M40" s="7"/>
      <c r="N40" s="7"/>
      <c r="O40" s="7"/>
      <c r="P40" s="237"/>
    </row>
    <row r="41" spans="2:20">
      <c r="C41" s="320"/>
      <c r="E41" s="7"/>
      <c r="F41" s="7"/>
      <c r="G41" s="7"/>
      <c r="K41" s="320"/>
      <c r="L41" s="7"/>
      <c r="M41" s="7"/>
      <c r="N41" s="7"/>
      <c r="O41" s="7"/>
      <c r="P41" s="7"/>
    </row>
    <row r="42" spans="2:20">
      <c r="C42" s="320"/>
      <c r="E42" s="7"/>
      <c r="F42" s="7"/>
      <c r="G42" s="7"/>
      <c r="K42" s="2"/>
      <c r="L42" s="7"/>
      <c r="M42" s="7"/>
      <c r="N42" s="7"/>
      <c r="O42" s="7"/>
      <c r="P42" s="7"/>
    </row>
    <row r="43" spans="2:20">
      <c r="C43" s="320"/>
      <c r="E43" s="7"/>
      <c r="F43" s="7"/>
      <c r="G43" s="7"/>
      <c r="K43" s="2"/>
      <c r="L43" s="7"/>
      <c r="M43" s="7"/>
      <c r="N43" s="7"/>
      <c r="O43" s="7"/>
      <c r="P43" s="7"/>
    </row>
    <row r="44" spans="2:20">
      <c r="C44" s="320"/>
      <c r="E44" s="7"/>
      <c r="F44" s="7"/>
      <c r="G44" s="7"/>
      <c r="K44" s="2"/>
      <c r="L44" s="7"/>
      <c r="M44" s="7"/>
      <c r="N44" s="7"/>
      <c r="O44" s="7"/>
      <c r="P44" s="7"/>
    </row>
    <row r="45" spans="2:20">
      <c r="C45" s="320"/>
      <c r="E45" s="7"/>
      <c r="F45" s="7"/>
      <c r="G45" s="7"/>
      <c r="K45" s="2"/>
      <c r="L45" s="7"/>
      <c r="M45" s="7"/>
      <c r="N45" s="7"/>
      <c r="O45" s="7"/>
      <c r="P45" s="7"/>
    </row>
    <row r="46" spans="2:20">
      <c r="C46" s="320"/>
      <c r="E46" s="7"/>
      <c r="F46" s="7"/>
      <c r="G46" s="7"/>
      <c r="K46" s="2"/>
      <c r="L46" s="7"/>
      <c r="M46" s="7"/>
      <c r="N46" s="7"/>
      <c r="O46" s="7"/>
      <c r="P46" s="7"/>
    </row>
    <row r="47" spans="2:20">
      <c r="C47" s="320"/>
      <c r="E47" s="7"/>
      <c r="F47" s="7"/>
      <c r="G47" s="7"/>
      <c r="K47" s="320"/>
      <c r="L47" s="7"/>
      <c r="M47" s="7"/>
      <c r="N47" s="7"/>
      <c r="O47" s="7"/>
      <c r="P47" s="7"/>
    </row>
    <row r="48" spans="2:20">
      <c r="C48" s="320"/>
      <c r="E48" s="7"/>
      <c r="F48" s="7"/>
      <c r="G48" s="7"/>
      <c r="K48" s="2"/>
      <c r="L48" s="7"/>
      <c r="M48" s="7"/>
      <c r="N48" s="7"/>
      <c r="O48" s="7"/>
      <c r="P48" s="7"/>
    </row>
    <row r="49" spans="3:16">
      <c r="C49" s="320"/>
      <c r="E49" s="7"/>
      <c r="F49" s="7"/>
      <c r="G49" s="7"/>
      <c r="K49" s="2"/>
      <c r="L49" s="7"/>
      <c r="M49" s="7"/>
      <c r="N49" s="7"/>
      <c r="O49" s="7"/>
      <c r="P49" s="7"/>
    </row>
    <row r="50" spans="3:16">
      <c r="H50" s="2"/>
      <c r="K50" s="2"/>
      <c r="M50" s="7"/>
      <c r="N50" s="7"/>
      <c r="O50" s="7"/>
      <c r="P50" s="7"/>
    </row>
    <row r="51" spans="3:16">
      <c r="H51" s="2"/>
      <c r="I51" s="2"/>
      <c r="L51" s="7"/>
      <c r="M51" s="7"/>
    </row>
    <row r="52" spans="3:16">
      <c r="H52" s="2"/>
      <c r="I52" s="2"/>
      <c r="L52" s="7"/>
      <c r="M52" s="7"/>
    </row>
  </sheetData>
  <mergeCells count="12">
    <mergeCell ref="P1:Z2"/>
    <mergeCell ref="B21:P21"/>
    <mergeCell ref="C25:H25"/>
    <mergeCell ref="D1:L1"/>
    <mergeCell ref="A12:C12"/>
    <mergeCell ref="A1:A2"/>
    <mergeCell ref="B1:B2"/>
    <mergeCell ref="C1:C2"/>
    <mergeCell ref="M1:N1"/>
    <mergeCell ref="O1:O2"/>
    <mergeCell ref="D23:L23"/>
    <mergeCell ref="C22:M2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8"/>
  <sheetViews>
    <sheetView workbookViewId="0">
      <pane ySplit="2" topLeftCell="A3" activePane="bottomLeft" state="frozen"/>
      <selection pane="bottomLeft" activeCell="F34" sqref="F34"/>
    </sheetView>
  </sheetViews>
  <sheetFormatPr defaultRowHeight="11.25"/>
  <cols>
    <col min="1" max="1" width="11.5703125" style="3" bestFit="1" customWidth="1"/>
    <col min="2" max="2" width="57" style="88" customWidth="1"/>
    <col min="3" max="3" width="15.710937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79" customWidth="1"/>
    <col min="9" max="12" width="5.5703125" style="79" customWidth="1"/>
    <col min="13" max="13" width="19.7109375" style="79" customWidth="1"/>
    <col min="14" max="14" width="19.7109375" style="79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5" customFormat="1" ht="15.75" customHeight="1">
      <c r="A1" s="603" t="s">
        <v>1</v>
      </c>
      <c r="B1" s="609" t="s">
        <v>0</v>
      </c>
      <c r="C1" s="611" t="s">
        <v>84</v>
      </c>
      <c r="D1" s="605" t="s">
        <v>3</v>
      </c>
      <c r="E1" s="606"/>
      <c r="F1" s="607" t="s">
        <v>501</v>
      </c>
      <c r="G1" s="608"/>
      <c r="H1" s="594" t="s">
        <v>29</v>
      </c>
      <c r="I1" s="595"/>
      <c r="J1" s="595"/>
      <c r="K1" s="595"/>
      <c r="L1" s="595"/>
      <c r="M1" s="595"/>
      <c r="N1" s="596"/>
    </row>
    <row r="2" spans="1:14" s="8" customFormat="1" ht="23.25" customHeight="1" thickBot="1">
      <c r="A2" s="604"/>
      <c r="B2" s="610"/>
      <c r="C2" s="612"/>
      <c r="D2" s="44"/>
      <c r="E2" s="55" t="s">
        <v>512</v>
      </c>
      <c r="F2" s="369">
        <v>1000</v>
      </c>
      <c r="G2" s="98" t="s">
        <v>503</v>
      </c>
      <c r="H2" s="597"/>
      <c r="I2" s="598"/>
      <c r="J2" s="598"/>
      <c r="K2" s="598"/>
      <c r="L2" s="598"/>
      <c r="M2" s="598"/>
      <c r="N2" s="599"/>
    </row>
    <row r="3" spans="1:14" s="143" customFormat="1" ht="15">
      <c r="A3" s="488" t="str">
        <f>'1-συμβολαια'!A3</f>
        <v>1ο  τραπεζας</v>
      </c>
      <c r="B3" s="479" t="str">
        <f>'1-συμβολαια'!C3</f>
        <v>δάνειο χρεωλυτικό</v>
      </c>
      <c r="C3" s="480">
        <f>'1-συμβολαια'!D3</f>
        <v>7000000</v>
      </c>
      <c r="D3" s="481">
        <v>7</v>
      </c>
      <c r="E3" s="481">
        <v>7</v>
      </c>
      <c r="F3" s="318">
        <f t="shared" ref="F3:F11" si="0">(D3-1)*300</f>
        <v>1800</v>
      </c>
      <c r="G3" s="318">
        <f t="shared" ref="G3" si="1">(E3-1)*300</f>
        <v>1800</v>
      </c>
      <c r="H3" s="317" t="s">
        <v>216</v>
      </c>
      <c r="I3" s="317" t="s">
        <v>123</v>
      </c>
      <c r="J3" s="317"/>
      <c r="K3" s="319"/>
      <c r="L3" s="319"/>
      <c r="M3" s="319"/>
      <c r="N3" s="319"/>
    </row>
    <row r="4" spans="1:14" s="143" customFormat="1" ht="15">
      <c r="A4" s="488">
        <f>'1-συμβολαια'!A4</f>
        <v>0</v>
      </c>
      <c r="B4" s="479" t="str">
        <f>'1-συμβολαια'!C4</f>
        <v>υποθήκη</v>
      </c>
      <c r="C4" s="480">
        <f>'1-συμβολαια'!D4</f>
        <v>7500000</v>
      </c>
      <c r="D4" s="481">
        <v>7</v>
      </c>
      <c r="E4" s="481"/>
      <c r="F4" s="318">
        <f t="shared" si="0"/>
        <v>1800</v>
      </c>
      <c r="G4" s="318"/>
      <c r="H4" s="317" t="s">
        <v>216</v>
      </c>
      <c r="I4" s="317" t="s">
        <v>123</v>
      </c>
      <c r="J4" s="317"/>
      <c r="K4" s="319"/>
      <c r="L4" s="319"/>
      <c r="M4" s="319"/>
      <c r="N4" s="319"/>
    </row>
    <row r="5" spans="1:14" s="143" customFormat="1" ht="15.75" thickBot="1">
      <c r="A5" s="492">
        <f>'1-συμβολαια'!A5</f>
        <v>0</v>
      </c>
      <c r="B5" s="493" t="str">
        <f>'1-συμβολαια'!C5</f>
        <v>δανείου ΤΟΚΟΙ</v>
      </c>
      <c r="C5" s="494">
        <f>'1-συμβολαια'!D5</f>
        <v>18944030</v>
      </c>
      <c r="D5" s="495">
        <v>7</v>
      </c>
      <c r="E5" s="495"/>
      <c r="F5" s="420">
        <f t="shared" si="0"/>
        <v>1800</v>
      </c>
      <c r="G5" s="420"/>
      <c r="H5" s="478" t="s">
        <v>216</v>
      </c>
      <c r="I5" s="478" t="s">
        <v>123</v>
      </c>
      <c r="J5" s="478"/>
      <c r="K5" s="421"/>
      <c r="L5" s="421"/>
      <c r="M5" s="421"/>
      <c r="N5" s="421"/>
    </row>
    <row r="6" spans="1:14" s="143" customFormat="1" ht="15">
      <c r="A6" s="498" t="str">
        <f>'1-συμβολαια'!A6</f>
        <v>2ο  τραπεζας</v>
      </c>
      <c r="B6" s="489" t="str">
        <f>'1-συμβολαια'!C6</f>
        <v>δάνειο χρεωλυτικό</v>
      </c>
      <c r="C6" s="490">
        <f>'1-συμβολαια'!D6</f>
        <v>7000000</v>
      </c>
      <c r="D6" s="491">
        <v>7</v>
      </c>
      <c r="E6" s="491"/>
      <c r="F6" s="333">
        <f t="shared" si="0"/>
        <v>1800</v>
      </c>
      <c r="G6" s="333"/>
      <c r="H6" s="359" t="s">
        <v>216</v>
      </c>
      <c r="I6" s="359" t="s">
        <v>123</v>
      </c>
      <c r="J6" s="359"/>
      <c r="K6" s="422"/>
      <c r="L6" s="422"/>
      <c r="M6" s="422"/>
      <c r="N6" s="422"/>
    </row>
    <row r="7" spans="1:14" s="143" customFormat="1" ht="15">
      <c r="A7" s="499">
        <f>'1-συμβολαια'!A7</f>
        <v>0</v>
      </c>
      <c r="B7" s="479" t="str">
        <f>'1-συμβολαια'!C7</f>
        <v>υποθήκη</v>
      </c>
      <c r="C7" s="480">
        <f>'1-συμβολαια'!D7</f>
        <v>7500000</v>
      </c>
      <c r="D7" s="481">
        <v>7</v>
      </c>
      <c r="E7" s="481"/>
      <c r="F7" s="318">
        <f t="shared" si="0"/>
        <v>1800</v>
      </c>
      <c r="G7" s="318"/>
      <c r="H7" s="317" t="s">
        <v>216</v>
      </c>
      <c r="I7" s="317" t="s">
        <v>123</v>
      </c>
      <c r="J7" s="317"/>
      <c r="K7" s="319"/>
      <c r="L7" s="319"/>
      <c r="M7" s="319"/>
      <c r="N7" s="319"/>
    </row>
    <row r="8" spans="1:14" s="143" customFormat="1" ht="15.75" thickBot="1">
      <c r="A8" s="500">
        <f>'1-συμβολαια'!A8</f>
        <v>0</v>
      </c>
      <c r="B8" s="493" t="str">
        <f>'1-συμβολαια'!C8</f>
        <v>δανείου ΤΟΚΟΙ</v>
      </c>
      <c r="C8" s="494">
        <f>'1-συμβολαια'!D8</f>
        <v>18944030</v>
      </c>
      <c r="D8" s="495">
        <v>7</v>
      </c>
      <c r="E8" s="495"/>
      <c r="F8" s="420">
        <f t="shared" si="0"/>
        <v>1800</v>
      </c>
      <c r="G8" s="420"/>
      <c r="H8" s="478" t="s">
        <v>216</v>
      </c>
      <c r="I8" s="478" t="s">
        <v>123</v>
      </c>
      <c r="J8" s="478"/>
      <c r="K8" s="421"/>
      <c r="L8" s="421"/>
      <c r="M8" s="421"/>
      <c r="N8" s="421"/>
    </row>
    <row r="9" spans="1:14" s="143" customFormat="1" ht="15">
      <c r="A9" s="496" t="str">
        <f>'1-συμβολαια'!A9</f>
        <v>3ο</v>
      </c>
      <c r="B9" s="489" t="str">
        <f>'1-συμβολαια'!C9</f>
        <v>δάνειο χρεωλυτικό</v>
      </c>
      <c r="C9" s="490">
        <f>'1-συμβολαια'!D9</f>
        <v>100000</v>
      </c>
      <c r="D9" s="491">
        <v>7</v>
      </c>
      <c r="E9" s="491"/>
      <c r="F9" s="333">
        <f t="shared" si="0"/>
        <v>1800</v>
      </c>
      <c r="G9" s="333"/>
      <c r="H9" s="359"/>
      <c r="I9" s="359" t="s">
        <v>123</v>
      </c>
      <c r="J9" s="359"/>
      <c r="K9" s="422"/>
      <c r="L9" s="422"/>
      <c r="M9" s="422"/>
      <c r="N9" s="422"/>
    </row>
    <row r="10" spans="1:14" s="143" customFormat="1" ht="15">
      <c r="A10" s="488">
        <f>'1-συμβολαια'!A10</f>
        <v>0</v>
      </c>
      <c r="B10" s="479" t="str">
        <f>'1-συμβολαια'!C10</f>
        <v>υποθήκη</v>
      </c>
      <c r="C10" s="480">
        <f>'1-συμβολαια'!D10</f>
        <v>100000</v>
      </c>
      <c r="D10" s="481">
        <v>7</v>
      </c>
      <c r="E10" s="481"/>
      <c r="F10" s="318">
        <f t="shared" si="0"/>
        <v>1800</v>
      </c>
      <c r="G10" s="318"/>
      <c r="H10" s="317" t="s">
        <v>216</v>
      </c>
      <c r="I10" s="317" t="s">
        <v>123</v>
      </c>
      <c r="J10" s="317"/>
      <c r="K10" s="319"/>
      <c r="L10" s="319"/>
      <c r="M10" s="319"/>
      <c r="N10" s="319"/>
    </row>
    <row r="11" spans="1:14" s="143" customFormat="1" ht="15.75" thickBot="1">
      <c r="A11" s="492">
        <f>'1-συμβολαια'!A11</f>
        <v>0</v>
      </c>
      <c r="B11" s="493" t="str">
        <f>'1-συμβολαια'!C11</f>
        <v>δανείου ΤΟΚΟΙ</v>
      </c>
      <c r="C11" s="494">
        <f>'1-συμβολαια'!D11</f>
        <v>270629</v>
      </c>
      <c r="D11" s="495">
        <v>7</v>
      </c>
      <c r="E11" s="495"/>
      <c r="F11" s="420">
        <f t="shared" si="0"/>
        <v>1800</v>
      </c>
      <c r="G11" s="420"/>
      <c r="H11" s="478" t="s">
        <v>216</v>
      </c>
      <c r="I11" s="478" t="s">
        <v>123</v>
      </c>
      <c r="J11" s="478"/>
      <c r="K11" s="421"/>
      <c r="L11" s="421"/>
      <c r="M11" s="421"/>
      <c r="N11" s="421"/>
    </row>
    <row r="12" spans="1:14" ht="15.75">
      <c r="A12" s="600" t="s">
        <v>58</v>
      </c>
      <c r="B12" s="601"/>
      <c r="C12" s="601"/>
      <c r="D12" s="601"/>
      <c r="E12" s="602"/>
      <c r="F12" s="497">
        <f>SUM(F3:F11)</f>
        <v>16200</v>
      </c>
      <c r="G12" s="497">
        <f>SUM(G3:G11)</f>
        <v>1800</v>
      </c>
    </row>
    <row r="13" spans="1:14" ht="15.75">
      <c r="H13" s="145" t="s">
        <v>132</v>
      </c>
      <c r="I13" s="146"/>
      <c r="J13" s="146"/>
      <c r="K13" s="146"/>
      <c r="L13" s="146"/>
      <c r="M13" s="146"/>
    </row>
    <row r="14" spans="1:14" ht="15.75">
      <c r="I14" s="146" t="s">
        <v>133</v>
      </c>
      <c r="J14" s="146"/>
      <c r="K14" s="146"/>
      <c r="L14" s="146"/>
      <c r="M14" s="84"/>
    </row>
    <row r="15" spans="1:14" ht="15.75">
      <c r="J15" s="145" t="s">
        <v>134</v>
      </c>
    </row>
    <row r="16" spans="1:14">
      <c r="A16" s="2"/>
    </row>
    <row r="17" spans="2:12" ht="15.75">
      <c r="B17" s="363" t="s">
        <v>502</v>
      </c>
    </row>
    <row r="18" spans="2:12" ht="15.75">
      <c r="B18" s="3"/>
      <c r="C18" s="241" t="s">
        <v>59</v>
      </c>
      <c r="D18" s="3"/>
      <c r="H18" s="2"/>
      <c r="I18" s="2"/>
      <c r="J18" s="2"/>
    </row>
    <row r="20" spans="2:12">
      <c r="B20" s="137"/>
    </row>
    <row r="21" spans="2:12">
      <c r="B21" s="138"/>
      <c r="F21" s="2">
        <f>1000/340.75</f>
        <v>2.9347028613352899</v>
      </c>
    </row>
    <row r="23" spans="2:12">
      <c r="F23" s="7"/>
      <c r="G23" s="7"/>
      <c r="H23" s="7"/>
      <c r="I23" s="7"/>
      <c r="J23" s="7"/>
      <c r="K23" s="7"/>
      <c r="L23" s="7"/>
    </row>
    <row r="24" spans="2:12">
      <c r="G24" s="7"/>
      <c r="H24" s="7"/>
      <c r="I24" s="7"/>
      <c r="J24" s="7"/>
      <c r="K24" s="7"/>
      <c r="L24" s="7"/>
    </row>
    <row r="25" spans="2:12">
      <c r="F25" s="7"/>
      <c r="G25" s="7"/>
      <c r="H25" s="7"/>
      <c r="I25" s="7"/>
      <c r="J25" s="7"/>
      <c r="K25" s="7"/>
      <c r="L25" s="7"/>
    </row>
    <row r="26" spans="2:12">
      <c r="F26" s="7"/>
      <c r="G26" s="7"/>
      <c r="H26" s="7"/>
      <c r="I26" s="7"/>
      <c r="J26" s="7"/>
      <c r="K26" s="7"/>
      <c r="L26" s="7"/>
    </row>
    <row r="27" spans="2:12">
      <c r="F27" s="7"/>
      <c r="G27" s="7"/>
      <c r="H27" s="7"/>
      <c r="I27" s="7"/>
      <c r="J27" s="7"/>
      <c r="K27" s="7"/>
      <c r="L27" s="7"/>
    </row>
    <row r="28" spans="2:12">
      <c r="F28" s="7"/>
      <c r="G28" s="7"/>
      <c r="H28" s="7"/>
      <c r="I28" s="7"/>
      <c r="J28" s="7"/>
      <c r="K28" s="7"/>
      <c r="L28" s="7"/>
    </row>
    <row r="29" spans="2:12">
      <c r="F29" s="7"/>
      <c r="G29" s="7"/>
      <c r="H29" s="7"/>
      <c r="I29" s="7"/>
      <c r="J29" s="7"/>
      <c r="K29" s="7"/>
      <c r="L29" s="7"/>
    </row>
    <row r="30" spans="2:12">
      <c r="F30" s="7"/>
      <c r="G30" s="7"/>
      <c r="H30" s="7"/>
      <c r="I30" s="7"/>
      <c r="J30" s="7"/>
      <c r="K30" s="7"/>
      <c r="L30" s="7"/>
    </row>
    <row r="31" spans="2:12">
      <c r="F31" s="7"/>
      <c r="G31" s="7"/>
      <c r="H31" s="7"/>
      <c r="I31" s="7"/>
      <c r="J31" s="7"/>
      <c r="K31" s="7"/>
      <c r="L31" s="7"/>
    </row>
    <row r="32" spans="2:12">
      <c r="F32" s="7"/>
      <c r="G32" s="7"/>
      <c r="H32" s="7"/>
      <c r="I32" s="7"/>
      <c r="J32" s="7"/>
      <c r="K32" s="7"/>
      <c r="L32" s="7"/>
    </row>
    <row r="33" spans="6:12">
      <c r="F33" s="7"/>
      <c r="G33" s="7"/>
      <c r="H33" s="7"/>
      <c r="I33" s="7"/>
      <c r="J33" s="7"/>
      <c r="K33" s="7"/>
      <c r="L33" s="7"/>
    </row>
    <row r="34" spans="6:12">
      <c r="F34" s="7"/>
      <c r="G34" s="7"/>
      <c r="H34" s="7"/>
      <c r="I34" s="7"/>
      <c r="J34" s="7"/>
      <c r="K34" s="7"/>
      <c r="L34" s="7"/>
    </row>
    <row r="35" spans="6:12">
      <c r="F35" s="7"/>
      <c r="G35" s="7"/>
      <c r="H35" s="7"/>
      <c r="I35" s="7"/>
      <c r="J35" s="7"/>
      <c r="K35" s="7"/>
      <c r="L35" s="7"/>
    </row>
    <row r="36" spans="6:12">
      <c r="F36" s="7"/>
      <c r="G36" s="7"/>
      <c r="H36" s="7"/>
      <c r="I36" s="7"/>
      <c r="J36" s="7"/>
      <c r="K36" s="7"/>
      <c r="L36" s="7"/>
    </row>
    <row r="37" spans="6:12">
      <c r="F37" s="7"/>
      <c r="G37" s="7"/>
      <c r="H37" s="7"/>
      <c r="I37" s="7"/>
      <c r="J37" s="7"/>
      <c r="K37" s="7"/>
      <c r="L37" s="7"/>
    </row>
    <row r="38" spans="6:12">
      <c r="F38" s="7"/>
      <c r="G38" s="7"/>
      <c r="H38" s="7"/>
      <c r="I38" s="7"/>
      <c r="J38" s="7"/>
      <c r="K38" s="7"/>
      <c r="L38" s="7"/>
    </row>
  </sheetData>
  <mergeCells count="7">
    <mergeCell ref="H1:N2"/>
    <mergeCell ref="A12:E12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20"/>
  <sheetViews>
    <sheetView workbookViewId="0">
      <pane ySplit="2" topLeftCell="A3" activePane="bottomLeft" state="frozen"/>
      <selection pane="bottomLeft" activeCell="E24" sqref="E24"/>
    </sheetView>
  </sheetViews>
  <sheetFormatPr defaultRowHeight="11.25"/>
  <cols>
    <col min="1" max="1" width="9" style="7" customWidth="1"/>
    <col min="2" max="2" width="13.7109375" style="90" bestFit="1" customWidth="1"/>
    <col min="3" max="3" width="7.28515625" style="7" bestFit="1" customWidth="1"/>
    <col min="4" max="4" width="29" style="7" customWidth="1"/>
    <col min="5" max="5" width="31.85546875" style="7" customWidth="1"/>
    <col min="6" max="6" width="10.7109375" style="7" bestFit="1" customWidth="1"/>
    <col min="7" max="7" width="9.42578125" style="7" customWidth="1"/>
    <col min="8" max="8" width="7.28515625" style="7" bestFit="1" customWidth="1"/>
    <col min="9" max="9" width="14.140625" style="7" customWidth="1"/>
    <col min="10" max="10" width="13.42578125" style="7" bestFit="1" customWidth="1"/>
    <col min="11" max="11" width="14.42578125" style="7" bestFit="1" customWidth="1"/>
    <col min="12" max="12" width="9" style="7" customWidth="1"/>
    <col min="13" max="13" width="9" style="7" bestFit="1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79" customWidth="1"/>
    <col min="18" max="20" width="6.7109375" style="79" customWidth="1"/>
    <col min="21" max="21" width="30.5703125" style="79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554" t="s">
        <v>1</v>
      </c>
      <c r="B1" s="621" t="s">
        <v>0</v>
      </c>
      <c r="C1" s="623" t="s">
        <v>11</v>
      </c>
      <c r="D1" s="623"/>
      <c r="E1" s="623"/>
      <c r="F1" s="623"/>
      <c r="G1" s="623"/>
      <c r="H1" s="624" t="s">
        <v>12</v>
      </c>
      <c r="I1" s="624"/>
      <c r="J1" s="624"/>
      <c r="K1" s="624"/>
      <c r="L1" s="624"/>
      <c r="M1" s="624"/>
      <c r="N1" s="624"/>
      <c r="O1" s="627" t="s">
        <v>85</v>
      </c>
      <c r="P1" s="625" t="s">
        <v>217</v>
      </c>
      <c r="Q1" s="613" t="s">
        <v>29</v>
      </c>
      <c r="R1" s="614"/>
      <c r="S1" s="614"/>
      <c r="T1" s="614"/>
      <c r="U1" s="615"/>
    </row>
    <row r="2" spans="1:24" ht="24" customHeight="1" thickBot="1">
      <c r="A2" s="555"/>
      <c r="B2" s="622"/>
      <c r="C2" s="347" t="s">
        <v>45</v>
      </c>
      <c r="D2" s="347" t="s">
        <v>46</v>
      </c>
      <c r="E2" s="347" t="s">
        <v>47</v>
      </c>
      <c r="F2" s="347" t="s">
        <v>48</v>
      </c>
      <c r="G2" s="35" t="s">
        <v>49</v>
      </c>
      <c r="H2" s="347" t="s">
        <v>45</v>
      </c>
      <c r="I2" s="347" t="s">
        <v>46</v>
      </c>
      <c r="J2" s="347" t="s">
        <v>47</v>
      </c>
      <c r="K2" s="347" t="s">
        <v>48</v>
      </c>
      <c r="L2" s="347" t="s">
        <v>49</v>
      </c>
      <c r="M2" s="347" t="s">
        <v>50</v>
      </c>
      <c r="N2" s="36" t="s">
        <v>51</v>
      </c>
      <c r="O2" s="628"/>
      <c r="P2" s="626"/>
      <c r="Q2" s="616"/>
      <c r="R2" s="617"/>
      <c r="S2" s="617"/>
      <c r="T2" s="617"/>
      <c r="U2" s="618"/>
    </row>
    <row r="3" spans="1:24" s="5" customFormat="1">
      <c r="A3" s="314" t="str">
        <f>'1-συμβολαια'!A3</f>
        <v>1ο  τραπεζας</v>
      </c>
      <c r="B3" s="315" t="str">
        <f>'1-συμβολαια'!C3</f>
        <v>δάνειο χρεωλυτικό</v>
      </c>
      <c r="C3" s="293">
        <v>2</v>
      </c>
      <c r="D3" s="293" t="s">
        <v>544</v>
      </c>
      <c r="E3" s="293" t="s">
        <v>544</v>
      </c>
      <c r="F3" s="293"/>
      <c r="G3" s="293"/>
      <c r="H3" s="293">
        <v>1</v>
      </c>
      <c r="I3" s="293" t="s">
        <v>545</v>
      </c>
      <c r="J3" s="293"/>
      <c r="K3" s="293"/>
      <c r="L3" s="293"/>
      <c r="M3" s="293"/>
      <c r="N3" s="293"/>
      <c r="O3" s="288"/>
      <c r="P3" s="312">
        <f>O3*('2-δικαιώμ'!N3+'3-φύλλα2α'!F3)</f>
        <v>0</v>
      </c>
      <c r="Q3" s="317"/>
      <c r="R3" s="317"/>
      <c r="S3" s="317"/>
      <c r="T3" s="317"/>
      <c r="U3" s="292"/>
    </row>
    <row r="4" spans="1:24" s="5" customFormat="1">
      <c r="A4" s="314">
        <f>'1-συμβολαια'!A4</f>
        <v>0</v>
      </c>
      <c r="B4" s="315" t="str">
        <f>'1-συμβολαια'!C4</f>
        <v>υποθήκη</v>
      </c>
      <c r="C4" s="293">
        <v>2</v>
      </c>
      <c r="D4" s="293" t="s">
        <v>544</v>
      </c>
      <c r="E4" s="293" t="s">
        <v>544</v>
      </c>
      <c r="F4" s="293"/>
      <c r="G4" s="293"/>
      <c r="H4" s="293">
        <v>1</v>
      </c>
      <c r="I4" s="293" t="s">
        <v>545</v>
      </c>
      <c r="J4" s="293"/>
      <c r="K4" s="293"/>
      <c r="L4" s="293"/>
      <c r="M4" s="293"/>
      <c r="N4" s="293"/>
      <c r="O4" s="288"/>
      <c r="P4" s="312">
        <f>O4*('2-δικαιώμ'!N4+'3-φύλλα2α'!F4)</f>
        <v>0</v>
      </c>
      <c r="Q4" s="317"/>
      <c r="R4" s="317"/>
      <c r="S4" s="317"/>
      <c r="T4" s="317"/>
      <c r="U4" s="292"/>
    </row>
    <row r="5" spans="1:24" s="5" customFormat="1" ht="12" thickBot="1">
      <c r="A5" s="403">
        <f>'1-συμβολαια'!A5</f>
        <v>0</v>
      </c>
      <c r="B5" s="413" t="str">
        <f>'1-συμβολαια'!C5</f>
        <v>δανείου ΤΟΚΟΙ</v>
      </c>
      <c r="C5" s="408">
        <v>2</v>
      </c>
      <c r="D5" s="408" t="s">
        <v>544</v>
      </c>
      <c r="E5" s="408" t="s">
        <v>544</v>
      </c>
      <c r="F5" s="408"/>
      <c r="G5" s="408"/>
      <c r="H5" s="408">
        <v>1</v>
      </c>
      <c r="I5" s="408" t="s">
        <v>545</v>
      </c>
      <c r="J5" s="408"/>
      <c r="K5" s="408"/>
      <c r="L5" s="408"/>
      <c r="M5" s="408"/>
      <c r="N5" s="408"/>
      <c r="O5" s="406"/>
      <c r="P5" s="407">
        <f>O5*('2-δικαιώμ'!N5+'3-φύλλα2α'!F5)</f>
        <v>0</v>
      </c>
      <c r="Q5" s="478"/>
      <c r="R5" s="478"/>
      <c r="S5" s="478"/>
      <c r="T5" s="478"/>
      <c r="U5" s="414"/>
    </row>
    <row r="6" spans="1:24" s="5" customFormat="1">
      <c r="A6" s="423" t="str">
        <f>'1-συμβολαια'!A6</f>
        <v>2ο  τραπεζας</v>
      </c>
      <c r="B6" s="323" t="str">
        <f>'1-συμβολαια'!C6</f>
        <v>δάνειο χρεωλυτικό</v>
      </c>
      <c r="C6" s="290">
        <v>2</v>
      </c>
      <c r="D6" s="290" t="s">
        <v>544</v>
      </c>
      <c r="E6" s="290" t="s">
        <v>544</v>
      </c>
      <c r="F6" s="290"/>
      <c r="G6" s="290"/>
      <c r="H6" s="290">
        <v>1</v>
      </c>
      <c r="I6" s="290" t="s">
        <v>545</v>
      </c>
      <c r="J6" s="290"/>
      <c r="K6" s="290"/>
      <c r="L6" s="290"/>
      <c r="M6" s="290"/>
      <c r="N6" s="290"/>
      <c r="O6" s="316"/>
      <c r="P6" s="289">
        <f>O6*('2-δικαιώμ'!N6+'3-φύλλα2α'!F6)</f>
        <v>0</v>
      </c>
      <c r="Q6" s="359"/>
      <c r="R6" s="359"/>
      <c r="S6" s="359"/>
      <c r="T6" s="359"/>
      <c r="U6" s="419"/>
    </row>
    <row r="7" spans="1:24" s="5" customFormat="1">
      <c r="A7" s="477">
        <f>'1-συμβολαια'!A7</f>
        <v>0</v>
      </c>
      <c r="B7" s="315" t="str">
        <f>'1-συμβολαια'!C7</f>
        <v>υποθήκη</v>
      </c>
      <c r="C7" s="293">
        <v>2</v>
      </c>
      <c r="D7" s="293" t="s">
        <v>544</v>
      </c>
      <c r="E7" s="293" t="s">
        <v>544</v>
      </c>
      <c r="F7" s="293"/>
      <c r="G7" s="293"/>
      <c r="H7" s="293">
        <v>1</v>
      </c>
      <c r="I7" s="293" t="s">
        <v>545</v>
      </c>
      <c r="J7" s="293"/>
      <c r="K7" s="293"/>
      <c r="L7" s="293"/>
      <c r="M7" s="293"/>
      <c r="N7" s="293"/>
      <c r="O7" s="288"/>
      <c r="P7" s="312">
        <f>O7*('2-δικαιώμ'!N7+'3-φύλλα2α'!F7)</f>
        <v>0</v>
      </c>
      <c r="Q7" s="317"/>
      <c r="R7" s="317"/>
      <c r="S7" s="317"/>
      <c r="T7" s="317"/>
      <c r="U7" s="292"/>
    </row>
    <row r="8" spans="1:24" s="5" customFormat="1" ht="12" thickBot="1">
      <c r="A8" s="424">
        <f>'1-συμβολαια'!A8</f>
        <v>0</v>
      </c>
      <c r="B8" s="413" t="str">
        <f>'1-συμβολαια'!C8</f>
        <v>δανείου ΤΟΚΟΙ</v>
      </c>
      <c r="C8" s="408">
        <v>2</v>
      </c>
      <c r="D8" s="408" t="s">
        <v>544</v>
      </c>
      <c r="E8" s="408" t="s">
        <v>544</v>
      </c>
      <c r="F8" s="408"/>
      <c r="G8" s="408"/>
      <c r="H8" s="408">
        <v>1</v>
      </c>
      <c r="I8" s="408" t="s">
        <v>545</v>
      </c>
      <c r="J8" s="408"/>
      <c r="K8" s="408"/>
      <c r="L8" s="408"/>
      <c r="M8" s="408"/>
      <c r="N8" s="408"/>
      <c r="O8" s="406"/>
      <c r="P8" s="407">
        <f>O8*('2-δικαιώμ'!N8+'3-φύλλα2α'!F8)</f>
        <v>0</v>
      </c>
      <c r="Q8" s="478"/>
      <c r="R8" s="478"/>
      <c r="S8" s="478"/>
      <c r="T8" s="478"/>
      <c r="U8" s="414"/>
    </row>
    <row r="9" spans="1:24" s="5" customFormat="1">
      <c r="A9" s="402" t="str">
        <f>'1-συμβολαια'!A9</f>
        <v>3ο</v>
      </c>
      <c r="B9" s="323" t="str">
        <f>'1-συμβολαια'!C9</f>
        <v>δάνειο χρεωλυτικό</v>
      </c>
      <c r="C9" s="290">
        <v>2</v>
      </c>
      <c r="D9" s="290" t="s">
        <v>544</v>
      </c>
      <c r="E9" s="290" t="s">
        <v>544</v>
      </c>
      <c r="F9" s="290"/>
      <c r="G9" s="290"/>
      <c r="H9" s="290">
        <v>1</v>
      </c>
      <c r="I9" s="290" t="s">
        <v>545</v>
      </c>
      <c r="J9" s="290"/>
      <c r="K9" s="290"/>
      <c r="L9" s="290"/>
      <c r="M9" s="290"/>
      <c r="N9" s="290"/>
      <c r="O9" s="316"/>
      <c r="P9" s="289">
        <f>O9*('2-δικαιώμ'!N9+'3-φύλλα2α'!F9)</f>
        <v>0</v>
      </c>
      <c r="Q9" s="359"/>
      <c r="R9" s="359"/>
      <c r="S9" s="359"/>
      <c r="T9" s="359"/>
      <c r="U9" s="419"/>
    </row>
    <row r="10" spans="1:24" s="5" customFormat="1">
      <c r="A10" s="314">
        <f>'1-συμβολαια'!A10</f>
        <v>0</v>
      </c>
      <c r="B10" s="315" t="str">
        <f>'1-συμβολαια'!C10</f>
        <v>υποθήκη</v>
      </c>
      <c r="C10" s="293">
        <v>2</v>
      </c>
      <c r="D10" s="293" t="s">
        <v>544</v>
      </c>
      <c r="E10" s="293" t="s">
        <v>544</v>
      </c>
      <c r="F10" s="293"/>
      <c r="G10" s="293"/>
      <c r="H10" s="293">
        <v>1</v>
      </c>
      <c r="I10" s="293" t="s">
        <v>545</v>
      </c>
      <c r="J10" s="293"/>
      <c r="K10" s="293"/>
      <c r="L10" s="293"/>
      <c r="M10" s="293"/>
      <c r="N10" s="293"/>
      <c r="O10" s="288"/>
      <c r="P10" s="312">
        <f>O10*('2-δικαιώμ'!N10+'3-φύλλα2α'!F10)</f>
        <v>0</v>
      </c>
      <c r="Q10" s="317"/>
      <c r="R10" s="317"/>
      <c r="S10" s="317"/>
      <c r="T10" s="317"/>
      <c r="U10" s="292"/>
    </row>
    <row r="11" spans="1:24" s="5" customFormat="1" ht="12" thickBot="1">
      <c r="A11" s="403">
        <f>'1-συμβολαια'!A11</f>
        <v>0</v>
      </c>
      <c r="B11" s="413" t="str">
        <f>'1-συμβολαια'!C11</f>
        <v>δανείου ΤΟΚΟΙ</v>
      </c>
      <c r="C11" s="408">
        <v>2</v>
      </c>
      <c r="D11" s="408" t="s">
        <v>544</v>
      </c>
      <c r="E11" s="408" t="s">
        <v>544</v>
      </c>
      <c r="F11" s="408"/>
      <c r="G11" s="408"/>
      <c r="H11" s="408">
        <v>1</v>
      </c>
      <c r="I11" s="408" t="s">
        <v>545</v>
      </c>
      <c r="J11" s="408"/>
      <c r="K11" s="408"/>
      <c r="L11" s="408"/>
      <c r="M11" s="408"/>
      <c r="N11" s="408"/>
      <c r="O11" s="406"/>
      <c r="P11" s="407">
        <f>O11*('2-δικαιώμ'!N11+'3-φύλλα2α'!F11)</f>
        <v>0</v>
      </c>
      <c r="Q11" s="478"/>
      <c r="R11" s="478"/>
      <c r="S11" s="478"/>
      <c r="T11" s="478"/>
      <c r="U11" s="414"/>
    </row>
    <row r="12" spans="1:24">
      <c r="A12" s="619" t="s">
        <v>45</v>
      </c>
      <c r="B12" s="620"/>
      <c r="C12" s="620"/>
      <c r="D12" s="620"/>
      <c r="E12" s="620"/>
      <c r="F12" s="620"/>
      <c r="G12" s="620"/>
      <c r="H12" s="620"/>
      <c r="I12" s="620"/>
      <c r="J12" s="620"/>
      <c r="K12" s="620"/>
      <c r="L12" s="620"/>
      <c r="M12" s="620"/>
      <c r="N12" s="620"/>
      <c r="O12" s="620"/>
      <c r="P12" s="487">
        <f>SUM(P3:P11)</f>
        <v>0</v>
      </c>
    </row>
    <row r="14" spans="1:24">
      <c r="Q14" s="167" t="s">
        <v>135</v>
      </c>
      <c r="R14" s="348"/>
      <c r="S14" s="348"/>
      <c r="T14" s="348"/>
      <c r="U14" s="348"/>
      <c r="V14" s="348"/>
      <c r="W14" s="348"/>
      <c r="X14" s="348"/>
    </row>
    <row r="15" spans="1:24">
      <c r="R15" s="119" t="s">
        <v>136</v>
      </c>
      <c r="S15" s="119"/>
      <c r="T15" s="119"/>
      <c r="U15" s="119"/>
      <c r="V15" s="119"/>
      <c r="W15" s="119"/>
      <c r="X15" s="119"/>
    </row>
    <row r="16" spans="1:24">
      <c r="S16" s="167" t="s">
        <v>137</v>
      </c>
    </row>
    <row r="19" spans="2:2">
      <c r="B19" s="137"/>
    </row>
    <row r="20" spans="2:2">
      <c r="B20" s="138"/>
    </row>
  </sheetData>
  <mergeCells count="8">
    <mergeCell ref="Q1:U2"/>
    <mergeCell ref="A12:O12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7"/>
  <sheetViews>
    <sheetView workbookViewId="0">
      <pane ySplit="2" topLeftCell="A3" activePane="bottomLeft" state="frozen"/>
      <selection pane="bottomLeft" activeCell="J29" sqref="J29"/>
    </sheetView>
  </sheetViews>
  <sheetFormatPr defaultRowHeight="11.25"/>
  <cols>
    <col min="1" max="1" width="10.28515625" style="7" customWidth="1"/>
    <col min="2" max="2" width="46.85546875" style="90" customWidth="1"/>
    <col min="3" max="3" width="12.5703125" style="2" customWidth="1"/>
    <col min="4" max="5" width="7.85546875" style="3" customWidth="1"/>
    <col min="6" max="6" width="6.85546875" style="7" customWidth="1"/>
    <col min="7" max="7" width="8.140625" style="7" customWidth="1"/>
    <col min="8" max="8" width="10.28515625" style="7" bestFit="1" customWidth="1"/>
    <col min="9" max="9" width="8.140625" style="7" customWidth="1"/>
    <col min="10" max="10" width="8.5703125" style="7" customWidth="1"/>
    <col min="11" max="11" width="11.42578125" style="7" customWidth="1"/>
    <col min="12" max="12" width="8.28515625" style="7" customWidth="1"/>
    <col min="13" max="14" width="9.5703125" style="7" customWidth="1"/>
    <col min="15" max="15" width="9.42578125" style="7" customWidth="1"/>
    <col min="16" max="16" width="10.28515625" style="7" customWidth="1"/>
    <col min="17" max="17" width="13.28515625" style="7" customWidth="1"/>
    <col min="18" max="18" width="7.7109375" style="81" customWidth="1"/>
    <col min="19" max="19" width="7.28515625" style="79" customWidth="1"/>
    <col min="20" max="20" width="9" style="81" customWidth="1"/>
    <col min="21" max="21" width="7.28515625" style="81" customWidth="1"/>
    <col min="22" max="22" width="7.28515625" style="79" customWidth="1"/>
    <col min="23" max="23" width="7.140625" style="79" customWidth="1"/>
    <col min="24" max="24" width="4.85546875" style="79" customWidth="1"/>
    <col min="25" max="25" width="5.85546875" style="79" customWidth="1"/>
    <col min="26" max="26" width="5" style="79" customWidth="1"/>
    <col min="27" max="27" width="6.7109375" style="79" customWidth="1"/>
    <col min="28" max="28" width="7.42578125" style="79" customWidth="1"/>
    <col min="29" max="39" width="6.28515625" style="79" customWidth="1"/>
    <col min="40" max="40" width="11.7109375" style="79" customWidth="1"/>
    <col min="41" max="41" width="22.7109375" style="79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54" t="s">
        <v>1</v>
      </c>
      <c r="B1" s="621" t="s">
        <v>0</v>
      </c>
      <c r="C1" s="560" t="s">
        <v>7</v>
      </c>
      <c r="D1" s="629" t="s">
        <v>3</v>
      </c>
      <c r="E1" s="630"/>
      <c r="F1" s="631" t="s">
        <v>505</v>
      </c>
      <c r="G1" s="632"/>
      <c r="H1" s="632"/>
      <c r="I1" s="632"/>
      <c r="J1" s="632"/>
      <c r="K1" s="632"/>
      <c r="L1" s="633"/>
      <c r="M1" s="634" t="s">
        <v>391</v>
      </c>
      <c r="N1" s="635"/>
      <c r="O1" s="636" t="s">
        <v>242</v>
      </c>
      <c r="P1" s="637"/>
      <c r="Q1" s="638" t="s">
        <v>390</v>
      </c>
      <c r="R1" s="640" t="s">
        <v>161</v>
      </c>
      <c r="S1" s="640"/>
      <c r="T1" s="640"/>
      <c r="U1" s="640"/>
      <c r="V1" s="640"/>
      <c r="W1" s="640"/>
      <c r="X1" s="640"/>
      <c r="Y1" s="640"/>
      <c r="Z1" s="640"/>
      <c r="AA1" s="640"/>
      <c r="AB1" s="640"/>
      <c r="AC1" s="640"/>
      <c r="AD1" s="640"/>
      <c r="AE1" s="640"/>
      <c r="AF1" s="640"/>
      <c r="AG1" s="640"/>
      <c r="AH1" s="640"/>
      <c r="AI1" s="640"/>
      <c r="AJ1" s="640"/>
      <c r="AK1" s="640"/>
      <c r="AL1" s="640"/>
      <c r="AM1" s="640"/>
      <c r="AN1" s="640"/>
      <c r="AO1" s="640"/>
    </row>
    <row r="2" spans="1:41" ht="23.25" thickBot="1">
      <c r="A2" s="555"/>
      <c r="B2" s="622"/>
      <c r="C2" s="561"/>
      <c r="D2" s="171" t="s">
        <v>4</v>
      </c>
      <c r="E2" s="155" t="s">
        <v>9</v>
      </c>
      <c r="F2" s="242" t="s">
        <v>4</v>
      </c>
      <c r="G2" s="172" t="s">
        <v>512</v>
      </c>
      <c r="H2" s="376" t="s">
        <v>45</v>
      </c>
      <c r="I2" s="242" t="s">
        <v>512</v>
      </c>
      <c r="J2" s="360" t="s">
        <v>348</v>
      </c>
      <c r="K2" s="360" t="s">
        <v>370</v>
      </c>
      <c r="L2" s="361" t="s">
        <v>350</v>
      </c>
      <c r="M2" s="242" t="s">
        <v>23</v>
      </c>
      <c r="N2" s="362" t="s">
        <v>86</v>
      </c>
      <c r="O2" s="242" t="s">
        <v>23</v>
      </c>
      <c r="P2" s="399" t="s">
        <v>512</v>
      </c>
      <c r="Q2" s="639"/>
      <c r="R2" s="364" t="s">
        <v>119</v>
      </c>
      <c r="S2" s="174" t="s">
        <v>159</v>
      </c>
      <c r="T2" s="364" t="s">
        <v>120</v>
      </c>
      <c r="U2" s="364" t="s">
        <v>244</v>
      </c>
      <c r="V2" s="174" t="s">
        <v>121</v>
      </c>
      <c r="W2" s="174" t="s">
        <v>245</v>
      </c>
      <c r="X2" s="174" t="s">
        <v>138</v>
      </c>
      <c r="Y2" s="174" t="s">
        <v>160</v>
      </c>
      <c r="Z2" s="174" t="s">
        <v>139</v>
      </c>
      <c r="AA2" s="174" t="s">
        <v>246</v>
      </c>
      <c r="AB2" s="174" t="s">
        <v>140</v>
      </c>
      <c r="AC2" s="174" t="s">
        <v>247</v>
      </c>
      <c r="AD2" s="174" t="s">
        <v>141</v>
      </c>
      <c r="AE2" s="174" t="s">
        <v>259</v>
      </c>
      <c r="AF2" s="174" t="s">
        <v>260</v>
      </c>
      <c r="AG2" s="286" t="s">
        <v>261</v>
      </c>
      <c r="AH2" s="174" t="s">
        <v>262</v>
      </c>
      <c r="AI2" s="174" t="s">
        <v>263</v>
      </c>
      <c r="AJ2" s="174" t="s">
        <v>451</v>
      </c>
      <c r="AK2" s="174" t="s">
        <v>452</v>
      </c>
      <c r="AL2" s="174"/>
      <c r="AM2" s="353" t="s">
        <v>90</v>
      </c>
      <c r="AN2" s="270" t="s">
        <v>45</v>
      </c>
      <c r="AO2" s="271" t="s">
        <v>29</v>
      </c>
    </row>
    <row r="3" spans="1:41" s="5" customFormat="1">
      <c r="A3" s="314" t="str">
        <f>'1-συμβολαια'!A3</f>
        <v>1ο  τραπεζας</v>
      </c>
      <c r="B3" s="315" t="str">
        <f>'1-συμβολαια'!C3</f>
        <v>δάνειο χρεωλυτικό</v>
      </c>
      <c r="C3" s="316">
        <f>'1-συμβολαια'!D3</f>
        <v>7000000</v>
      </c>
      <c r="D3" s="321">
        <f>'3-φύλλα2α'!D3</f>
        <v>7</v>
      </c>
      <c r="E3" s="321">
        <f>'3-φύλλα2α'!E3</f>
        <v>7</v>
      </c>
      <c r="F3" s="293">
        <v>2</v>
      </c>
      <c r="G3" s="293"/>
      <c r="H3" s="312">
        <f>F3*D3*300</f>
        <v>4200</v>
      </c>
      <c r="I3" s="312">
        <f>G3*E3*300</f>
        <v>0</v>
      </c>
      <c r="J3" s="322">
        <f>H3*5%</f>
        <v>210</v>
      </c>
      <c r="K3" s="322">
        <f>H3*5%</f>
        <v>210</v>
      </c>
      <c r="L3" s="322">
        <f>H3*1%</f>
        <v>42</v>
      </c>
      <c r="M3" s="322">
        <f>H3-O3</f>
        <v>3738</v>
      </c>
      <c r="N3" s="322">
        <f>I3-P3</f>
        <v>0</v>
      </c>
      <c r="O3" s="322">
        <f>J3+K3+L3</f>
        <v>462</v>
      </c>
      <c r="P3" s="322">
        <f>I3*11%</f>
        <v>0</v>
      </c>
      <c r="Q3" s="322">
        <f>O3-P3</f>
        <v>462</v>
      </c>
      <c r="R3" s="350"/>
      <c r="S3" s="317"/>
      <c r="T3" s="350"/>
      <c r="U3" s="350"/>
      <c r="V3" s="317"/>
      <c r="W3" s="317"/>
      <c r="X3" s="317"/>
      <c r="Y3" s="350"/>
      <c r="Z3" s="317"/>
      <c r="AA3" s="350"/>
      <c r="AB3" s="317"/>
      <c r="AC3" s="317"/>
      <c r="AD3" s="317"/>
      <c r="AE3" s="317"/>
      <c r="AF3" s="359"/>
      <c r="AG3" s="359"/>
      <c r="AH3" s="359"/>
      <c r="AI3" s="359"/>
      <c r="AJ3" s="359"/>
      <c r="AK3" s="359"/>
      <c r="AL3" s="359"/>
      <c r="AM3" s="351">
        <f>U3+Y3+AA3+AI3+AK3</f>
        <v>0</v>
      </c>
      <c r="AN3" s="351">
        <f>R3+S3+T3+V3+W3+X3+Z3+AB3+AC3+AD3+AE3++AF3+AG3+AH3+AJ3</f>
        <v>0</v>
      </c>
      <c r="AO3" s="292"/>
    </row>
    <row r="4" spans="1:41" s="5" customFormat="1">
      <c r="A4" s="314">
        <f>'1-συμβολαια'!A4</f>
        <v>0</v>
      </c>
      <c r="B4" s="315" t="str">
        <f>'1-συμβολαια'!C4</f>
        <v>υποθήκη</v>
      </c>
      <c r="C4" s="316">
        <f>'1-συμβολαια'!D4</f>
        <v>7500000</v>
      </c>
      <c r="D4" s="321">
        <f>'3-φύλλα2α'!D4</f>
        <v>7</v>
      </c>
      <c r="E4" s="321">
        <f>'3-φύλλα2α'!E4</f>
        <v>0</v>
      </c>
      <c r="F4" s="293"/>
      <c r="G4" s="293"/>
      <c r="H4" s="312">
        <f t="shared" ref="H4:H11" si="0">F4*D4*300</f>
        <v>0</v>
      </c>
      <c r="I4" s="312">
        <f t="shared" ref="I4:I11" si="1">G4*E4*300</f>
        <v>0</v>
      </c>
      <c r="J4" s="322">
        <f t="shared" ref="J4:J11" si="2">H4*5%</f>
        <v>0</v>
      </c>
      <c r="K4" s="322">
        <f t="shared" ref="K4:K11" si="3">H4*5%</f>
        <v>0</v>
      </c>
      <c r="L4" s="322">
        <f t="shared" ref="L4:L11" si="4">H4*1%</f>
        <v>0</v>
      </c>
      <c r="M4" s="322">
        <f t="shared" ref="M4:M11" si="5">H4-O4</f>
        <v>0</v>
      </c>
      <c r="N4" s="322">
        <f t="shared" ref="N4:N11" si="6">I4-P4</f>
        <v>0</v>
      </c>
      <c r="O4" s="322">
        <f t="shared" ref="O4:O11" si="7">J4+K4+L4</f>
        <v>0</v>
      </c>
      <c r="P4" s="322">
        <f t="shared" ref="P4:P11" si="8">I4*11%</f>
        <v>0</v>
      </c>
      <c r="Q4" s="322">
        <f t="shared" ref="Q4:Q11" si="9">O4-P4</f>
        <v>0</v>
      </c>
      <c r="R4" s="350"/>
      <c r="S4" s="317"/>
      <c r="T4" s="350">
        <v>2100</v>
      </c>
      <c r="U4" s="350">
        <v>100</v>
      </c>
      <c r="V4" s="317"/>
      <c r="W4" s="317"/>
      <c r="X4" s="317"/>
      <c r="Y4" s="350"/>
      <c r="Z4" s="317"/>
      <c r="AA4" s="350"/>
      <c r="AB4" s="317"/>
      <c r="AC4" s="317"/>
      <c r="AD4" s="317"/>
      <c r="AE4" s="317"/>
      <c r="AF4" s="359"/>
      <c r="AG4" s="359"/>
      <c r="AH4" s="359"/>
      <c r="AI4" s="359"/>
      <c r="AJ4" s="359"/>
      <c r="AK4" s="359"/>
      <c r="AL4" s="359"/>
      <c r="AM4" s="351">
        <f t="shared" ref="AM4:AM11" si="10">U4+Y4+AA4+AI4+AK4</f>
        <v>100</v>
      </c>
      <c r="AN4" s="351">
        <f t="shared" ref="AN4:AN11" si="11">R4+S4+T4+V4+W4+X4+Z4+AB4+AC4+AD4+AE4++AF4+AG4+AH4+AJ4</f>
        <v>2100</v>
      </c>
      <c r="AO4" s="292"/>
    </row>
    <row r="5" spans="1:41" s="5" customFormat="1" ht="12" thickBot="1">
      <c r="A5" s="403">
        <f>'1-συμβολαια'!A5</f>
        <v>0</v>
      </c>
      <c r="B5" s="413" t="str">
        <f>'1-συμβολαια'!C5</f>
        <v>δανείου ΤΟΚΟΙ</v>
      </c>
      <c r="C5" s="406">
        <f>'1-συμβολαια'!D5</f>
        <v>18944030</v>
      </c>
      <c r="D5" s="503">
        <f>'3-φύλλα2α'!D5</f>
        <v>7</v>
      </c>
      <c r="E5" s="503">
        <f>'3-φύλλα2α'!E5</f>
        <v>0</v>
      </c>
      <c r="F5" s="408"/>
      <c r="G5" s="408"/>
      <c r="H5" s="407">
        <f t="shared" si="0"/>
        <v>0</v>
      </c>
      <c r="I5" s="407">
        <f t="shared" si="1"/>
        <v>0</v>
      </c>
      <c r="J5" s="504">
        <f t="shared" si="2"/>
        <v>0</v>
      </c>
      <c r="K5" s="504">
        <f t="shared" si="3"/>
        <v>0</v>
      </c>
      <c r="L5" s="504">
        <f t="shared" si="4"/>
        <v>0</v>
      </c>
      <c r="M5" s="504">
        <f t="shared" si="5"/>
        <v>0</v>
      </c>
      <c r="N5" s="504">
        <f t="shared" si="6"/>
        <v>0</v>
      </c>
      <c r="O5" s="504">
        <f t="shared" si="7"/>
        <v>0</v>
      </c>
      <c r="P5" s="504">
        <f t="shared" si="8"/>
        <v>0</v>
      </c>
      <c r="Q5" s="504">
        <f t="shared" si="9"/>
        <v>0</v>
      </c>
      <c r="R5" s="505"/>
      <c r="S5" s="478"/>
      <c r="T5" s="505"/>
      <c r="U5" s="505"/>
      <c r="V5" s="478"/>
      <c r="W5" s="478"/>
      <c r="X5" s="478"/>
      <c r="Y5" s="505"/>
      <c r="Z5" s="478"/>
      <c r="AA5" s="505"/>
      <c r="AB5" s="478"/>
      <c r="AC5" s="478"/>
      <c r="AD5" s="478"/>
      <c r="AE5" s="478"/>
      <c r="AF5" s="478"/>
      <c r="AG5" s="478"/>
      <c r="AH5" s="478"/>
      <c r="AI5" s="478"/>
      <c r="AJ5" s="478"/>
      <c r="AK5" s="478"/>
      <c r="AL5" s="478"/>
      <c r="AM5" s="505">
        <f t="shared" si="10"/>
        <v>0</v>
      </c>
      <c r="AN5" s="505">
        <f t="shared" si="11"/>
        <v>0</v>
      </c>
      <c r="AO5" s="414"/>
    </row>
    <row r="6" spans="1:41" s="5" customFormat="1">
      <c r="A6" s="423" t="str">
        <f>'1-συμβολαια'!A6</f>
        <v>2ο  τραπεζας</v>
      </c>
      <c r="B6" s="323" t="str">
        <f>'1-συμβολαια'!C6</f>
        <v>δάνειο χρεωλυτικό</v>
      </c>
      <c r="C6" s="316">
        <f>'1-συμβολαια'!D6</f>
        <v>7000000</v>
      </c>
      <c r="D6" s="501">
        <f>'3-φύλλα2α'!D6</f>
        <v>7</v>
      </c>
      <c r="E6" s="501">
        <f>'3-φύλλα2α'!E6</f>
        <v>0</v>
      </c>
      <c r="F6" s="290"/>
      <c r="G6" s="290"/>
      <c r="H6" s="289">
        <f t="shared" si="0"/>
        <v>0</v>
      </c>
      <c r="I6" s="289">
        <f t="shared" si="1"/>
        <v>0</v>
      </c>
      <c r="J6" s="502">
        <f t="shared" si="2"/>
        <v>0</v>
      </c>
      <c r="K6" s="502">
        <f t="shared" si="3"/>
        <v>0</v>
      </c>
      <c r="L6" s="502">
        <f t="shared" si="4"/>
        <v>0</v>
      </c>
      <c r="M6" s="502">
        <f t="shared" si="5"/>
        <v>0</v>
      </c>
      <c r="N6" s="502">
        <f t="shared" si="6"/>
        <v>0</v>
      </c>
      <c r="O6" s="502">
        <f t="shared" si="7"/>
        <v>0</v>
      </c>
      <c r="P6" s="502">
        <f t="shared" si="8"/>
        <v>0</v>
      </c>
      <c r="Q6" s="502">
        <f t="shared" si="9"/>
        <v>0</v>
      </c>
      <c r="R6" s="351"/>
      <c r="S6" s="359"/>
      <c r="T6" s="351"/>
      <c r="U6" s="351"/>
      <c r="V6" s="359"/>
      <c r="W6" s="359"/>
      <c r="X6" s="359"/>
      <c r="Y6" s="351"/>
      <c r="Z6" s="359"/>
      <c r="AA6" s="351"/>
      <c r="AB6" s="359"/>
      <c r="AC6" s="359"/>
      <c r="AD6" s="359"/>
      <c r="AE6" s="359"/>
      <c r="AF6" s="359"/>
      <c r="AG6" s="359"/>
      <c r="AH6" s="359"/>
      <c r="AI6" s="359"/>
      <c r="AJ6" s="359"/>
      <c r="AK6" s="359"/>
      <c r="AL6" s="359"/>
      <c r="AM6" s="351">
        <f t="shared" si="10"/>
        <v>0</v>
      </c>
      <c r="AN6" s="351">
        <f t="shared" si="11"/>
        <v>0</v>
      </c>
      <c r="AO6" s="419"/>
    </row>
    <row r="7" spans="1:41" s="5" customFormat="1">
      <c r="A7" s="477">
        <f>'1-συμβολαια'!A7</f>
        <v>0</v>
      </c>
      <c r="B7" s="315" t="str">
        <f>'1-συμβολαια'!C7</f>
        <v>υποθήκη</v>
      </c>
      <c r="C7" s="316">
        <f>'1-συμβολαια'!D7</f>
        <v>7500000</v>
      </c>
      <c r="D7" s="321">
        <f>'3-φύλλα2α'!D7</f>
        <v>7</v>
      </c>
      <c r="E7" s="321">
        <f>'3-φύλλα2α'!E7</f>
        <v>0</v>
      </c>
      <c r="F7" s="293"/>
      <c r="G7" s="293"/>
      <c r="H7" s="312">
        <f t="shared" si="0"/>
        <v>0</v>
      </c>
      <c r="I7" s="312">
        <f t="shared" si="1"/>
        <v>0</v>
      </c>
      <c r="J7" s="322">
        <f t="shared" si="2"/>
        <v>0</v>
      </c>
      <c r="K7" s="322">
        <f t="shared" si="3"/>
        <v>0</v>
      </c>
      <c r="L7" s="322">
        <f t="shared" si="4"/>
        <v>0</v>
      </c>
      <c r="M7" s="322">
        <f t="shared" si="5"/>
        <v>0</v>
      </c>
      <c r="N7" s="322">
        <f t="shared" si="6"/>
        <v>0</v>
      </c>
      <c r="O7" s="322">
        <f t="shared" si="7"/>
        <v>0</v>
      </c>
      <c r="P7" s="322">
        <f t="shared" si="8"/>
        <v>0</v>
      </c>
      <c r="Q7" s="322">
        <f t="shared" si="9"/>
        <v>0</v>
      </c>
      <c r="R7" s="350"/>
      <c r="S7" s="317"/>
      <c r="T7" s="350">
        <v>2100</v>
      </c>
      <c r="U7" s="350">
        <v>100</v>
      </c>
      <c r="V7" s="317"/>
      <c r="W7" s="317"/>
      <c r="X7" s="317"/>
      <c r="Y7" s="350"/>
      <c r="Z7" s="317"/>
      <c r="AA7" s="350"/>
      <c r="AB7" s="317"/>
      <c r="AC7" s="317"/>
      <c r="AD7" s="317"/>
      <c r="AE7" s="317"/>
      <c r="AF7" s="359"/>
      <c r="AG7" s="359"/>
      <c r="AH7" s="359"/>
      <c r="AI7" s="359"/>
      <c r="AJ7" s="359"/>
      <c r="AK7" s="359"/>
      <c r="AL7" s="359"/>
      <c r="AM7" s="351">
        <f t="shared" si="10"/>
        <v>100</v>
      </c>
      <c r="AN7" s="351">
        <f t="shared" si="11"/>
        <v>2100</v>
      </c>
      <c r="AO7" s="292"/>
    </row>
    <row r="8" spans="1:41" s="5" customFormat="1" ht="12" thickBot="1">
      <c r="A8" s="424">
        <f>'1-συμβολαια'!A8</f>
        <v>0</v>
      </c>
      <c r="B8" s="413" t="str">
        <f>'1-συμβολαια'!C8</f>
        <v>δανείου ΤΟΚΟΙ</v>
      </c>
      <c r="C8" s="406">
        <f>'1-συμβολαια'!D8</f>
        <v>18944030</v>
      </c>
      <c r="D8" s="503">
        <f>'3-φύλλα2α'!D8</f>
        <v>7</v>
      </c>
      <c r="E8" s="503">
        <f>'3-φύλλα2α'!E8</f>
        <v>0</v>
      </c>
      <c r="F8" s="408"/>
      <c r="G8" s="408"/>
      <c r="H8" s="407">
        <f t="shared" si="0"/>
        <v>0</v>
      </c>
      <c r="I8" s="407">
        <f t="shared" si="1"/>
        <v>0</v>
      </c>
      <c r="J8" s="504">
        <f t="shared" si="2"/>
        <v>0</v>
      </c>
      <c r="K8" s="504">
        <f t="shared" si="3"/>
        <v>0</v>
      </c>
      <c r="L8" s="504">
        <f t="shared" si="4"/>
        <v>0</v>
      </c>
      <c r="M8" s="504">
        <f t="shared" si="5"/>
        <v>0</v>
      </c>
      <c r="N8" s="504">
        <f t="shared" si="6"/>
        <v>0</v>
      </c>
      <c r="O8" s="504">
        <f t="shared" si="7"/>
        <v>0</v>
      </c>
      <c r="P8" s="504">
        <f t="shared" si="8"/>
        <v>0</v>
      </c>
      <c r="Q8" s="504">
        <f t="shared" si="9"/>
        <v>0</v>
      </c>
      <c r="R8" s="505"/>
      <c r="S8" s="478"/>
      <c r="T8" s="505"/>
      <c r="U8" s="505"/>
      <c r="V8" s="478"/>
      <c r="W8" s="478"/>
      <c r="X8" s="478"/>
      <c r="Y8" s="505"/>
      <c r="Z8" s="478"/>
      <c r="AA8" s="505"/>
      <c r="AB8" s="478"/>
      <c r="AC8" s="478"/>
      <c r="AD8" s="478"/>
      <c r="AE8" s="478"/>
      <c r="AF8" s="478"/>
      <c r="AG8" s="478"/>
      <c r="AH8" s="478"/>
      <c r="AI8" s="478"/>
      <c r="AJ8" s="478"/>
      <c r="AK8" s="478"/>
      <c r="AL8" s="478"/>
      <c r="AM8" s="505">
        <f t="shared" si="10"/>
        <v>0</v>
      </c>
      <c r="AN8" s="505">
        <f t="shared" si="11"/>
        <v>0</v>
      </c>
      <c r="AO8" s="414"/>
    </row>
    <row r="9" spans="1:41" s="5" customFormat="1">
      <c r="A9" s="402" t="str">
        <f>'1-συμβολαια'!A9</f>
        <v>3ο</v>
      </c>
      <c r="B9" s="323" t="str">
        <f>'1-συμβολαια'!C9</f>
        <v>δάνειο χρεωλυτικό</v>
      </c>
      <c r="C9" s="316">
        <f>'1-συμβολαια'!D9</f>
        <v>100000</v>
      </c>
      <c r="D9" s="501">
        <f>'3-φύλλα2α'!D9</f>
        <v>7</v>
      </c>
      <c r="E9" s="501">
        <f>'3-φύλλα2α'!E9</f>
        <v>0</v>
      </c>
      <c r="F9" s="290"/>
      <c r="G9" s="290"/>
      <c r="H9" s="289">
        <f t="shared" si="0"/>
        <v>0</v>
      </c>
      <c r="I9" s="289">
        <f t="shared" si="1"/>
        <v>0</v>
      </c>
      <c r="J9" s="502">
        <f t="shared" si="2"/>
        <v>0</v>
      </c>
      <c r="K9" s="502">
        <f t="shared" si="3"/>
        <v>0</v>
      </c>
      <c r="L9" s="502">
        <f t="shared" si="4"/>
        <v>0</v>
      </c>
      <c r="M9" s="502">
        <f t="shared" si="5"/>
        <v>0</v>
      </c>
      <c r="N9" s="502">
        <f t="shared" si="6"/>
        <v>0</v>
      </c>
      <c r="O9" s="502">
        <f t="shared" si="7"/>
        <v>0</v>
      </c>
      <c r="P9" s="502">
        <f t="shared" si="8"/>
        <v>0</v>
      </c>
      <c r="Q9" s="502">
        <f t="shared" si="9"/>
        <v>0</v>
      </c>
      <c r="R9" s="351"/>
      <c r="S9" s="359"/>
      <c r="T9" s="351"/>
      <c r="U9" s="351"/>
      <c r="V9" s="359"/>
      <c r="W9" s="359"/>
      <c r="X9" s="359"/>
      <c r="Y9" s="351"/>
      <c r="Z9" s="359"/>
      <c r="AA9" s="351"/>
      <c r="AB9" s="359"/>
      <c r="AC9" s="359"/>
      <c r="AD9" s="359"/>
      <c r="AE9" s="359"/>
      <c r="AF9" s="359"/>
      <c r="AG9" s="359"/>
      <c r="AH9" s="359"/>
      <c r="AI9" s="359"/>
      <c r="AJ9" s="359"/>
      <c r="AK9" s="359"/>
      <c r="AL9" s="359"/>
      <c r="AM9" s="351">
        <f t="shared" si="10"/>
        <v>0</v>
      </c>
      <c r="AN9" s="351">
        <f t="shared" si="11"/>
        <v>0</v>
      </c>
      <c r="AO9" s="419"/>
    </row>
    <row r="10" spans="1:41" s="5" customFormat="1">
      <c r="A10" s="314">
        <f>'1-συμβολαια'!A10</f>
        <v>0</v>
      </c>
      <c r="B10" s="315" t="str">
        <f>'1-συμβολαια'!C10</f>
        <v>υποθήκη</v>
      </c>
      <c r="C10" s="316">
        <f>'1-συμβολαια'!D10</f>
        <v>100000</v>
      </c>
      <c r="D10" s="321">
        <f>'3-φύλλα2α'!D10</f>
        <v>7</v>
      </c>
      <c r="E10" s="321">
        <f>'3-φύλλα2α'!E10</f>
        <v>0</v>
      </c>
      <c r="F10" s="293"/>
      <c r="G10" s="293"/>
      <c r="H10" s="312">
        <f t="shared" si="0"/>
        <v>0</v>
      </c>
      <c r="I10" s="312">
        <f t="shared" si="1"/>
        <v>0</v>
      </c>
      <c r="J10" s="322">
        <f t="shared" si="2"/>
        <v>0</v>
      </c>
      <c r="K10" s="322">
        <f t="shared" si="3"/>
        <v>0</v>
      </c>
      <c r="L10" s="322">
        <f t="shared" si="4"/>
        <v>0</v>
      </c>
      <c r="M10" s="322">
        <f t="shared" si="5"/>
        <v>0</v>
      </c>
      <c r="N10" s="322">
        <f t="shared" si="6"/>
        <v>0</v>
      </c>
      <c r="O10" s="322">
        <f t="shared" si="7"/>
        <v>0</v>
      </c>
      <c r="P10" s="322">
        <f t="shared" si="8"/>
        <v>0</v>
      </c>
      <c r="Q10" s="322">
        <f t="shared" si="9"/>
        <v>0</v>
      </c>
      <c r="R10" s="350"/>
      <c r="S10" s="317"/>
      <c r="T10" s="350">
        <v>2100</v>
      </c>
      <c r="U10" s="350">
        <v>100</v>
      </c>
      <c r="V10" s="317"/>
      <c r="W10" s="317"/>
      <c r="X10" s="317"/>
      <c r="Y10" s="350"/>
      <c r="Z10" s="317"/>
      <c r="AA10" s="350"/>
      <c r="AB10" s="317"/>
      <c r="AC10" s="317"/>
      <c r="AD10" s="317"/>
      <c r="AE10" s="317"/>
      <c r="AF10" s="359"/>
      <c r="AG10" s="359"/>
      <c r="AH10" s="359"/>
      <c r="AI10" s="359"/>
      <c r="AJ10" s="359"/>
      <c r="AK10" s="359"/>
      <c r="AL10" s="359"/>
      <c r="AM10" s="351">
        <f t="shared" si="10"/>
        <v>100</v>
      </c>
      <c r="AN10" s="351">
        <f t="shared" si="11"/>
        <v>2100</v>
      </c>
      <c r="AO10" s="292"/>
    </row>
    <row r="11" spans="1:41" s="5" customFormat="1" ht="12" thickBot="1">
      <c r="A11" s="403">
        <f>'1-συμβολαια'!A11</f>
        <v>0</v>
      </c>
      <c r="B11" s="413" t="str">
        <f>'1-συμβολαια'!C11</f>
        <v>δανείου ΤΟΚΟΙ</v>
      </c>
      <c r="C11" s="406">
        <f>'1-συμβολαια'!D11</f>
        <v>270629</v>
      </c>
      <c r="D11" s="503">
        <f>'3-φύλλα2α'!D11</f>
        <v>7</v>
      </c>
      <c r="E11" s="503">
        <f>'3-φύλλα2α'!E11</f>
        <v>0</v>
      </c>
      <c r="F11" s="408"/>
      <c r="G11" s="408"/>
      <c r="H11" s="407">
        <f t="shared" si="0"/>
        <v>0</v>
      </c>
      <c r="I11" s="407">
        <f t="shared" si="1"/>
        <v>0</v>
      </c>
      <c r="J11" s="504">
        <f t="shared" si="2"/>
        <v>0</v>
      </c>
      <c r="K11" s="504">
        <f t="shared" si="3"/>
        <v>0</v>
      </c>
      <c r="L11" s="504">
        <f t="shared" si="4"/>
        <v>0</v>
      </c>
      <c r="M11" s="504">
        <f t="shared" si="5"/>
        <v>0</v>
      </c>
      <c r="N11" s="504">
        <f t="shared" si="6"/>
        <v>0</v>
      </c>
      <c r="O11" s="504">
        <f t="shared" si="7"/>
        <v>0</v>
      </c>
      <c r="P11" s="504">
        <f t="shared" si="8"/>
        <v>0</v>
      </c>
      <c r="Q11" s="504">
        <f t="shared" si="9"/>
        <v>0</v>
      </c>
      <c r="R11" s="505"/>
      <c r="S11" s="478"/>
      <c r="T11" s="505"/>
      <c r="U11" s="505"/>
      <c r="V11" s="478"/>
      <c r="W11" s="478"/>
      <c r="X11" s="478"/>
      <c r="Y11" s="505"/>
      <c r="Z11" s="478"/>
      <c r="AA11" s="505"/>
      <c r="AB11" s="478"/>
      <c r="AC11" s="478"/>
      <c r="AD11" s="478"/>
      <c r="AE11" s="478"/>
      <c r="AF11" s="478"/>
      <c r="AG11" s="478"/>
      <c r="AH11" s="478"/>
      <c r="AI11" s="478"/>
      <c r="AJ11" s="478"/>
      <c r="AK11" s="478"/>
      <c r="AL11" s="478"/>
      <c r="AM11" s="505">
        <f t="shared" si="10"/>
        <v>0</v>
      </c>
      <c r="AN11" s="505">
        <f t="shared" si="11"/>
        <v>0</v>
      </c>
      <c r="AO11" s="414"/>
    </row>
    <row r="12" spans="1:41">
      <c r="A12" s="619" t="s">
        <v>45</v>
      </c>
      <c r="B12" s="620"/>
      <c r="C12" s="620"/>
      <c r="D12" s="620"/>
      <c r="E12" s="620"/>
      <c r="F12" s="487">
        <f t="shared" ref="F12:W12" si="12">SUM(F3:F11)</f>
        <v>2</v>
      </c>
      <c r="G12" s="487">
        <f t="shared" si="12"/>
        <v>0</v>
      </c>
      <c r="H12" s="487">
        <f t="shared" si="12"/>
        <v>4200</v>
      </c>
      <c r="I12" s="487">
        <f t="shared" si="12"/>
        <v>0</v>
      </c>
      <c r="J12" s="487">
        <f t="shared" si="12"/>
        <v>210</v>
      </c>
      <c r="K12" s="487">
        <f t="shared" si="12"/>
        <v>210</v>
      </c>
      <c r="L12" s="487">
        <f t="shared" si="12"/>
        <v>42</v>
      </c>
      <c r="M12" s="487">
        <f t="shared" si="12"/>
        <v>3738</v>
      </c>
      <c r="N12" s="487">
        <f t="shared" si="12"/>
        <v>0</v>
      </c>
      <c r="O12" s="487">
        <f t="shared" si="12"/>
        <v>462</v>
      </c>
      <c r="P12" s="487">
        <f t="shared" si="12"/>
        <v>0</v>
      </c>
      <c r="Q12" s="487">
        <f t="shared" si="12"/>
        <v>462</v>
      </c>
      <c r="R12" s="487">
        <f t="shared" si="12"/>
        <v>0</v>
      </c>
      <c r="S12" s="487">
        <f t="shared" si="12"/>
        <v>0</v>
      </c>
      <c r="T12" s="487">
        <f t="shared" si="12"/>
        <v>6300</v>
      </c>
      <c r="U12" s="487">
        <f t="shared" si="12"/>
        <v>300</v>
      </c>
      <c r="V12" s="487">
        <f t="shared" si="12"/>
        <v>0</v>
      </c>
      <c r="W12" s="487">
        <f t="shared" si="12"/>
        <v>0</v>
      </c>
      <c r="X12" s="487"/>
      <c r="Y12" s="487"/>
      <c r="Z12" s="487"/>
      <c r="AA12" s="487">
        <f t="shared" ref="AA12:AF12" si="13">SUM(AA3:AA11)</f>
        <v>0</v>
      </c>
      <c r="AB12" s="487">
        <f t="shared" si="13"/>
        <v>0</v>
      </c>
      <c r="AC12" s="487">
        <f t="shared" si="13"/>
        <v>0</v>
      </c>
      <c r="AD12" s="487">
        <f t="shared" si="13"/>
        <v>0</v>
      </c>
      <c r="AE12" s="487">
        <f t="shared" si="13"/>
        <v>0</v>
      </c>
      <c r="AF12" s="487">
        <f t="shared" si="13"/>
        <v>0</v>
      </c>
      <c r="AG12" s="352"/>
      <c r="AH12" s="487">
        <f>SUM(AH3:AH11)</f>
        <v>0</v>
      </c>
      <c r="AI12" s="487">
        <f>SUM(AI3:AI11)</f>
        <v>0</v>
      </c>
      <c r="AJ12" s="487"/>
      <c r="AK12" s="487"/>
      <c r="AL12" s="487">
        <f>SUM(AL3:AL11)</f>
        <v>0</v>
      </c>
      <c r="AM12" s="487">
        <f>SUM(AM3:AM11)</f>
        <v>300</v>
      </c>
      <c r="AN12" s="487">
        <f>SUM(AN3:AN11)</f>
        <v>6300</v>
      </c>
    </row>
    <row r="14" spans="1:41">
      <c r="R14" s="370" t="s">
        <v>488</v>
      </c>
      <c r="S14" s="177"/>
      <c r="T14" s="365"/>
      <c r="U14" s="365"/>
      <c r="V14" s="177"/>
      <c r="W14" s="177"/>
      <c r="X14" s="178"/>
      <c r="Y14" s="178"/>
      <c r="Z14" s="178"/>
      <c r="AA14" s="178"/>
      <c r="AB14" s="178"/>
      <c r="AC14" s="178"/>
      <c r="AD14" s="178"/>
      <c r="AE14" s="84"/>
      <c r="AF14" s="84"/>
      <c r="AG14" s="84"/>
      <c r="AH14" s="84"/>
      <c r="AI14" s="84"/>
      <c r="AJ14" s="84"/>
      <c r="AK14" s="84"/>
      <c r="AL14" s="84"/>
      <c r="AM14" s="84"/>
      <c r="AN14" s="84"/>
    </row>
    <row r="15" spans="1:41">
      <c r="B15" s="7"/>
      <c r="C15" s="7"/>
      <c r="D15" s="7"/>
      <c r="E15" s="7"/>
      <c r="R15" s="366"/>
      <c r="S15" s="179" t="s">
        <v>485</v>
      </c>
      <c r="T15" s="366"/>
      <c r="U15" s="366"/>
      <c r="V15" s="178"/>
      <c r="W15" s="178"/>
      <c r="X15" s="178"/>
      <c r="Y15" s="178"/>
      <c r="Z15" s="178"/>
      <c r="AA15" s="178"/>
      <c r="AB15" s="178"/>
      <c r="AC15" s="178"/>
      <c r="AD15" s="178"/>
      <c r="AE15" s="84"/>
      <c r="AF15" s="84"/>
      <c r="AG15" s="84"/>
      <c r="AH15" s="84"/>
      <c r="AI15" s="84"/>
      <c r="AJ15" s="84"/>
      <c r="AK15" s="84"/>
      <c r="AL15" s="84"/>
      <c r="AM15" s="84"/>
      <c r="AN15" s="84"/>
    </row>
    <row r="16" spans="1:41">
      <c r="R16" s="366"/>
      <c r="S16" s="178"/>
      <c r="T16" s="370" t="s">
        <v>218</v>
      </c>
      <c r="U16" s="366"/>
      <c r="V16" s="178"/>
      <c r="W16" s="178"/>
      <c r="X16" s="178"/>
      <c r="Y16" s="178"/>
      <c r="Z16" s="178"/>
      <c r="AA16" s="178"/>
      <c r="AB16" s="178"/>
      <c r="AC16" s="178"/>
      <c r="AD16" s="178"/>
      <c r="AE16" s="84"/>
      <c r="AF16" s="84"/>
      <c r="AG16" s="84"/>
      <c r="AH16" s="84"/>
      <c r="AI16" s="84"/>
      <c r="AJ16" s="84"/>
      <c r="AK16" s="84"/>
      <c r="AL16" s="84"/>
      <c r="AM16" s="84"/>
      <c r="AN16" s="84"/>
    </row>
    <row r="17" spans="2:41" ht="15.75">
      <c r="B17" s="363" t="s">
        <v>504</v>
      </c>
      <c r="R17" s="366"/>
      <c r="S17" s="178"/>
      <c r="T17" s="366"/>
      <c r="U17" s="367" t="s">
        <v>219</v>
      </c>
      <c r="V17" s="178"/>
      <c r="W17" s="178"/>
      <c r="X17" s="178"/>
      <c r="Y17" s="178"/>
      <c r="Z17" s="178"/>
      <c r="AA17" s="178"/>
      <c r="AB17" s="178"/>
      <c r="AC17" s="178"/>
      <c r="AD17" s="178"/>
      <c r="AE17" s="84"/>
      <c r="AF17" s="84"/>
      <c r="AG17" s="84"/>
      <c r="AH17" s="84"/>
      <c r="AI17" s="84"/>
      <c r="AJ17" s="84"/>
      <c r="AK17" s="84"/>
      <c r="AL17" s="84"/>
      <c r="AM17" s="84"/>
      <c r="AN17" s="84"/>
    </row>
    <row r="18" spans="2:41">
      <c r="R18" s="366"/>
      <c r="S18" s="178"/>
      <c r="T18" s="366"/>
      <c r="U18" s="366"/>
      <c r="V18" s="176" t="s">
        <v>486</v>
      </c>
      <c r="W18" s="178"/>
      <c r="X18" s="178"/>
      <c r="Y18" s="178"/>
      <c r="Z18" s="178"/>
      <c r="AA18" s="178"/>
      <c r="AB18" s="178"/>
      <c r="AC18" s="178"/>
      <c r="AD18" s="178"/>
      <c r="AE18" s="178"/>
      <c r="AF18" s="178"/>
      <c r="AG18" s="178"/>
      <c r="AH18" s="178"/>
      <c r="AI18" s="178"/>
      <c r="AJ18" s="178"/>
      <c r="AK18" s="178"/>
      <c r="AL18" s="178"/>
      <c r="AM18" s="84"/>
      <c r="AN18" s="84"/>
    </row>
    <row r="19" spans="2:41">
      <c r="B19" s="382"/>
      <c r="R19" s="366"/>
      <c r="S19" s="178"/>
      <c r="T19" s="366"/>
      <c r="U19" s="366"/>
      <c r="V19" s="178"/>
      <c r="W19" s="179" t="s">
        <v>220</v>
      </c>
      <c r="X19" s="178"/>
      <c r="Y19" s="178"/>
      <c r="Z19" s="178"/>
      <c r="AA19" s="178"/>
      <c r="AB19" s="178"/>
      <c r="AC19" s="178"/>
      <c r="AD19" s="178"/>
      <c r="AE19" s="178"/>
      <c r="AF19" s="178"/>
      <c r="AG19" s="178"/>
      <c r="AH19" s="178"/>
      <c r="AI19" s="178"/>
      <c r="AJ19" s="178"/>
      <c r="AK19" s="178"/>
      <c r="AL19" s="178"/>
      <c r="AM19" s="84"/>
      <c r="AN19" s="84"/>
    </row>
    <row r="20" spans="2:41">
      <c r="B20" s="382"/>
      <c r="R20" s="366"/>
      <c r="S20" s="178"/>
      <c r="T20" s="366"/>
      <c r="U20" s="366"/>
      <c r="V20" s="178"/>
      <c r="W20" s="178"/>
      <c r="X20" s="176" t="s">
        <v>221</v>
      </c>
      <c r="Y20" s="176"/>
      <c r="Z20" s="178"/>
      <c r="AA20" s="178"/>
      <c r="AB20" s="178"/>
      <c r="AC20" s="178"/>
      <c r="AD20" s="178"/>
      <c r="AE20" s="178"/>
      <c r="AF20" s="178"/>
      <c r="AG20" s="178"/>
      <c r="AH20" s="178"/>
      <c r="AI20" s="178"/>
      <c r="AJ20" s="178"/>
      <c r="AK20" s="178"/>
      <c r="AL20" s="178"/>
      <c r="AM20" s="84"/>
      <c r="AN20" s="84"/>
    </row>
    <row r="21" spans="2:41">
      <c r="B21" s="382"/>
      <c r="H21" s="7">
        <v>2100</v>
      </c>
      <c r="R21" s="366"/>
      <c r="S21" s="178"/>
      <c r="T21" s="366"/>
      <c r="U21" s="366"/>
      <c r="V21" s="178"/>
      <c r="W21" s="178"/>
      <c r="X21" s="178"/>
      <c r="Y21" s="179" t="s">
        <v>248</v>
      </c>
      <c r="Z21" s="178"/>
      <c r="AA21" s="178"/>
      <c r="AB21" s="178"/>
      <c r="AC21" s="178"/>
      <c r="AD21" s="178"/>
      <c r="AE21" s="178"/>
      <c r="AF21" s="178"/>
      <c r="AG21" s="178"/>
      <c r="AH21" s="178"/>
      <c r="AI21" s="178"/>
      <c r="AJ21" s="178"/>
      <c r="AK21" s="178"/>
      <c r="AL21" s="178"/>
      <c r="AM21" s="84"/>
      <c r="AN21" s="84"/>
    </row>
    <row r="22" spans="2:41">
      <c r="B22" s="382"/>
      <c r="H22" s="7">
        <v>300</v>
      </c>
      <c r="R22" s="366"/>
      <c r="S22" s="178"/>
      <c r="T22" s="366"/>
      <c r="U22" s="366"/>
      <c r="V22" s="178"/>
      <c r="W22" s="178"/>
      <c r="X22" s="178"/>
      <c r="Y22" s="178"/>
      <c r="Z22" s="176" t="s">
        <v>222</v>
      </c>
      <c r="AA22" s="179"/>
      <c r="AB22" s="178"/>
      <c r="AC22" s="178"/>
      <c r="AD22" s="178"/>
      <c r="AE22" s="178"/>
      <c r="AF22" s="178"/>
      <c r="AG22" s="178"/>
      <c r="AH22" s="178"/>
      <c r="AI22" s="178"/>
      <c r="AJ22" s="178"/>
      <c r="AK22" s="178"/>
      <c r="AL22" s="178"/>
      <c r="AM22" s="84"/>
      <c r="AN22" s="84"/>
      <c r="AO22" s="175"/>
    </row>
    <row r="23" spans="2:41">
      <c r="B23" s="382"/>
      <c r="H23" s="7" t="s">
        <v>517</v>
      </c>
      <c r="R23" s="366"/>
      <c r="S23" s="178"/>
      <c r="T23" s="366"/>
      <c r="U23" s="366"/>
      <c r="V23" s="178"/>
      <c r="W23" s="178"/>
      <c r="X23" s="178"/>
      <c r="Y23" s="178"/>
      <c r="Z23" s="179"/>
      <c r="AA23" s="179" t="s">
        <v>249</v>
      </c>
      <c r="AB23" s="178"/>
      <c r="AC23" s="178"/>
      <c r="AD23" s="178"/>
      <c r="AE23" s="178"/>
      <c r="AF23" s="178"/>
      <c r="AG23" s="178"/>
      <c r="AH23" s="178"/>
      <c r="AI23" s="178"/>
      <c r="AJ23" s="178"/>
      <c r="AK23" s="178"/>
      <c r="AL23" s="178"/>
      <c r="AM23" s="84"/>
      <c r="AN23" s="84"/>
      <c r="AO23" s="175"/>
    </row>
    <row r="24" spans="2:41">
      <c r="B24" s="382"/>
      <c r="R24" s="366"/>
      <c r="S24" s="178"/>
      <c r="T24" s="366"/>
      <c r="U24" s="366"/>
      <c r="V24" s="178"/>
      <c r="W24" s="178"/>
      <c r="X24" s="178"/>
      <c r="Y24" s="178"/>
      <c r="Z24" s="178"/>
      <c r="AA24" s="178"/>
      <c r="AB24" s="176" t="s">
        <v>223</v>
      </c>
      <c r="AC24" s="178"/>
      <c r="AD24" s="178"/>
      <c r="AE24" s="178"/>
      <c r="AF24" s="178"/>
      <c r="AG24" s="178"/>
      <c r="AH24" s="178"/>
      <c r="AI24" s="178"/>
      <c r="AJ24" s="178"/>
      <c r="AK24" s="178"/>
      <c r="AL24" s="178"/>
      <c r="AM24" s="84"/>
      <c r="AN24" s="179"/>
    </row>
    <row r="25" spans="2:41">
      <c r="D25" s="320"/>
      <c r="F25" s="320"/>
      <c r="R25" s="366"/>
      <c r="S25" s="178"/>
      <c r="T25" s="366"/>
      <c r="U25" s="366"/>
      <c r="V25" s="178"/>
      <c r="W25" s="178"/>
      <c r="X25" s="178"/>
      <c r="Y25" s="178"/>
      <c r="Z25" s="178"/>
      <c r="AA25" s="178"/>
      <c r="AB25" s="178"/>
      <c r="AC25" s="179" t="s">
        <v>224</v>
      </c>
      <c r="AD25" s="178"/>
      <c r="AE25" s="178"/>
      <c r="AF25" s="178"/>
      <c r="AG25" s="178"/>
      <c r="AH25" s="178"/>
      <c r="AI25" s="178"/>
      <c r="AJ25" s="178"/>
      <c r="AK25" s="178"/>
      <c r="AL25" s="178"/>
      <c r="AM25" s="84"/>
      <c r="AN25" s="84"/>
    </row>
    <row r="26" spans="2:41">
      <c r="D26" s="320"/>
      <c r="F26" s="2"/>
      <c r="R26" s="366"/>
      <c r="S26" s="178"/>
      <c r="T26" s="366"/>
      <c r="U26" s="366"/>
      <c r="V26" s="178"/>
      <c r="W26" s="178"/>
      <c r="X26" s="178"/>
      <c r="Y26" s="178"/>
      <c r="Z26" s="178"/>
      <c r="AA26" s="178"/>
      <c r="AB26" s="178"/>
      <c r="AC26" s="178"/>
      <c r="AD26" s="176" t="s">
        <v>264</v>
      </c>
      <c r="AE26" s="180"/>
      <c r="AF26" s="180"/>
      <c r="AG26" s="180"/>
      <c r="AH26" s="180"/>
      <c r="AI26" s="180"/>
      <c r="AJ26" s="180"/>
      <c r="AK26" s="180"/>
      <c r="AL26" s="180"/>
      <c r="AM26" s="179"/>
    </row>
    <row r="27" spans="2:41">
      <c r="D27" s="320"/>
      <c r="F27" s="2"/>
      <c r="R27" s="368"/>
      <c r="S27" s="84"/>
      <c r="T27" s="368"/>
      <c r="U27" s="368"/>
      <c r="V27" s="178"/>
      <c r="W27" s="178"/>
      <c r="X27" s="178"/>
      <c r="Y27" s="178"/>
      <c r="Z27" s="178"/>
      <c r="AA27" s="178"/>
      <c r="AB27" s="178"/>
      <c r="AC27" s="178"/>
      <c r="AD27" s="178"/>
      <c r="AE27" s="176" t="s">
        <v>265</v>
      </c>
      <c r="AF27" s="179"/>
      <c r="AG27" s="179"/>
      <c r="AH27" s="179"/>
      <c r="AI27" s="179"/>
      <c r="AJ27" s="179"/>
      <c r="AK27" s="179"/>
      <c r="AL27" s="179"/>
      <c r="AM27" s="84"/>
    </row>
    <row r="28" spans="2:41">
      <c r="D28" s="320"/>
      <c r="F28" s="2"/>
      <c r="R28" s="7"/>
      <c r="S28" s="2"/>
      <c r="T28" s="7"/>
      <c r="U28" s="7"/>
      <c r="AF28" s="179" t="s">
        <v>266</v>
      </c>
      <c r="AG28" s="180"/>
      <c r="AH28" s="180"/>
      <c r="AI28" s="180"/>
      <c r="AJ28" s="180"/>
      <c r="AK28" s="180"/>
    </row>
    <row r="29" spans="2:41">
      <c r="D29" s="320"/>
      <c r="E29" s="7"/>
      <c r="F29" s="2"/>
      <c r="M29" s="237"/>
      <c r="AF29" s="178"/>
      <c r="AG29" s="287" t="s">
        <v>267</v>
      </c>
      <c r="AH29" s="287"/>
      <c r="AI29" s="287"/>
      <c r="AJ29" s="287"/>
      <c r="AK29" s="287"/>
      <c r="AL29" s="287"/>
    </row>
    <row r="30" spans="2:41">
      <c r="D30" s="320"/>
      <c r="E30" s="7"/>
      <c r="F30" s="2"/>
      <c r="M30" s="237"/>
      <c r="AG30" s="178"/>
      <c r="AH30" s="176" t="s">
        <v>456</v>
      </c>
      <c r="AI30" s="178"/>
      <c r="AJ30" s="178"/>
      <c r="AK30" s="178"/>
      <c r="AL30" s="179"/>
    </row>
    <row r="31" spans="2:41">
      <c r="D31" s="320"/>
      <c r="F31" s="320"/>
      <c r="AI31" s="179" t="s">
        <v>453</v>
      </c>
      <c r="AJ31" s="179"/>
      <c r="AK31" s="179"/>
    </row>
    <row r="32" spans="2:41">
      <c r="D32" s="320"/>
      <c r="E32" s="349"/>
      <c r="F32" s="2"/>
      <c r="AJ32" s="176" t="s">
        <v>454</v>
      </c>
      <c r="AK32" s="178"/>
    </row>
    <row r="33" spans="4:37">
      <c r="D33" s="320"/>
      <c r="F33" s="2"/>
      <c r="AK33" s="179" t="s">
        <v>455</v>
      </c>
    </row>
    <row r="34" spans="4:37">
      <c r="D34" s="320"/>
      <c r="F34" s="2"/>
    </row>
    <row r="35" spans="4:37">
      <c r="D35" s="320"/>
      <c r="E35" s="7"/>
      <c r="F35" s="2"/>
    </row>
    <row r="36" spans="4:37">
      <c r="E36" s="7"/>
      <c r="F36" s="2"/>
    </row>
    <row r="37" spans="4:37">
      <c r="F37" s="320"/>
    </row>
  </sheetData>
  <mergeCells count="10">
    <mergeCell ref="F1:L1"/>
    <mergeCell ref="M1:N1"/>
    <mergeCell ref="O1:P1"/>
    <mergeCell ref="Q1:Q2"/>
    <mergeCell ref="R1:AO1"/>
    <mergeCell ref="A12:E12"/>
    <mergeCell ref="A1:A2"/>
    <mergeCell ref="B1:B2"/>
    <mergeCell ref="D1:E1"/>
    <mergeCell ref="C1:C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24"/>
  <sheetViews>
    <sheetView workbookViewId="0">
      <pane ySplit="2" topLeftCell="A3" activePane="bottomLeft" state="frozen"/>
      <selection pane="bottomLeft" activeCell="L26" sqref="L26"/>
    </sheetView>
  </sheetViews>
  <sheetFormatPr defaultRowHeight="11.25"/>
  <cols>
    <col min="1" max="1" width="11.42578125" style="7" customWidth="1"/>
    <col min="2" max="2" width="53.42578125" style="88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1" customFormat="1" ht="15.75" customHeight="1">
      <c r="A1" s="641" t="s">
        <v>31</v>
      </c>
      <c r="B1" s="642"/>
      <c r="C1" s="642"/>
      <c r="D1" s="643"/>
      <c r="E1" s="654" t="s">
        <v>509</v>
      </c>
      <c r="F1" s="655"/>
      <c r="G1" s="655"/>
      <c r="H1" s="655"/>
      <c r="I1" s="655"/>
      <c r="J1" s="655"/>
      <c r="K1" s="655"/>
      <c r="L1" s="655"/>
      <c r="M1" s="655"/>
      <c r="N1" s="655"/>
      <c r="O1" s="655"/>
      <c r="P1" s="655"/>
      <c r="Q1" s="655"/>
      <c r="R1" s="638" t="s">
        <v>68</v>
      </c>
      <c r="S1" s="660" t="s">
        <v>151</v>
      </c>
      <c r="T1" s="641" t="s">
        <v>13</v>
      </c>
      <c r="U1" s="642"/>
      <c r="V1" s="642"/>
      <c r="W1" s="642"/>
      <c r="X1" s="642"/>
      <c r="Y1" s="642"/>
      <c r="Z1" s="642"/>
      <c r="AA1" s="642"/>
      <c r="AB1" s="642"/>
      <c r="AC1" s="643"/>
      <c r="AD1" s="653" t="s">
        <v>14</v>
      </c>
      <c r="AE1" s="653"/>
      <c r="AF1" s="653"/>
      <c r="AG1" s="653"/>
      <c r="AH1" s="653"/>
      <c r="AI1" s="653"/>
      <c r="AJ1" s="653"/>
      <c r="AK1" s="653"/>
      <c r="AL1" s="653"/>
      <c r="AM1" s="641" t="s">
        <v>15</v>
      </c>
      <c r="AN1" s="642"/>
      <c r="AO1" s="642"/>
      <c r="AP1" s="642"/>
      <c r="AQ1" s="642"/>
      <c r="AR1" s="642"/>
      <c r="AS1" s="642"/>
      <c r="AT1" s="642"/>
      <c r="AU1" s="642"/>
      <c r="AV1" s="643"/>
      <c r="AW1" s="644" t="s">
        <v>16</v>
      </c>
      <c r="AX1" s="644"/>
      <c r="AY1" s="644"/>
      <c r="AZ1" s="644"/>
      <c r="BA1" s="644"/>
      <c r="BB1" s="644"/>
      <c r="BC1" s="644"/>
      <c r="BD1" s="644"/>
      <c r="BE1" s="645" t="s">
        <v>17</v>
      </c>
      <c r="BF1" s="646"/>
      <c r="BG1" s="646"/>
      <c r="BH1" s="646"/>
      <c r="BI1" s="647"/>
    </row>
    <row r="2" spans="1:61" s="4" customFormat="1" ht="45.75" customHeight="1" thickBot="1">
      <c r="A2" s="76" t="s">
        <v>19</v>
      </c>
      <c r="B2" s="86" t="s">
        <v>0</v>
      </c>
      <c r="C2" s="62" t="s">
        <v>11</v>
      </c>
      <c r="D2" s="63" t="s">
        <v>12</v>
      </c>
      <c r="E2" s="51" t="s">
        <v>69</v>
      </c>
      <c r="F2" s="37" t="s">
        <v>70</v>
      </c>
      <c r="G2" s="37" t="s">
        <v>243</v>
      </c>
      <c r="H2" s="37" t="s">
        <v>71</v>
      </c>
      <c r="I2" s="658" t="s">
        <v>29</v>
      </c>
      <c r="J2" s="659"/>
      <c r="K2" s="37" t="s">
        <v>142</v>
      </c>
      <c r="L2" s="37" t="s">
        <v>143</v>
      </c>
      <c r="M2" s="37" t="s">
        <v>90</v>
      </c>
      <c r="N2" s="37" t="s">
        <v>490</v>
      </c>
      <c r="O2" s="37" t="s">
        <v>150</v>
      </c>
      <c r="P2" s="92" t="s">
        <v>96</v>
      </c>
      <c r="Q2" s="114" t="s">
        <v>95</v>
      </c>
      <c r="R2" s="639"/>
      <c r="S2" s="661"/>
      <c r="T2" s="51" t="s">
        <v>32</v>
      </c>
      <c r="U2" s="51" t="s">
        <v>19</v>
      </c>
      <c r="V2" s="37" t="s">
        <v>20</v>
      </c>
      <c r="W2" s="9" t="s">
        <v>21</v>
      </c>
      <c r="X2" s="9" t="s">
        <v>22</v>
      </c>
      <c r="Y2" s="37" t="s">
        <v>23</v>
      </c>
      <c r="Z2" s="37" t="s">
        <v>24</v>
      </c>
      <c r="AA2" s="37" t="s">
        <v>25</v>
      </c>
      <c r="AB2" s="648" t="s">
        <v>29</v>
      </c>
      <c r="AC2" s="649"/>
      <c r="AD2" s="51" t="s">
        <v>28</v>
      </c>
      <c r="AE2" s="51" t="s">
        <v>19</v>
      </c>
      <c r="AF2" s="37" t="s">
        <v>20</v>
      </c>
      <c r="AG2" s="9" t="s">
        <v>27</v>
      </c>
      <c r="AH2" s="9" t="s">
        <v>19</v>
      </c>
      <c r="AI2" s="68" t="s">
        <v>72</v>
      </c>
      <c r="AJ2" s="68" t="s">
        <v>73</v>
      </c>
      <c r="AK2" s="656" t="s">
        <v>29</v>
      </c>
      <c r="AL2" s="657"/>
      <c r="AM2" s="51" t="s">
        <v>18</v>
      </c>
      <c r="AN2" s="51" t="s">
        <v>19</v>
      </c>
      <c r="AO2" s="37" t="s">
        <v>20</v>
      </c>
      <c r="AP2" s="9" t="s">
        <v>21</v>
      </c>
      <c r="AQ2" s="9" t="s">
        <v>22</v>
      </c>
      <c r="AR2" s="37" t="s">
        <v>23</v>
      </c>
      <c r="AS2" s="37" t="s">
        <v>24</v>
      </c>
      <c r="AT2" s="37" t="s">
        <v>25</v>
      </c>
      <c r="AU2" s="648" t="s">
        <v>29</v>
      </c>
      <c r="AV2" s="649"/>
      <c r="AW2" s="51" t="s">
        <v>18</v>
      </c>
      <c r="AX2" s="37" t="s">
        <v>19</v>
      </c>
      <c r="AY2" s="37" t="s">
        <v>20</v>
      </c>
      <c r="AZ2" s="37" t="s">
        <v>26</v>
      </c>
      <c r="BA2" s="9" t="s">
        <v>27</v>
      </c>
      <c r="BB2" s="9" t="s">
        <v>19</v>
      </c>
      <c r="BC2" s="37" t="s">
        <v>28</v>
      </c>
      <c r="BD2" s="38" t="s">
        <v>29</v>
      </c>
      <c r="BE2" s="52" t="s">
        <v>30</v>
      </c>
      <c r="BF2" s="52" t="s">
        <v>19</v>
      </c>
      <c r="BG2" s="53" t="s">
        <v>18</v>
      </c>
      <c r="BH2" s="648" t="s">
        <v>29</v>
      </c>
      <c r="BI2" s="649"/>
    </row>
    <row r="3" spans="1:61" s="5" customFormat="1">
      <c r="A3" s="329" t="str">
        <f>'1-συμβολαια'!A3</f>
        <v>1ο  τραπεζας</v>
      </c>
      <c r="B3" s="482" t="str">
        <f>'1-συμβολαια'!C3</f>
        <v>δάνειο χρεωλυτικό</v>
      </c>
      <c r="C3" s="288" t="str">
        <f>'4-πολλυπρ'!D3</f>
        <v>τραπεζα ;;;??? [= ;;;???</v>
      </c>
      <c r="D3" s="288" t="str">
        <f>'4-πολλυπρ'!I3</f>
        <v>219-129</v>
      </c>
      <c r="E3" s="288"/>
      <c r="F3" s="483"/>
      <c r="G3" s="316"/>
      <c r="H3" s="316"/>
      <c r="I3" s="484"/>
      <c r="J3" s="484"/>
      <c r="K3" s="316"/>
      <c r="L3" s="316"/>
      <c r="M3" s="316"/>
      <c r="N3" s="316"/>
      <c r="O3" s="316">
        <f t="shared" ref="O3:O4" si="0">K3+L3</f>
        <v>0</v>
      </c>
      <c r="P3" s="288"/>
      <c r="Q3" s="288"/>
      <c r="R3" s="288"/>
      <c r="S3" s="485"/>
      <c r="T3" s="325"/>
      <c r="U3" s="71"/>
      <c r="V3" s="486" t="s">
        <v>392</v>
      </c>
      <c r="W3" s="71"/>
      <c r="X3" s="486" t="s">
        <v>9</v>
      </c>
      <c r="Y3" s="328"/>
      <c r="Z3" s="71"/>
      <c r="AA3" s="71"/>
      <c r="AB3" s="71"/>
      <c r="AC3" s="71"/>
      <c r="AD3" s="325"/>
      <c r="AE3" s="71"/>
      <c r="AF3" s="71"/>
      <c r="AG3" s="71"/>
      <c r="AH3" s="71"/>
      <c r="AI3" s="293"/>
      <c r="AJ3" s="293"/>
      <c r="AK3" s="293"/>
      <c r="AL3" s="71"/>
      <c r="AM3" s="71"/>
      <c r="AN3" s="71"/>
      <c r="AO3" s="486" t="s">
        <v>392</v>
      </c>
      <c r="AP3" s="71"/>
      <c r="AQ3" s="486" t="s">
        <v>9</v>
      </c>
      <c r="AR3" s="71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325"/>
      <c r="BH3" s="71"/>
      <c r="BI3" s="71"/>
    </row>
    <row r="4" spans="1:61" s="5" customFormat="1">
      <c r="A4" s="329">
        <f>'1-συμβολαια'!A4</f>
        <v>0</v>
      </c>
      <c r="B4" s="482" t="str">
        <f>'1-συμβολαια'!C4</f>
        <v>υποθήκη</v>
      </c>
      <c r="C4" s="288" t="str">
        <f>'4-πολλυπρ'!D4</f>
        <v>τραπεζα ;;;??? [= ;;;???</v>
      </c>
      <c r="D4" s="288" t="str">
        <f>'4-πολλυπρ'!I4</f>
        <v>219-129</v>
      </c>
      <c r="E4" s="288">
        <v>2</v>
      </c>
      <c r="F4" s="483">
        <f t="shared" ref="F4" si="1">E4*300</f>
        <v>600</v>
      </c>
      <c r="G4" s="316">
        <v>300</v>
      </c>
      <c r="H4" s="316">
        <f t="shared" ref="H4" si="2">F4+G4</f>
        <v>900</v>
      </c>
      <c r="I4" s="484" t="s">
        <v>148</v>
      </c>
      <c r="J4" s="484" t="s">
        <v>149</v>
      </c>
      <c r="K4" s="316">
        <v>500</v>
      </c>
      <c r="L4" s="316">
        <v>500</v>
      </c>
      <c r="M4" s="316">
        <v>80</v>
      </c>
      <c r="N4" s="316">
        <v>65</v>
      </c>
      <c r="O4" s="316">
        <f t="shared" si="0"/>
        <v>1000</v>
      </c>
      <c r="P4" s="288"/>
      <c r="Q4" s="288"/>
      <c r="R4" s="288"/>
      <c r="S4" s="485"/>
      <c r="T4" s="325"/>
      <c r="U4" s="71"/>
      <c r="V4" s="486" t="s">
        <v>392</v>
      </c>
      <c r="W4" s="71"/>
      <c r="X4" s="486" t="s">
        <v>9</v>
      </c>
      <c r="Y4" s="328"/>
      <c r="Z4" s="71"/>
      <c r="AA4" s="71"/>
      <c r="AB4" s="71"/>
      <c r="AC4" s="71"/>
      <c r="AD4" s="325"/>
      <c r="AE4" s="71"/>
      <c r="AF4" s="71"/>
      <c r="AG4" s="71"/>
      <c r="AH4" s="71"/>
      <c r="AI4" s="293"/>
      <c r="AJ4" s="293"/>
      <c r="AK4" s="293"/>
      <c r="AL4" s="71"/>
      <c r="AM4" s="71"/>
      <c r="AN4" s="71"/>
      <c r="AO4" s="486" t="s">
        <v>392</v>
      </c>
      <c r="AP4" s="71"/>
      <c r="AQ4" s="486" t="s">
        <v>9</v>
      </c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325"/>
      <c r="BH4" s="71"/>
      <c r="BI4" s="71"/>
    </row>
    <row r="5" spans="1:61" s="5" customFormat="1" ht="12" thickBot="1">
      <c r="A5" s="508">
        <f>'1-συμβολαια'!A5</f>
        <v>0</v>
      </c>
      <c r="B5" s="509" t="str">
        <f>'1-συμβολαια'!C5</f>
        <v>δανείου ΤΟΚΟΙ</v>
      </c>
      <c r="C5" s="406" t="str">
        <f>'4-πολλυπρ'!D5</f>
        <v>τραπεζα ;;;??? [= ;;;???</v>
      </c>
      <c r="D5" s="406" t="str">
        <f>'4-πολλυπρ'!I5</f>
        <v>219-129</v>
      </c>
      <c r="E5" s="406"/>
      <c r="F5" s="510"/>
      <c r="G5" s="406"/>
      <c r="H5" s="406"/>
      <c r="I5" s="511"/>
      <c r="J5" s="511"/>
      <c r="K5" s="406"/>
      <c r="L5" s="406"/>
      <c r="M5" s="406"/>
      <c r="N5" s="406"/>
      <c r="O5" s="406">
        <f t="shared" ref="O5:O11" si="3">K5+L5</f>
        <v>0</v>
      </c>
      <c r="P5" s="406"/>
      <c r="Q5" s="406"/>
      <c r="R5" s="406"/>
      <c r="S5" s="512"/>
      <c r="T5" s="425"/>
      <c r="U5" s="412"/>
      <c r="V5" s="513" t="s">
        <v>392</v>
      </c>
      <c r="W5" s="412"/>
      <c r="X5" s="513" t="s">
        <v>9</v>
      </c>
      <c r="Y5" s="426"/>
      <c r="Z5" s="412"/>
      <c r="AA5" s="412"/>
      <c r="AB5" s="412"/>
      <c r="AC5" s="412"/>
      <c r="AD5" s="425"/>
      <c r="AE5" s="412"/>
      <c r="AF5" s="412"/>
      <c r="AG5" s="412"/>
      <c r="AH5" s="412"/>
      <c r="AI5" s="408"/>
      <c r="AJ5" s="408"/>
      <c r="AK5" s="293"/>
      <c r="AL5" s="71"/>
      <c r="AM5" s="71"/>
      <c r="AN5" s="71"/>
      <c r="AO5" s="486" t="s">
        <v>392</v>
      </c>
      <c r="AP5" s="71"/>
      <c r="AQ5" s="486" t="s">
        <v>9</v>
      </c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325"/>
      <c r="BH5" s="71"/>
      <c r="BI5" s="71"/>
    </row>
    <row r="6" spans="1:61" s="5" customFormat="1">
      <c r="A6" s="520" t="str">
        <f>'1-συμβολαια'!A6</f>
        <v>2ο  τραπεζας</v>
      </c>
      <c r="B6" s="482" t="str">
        <f>'1-συμβολαια'!C6</f>
        <v>δάνειο χρεωλυτικό</v>
      </c>
      <c r="C6" s="316" t="str">
        <f>'4-πολλυπρ'!D6</f>
        <v>τραπεζα ;;;??? [= ;;;???</v>
      </c>
      <c r="D6" s="316" t="str">
        <f>'4-πολλυπρ'!I6</f>
        <v>219-129</v>
      </c>
      <c r="E6" s="316"/>
      <c r="F6" s="483"/>
      <c r="G6" s="316"/>
      <c r="H6" s="316"/>
      <c r="I6" s="484"/>
      <c r="J6" s="484"/>
      <c r="K6" s="316"/>
      <c r="L6" s="316"/>
      <c r="M6" s="316"/>
      <c r="N6" s="316"/>
      <c r="O6" s="316">
        <f t="shared" si="3"/>
        <v>0</v>
      </c>
      <c r="P6" s="316"/>
      <c r="Q6" s="316"/>
      <c r="R6" s="316"/>
      <c r="S6" s="506"/>
      <c r="T6" s="427"/>
      <c r="U6" s="330"/>
      <c r="V6" s="507" t="s">
        <v>392</v>
      </c>
      <c r="W6" s="330"/>
      <c r="X6" s="507" t="s">
        <v>9</v>
      </c>
      <c r="Y6" s="324"/>
      <c r="Z6" s="330"/>
      <c r="AA6" s="330"/>
      <c r="AB6" s="330"/>
      <c r="AC6" s="330"/>
      <c r="AD6" s="427"/>
      <c r="AE6" s="330"/>
      <c r="AF6" s="330"/>
      <c r="AG6" s="330"/>
      <c r="AH6" s="330"/>
      <c r="AI6" s="290"/>
      <c r="AJ6" s="290"/>
      <c r="AK6" s="293"/>
      <c r="AL6" s="71"/>
      <c r="AM6" s="71"/>
      <c r="AN6" s="71"/>
      <c r="AO6" s="486" t="s">
        <v>392</v>
      </c>
      <c r="AP6" s="71"/>
      <c r="AQ6" s="486" t="s">
        <v>9</v>
      </c>
      <c r="AR6" s="71"/>
      <c r="AS6" s="71"/>
      <c r="AT6" s="71"/>
      <c r="AU6" s="71"/>
      <c r="AV6" s="71"/>
      <c r="AW6" s="71"/>
      <c r="AX6" s="71"/>
      <c r="AY6" s="71"/>
      <c r="AZ6" s="71"/>
      <c r="BA6" s="71"/>
      <c r="BB6" s="71"/>
      <c r="BC6" s="71"/>
      <c r="BD6" s="71"/>
      <c r="BE6" s="71"/>
      <c r="BF6" s="71"/>
      <c r="BG6" s="325"/>
      <c r="BH6" s="71"/>
      <c r="BI6" s="71"/>
    </row>
    <row r="7" spans="1:61" s="5" customFormat="1">
      <c r="A7" s="521">
        <f>'1-συμβολαια'!A7</f>
        <v>0</v>
      </c>
      <c r="B7" s="482" t="str">
        <f>'1-συμβολαια'!C7</f>
        <v>υποθήκη</v>
      </c>
      <c r="C7" s="288" t="str">
        <f>'4-πολλυπρ'!D7</f>
        <v>τραπεζα ;;;??? [= ;;;???</v>
      </c>
      <c r="D7" s="288" t="str">
        <f>'4-πολλυπρ'!I7</f>
        <v>219-129</v>
      </c>
      <c r="E7" s="288">
        <v>2</v>
      </c>
      <c r="F7" s="483">
        <f t="shared" ref="F7:F10" si="4">E7*300</f>
        <v>600</v>
      </c>
      <c r="G7" s="316">
        <v>300</v>
      </c>
      <c r="H7" s="316">
        <f t="shared" ref="H7:H10" si="5">F7+G7</f>
        <v>900</v>
      </c>
      <c r="I7" s="484" t="s">
        <v>148</v>
      </c>
      <c r="J7" s="484" t="s">
        <v>149</v>
      </c>
      <c r="K7" s="316"/>
      <c r="L7" s="316"/>
      <c r="M7" s="316">
        <v>80</v>
      </c>
      <c r="N7" s="316">
        <v>65</v>
      </c>
      <c r="O7" s="316">
        <f t="shared" si="3"/>
        <v>0</v>
      </c>
      <c r="P7" s="288"/>
      <c r="Q7" s="288"/>
      <c r="R7" s="288"/>
      <c r="S7" s="485"/>
      <c r="T7" s="325"/>
      <c r="U7" s="71"/>
      <c r="V7" s="486" t="s">
        <v>392</v>
      </c>
      <c r="W7" s="71"/>
      <c r="X7" s="486" t="s">
        <v>9</v>
      </c>
      <c r="Y7" s="328"/>
      <c r="Z7" s="71"/>
      <c r="AA7" s="71"/>
      <c r="AB7" s="71"/>
      <c r="AC7" s="71"/>
      <c r="AD7" s="325"/>
      <c r="AE7" s="71"/>
      <c r="AF7" s="71"/>
      <c r="AG7" s="71"/>
      <c r="AH7" s="71"/>
      <c r="AI7" s="293"/>
      <c r="AJ7" s="293"/>
      <c r="AK7" s="293"/>
      <c r="AL7" s="71"/>
      <c r="AM7" s="71"/>
      <c r="AN7" s="71"/>
      <c r="AO7" s="486" t="s">
        <v>392</v>
      </c>
      <c r="AP7" s="71"/>
      <c r="AQ7" s="486" t="s">
        <v>9</v>
      </c>
      <c r="AR7" s="71"/>
      <c r="AS7" s="71"/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1"/>
      <c r="BE7" s="71"/>
      <c r="BF7" s="71"/>
      <c r="BG7" s="325"/>
      <c r="BH7" s="71"/>
      <c r="BI7" s="71"/>
    </row>
    <row r="8" spans="1:61" s="5" customFormat="1" ht="12" thickBot="1">
      <c r="A8" s="522">
        <f>'1-συμβολαια'!A8</f>
        <v>0</v>
      </c>
      <c r="B8" s="509" t="str">
        <f>'1-συμβολαια'!C8</f>
        <v>δανείου ΤΟΚΟΙ</v>
      </c>
      <c r="C8" s="406" t="str">
        <f>'4-πολλυπρ'!D8</f>
        <v>τραπεζα ;;;??? [= ;;;???</v>
      </c>
      <c r="D8" s="406" t="str">
        <f>'4-πολλυπρ'!I8</f>
        <v>219-129</v>
      </c>
      <c r="E8" s="406"/>
      <c r="F8" s="510"/>
      <c r="G8" s="406"/>
      <c r="H8" s="406"/>
      <c r="I8" s="511"/>
      <c r="J8" s="511"/>
      <c r="K8" s="406"/>
      <c r="L8" s="406"/>
      <c r="M8" s="406"/>
      <c r="N8" s="406"/>
      <c r="O8" s="406">
        <f t="shared" si="3"/>
        <v>0</v>
      </c>
      <c r="P8" s="406"/>
      <c r="Q8" s="406"/>
      <c r="R8" s="406"/>
      <c r="S8" s="512"/>
      <c r="T8" s="425"/>
      <c r="U8" s="412"/>
      <c r="V8" s="513" t="s">
        <v>392</v>
      </c>
      <c r="W8" s="71"/>
      <c r="X8" s="486" t="s">
        <v>9</v>
      </c>
      <c r="Y8" s="328"/>
      <c r="Z8" s="71"/>
      <c r="AA8" s="71"/>
      <c r="AB8" s="71"/>
      <c r="AC8" s="71"/>
      <c r="AD8" s="325"/>
      <c r="AE8" s="71"/>
      <c r="AF8" s="71"/>
      <c r="AG8" s="71"/>
      <c r="AH8" s="71"/>
      <c r="AI8" s="293"/>
      <c r="AJ8" s="293"/>
      <c r="AK8" s="293"/>
      <c r="AL8" s="71"/>
      <c r="AM8" s="71"/>
      <c r="AN8" s="71"/>
      <c r="AO8" s="486" t="s">
        <v>392</v>
      </c>
      <c r="AP8" s="71"/>
      <c r="AQ8" s="486" t="s">
        <v>9</v>
      </c>
      <c r="AR8" s="71"/>
      <c r="AS8" s="71"/>
      <c r="AT8" s="71"/>
      <c r="AU8" s="71"/>
      <c r="AV8" s="71"/>
      <c r="AW8" s="71"/>
      <c r="AX8" s="71"/>
      <c r="AY8" s="71"/>
      <c r="AZ8" s="71"/>
      <c r="BA8" s="71"/>
      <c r="BB8" s="71"/>
      <c r="BC8" s="71"/>
      <c r="BD8" s="71"/>
      <c r="BE8" s="71"/>
      <c r="BF8" s="71"/>
      <c r="BG8" s="325"/>
      <c r="BH8" s="71"/>
      <c r="BI8" s="71"/>
    </row>
    <row r="9" spans="1:61" s="5" customFormat="1">
      <c r="A9" s="514" t="str">
        <f>'1-συμβολαια'!A9</f>
        <v>3ο</v>
      </c>
      <c r="B9" s="482" t="str">
        <f>'1-συμβολαια'!C9</f>
        <v>δάνειο χρεωλυτικό</v>
      </c>
      <c r="C9" s="316" t="str">
        <f>'4-πολλυπρ'!D9</f>
        <v>τραπεζα ;;;??? [= ;;;???</v>
      </c>
      <c r="D9" s="316" t="str">
        <f>'4-πολλυπρ'!I9</f>
        <v>219-129</v>
      </c>
      <c r="E9" s="316"/>
      <c r="F9" s="483"/>
      <c r="G9" s="316"/>
      <c r="H9" s="316"/>
      <c r="I9" s="484"/>
      <c r="J9" s="484"/>
      <c r="K9" s="316"/>
      <c r="L9" s="316"/>
      <c r="M9" s="316"/>
      <c r="N9" s="316"/>
      <c r="O9" s="316">
        <f t="shared" si="3"/>
        <v>0</v>
      </c>
      <c r="P9" s="316"/>
      <c r="Q9" s="316"/>
      <c r="R9" s="316"/>
      <c r="S9" s="506"/>
      <c r="T9" s="427"/>
      <c r="U9" s="330"/>
      <c r="V9" s="507" t="s">
        <v>392</v>
      </c>
      <c r="W9" s="71"/>
      <c r="X9" s="486" t="s">
        <v>9</v>
      </c>
      <c r="Y9" s="328"/>
      <c r="Z9" s="71"/>
      <c r="AA9" s="71"/>
      <c r="AB9" s="71"/>
      <c r="AC9" s="71"/>
      <c r="AD9" s="325"/>
      <c r="AE9" s="71"/>
      <c r="AF9" s="71"/>
      <c r="AG9" s="71"/>
      <c r="AH9" s="71"/>
      <c r="AI9" s="293"/>
      <c r="AJ9" s="293"/>
      <c r="AK9" s="293"/>
      <c r="AL9" s="71"/>
      <c r="AM9" s="71"/>
      <c r="AN9" s="71"/>
      <c r="AO9" s="486" t="s">
        <v>392</v>
      </c>
      <c r="AP9" s="71"/>
      <c r="AQ9" s="486" t="s">
        <v>9</v>
      </c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325"/>
      <c r="BH9" s="71"/>
      <c r="BI9" s="71"/>
    </row>
    <row r="10" spans="1:61" s="5" customFormat="1">
      <c r="A10" s="329">
        <f>'1-συμβολαια'!A10</f>
        <v>0</v>
      </c>
      <c r="B10" s="482" t="str">
        <f>'1-συμβολαια'!C10</f>
        <v>υποθήκη</v>
      </c>
      <c r="C10" s="288" t="str">
        <f>'4-πολλυπρ'!D10</f>
        <v>τραπεζα ;;;??? [= ;;;???</v>
      </c>
      <c r="D10" s="288" t="str">
        <f>'4-πολλυπρ'!I10</f>
        <v>219-129</v>
      </c>
      <c r="E10" s="288">
        <v>2</v>
      </c>
      <c r="F10" s="483">
        <f t="shared" si="4"/>
        <v>600</v>
      </c>
      <c r="G10" s="316">
        <v>300</v>
      </c>
      <c r="H10" s="316">
        <f t="shared" si="5"/>
        <v>900</v>
      </c>
      <c r="I10" s="484" t="s">
        <v>148</v>
      </c>
      <c r="J10" s="484" t="s">
        <v>149</v>
      </c>
      <c r="K10" s="316"/>
      <c r="L10" s="316"/>
      <c r="M10" s="316">
        <v>80</v>
      </c>
      <c r="N10" s="316">
        <v>65</v>
      </c>
      <c r="O10" s="316">
        <f t="shared" si="3"/>
        <v>0</v>
      </c>
      <c r="P10" s="288"/>
      <c r="Q10" s="288"/>
      <c r="R10" s="288"/>
      <c r="S10" s="485"/>
      <c r="T10" s="325"/>
      <c r="U10" s="71"/>
      <c r="V10" s="486" t="s">
        <v>392</v>
      </c>
      <c r="W10" s="71"/>
      <c r="X10" s="486" t="s">
        <v>9</v>
      </c>
      <c r="Y10" s="328"/>
      <c r="Z10" s="71"/>
      <c r="AA10" s="71"/>
      <c r="AB10" s="71"/>
      <c r="AC10" s="71"/>
      <c r="AD10" s="325"/>
      <c r="AE10" s="71"/>
      <c r="AF10" s="71"/>
      <c r="AG10" s="71"/>
      <c r="AH10" s="71"/>
      <c r="AI10" s="293"/>
      <c r="AJ10" s="293"/>
      <c r="AK10" s="293"/>
      <c r="AL10" s="71"/>
      <c r="AM10" s="71"/>
      <c r="AN10" s="71"/>
      <c r="AO10" s="486" t="s">
        <v>392</v>
      </c>
      <c r="AP10" s="71"/>
      <c r="AQ10" s="486" t="s">
        <v>9</v>
      </c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325"/>
      <c r="BH10" s="71"/>
      <c r="BI10" s="71"/>
    </row>
    <row r="11" spans="1:61" s="5" customFormat="1" ht="12" thickBot="1">
      <c r="A11" s="508">
        <f>'1-συμβολαια'!A11</f>
        <v>0</v>
      </c>
      <c r="B11" s="509" t="str">
        <f>'1-συμβολαια'!C11</f>
        <v>δανείου ΤΟΚΟΙ</v>
      </c>
      <c r="C11" s="406" t="str">
        <f>'4-πολλυπρ'!D11</f>
        <v>τραπεζα ;;;??? [= ;;;???</v>
      </c>
      <c r="D11" s="406" t="str">
        <f>'4-πολλυπρ'!I11</f>
        <v>219-129</v>
      </c>
      <c r="E11" s="406"/>
      <c r="F11" s="510"/>
      <c r="G11" s="406"/>
      <c r="H11" s="406"/>
      <c r="I11" s="511"/>
      <c r="J11" s="511"/>
      <c r="K11" s="406"/>
      <c r="L11" s="406"/>
      <c r="M11" s="406"/>
      <c r="N11" s="406"/>
      <c r="O11" s="406">
        <f t="shared" si="3"/>
        <v>0</v>
      </c>
      <c r="P11" s="406"/>
      <c r="Q11" s="406"/>
      <c r="R11" s="406"/>
      <c r="S11" s="512"/>
      <c r="T11" s="425"/>
      <c r="U11" s="412"/>
      <c r="V11" s="513" t="s">
        <v>392</v>
      </c>
      <c r="W11" s="71"/>
      <c r="X11" s="486" t="s">
        <v>9</v>
      </c>
      <c r="Y11" s="328"/>
      <c r="Z11" s="71"/>
      <c r="AA11" s="71"/>
      <c r="AB11" s="71"/>
      <c r="AC11" s="71"/>
      <c r="AD11" s="325"/>
      <c r="AE11" s="71"/>
      <c r="AF11" s="71"/>
      <c r="AG11" s="71"/>
      <c r="AH11" s="71"/>
      <c r="AI11" s="293"/>
      <c r="AJ11" s="293"/>
      <c r="AK11" s="293"/>
      <c r="AL11" s="71"/>
      <c r="AM11" s="71"/>
      <c r="AN11" s="71"/>
      <c r="AO11" s="486" t="s">
        <v>392</v>
      </c>
      <c r="AP11" s="71"/>
      <c r="AQ11" s="486" t="s">
        <v>9</v>
      </c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325"/>
      <c r="BH11" s="71"/>
      <c r="BI11" s="71"/>
    </row>
    <row r="12" spans="1:61">
      <c r="A12" s="650" t="s">
        <v>35</v>
      </c>
      <c r="B12" s="651"/>
      <c r="C12" s="651"/>
      <c r="D12" s="652"/>
      <c r="E12" s="69">
        <f>SUM(E3:E11)</f>
        <v>6</v>
      </c>
      <c r="F12" s="69">
        <f>SUM(F3:F11)</f>
        <v>1800</v>
      </c>
      <c r="G12" s="69">
        <f>SUM(G3:G11)</f>
        <v>900</v>
      </c>
      <c r="H12" s="69">
        <f>SUM(H3:H11)</f>
        <v>2700</v>
      </c>
      <c r="I12" s="69"/>
      <c r="J12" s="69"/>
      <c r="K12" s="69">
        <f t="shared" ref="K12:R12" si="6">SUM(K3:K11)</f>
        <v>500</v>
      </c>
      <c r="L12" s="69">
        <f t="shared" si="6"/>
        <v>500</v>
      </c>
      <c r="M12" s="69">
        <f t="shared" si="6"/>
        <v>240</v>
      </c>
      <c r="N12" s="69">
        <f t="shared" si="6"/>
        <v>195</v>
      </c>
      <c r="O12" s="69">
        <f t="shared" si="6"/>
        <v>1000</v>
      </c>
      <c r="P12" s="64">
        <f t="shared" si="6"/>
        <v>0</v>
      </c>
      <c r="Q12" s="64">
        <f t="shared" si="6"/>
        <v>0</v>
      </c>
      <c r="R12" s="64">
        <f t="shared" si="6"/>
        <v>0</v>
      </c>
      <c r="S12" s="64"/>
      <c r="T12" s="141"/>
      <c r="U12" s="64">
        <f>SUM(U3:U11)</f>
        <v>0</v>
      </c>
      <c r="V12" s="64"/>
      <c r="W12" s="64">
        <f>SUM(W3:W11)</f>
        <v>0</v>
      </c>
      <c r="X12" s="64"/>
      <c r="Y12" s="64">
        <f>SUM(Y3:Y11)</f>
        <v>0</v>
      </c>
      <c r="Z12" s="64">
        <f>SUM(Z3:Z11)</f>
        <v>0</v>
      </c>
      <c r="AA12" s="64">
        <f>SUM(AA3:AA11)</f>
        <v>0</v>
      </c>
      <c r="AB12" s="64">
        <f>SUM(AB3:AB11)</f>
        <v>0</v>
      </c>
      <c r="AC12" s="64">
        <f>SUM(AC3:AC11)</f>
        <v>0</v>
      </c>
      <c r="AD12" s="141"/>
      <c r="AE12" s="64">
        <f t="shared" ref="AE12:AJ12" si="7">SUM(AE3:AE11)</f>
        <v>0</v>
      </c>
      <c r="AF12" s="64">
        <f t="shared" si="7"/>
        <v>0</v>
      </c>
      <c r="AG12" s="64">
        <f t="shared" si="7"/>
        <v>0</v>
      </c>
      <c r="AH12" s="64">
        <f t="shared" si="7"/>
        <v>0</v>
      </c>
      <c r="AI12" s="69">
        <f t="shared" si="7"/>
        <v>0</v>
      </c>
      <c r="AJ12" s="69">
        <f t="shared" si="7"/>
        <v>0</v>
      </c>
      <c r="AK12" s="69"/>
      <c r="AL12" s="64">
        <f>SUM(AL3:AL11)</f>
        <v>0</v>
      </c>
      <c r="AM12" s="64">
        <f>SUM(AM3:AM11)</f>
        <v>0</v>
      </c>
      <c r="AN12" s="64">
        <f>SUM(AN3:AN11)</f>
        <v>0</v>
      </c>
      <c r="AO12" s="64"/>
      <c r="AP12" s="64">
        <f t="shared" ref="AP12:BI12" si="8">SUM(AP3:AP11)</f>
        <v>0</v>
      </c>
      <c r="AQ12" s="64">
        <f t="shared" si="8"/>
        <v>0</v>
      </c>
      <c r="AR12" s="64">
        <f t="shared" si="8"/>
        <v>0</v>
      </c>
      <c r="AS12" s="64">
        <f t="shared" si="8"/>
        <v>0</v>
      </c>
      <c r="AT12" s="64">
        <f t="shared" si="8"/>
        <v>0</v>
      </c>
      <c r="AU12" s="64">
        <f t="shared" si="8"/>
        <v>0</v>
      </c>
      <c r="AV12" s="64">
        <f t="shared" si="8"/>
        <v>0</v>
      </c>
      <c r="AW12" s="64">
        <f t="shared" si="8"/>
        <v>0</v>
      </c>
      <c r="AX12" s="64">
        <f t="shared" si="8"/>
        <v>0</v>
      </c>
      <c r="AY12" s="64">
        <f t="shared" si="8"/>
        <v>0</v>
      </c>
      <c r="AZ12" s="64">
        <f t="shared" si="8"/>
        <v>0</v>
      </c>
      <c r="BA12" s="64">
        <f t="shared" si="8"/>
        <v>0</v>
      </c>
      <c r="BB12" s="64">
        <f t="shared" si="8"/>
        <v>0</v>
      </c>
      <c r="BC12" s="64">
        <f t="shared" si="8"/>
        <v>0</v>
      </c>
      <c r="BD12" s="64">
        <f t="shared" si="8"/>
        <v>0</v>
      </c>
      <c r="BE12" s="64">
        <f t="shared" si="8"/>
        <v>0</v>
      </c>
      <c r="BF12" s="64">
        <f t="shared" si="8"/>
        <v>0</v>
      </c>
      <c r="BG12" s="64">
        <f t="shared" si="8"/>
        <v>0</v>
      </c>
      <c r="BH12" s="64">
        <f t="shared" si="8"/>
        <v>0</v>
      </c>
      <c r="BI12" s="64">
        <f t="shared" si="8"/>
        <v>0</v>
      </c>
    </row>
    <row r="14" spans="1:61">
      <c r="G14" s="144"/>
      <c r="H14" s="144"/>
      <c r="I14" s="144"/>
      <c r="J14" s="144"/>
      <c r="K14" s="144" t="s">
        <v>499</v>
      </c>
      <c r="L14" s="117"/>
      <c r="M14" s="117"/>
      <c r="N14" s="117"/>
      <c r="S14" s="190" t="s">
        <v>151</v>
      </c>
      <c r="Z14" s="2"/>
      <c r="AB14" s="117" t="s">
        <v>98</v>
      </c>
      <c r="AI14" s="237" t="s">
        <v>99</v>
      </c>
    </row>
    <row r="15" spans="1:61">
      <c r="F15" s="3"/>
      <c r="G15" s="3"/>
      <c r="H15" s="3"/>
      <c r="I15" s="167" t="s">
        <v>144</v>
      </c>
      <c r="J15" s="119"/>
      <c r="L15" s="144"/>
      <c r="M15" s="3"/>
      <c r="N15" s="3"/>
      <c r="O15" s="3"/>
      <c r="P15" s="167" t="s">
        <v>152</v>
      </c>
      <c r="S15" s="8"/>
    </row>
    <row r="16" spans="1:61">
      <c r="E16" s="118"/>
      <c r="F16" s="3"/>
      <c r="G16" s="3"/>
      <c r="H16" s="3"/>
      <c r="I16" s="119" t="s">
        <v>145</v>
      </c>
      <c r="J16" s="119"/>
      <c r="L16" s="3"/>
      <c r="M16" s="3"/>
      <c r="N16" s="3"/>
      <c r="O16" s="3"/>
      <c r="Q16" s="119" t="s">
        <v>153</v>
      </c>
      <c r="S16" s="8"/>
    </row>
    <row r="17" spans="2:22">
      <c r="I17" s="119"/>
      <c r="J17" s="167" t="s">
        <v>146</v>
      </c>
      <c r="M17" s="161" t="s">
        <v>405</v>
      </c>
      <c r="N17" s="161"/>
      <c r="S17" s="8"/>
    </row>
    <row r="18" spans="2:22">
      <c r="J18" s="119" t="s">
        <v>147</v>
      </c>
      <c r="S18" s="8"/>
    </row>
    <row r="19" spans="2:22">
      <c r="S19" s="8"/>
      <c r="T19" s="8"/>
      <c r="U19" s="8"/>
      <c r="V19" s="8"/>
    </row>
    <row r="20" spans="2:22">
      <c r="S20" s="8"/>
    </row>
    <row r="21" spans="2:22" ht="15.75">
      <c r="B21" s="363" t="s">
        <v>504</v>
      </c>
      <c r="S21" s="8"/>
    </row>
    <row r="22" spans="2:22">
      <c r="B22" s="138"/>
    </row>
    <row r="24" spans="2:22">
      <c r="P24" s="2"/>
      <c r="Q24" s="2"/>
      <c r="R24" s="2"/>
      <c r="S24" s="2"/>
      <c r="T24" s="142"/>
    </row>
  </sheetData>
  <mergeCells count="15">
    <mergeCell ref="A12:D12"/>
    <mergeCell ref="A1:D1"/>
    <mergeCell ref="AD1:AL1"/>
    <mergeCell ref="E1:Q1"/>
    <mergeCell ref="R1:R2"/>
    <mergeCell ref="AB2:AC2"/>
    <mergeCell ref="AK2:AL2"/>
    <mergeCell ref="I2:J2"/>
    <mergeCell ref="S1:S2"/>
    <mergeCell ref="AM1:AV1"/>
    <mergeCell ref="AW1:BD1"/>
    <mergeCell ref="BE1:BI1"/>
    <mergeCell ref="T1:AC1"/>
    <mergeCell ref="BH2:BI2"/>
    <mergeCell ref="AU2:A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20"/>
  <sheetViews>
    <sheetView workbookViewId="0">
      <pane ySplit="2" topLeftCell="A3" activePane="bottomLeft" state="frozen"/>
      <selection pane="bottomLeft" activeCell="B22" sqref="B22"/>
    </sheetView>
  </sheetViews>
  <sheetFormatPr defaultRowHeight="11.25"/>
  <cols>
    <col min="1" max="1" width="11.85546875" style="7" customWidth="1"/>
    <col min="2" max="2" width="47.28515625" style="88" bestFit="1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79" customWidth="1"/>
    <col min="19" max="19" width="11.42578125" style="79" bestFit="1" customWidth="1"/>
    <col min="20" max="20" width="13" style="79" customWidth="1"/>
    <col min="21" max="16384" width="9.140625" style="3"/>
  </cols>
  <sheetData>
    <row r="1" spans="1:20" s="4" customFormat="1" ht="15.75" customHeight="1">
      <c r="A1" s="667" t="s">
        <v>31</v>
      </c>
      <c r="B1" s="668"/>
      <c r="C1" s="668"/>
      <c r="D1" s="669"/>
      <c r="E1" s="670" t="s">
        <v>156</v>
      </c>
      <c r="F1" s="671"/>
      <c r="G1" s="671"/>
      <c r="H1" s="671"/>
      <c r="I1" s="662" t="s">
        <v>150</v>
      </c>
      <c r="J1" s="662"/>
      <c r="K1" s="662"/>
      <c r="L1" s="662"/>
      <c r="M1" s="662"/>
      <c r="N1" s="662"/>
      <c r="O1" s="662"/>
      <c r="P1" s="662"/>
      <c r="Q1" s="663" t="s">
        <v>29</v>
      </c>
      <c r="R1" s="664"/>
      <c r="S1" s="664"/>
      <c r="T1" s="664"/>
    </row>
    <row r="2" spans="1:20" s="4" customFormat="1" ht="23.25" thickBot="1">
      <c r="A2" s="9" t="s">
        <v>19</v>
      </c>
      <c r="B2" s="157" t="s">
        <v>0</v>
      </c>
      <c r="C2" s="51" t="s">
        <v>11</v>
      </c>
      <c r="D2" s="158" t="s">
        <v>12</v>
      </c>
      <c r="E2" s="37" t="s">
        <v>393</v>
      </c>
      <c r="F2" s="672" t="s">
        <v>29</v>
      </c>
      <c r="G2" s="673"/>
      <c r="H2" s="674"/>
      <c r="I2" s="37" t="s">
        <v>87</v>
      </c>
      <c r="J2" s="51" t="s">
        <v>88</v>
      </c>
      <c r="K2" s="51" t="s">
        <v>90</v>
      </c>
      <c r="L2" s="51" t="s">
        <v>225</v>
      </c>
      <c r="M2" s="51" t="s">
        <v>226</v>
      </c>
      <c r="N2" s="51" t="s">
        <v>227</v>
      </c>
      <c r="O2" s="51"/>
      <c r="P2" s="51" t="s">
        <v>45</v>
      </c>
      <c r="Q2" s="665"/>
      <c r="R2" s="666"/>
      <c r="S2" s="666"/>
      <c r="T2" s="666"/>
    </row>
    <row r="3" spans="1:20">
      <c r="A3" s="29" t="str">
        <f>'1-συμβολαια'!A3</f>
        <v>1ο  τραπεζας</v>
      </c>
      <c r="B3" s="87" t="str">
        <f>'1-συμβολαια'!C3</f>
        <v>δάνειο χρεωλυτικό</v>
      </c>
      <c r="C3" s="14" t="str">
        <f>'4-πολλυπρ'!D3</f>
        <v>τραπεζα ;;;??? [= ;;;???</v>
      </c>
      <c r="D3" s="14" t="str">
        <f>'4-πολλυπρ'!I3</f>
        <v>219-129</v>
      </c>
      <c r="E3" s="19"/>
      <c r="F3" s="147"/>
      <c r="G3" s="147"/>
      <c r="H3" s="33"/>
      <c r="I3" s="19"/>
      <c r="J3" s="19"/>
      <c r="K3" s="243"/>
      <c r="L3" s="19"/>
      <c r="M3" s="19"/>
      <c r="N3" s="19"/>
      <c r="O3" s="19"/>
      <c r="P3" s="19">
        <f t="shared" ref="P3:P11" si="0">SUM(I3:O3)</f>
        <v>0</v>
      </c>
      <c r="Q3" s="133"/>
      <c r="R3" s="133"/>
      <c r="S3" s="159"/>
      <c r="T3" s="78"/>
    </row>
    <row r="4" spans="1:20">
      <c r="A4" s="29">
        <f>'1-συμβολαια'!A4</f>
        <v>0</v>
      </c>
      <c r="B4" s="87" t="str">
        <f>'1-συμβολαια'!C4</f>
        <v>υποθήκη</v>
      </c>
      <c r="C4" s="14" t="str">
        <f>'4-πολλυπρ'!D4</f>
        <v>τραπεζα ;;;??? [= ;;;???</v>
      </c>
      <c r="D4" s="14" t="str">
        <f>'4-πολλυπρ'!I4</f>
        <v>219-129</v>
      </c>
      <c r="E4" s="19"/>
      <c r="F4" s="147"/>
      <c r="G4" s="147"/>
      <c r="H4" s="33"/>
      <c r="I4" s="19"/>
      <c r="J4" s="19"/>
      <c r="K4" s="243"/>
      <c r="L4" s="19"/>
      <c r="M4" s="19"/>
      <c r="N4" s="19"/>
      <c r="O4" s="19"/>
      <c r="P4" s="19">
        <f t="shared" si="0"/>
        <v>0</v>
      </c>
      <c r="Q4" s="133"/>
      <c r="R4" s="133"/>
      <c r="S4" s="159"/>
      <c r="T4" s="78"/>
    </row>
    <row r="5" spans="1:20">
      <c r="A5" s="29">
        <f>'1-συμβολαια'!A5</f>
        <v>0</v>
      </c>
      <c r="B5" s="87" t="str">
        <f>'1-συμβολαια'!C5</f>
        <v>δανείου ΤΟΚΟΙ</v>
      </c>
      <c r="C5" s="14" t="str">
        <f>'4-πολλυπρ'!D5</f>
        <v>τραπεζα ;;;??? [= ;;;???</v>
      </c>
      <c r="D5" s="14" t="str">
        <f>'4-πολλυπρ'!I5</f>
        <v>219-129</v>
      </c>
      <c r="E5" s="19"/>
      <c r="F5" s="147"/>
      <c r="G5" s="147"/>
      <c r="H5" s="33"/>
      <c r="I5" s="19"/>
      <c r="J5" s="19"/>
      <c r="K5" s="243"/>
      <c r="L5" s="19"/>
      <c r="M5" s="19"/>
      <c r="N5" s="19"/>
      <c r="O5" s="19"/>
      <c r="P5" s="19">
        <f t="shared" ref="P5" si="1">SUM(I5:O5)</f>
        <v>0</v>
      </c>
      <c r="Q5" s="133"/>
      <c r="R5" s="133"/>
      <c r="S5" s="159"/>
      <c r="T5" s="78"/>
    </row>
    <row r="6" spans="1:20">
      <c r="A6" s="29" t="str">
        <f>'1-συμβολαια'!A6</f>
        <v>2ο  τραπεζας</v>
      </c>
      <c r="B6" s="87" t="str">
        <f>'1-συμβολαια'!C6</f>
        <v>δάνειο χρεωλυτικό</v>
      </c>
      <c r="C6" s="14" t="str">
        <f>'4-πολλυπρ'!D6</f>
        <v>τραπεζα ;;;??? [= ;;;???</v>
      </c>
      <c r="D6" s="14" t="str">
        <f>'4-πολλυπρ'!I6</f>
        <v>219-129</v>
      </c>
      <c r="E6" s="19"/>
      <c r="F6" s="147"/>
      <c r="G6" s="147"/>
      <c r="H6" s="33"/>
      <c r="I6" s="19"/>
      <c r="J6" s="19"/>
      <c r="K6" s="243"/>
      <c r="L6" s="19"/>
      <c r="M6" s="19"/>
      <c r="N6" s="19"/>
      <c r="O6" s="19"/>
      <c r="P6" s="19">
        <f t="shared" si="0"/>
        <v>0</v>
      </c>
      <c r="Q6" s="133"/>
      <c r="R6" s="133"/>
      <c r="S6" s="159"/>
      <c r="T6" s="78"/>
    </row>
    <row r="7" spans="1:20">
      <c r="A7" s="29">
        <f>'1-συμβολαια'!A7</f>
        <v>0</v>
      </c>
      <c r="B7" s="87" t="str">
        <f>'1-συμβολαια'!C7</f>
        <v>υποθήκη</v>
      </c>
      <c r="C7" s="14" t="str">
        <f>'4-πολλυπρ'!D7</f>
        <v>τραπεζα ;;;??? [= ;;;???</v>
      </c>
      <c r="D7" s="14" t="str">
        <f>'4-πολλυπρ'!I7</f>
        <v>219-129</v>
      </c>
      <c r="E7" s="19"/>
      <c r="F7" s="147"/>
      <c r="G7" s="147"/>
      <c r="H7" s="33"/>
      <c r="I7" s="19"/>
      <c r="J7" s="19"/>
      <c r="K7" s="243"/>
      <c r="L7" s="19"/>
      <c r="M7" s="19"/>
      <c r="N7" s="19"/>
      <c r="O7" s="19"/>
      <c r="P7" s="19">
        <f t="shared" si="0"/>
        <v>0</v>
      </c>
      <c r="Q7" s="133"/>
      <c r="R7" s="133"/>
      <c r="S7" s="159"/>
      <c r="T7" s="78"/>
    </row>
    <row r="8" spans="1:20">
      <c r="A8" s="29">
        <f>'1-συμβολαια'!A8</f>
        <v>0</v>
      </c>
      <c r="B8" s="87" t="str">
        <f>'1-συμβολαια'!C8</f>
        <v>δανείου ΤΟΚΟΙ</v>
      </c>
      <c r="C8" s="14" t="str">
        <f>'4-πολλυπρ'!D8</f>
        <v>τραπεζα ;;;??? [= ;;;???</v>
      </c>
      <c r="D8" s="14" t="str">
        <f>'4-πολλυπρ'!I8</f>
        <v>219-129</v>
      </c>
      <c r="E8" s="19"/>
      <c r="F8" s="147"/>
      <c r="G8" s="147"/>
      <c r="H8" s="33"/>
      <c r="I8" s="19"/>
      <c r="J8" s="19"/>
      <c r="K8" s="243"/>
      <c r="L8" s="19"/>
      <c r="M8" s="19"/>
      <c r="N8" s="19"/>
      <c r="O8" s="19"/>
      <c r="P8" s="19">
        <f t="shared" ref="P8" si="2">SUM(I8:O8)</f>
        <v>0</v>
      </c>
      <c r="Q8" s="133"/>
      <c r="R8" s="133"/>
      <c r="S8" s="159"/>
      <c r="T8" s="78"/>
    </row>
    <row r="9" spans="1:20">
      <c r="A9" s="29" t="str">
        <f>'1-συμβολαια'!A9</f>
        <v>3ο</v>
      </c>
      <c r="B9" s="87" t="str">
        <f>'1-συμβολαια'!C9</f>
        <v>δάνειο χρεωλυτικό</v>
      </c>
      <c r="C9" s="14" t="str">
        <f>'4-πολλυπρ'!D9</f>
        <v>τραπεζα ;;;??? [= ;;;???</v>
      </c>
      <c r="D9" s="14" t="str">
        <f>'4-πολλυπρ'!I9</f>
        <v>219-129</v>
      </c>
      <c r="E9" s="19"/>
      <c r="F9" s="147"/>
      <c r="G9" s="147"/>
      <c r="H9" s="33"/>
      <c r="I9" s="19"/>
      <c r="J9" s="19"/>
      <c r="K9" s="243"/>
      <c r="L9" s="19"/>
      <c r="M9" s="19"/>
      <c r="N9" s="19"/>
      <c r="O9" s="19"/>
      <c r="P9" s="19">
        <f t="shared" si="0"/>
        <v>0</v>
      </c>
      <c r="Q9" s="133"/>
      <c r="R9" s="133"/>
      <c r="S9" s="159"/>
      <c r="T9" s="78"/>
    </row>
    <row r="10" spans="1:20">
      <c r="A10" s="29">
        <f>'1-συμβολαια'!A10</f>
        <v>0</v>
      </c>
      <c r="B10" s="87" t="str">
        <f>'1-συμβολαια'!C10</f>
        <v>υποθήκη</v>
      </c>
      <c r="C10" s="14" t="str">
        <f>'4-πολλυπρ'!D10</f>
        <v>τραπεζα ;;;??? [= ;;;???</v>
      </c>
      <c r="D10" s="14" t="str">
        <f>'4-πολλυπρ'!I10</f>
        <v>219-129</v>
      </c>
      <c r="E10" s="19"/>
      <c r="F10" s="147"/>
      <c r="G10" s="147"/>
      <c r="H10" s="33"/>
      <c r="I10" s="19"/>
      <c r="J10" s="19"/>
      <c r="K10" s="243"/>
      <c r="L10" s="19"/>
      <c r="M10" s="19"/>
      <c r="N10" s="19"/>
      <c r="O10" s="19"/>
      <c r="P10" s="19">
        <f t="shared" si="0"/>
        <v>0</v>
      </c>
      <c r="Q10" s="133"/>
      <c r="R10" s="133"/>
      <c r="S10" s="159"/>
      <c r="T10" s="78"/>
    </row>
    <row r="11" spans="1:20">
      <c r="A11" s="29">
        <f>'1-συμβολαια'!A11</f>
        <v>0</v>
      </c>
      <c r="B11" s="87" t="str">
        <f>'1-συμβολαια'!C11</f>
        <v>δανείου ΤΟΚΟΙ</v>
      </c>
      <c r="C11" s="14" t="str">
        <f>'4-πολλυπρ'!D11</f>
        <v>τραπεζα ;;;??? [= ;;;???</v>
      </c>
      <c r="D11" s="14" t="str">
        <f>'4-πολλυπρ'!I11</f>
        <v>219-129</v>
      </c>
      <c r="E11" s="19"/>
      <c r="F11" s="147"/>
      <c r="G11" s="147"/>
      <c r="H11" s="33"/>
      <c r="I11" s="19"/>
      <c r="J11" s="19"/>
      <c r="K11" s="243"/>
      <c r="L11" s="19"/>
      <c r="M11" s="19"/>
      <c r="N11" s="19"/>
      <c r="O11" s="19"/>
      <c r="P11" s="19">
        <f t="shared" si="0"/>
        <v>0</v>
      </c>
      <c r="Q11" s="133"/>
      <c r="R11" s="133"/>
      <c r="S11" s="159"/>
      <c r="T11" s="78"/>
    </row>
    <row r="12" spans="1:20">
      <c r="A12" s="650" t="s">
        <v>35</v>
      </c>
      <c r="B12" s="651"/>
      <c r="C12" s="651"/>
      <c r="D12" s="652"/>
      <c r="E12" s="69">
        <f>SUM(E3:E11)</f>
        <v>0</v>
      </c>
      <c r="F12" s="64"/>
      <c r="G12" s="64"/>
      <c r="H12" s="64"/>
      <c r="I12" s="69">
        <f t="shared" ref="I12:Q12" si="3">SUM(I3:I11)</f>
        <v>0</v>
      </c>
      <c r="J12" s="69">
        <f t="shared" si="3"/>
        <v>0</v>
      </c>
      <c r="K12" s="69">
        <f t="shared" si="3"/>
        <v>0</v>
      </c>
      <c r="L12" s="69">
        <f t="shared" si="3"/>
        <v>0</v>
      </c>
      <c r="M12" s="69">
        <f t="shared" si="3"/>
        <v>0</v>
      </c>
      <c r="N12" s="69">
        <f t="shared" si="3"/>
        <v>0</v>
      </c>
      <c r="O12" s="69">
        <f t="shared" si="3"/>
        <v>0</v>
      </c>
      <c r="P12" s="69">
        <f t="shared" si="3"/>
        <v>0</v>
      </c>
      <c r="Q12" s="80">
        <f t="shared" si="3"/>
        <v>0</v>
      </c>
      <c r="R12" s="148"/>
      <c r="S12" s="3"/>
      <c r="T12" s="3"/>
    </row>
    <row r="14" spans="1:20" ht="15.75" customHeight="1">
      <c r="I14" s="139" t="s">
        <v>510</v>
      </c>
      <c r="L14" s="139" t="s">
        <v>511</v>
      </c>
      <c r="R14" s="160"/>
      <c r="S14" s="84"/>
      <c r="T14" s="160"/>
    </row>
    <row r="15" spans="1:20">
      <c r="F15" s="167" t="s">
        <v>154</v>
      </c>
      <c r="G15" s="119"/>
      <c r="H15" s="79"/>
      <c r="L15" s="182" t="s">
        <v>194</v>
      </c>
      <c r="R15" s="2"/>
    </row>
    <row r="16" spans="1:20">
      <c r="F16" s="79"/>
      <c r="G16" s="119" t="s">
        <v>155</v>
      </c>
      <c r="M16" s="181" t="s">
        <v>195</v>
      </c>
      <c r="Q16" s="2"/>
      <c r="R16" s="2"/>
    </row>
    <row r="17" spans="2:18">
      <c r="N17" s="161" t="s">
        <v>196</v>
      </c>
      <c r="Q17" s="2"/>
      <c r="R17" s="2"/>
    </row>
    <row r="18" spans="2:18">
      <c r="Q18" s="2"/>
      <c r="R18" s="2"/>
    </row>
    <row r="19" spans="2:18">
      <c r="B19" s="137"/>
    </row>
    <row r="20" spans="2:18">
      <c r="B20" s="138"/>
    </row>
  </sheetData>
  <mergeCells count="6">
    <mergeCell ref="I1:P1"/>
    <mergeCell ref="Q1:T2"/>
    <mergeCell ref="A1:D1"/>
    <mergeCell ref="A12:D12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34"/>
  <sheetViews>
    <sheetView workbookViewId="0">
      <pane ySplit="2" topLeftCell="A3" activePane="bottomLeft" state="frozen"/>
      <selection pane="bottomLeft" activeCell="A26" sqref="A26"/>
    </sheetView>
  </sheetViews>
  <sheetFormatPr defaultRowHeight="11.25"/>
  <cols>
    <col min="1" max="1" width="10" style="3" customWidth="1"/>
    <col min="2" max="2" width="13.7109375" style="3" bestFit="1" customWidth="1"/>
    <col min="3" max="3" width="12.5703125" style="3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16" style="3" customWidth="1"/>
    <col min="36" max="16384" width="9.140625" style="3"/>
  </cols>
  <sheetData>
    <row r="1" spans="1:38" ht="15.75">
      <c r="A1" s="678" t="s">
        <v>317</v>
      </c>
      <c r="B1" s="679"/>
      <c r="C1" s="679"/>
      <c r="D1" s="679"/>
      <c r="E1" s="679"/>
      <c r="F1" s="679"/>
      <c r="G1" s="679"/>
      <c r="H1" s="679"/>
      <c r="I1" s="679"/>
      <c r="J1" s="679"/>
      <c r="K1" s="679"/>
      <c r="L1" s="679"/>
      <c r="M1" s="679"/>
      <c r="N1" s="679"/>
      <c r="O1" s="679"/>
      <c r="P1" s="679"/>
      <c r="Q1" s="679"/>
      <c r="R1" s="679"/>
      <c r="S1" s="679"/>
      <c r="T1" s="679"/>
      <c r="U1" s="679"/>
      <c r="V1" s="679"/>
      <c r="W1" s="679"/>
      <c r="X1" s="679"/>
      <c r="Y1" s="679"/>
      <c r="Z1" s="679"/>
      <c r="AA1" s="679"/>
      <c r="AB1" s="679"/>
      <c r="AC1" s="679"/>
      <c r="AD1" s="679"/>
      <c r="AE1" s="680" t="s">
        <v>45</v>
      </c>
      <c r="AF1" s="682" t="s">
        <v>512</v>
      </c>
      <c r="AG1" s="684" t="s">
        <v>33</v>
      </c>
      <c r="AH1" s="686" t="s">
        <v>327</v>
      </c>
      <c r="AI1" s="688" t="s">
        <v>83</v>
      </c>
      <c r="AJ1" s="689"/>
      <c r="AK1" s="689"/>
      <c r="AL1" s="690"/>
    </row>
    <row r="2" spans="1:38" ht="12" thickBot="1">
      <c r="A2" s="208"/>
      <c r="B2" s="209" t="s">
        <v>326</v>
      </c>
      <c r="C2" s="209" t="s">
        <v>84</v>
      </c>
      <c r="D2" s="210" t="s">
        <v>318</v>
      </c>
      <c r="E2" s="185" t="s">
        <v>31</v>
      </c>
      <c r="F2" s="185" t="s">
        <v>319</v>
      </c>
      <c r="G2" s="185" t="s">
        <v>320</v>
      </c>
      <c r="H2" s="185" t="s">
        <v>321</v>
      </c>
      <c r="I2" s="185" t="s">
        <v>322</v>
      </c>
      <c r="J2" s="185" t="s">
        <v>323</v>
      </c>
      <c r="K2" s="648" t="s">
        <v>29</v>
      </c>
      <c r="L2" s="649"/>
      <c r="M2" s="194" t="s">
        <v>324</v>
      </c>
      <c r="N2" s="194" t="s">
        <v>31</v>
      </c>
      <c r="O2" s="194" t="s">
        <v>319</v>
      </c>
      <c r="P2" s="194" t="s">
        <v>320</v>
      </c>
      <c r="Q2" s="194" t="s">
        <v>321</v>
      </c>
      <c r="R2" s="194" t="s">
        <v>322</v>
      </c>
      <c r="S2" s="194" t="s">
        <v>323</v>
      </c>
      <c r="T2" s="656" t="s">
        <v>29</v>
      </c>
      <c r="U2" s="657"/>
      <c r="V2" s="185" t="s">
        <v>325</v>
      </c>
      <c r="W2" s="185" t="s">
        <v>31</v>
      </c>
      <c r="X2" s="185" t="s">
        <v>319</v>
      </c>
      <c r="Y2" s="185" t="s">
        <v>320</v>
      </c>
      <c r="Z2" s="185" t="s">
        <v>321</v>
      </c>
      <c r="AA2" s="185" t="s">
        <v>322</v>
      </c>
      <c r="AB2" s="185" t="s">
        <v>323</v>
      </c>
      <c r="AC2" s="648" t="s">
        <v>29</v>
      </c>
      <c r="AD2" s="649"/>
      <c r="AE2" s="681"/>
      <c r="AF2" s="683"/>
      <c r="AG2" s="685"/>
      <c r="AH2" s="687"/>
      <c r="AI2" s="691"/>
      <c r="AJ2" s="692"/>
      <c r="AK2" s="692"/>
      <c r="AL2" s="693"/>
    </row>
    <row r="3" spans="1:38" s="5" customFormat="1">
      <c r="A3" s="345" t="str">
        <f>'1-συμβολαια'!A3</f>
        <v>1ο  τραπεζας</v>
      </c>
      <c r="B3" s="71" t="str">
        <f>'1-συμβολαια'!C3</f>
        <v>δάνειο χρεωλυτικό</v>
      </c>
      <c r="C3" s="331">
        <f>'1-συμβολαια'!D3</f>
        <v>7000000</v>
      </c>
      <c r="D3" s="331">
        <f t="shared" ref="D3:D11" si="0">C3*1.3%</f>
        <v>91000.000000000015</v>
      </c>
      <c r="E3" s="331"/>
      <c r="F3" s="331"/>
      <c r="G3" s="331"/>
      <c r="H3" s="331"/>
      <c r="I3" s="331"/>
      <c r="J3" s="331"/>
      <c r="K3" s="331"/>
      <c r="L3" s="331"/>
      <c r="M3" s="331"/>
      <c r="N3" s="331"/>
      <c r="O3" s="331"/>
      <c r="P3" s="331"/>
      <c r="Q3" s="331"/>
      <c r="R3" s="331"/>
      <c r="S3" s="331"/>
      <c r="T3" s="331"/>
      <c r="U3" s="331"/>
      <c r="V3" s="331"/>
      <c r="W3" s="331"/>
      <c r="X3" s="331"/>
      <c r="Y3" s="331"/>
      <c r="Z3" s="331"/>
      <c r="AA3" s="331"/>
      <c r="AB3" s="331"/>
      <c r="AC3" s="331"/>
      <c r="AD3" s="331"/>
      <c r="AE3" s="326">
        <f t="shared" ref="AE3:AE11" si="1">D3+M3+V3</f>
        <v>91000.000000000015</v>
      </c>
      <c r="AF3" s="326">
        <f t="shared" ref="AF3:AF11" si="2">E3+N3+W3</f>
        <v>0</v>
      </c>
      <c r="AG3" s="326">
        <f t="shared" ref="AG3:AG11" si="3">AE3-AF3</f>
        <v>91000.000000000015</v>
      </c>
      <c r="AH3" s="71"/>
      <c r="AI3" s="71"/>
      <c r="AJ3" s="71"/>
      <c r="AK3" s="71"/>
      <c r="AL3" s="71"/>
    </row>
    <row r="4" spans="1:38" s="5" customFormat="1">
      <c r="A4" s="345"/>
      <c r="B4" s="71" t="str">
        <f>'1-συμβολαια'!C4</f>
        <v>υποθήκη</v>
      </c>
      <c r="C4" s="331">
        <f>'1-συμβολαια'!D4</f>
        <v>7500000</v>
      </c>
      <c r="D4" s="331">
        <f t="shared" si="0"/>
        <v>97500.000000000015</v>
      </c>
      <c r="E4" s="331"/>
      <c r="F4" s="331"/>
      <c r="G4" s="331"/>
      <c r="H4" s="331"/>
      <c r="I4" s="331"/>
      <c r="J4" s="331"/>
      <c r="K4" s="331"/>
      <c r="L4" s="331"/>
      <c r="M4" s="331"/>
      <c r="N4" s="331"/>
      <c r="O4" s="331"/>
      <c r="P4" s="331"/>
      <c r="Q4" s="331"/>
      <c r="R4" s="331"/>
      <c r="S4" s="331"/>
      <c r="T4" s="331"/>
      <c r="U4" s="331"/>
      <c r="V4" s="331"/>
      <c r="W4" s="331"/>
      <c r="X4" s="331"/>
      <c r="Y4" s="331"/>
      <c r="Z4" s="331"/>
      <c r="AA4" s="331"/>
      <c r="AB4" s="331"/>
      <c r="AC4" s="331"/>
      <c r="AD4" s="331"/>
      <c r="AE4" s="326">
        <f t="shared" si="1"/>
        <v>97500.000000000015</v>
      </c>
      <c r="AF4" s="326">
        <f t="shared" si="2"/>
        <v>0</v>
      </c>
      <c r="AG4" s="326">
        <f t="shared" si="3"/>
        <v>97500.000000000015</v>
      </c>
      <c r="AH4" s="71"/>
      <c r="AI4" s="71"/>
      <c r="AJ4" s="71"/>
      <c r="AK4" s="71"/>
      <c r="AL4" s="71"/>
    </row>
    <row r="5" spans="1:38" s="5" customFormat="1" ht="12" thickBot="1">
      <c r="A5" s="516"/>
      <c r="B5" s="412" t="str">
        <f>'1-συμβολαια'!C5</f>
        <v>δανείου ΤΟΚΟΙ</v>
      </c>
      <c r="C5" s="428">
        <f>'1-συμβολαια'!D5</f>
        <v>18944030</v>
      </c>
      <c r="D5" s="428">
        <f t="shared" si="0"/>
        <v>246272.39</v>
      </c>
      <c r="E5" s="428"/>
      <c r="F5" s="428"/>
      <c r="G5" s="428"/>
      <c r="H5" s="428"/>
      <c r="I5" s="428"/>
      <c r="J5" s="428"/>
      <c r="K5" s="428"/>
      <c r="L5" s="428"/>
      <c r="M5" s="428"/>
      <c r="N5" s="428"/>
      <c r="O5" s="428"/>
      <c r="P5" s="428"/>
      <c r="Q5" s="428"/>
      <c r="R5" s="428"/>
      <c r="S5" s="428"/>
      <c r="T5" s="428"/>
      <c r="U5" s="428"/>
      <c r="V5" s="428"/>
      <c r="W5" s="428"/>
      <c r="X5" s="428"/>
      <c r="Y5" s="428"/>
      <c r="Z5" s="428"/>
      <c r="AA5" s="428"/>
      <c r="AB5" s="428"/>
      <c r="AC5" s="428"/>
      <c r="AD5" s="428"/>
      <c r="AE5" s="428">
        <f t="shared" si="1"/>
        <v>246272.39</v>
      </c>
      <c r="AF5" s="428">
        <f t="shared" si="2"/>
        <v>0</v>
      </c>
      <c r="AG5" s="428">
        <f t="shared" si="3"/>
        <v>246272.39</v>
      </c>
      <c r="AH5" s="412"/>
      <c r="AI5" s="412"/>
      <c r="AJ5" s="412"/>
      <c r="AK5" s="412"/>
      <c r="AL5" s="412"/>
    </row>
    <row r="6" spans="1:38" s="5" customFormat="1">
      <c r="A6" s="515" t="str">
        <f>'1-συμβολαια'!A6</f>
        <v>2ο  τραπεζας</v>
      </c>
      <c r="B6" s="330" t="str">
        <f>'1-συμβολαια'!C6</f>
        <v>δάνειο χρεωλυτικό</v>
      </c>
      <c r="C6" s="326">
        <f>'1-συμβολαια'!D6</f>
        <v>7000000</v>
      </c>
      <c r="D6" s="326">
        <f t="shared" si="0"/>
        <v>91000.000000000015</v>
      </c>
      <c r="E6" s="326"/>
      <c r="F6" s="326"/>
      <c r="G6" s="326"/>
      <c r="H6" s="326"/>
      <c r="I6" s="326"/>
      <c r="J6" s="326"/>
      <c r="K6" s="326"/>
      <c r="L6" s="326"/>
      <c r="M6" s="326"/>
      <c r="N6" s="326"/>
      <c r="O6" s="326"/>
      <c r="P6" s="326"/>
      <c r="Q6" s="326"/>
      <c r="R6" s="326"/>
      <c r="S6" s="326"/>
      <c r="T6" s="326"/>
      <c r="U6" s="326"/>
      <c r="V6" s="326"/>
      <c r="W6" s="326"/>
      <c r="X6" s="326"/>
      <c r="Y6" s="326"/>
      <c r="Z6" s="326"/>
      <c r="AA6" s="326"/>
      <c r="AB6" s="326"/>
      <c r="AC6" s="326"/>
      <c r="AD6" s="326"/>
      <c r="AE6" s="326">
        <f t="shared" si="1"/>
        <v>91000.000000000015</v>
      </c>
      <c r="AF6" s="326">
        <f t="shared" si="2"/>
        <v>0</v>
      </c>
      <c r="AG6" s="326">
        <f t="shared" si="3"/>
        <v>91000.000000000015</v>
      </c>
      <c r="AH6" s="330"/>
      <c r="AI6" s="330"/>
      <c r="AJ6" s="330"/>
      <c r="AK6" s="330"/>
      <c r="AL6" s="330"/>
    </row>
    <row r="7" spans="1:38" s="5" customFormat="1">
      <c r="A7" s="429"/>
      <c r="B7" s="71" t="str">
        <f>'1-συμβολαια'!C7</f>
        <v>υποθήκη</v>
      </c>
      <c r="C7" s="331">
        <f>'1-συμβολαια'!D7</f>
        <v>7500000</v>
      </c>
      <c r="D7" s="331">
        <f t="shared" si="0"/>
        <v>97500.000000000015</v>
      </c>
      <c r="E7" s="331"/>
      <c r="F7" s="331"/>
      <c r="G7" s="331"/>
      <c r="H7" s="331"/>
      <c r="I7" s="331"/>
      <c r="J7" s="331"/>
      <c r="K7" s="331"/>
      <c r="L7" s="331"/>
      <c r="M7" s="331"/>
      <c r="N7" s="331"/>
      <c r="O7" s="331"/>
      <c r="P7" s="331"/>
      <c r="Q7" s="331"/>
      <c r="R7" s="331"/>
      <c r="S7" s="331"/>
      <c r="T7" s="331"/>
      <c r="U7" s="331"/>
      <c r="V7" s="331"/>
      <c r="W7" s="331"/>
      <c r="X7" s="331"/>
      <c r="Y7" s="331"/>
      <c r="Z7" s="331"/>
      <c r="AA7" s="331"/>
      <c r="AB7" s="331"/>
      <c r="AC7" s="331"/>
      <c r="AD7" s="331"/>
      <c r="AE7" s="326">
        <f t="shared" si="1"/>
        <v>97500.000000000015</v>
      </c>
      <c r="AF7" s="326">
        <f t="shared" si="2"/>
        <v>0</v>
      </c>
      <c r="AG7" s="326">
        <f t="shared" si="3"/>
        <v>97500.000000000015</v>
      </c>
      <c r="AH7" s="71"/>
      <c r="AI7" s="71"/>
      <c r="AJ7" s="71"/>
      <c r="AK7" s="71"/>
      <c r="AL7" s="71"/>
    </row>
    <row r="8" spans="1:38" s="5" customFormat="1" ht="12" thickBot="1">
      <c r="A8" s="518"/>
      <c r="B8" s="412" t="str">
        <f>'1-συμβολαια'!C8</f>
        <v>δανείου ΤΟΚΟΙ</v>
      </c>
      <c r="C8" s="428">
        <f>'1-συμβολαια'!D8</f>
        <v>18944030</v>
      </c>
      <c r="D8" s="428">
        <f t="shared" si="0"/>
        <v>246272.39</v>
      </c>
      <c r="E8" s="428"/>
      <c r="F8" s="428"/>
      <c r="G8" s="428"/>
      <c r="H8" s="428"/>
      <c r="I8" s="428"/>
      <c r="J8" s="428"/>
      <c r="K8" s="428"/>
      <c r="L8" s="428"/>
      <c r="M8" s="428"/>
      <c r="N8" s="428"/>
      <c r="O8" s="428"/>
      <c r="P8" s="428"/>
      <c r="Q8" s="428"/>
      <c r="R8" s="428"/>
      <c r="S8" s="428"/>
      <c r="T8" s="428"/>
      <c r="U8" s="428"/>
      <c r="V8" s="428"/>
      <c r="W8" s="428"/>
      <c r="X8" s="428"/>
      <c r="Y8" s="428"/>
      <c r="Z8" s="428"/>
      <c r="AA8" s="428"/>
      <c r="AB8" s="428"/>
      <c r="AC8" s="428"/>
      <c r="AD8" s="428"/>
      <c r="AE8" s="428">
        <f t="shared" si="1"/>
        <v>246272.39</v>
      </c>
      <c r="AF8" s="428">
        <f t="shared" si="2"/>
        <v>0</v>
      </c>
      <c r="AG8" s="428">
        <f t="shared" si="3"/>
        <v>246272.39</v>
      </c>
      <c r="AH8" s="412"/>
      <c r="AI8" s="412"/>
      <c r="AJ8" s="412"/>
      <c r="AK8" s="412"/>
      <c r="AL8" s="412"/>
    </row>
    <row r="9" spans="1:38" s="5" customFormat="1">
      <c r="A9" s="517" t="str">
        <f>'1-συμβολαια'!A9</f>
        <v>3ο</v>
      </c>
      <c r="B9" s="330" t="str">
        <f>'1-συμβολαια'!C9</f>
        <v>δάνειο χρεωλυτικό</v>
      </c>
      <c r="C9" s="326">
        <f>'1-συμβολαια'!D9</f>
        <v>100000</v>
      </c>
      <c r="D9" s="326">
        <f t="shared" si="0"/>
        <v>1300.0000000000002</v>
      </c>
      <c r="E9" s="326"/>
      <c r="F9" s="326"/>
      <c r="G9" s="326"/>
      <c r="H9" s="326"/>
      <c r="I9" s="326"/>
      <c r="J9" s="326"/>
      <c r="K9" s="326"/>
      <c r="L9" s="326"/>
      <c r="M9" s="326"/>
      <c r="N9" s="326"/>
      <c r="O9" s="326"/>
      <c r="P9" s="326"/>
      <c r="Q9" s="326"/>
      <c r="R9" s="326"/>
      <c r="S9" s="326"/>
      <c r="T9" s="326"/>
      <c r="U9" s="326"/>
      <c r="V9" s="326"/>
      <c r="W9" s="326"/>
      <c r="X9" s="326"/>
      <c r="Y9" s="326"/>
      <c r="Z9" s="326"/>
      <c r="AA9" s="326"/>
      <c r="AB9" s="326"/>
      <c r="AC9" s="326"/>
      <c r="AD9" s="326"/>
      <c r="AE9" s="326">
        <f t="shared" si="1"/>
        <v>1300.0000000000002</v>
      </c>
      <c r="AF9" s="326">
        <v>1300</v>
      </c>
      <c r="AG9" s="326">
        <f t="shared" si="3"/>
        <v>0</v>
      </c>
      <c r="AH9" s="330"/>
      <c r="AI9" s="330"/>
      <c r="AJ9" s="330"/>
      <c r="AK9" s="330"/>
      <c r="AL9" s="330"/>
    </row>
    <row r="10" spans="1:38" s="5" customFormat="1">
      <c r="A10" s="345"/>
      <c r="B10" s="71" t="str">
        <f>'1-συμβολαια'!C10</f>
        <v>υποθήκη</v>
      </c>
      <c r="C10" s="331">
        <f>'1-συμβολαια'!D10</f>
        <v>100000</v>
      </c>
      <c r="D10" s="331">
        <f t="shared" si="0"/>
        <v>1300.0000000000002</v>
      </c>
      <c r="E10" s="331"/>
      <c r="F10" s="331"/>
      <c r="G10" s="331"/>
      <c r="H10" s="331"/>
      <c r="I10" s="331"/>
      <c r="J10" s="331"/>
      <c r="K10" s="331"/>
      <c r="L10" s="331"/>
      <c r="M10" s="331"/>
      <c r="N10" s="331"/>
      <c r="O10" s="331"/>
      <c r="P10" s="331"/>
      <c r="Q10" s="331"/>
      <c r="R10" s="331"/>
      <c r="S10" s="331"/>
      <c r="T10" s="331"/>
      <c r="U10" s="331"/>
      <c r="V10" s="331"/>
      <c r="W10" s="331"/>
      <c r="X10" s="331"/>
      <c r="Y10" s="331"/>
      <c r="Z10" s="331"/>
      <c r="AA10" s="331"/>
      <c r="AB10" s="331"/>
      <c r="AC10" s="331"/>
      <c r="AD10" s="331"/>
      <c r="AE10" s="326">
        <f t="shared" si="1"/>
        <v>1300.0000000000002</v>
      </c>
      <c r="AF10" s="326">
        <f t="shared" si="2"/>
        <v>0</v>
      </c>
      <c r="AG10" s="326">
        <f t="shared" si="3"/>
        <v>1300.0000000000002</v>
      </c>
      <c r="AH10" s="71"/>
      <c r="AI10" s="71"/>
      <c r="AJ10" s="71"/>
      <c r="AK10" s="71"/>
      <c r="AL10" s="71"/>
    </row>
    <row r="11" spans="1:38" s="5" customFormat="1" ht="12" thickBot="1">
      <c r="A11" s="516"/>
      <c r="B11" s="412" t="str">
        <f>'1-συμβολαια'!C11</f>
        <v>δανείου ΤΟΚΟΙ</v>
      </c>
      <c r="C11" s="428">
        <f>'1-συμβολαια'!D11</f>
        <v>270629</v>
      </c>
      <c r="D11" s="428">
        <f t="shared" si="0"/>
        <v>3518.1770000000001</v>
      </c>
      <c r="E11" s="428"/>
      <c r="F11" s="428"/>
      <c r="G11" s="428"/>
      <c r="H11" s="428"/>
      <c r="I11" s="428"/>
      <c r="J11" s="428"/>
      <c r="K11" s="428"/>
      <c r="L11" s="428"/>
      <c r="M11" s="428"/>
      <c r="N11" s="428"/>
      <c r="O11" s="428"/>
      <c r="P11" s="428"/>
      <c r="Q11" s="428"/>
      <c r="R11" s="428"/>
      <c r="S11" s="428"/>
      <c r="T11" s="428"/>
      <c r="U11" s="428"/>
      <c r="V11" s="428"/>
      <c r="W11" s="428"/>
      <c r="X11" s="428"/>
      <c r="Y11" s="428"/>
      <c r="Z11" s="428"/>
      <c r="AA11" s="428"/>
      <c r="AB11" s="428"/>
      <c r="AC11" s="428"/>
      <c r="AD11" s="428"/>
      <c r="AE11" s="428">
        <f t="shared" si="1"/>
        <v>3518.1770000000001</v>
      </c>
      <c r="AF11" s="428">
        <f t="shared" si="2"/>
        <v>0</v>
      </c>
      <c r="AG11" s="428">
        <f t="shared" si="3"/>
        <v>3518.1770000000001</v>
      </c>
      <c r="AH11" s="412"/>
      <c r="AI11" s="412"/>
      <c r="AJ11" s="412"/>
      <c r="AK11" s="412"/>
      <c r="AL11" s="412"/>
    </row>
    <row r="12" spans="1:38">
      <c r="A12" s="675" t="str">
        <f>'1-συμβολαια'!A12</f>
        <v>σύνολο</v>
      </c>
      <c r="B12" s="676"/>
      <c r="C12" s="677"/>
      <c r="D12" s="519">
        <f>SUM(D3:D11)</f>
        <v>875662.95700000005</v>
      </c>
      <c r="E12" s="519"/>
      <c r="F12" s="519"/>
      <c r="G12" s="519"/>
      <c r="H12" s="519"/>
      <c r="I12" s="519"/>
      <c r="J12" s="519"/>
      <c r="K12" s="519"/>
      <c r="L12" s="519"/>
      <c r="M12" s="519">
        <f>SUM(M3:M11)</f>
        <v>0</v>
      </c>
      <c r="N12" s="519"/>
      <c r="O12" s="519"/>
      <c r="P12" s="519"/>
      <c r="Q12" s="519"/>
      <c r="R12" s="519"/>
      <c r="S12" s="519"/>
      <c r="T12" s="519"/>
      <c r="U12" s="519"/>
      <c r="V12" s="519">
        <f>SUM(V3:V11)</f>
        <v>0</v>
      </c>
      <c r="W12" s="519"/>
      <c r="X12" s="519"/>
      <c r="Y12" s="519"/>
      <c r="Z12" s="519"/>
      <c r="AA12" s="519"/>
      <c r="AB12" s="519"/>
      <c r="AC12" s="519"/>
      <c r="AD12" s="519"/>
      <c r="AE12" s="519">
        <f>SUM(AE3:AE11)</f>
        <v>875662.95700000005</v>
      </c>
      <c r="AF12" s="519">
        <f>SUM(AF3:AF11)</f>
        <v>1300</v>
      </c>
      <c r="AG12" s="519">
        <f>SUM(AG3:AG11)</f>
        <v>874362.95700000005</v>
      </c>
      <c r="AH12" s="519">
        <f>SUM(AH3:AH11)</f>
        <v>0</v>
      </c>
      <c r="AI12" s="519"/>
      <c r="AJ12" s="519"/>
      <c r="AK12" s="519"/>
      <c r="AL12" s="519"/>
    </row>
    <row r="14" spans="1:38">
      <c r="E14" s="2"/>
      <c r="F14" s="2"/>
      <c r="G14" s="2"/>
      <c r="H14" s="175" t="s">
        <v>328</v>
      </c>
      <c r="I14" s="2"/>
      <c r="J14" s="2"/>
      <c r="K14" s="2"/>
      <c r="L14" s="2"/>
      <c r="M14" s="2"/>
      <c r="N14" s="2"/>
      <c r="O14" s="2"/>
      <c r="P14" s="2"/>
      <c r="Q14" s="175" t="s">
        <v>328</v>
      </c>
      <c r="R14" s="2"/>
      <c r="S14" s="2"/>
      <c r="T14" s="2"/>
      <c r="U14" s="2"/>
      <c r="V14" s="2"/>
      <c r="W14" s="2"/>
      <c r="X14" s="2"/>
      <c r="Y14" s="2"/>
      <c r="Z14" s="175" t="s">
        <v>328</v>
      </c>
      <c r="AA14" s="2"/>
      <c r="AB14" s="2"/>
      <c r="AC14" s="2"/>
      <c r="AD14" s="2"/>
      <c r="AE14" s="2"/>
    </row>
    <row r="15" spans="1:38">
      <c r="E15" s="2"/>
      <c r="F15" s="211" t="s">
        <v>329</v>
      </c>
      <c r="G15" s="211"/>
      <c r="H15" s="211"/>
      <c r="I15" s="211"/>
      <c r="J15" s="211"/>
      <c r="K15" s="211"/>
      <c r="L15" s="211"/>
      <c r="M15" s="211"/>
      <c r="N15" s="211"/>
      <c r="O15" s="211" t="s">
        <v>329</v>
      </c>
      <c r="P15" s="2"/>
      <c r="Q15" s="2"/>
      <c r="R15" s="2"/>
      <c r="S15" s="2"/>
      <c r="T15" s="2"/>
      <c r="U15" s="2"/>
      <c r="V15" s="2"/>
      <c r="W15" s="2"/>
      <c r="X15" s="211" t="s">
        <v>329</v>
      </c>
      <c r="Y15" s="2"/>
      <c r="Z15" s="2"/>
      <c r="AA15" s="2"/>
      <c r="AB15" s="2"/>
      <c r="AC15" s="2"/>
      <c r="AD15" s="2"/>
      <c r="AE15" s="2"/>
    </row>
    <row r="16" spans="1:38">
      <c r="E16" s="2"/>
      <c r="F16" s="2"/>
      <c r="G16" s="2"/>
      <c r="H16" s="2"/>
      <c r="I16" s="4"/>
      <c r="J16" s="179" t="s">
        <v>330</v>
      </c>
      <c r="K16" s="175"/>
      <c r="L16" s="2"/>
      <c r="M16" s="2"/>
      <c r="N16" s="2"/>
      <c r="O16" s="2"/>
      <c r="P16" s="2"/>
      <c r="Q16" s="4"/>
      <c r="R16" s="179" t="s">
        <v>331</v>
      </c>
      <c r="S16" s="179"/>
      <c r="T16" s="179"/>
      <c r="U16" s="179"/>
      <c r="V16" s="4"/>
      <c r="W16" s="4"/>
      <c r="X16" s="4"/>
      <c r="Y16" s="4"/>
      <c r="Z16" s="4"/>
      <c r="AA16" s="179" t="s">
        <v>331</v>
      </c>
      <c r="AB16" s="179"/>
      <c r="AC16" s="179"/>
      <c r="AD16" s="175"/>
      <c r="AE16" s="2"/>
    </row>
    <row r="17" spans="4:31">
      <c r="E17" s="2"/>
      <c r="F17" s="2"/>
      <c r="G17" s="2"/>
      <c r="H17" s="2"/>
      <c r="I17" s="179" t="s">
        <v>331</v>
      </c>
      <c r="J17" s="4"/>
      <c r="K17" s="2"/>
      <c r="L17" s="2"/>
      <c r="M17" s="2"/>
      <c r="N17" s="2"/>
      <c r="O17" s="2"/>
      <c r="P17" s="2"/>
      <c r="Q17" s="4"/>
      <c r="R17" s="4"/>
      <c r="S17" s="179" t="s">
        <v>330</v>
      </c>
      <c r="T17" s="179"/>
      <c r="U17" s="4"/>
      <c r="V17" s="4"/>
      <c r="W17" s="4"/>
      <c r="X17" s="4"/>
      <c r="Y17" s="4"/>
      <c r="Z17" s="4"/>
      <c r="AA17" s="4"/>
      <c r="AB17" s="179" t="s">
        <v>330</v>
      </c>
      <c r="AC17" s="179"/>
      <c r="AD17" s="2"/>
      <c r="AE17" s="2"/>
    </row>
    <row r="18" spans="4:31">
      <c r="E18" s="2"/>
      <c r="F18" s="2"/>
      <c r="G18" s="2"/>
      <c r="H18" s="2"/>
      <c r="I18" s="4"/>
      <c r="J18" s="4"/>
      <c r="K18" s="2"/>
      <c r="L18" s="2"/>
      <c r="M18" s="2"/>
      <c r="N18" s="2"/>
      <c r="O18" s="2"/>
      <c r="P18" s="2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2"/>
      <c r="AE18" s="2"/>
    </row>
    <row r="19" spans="4:31">
      <c r="E19" s="212" t="s">
        <v>332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13" t="s">
        <v>333</v>
      </c>
      <c r="R19" s="2"/>
      <c r="S19" s="2"/>
      <c r="T19" s="2"/>
      <c r="U19" s="2"/>
      <c r="V19" s="2"/>
      <c r="W19" s="2"/>
      <c r="X19" s="2"/>
      <c r="Y19" s="2"/>
      <c r="Z19" s="214" t="s">
        <v>334</v>
      </c>
      <c r="AA19" s="2"/>
      <c r="AB19" s="2"/>
      <c r="AC19" s="2"/>
      <c r="AD19" s="2"/>
      <c r="AE19" s="2"/>
    </row>
    <row r="20" spans="4:31">
      <c r="E20" s="215" t="s">
        <v>335</v>
      </c>
      <c r="F20" s="2"/>
      <c r="G20" s="2"/>
      <c r="H20" s="2"/>
      <c r="I20" s="2"/>
      <c r="J20" s="2"/>
      <c r="K20" s="2"/>
      <c r="L20" s="2"/>
      <c r="M20" s="7"/>
      <c r="N20" s="2"/>
      <c r="O20" s="175"/>
      <c r="P20" s="175"/>
      <c r="Q20" s="175"/>
      <c r="R20" s="175"/>
      <c r="S20" s="216" t="s">
        <v>336</v>
      </c>
      <c r="T20" s="175"/>
      <c r="U20" s="175"/>
      <c r="V20" s="175"/>
      <c r="W20" s="2"/>
      <c r="X20" s="2"/>
      <c r="Y20" s="2"/>
      <c r="Z20" s="2"/>
      <c r="AA20" s="217" t="s">
        <v>337</v>
      </c>
      <c r="AB20" s="2"/>
      <c r="AC20" s="2"/>
      <c r="AD20" s="2"/>
      <c r="AE20" s="2"/>
    </row>
    <row r="21" spans="4:31">
      <c r="E21" s="2"/>
      <c r="F21" s="215" t="s">
        <v>338</v>
      </c>
      <c r="G21" s="2"/>
      <c r="H21" s="2"/>
      <c r="I21" s="2"/>
      <c r="J21" s="2"/>
      <c r="K21" s="2"/>
      <c r="L21" s="2"/>
      <c r="M21" s="7"/>
      <c r="N21" s="2"/>
      <c r="O21" s="2"/>
      <c r="P21" s="2"/>
      <c r="Q21" s="2"/>
      <c r="R21" s="2"/>
      <c r="S21" s="218" t="s">
        <v>339</v>
      </c>
      <c r="T21" s="2"/>
      <c r="U21" s="2"/>
      <c r="V21" s="2"/>
      <c r="W21" s="2"/>
      <c r="X21" s="2"/>
      <c r="Y21" s="2"/>
      <c r="Z21" s="2"/>
      <c r="AA21" s="2"/>
      <c r="AB21" s="218" t="s">
        <v>339</v>
      </c>
      <c r="AC21" s="2"/>
      <c r="AD21" s="2"/>
      <c r="AE21" s="2"/>
    </row>
    <row r="22" spans="4:31">
      <c r="E22" s="2"/>
      <c r="F22" s="2"/>
      <c r="G22" s="2"/>
      <c r="H22" s="2"/>
      <c r="I22" s="2"/>
      <c r="J22" s="2"/>
      <c r="K22" s="2"/>
      <c r="L22" s="2"/>
      <c r="M22" s="7"/>
      <c r="N22" s="2"/>
      <c r="O22" s="2"/>
      <c r="P22" s="175"/>
      <c r="Q22" s="175"/>
      <c r="R22" s="175"/>
      <c r="S22" s="175"/>
      <c r="T22" s="175"/>
      <c r="U22" s="175"/>
      <c r="V22" s="175"/>
      <c r="W22" s="175"/>
      <c r="X22" s="175"/>
      <c r="Y22" s="2"/>
      <c r="Z22" s="2"/>
      <c r="AA22" s="2"/>
      <c r="AB22" s="216" t="s">
        <v>336</v>
      </c>
      <c r="AC22" s="2"/>
      <c r="AD22" s="2"/>
      <c r="AE22" s="2"/>
    </row>
    <row r="23" spans="4:31">
      <c r="E23" s="2"/>
      <c r="F23" s="2"/>
      <c r="G23" s="2"/>
      <c r="H23" s="2"/>
      <c r="I23" s="2"/>
      <c r="J23" s="2"/>
      <c r="K23" s="2"/>
      <c r="L23" s="2"/>
      <c r="M23" s="7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</row>
    <row r="24" spans="4:31">
      <c r="D24" s="320"/>
      <c r="E24" s="7"/>
      <c r="F24" s="7"/>
      <c r="G24" s="7"/>
      <c r="H24" s="7"/>
      <c r="I24" s="7"/>
    </row>
    <row r="25" spans="4:31">
      <c r="D25" s="320"/>
      <c r="E25" s="7"/>
      <c r="F25" s="7"/>
      <c r="G25" s="7"/>
      <c r="H25" s="7"/>
      <c r="I25" s="7"/>
    </row>
    <row r="26" spans="4:31">
      <c r="D26" s="320"/>
      <c r="E26" s="7"/>
      <c r="F26" s="7"/>
      <c r="G26" s="7"/>
      <c r="H26" s="7"/>
      <c r="I26" s="7"/>
    </row>
    <row r="27" spans="4:31">
      <c r="D27" s="320"/>
      <c r="E27" s="7"/>
      <c r="F27" s="7"/>
      <c r="G27" s="7"/>
      <c r="H27" s="2"/>
      <c r="I27" s="7"/>
    </row>
    <row r="28" spans="4:31">
      <c r="D28" s="320"/>
      <c r="E28" s="7"/>
      <c r="F28" s="7"/>
      <c r="G28" s="7"/>
      <c r="H28" s="7"/>
      <c r="I28" s="7"/>
    </row>
    <row r="29" spans="4:31">
      <c r="D29" s="320"/>
      <c r="E29" s="7"/>
      <c r="F29" s="7"/>
      <c r="G29" s="7"/>
      <c r="H29" s="7"/>
      <c r="I29" s="7"/>
    </row>
    <row r="30" spans="4:31">
      <c r="D30" s="320"/>
      <c r="E30" s="7"/>
      <c r="F30" s="7"/>
      <c r="G30" s="7"/>
      <c r="H30" s="7"/>
      <c r="I30" s="7"/>
    </row>
    <row r="31" spans="4:31">
      <c r="D31" s="320"/>
      <c r="E31" s="7"/>
      <c r="F31" s="7"/>
      <c r="G31" s="7"/>
      <c r="H31" s="7"/>
      <c r="I31" s="7"/>
    </row>
    <row r="32" spans="4:31">
      <c r="D32" s="320"/>
      <c r="E32" s="7"/>
      <c r="F32" s="7"/>
      <c r="G32" s="7"/>
      <c r="H32" s="7"/>
      <c r="I32" s="7"/>
    </row>
    <row r="33" spans="4:9">
      <c r="D33" s="320"/>
      <c r="E33" s="7"/>
      <c r="F33" s="7"/>
      <c r="G33" s="7"/>
      <c r="H33" s="7"/>
      <c r="I33" s="7"/>
    </row>
    <row r="34" spans="4:9">
      <c r="D34" s="320"/>
      <c r="E34" s="7"/>
      <c r="F34" s="7"/>
      <c r="G34" s="7"/>
      <c r="H34" s="7"/>
      <c r="I34" s="7"/>
    </row>
  </sheetData>
  <mergeCells count="10">
    <mergeCell ref="AH1:AH2"/>
    <mergeCell ref="AI1:AL2"/>
    <mergeCell ref="K2:L2"/>
    <mergeCell ref="T2:U2"/>
    <mergeCell ref="AC2:AD2"/>
    <mergeCell ref="A12:C12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18</vt:i4>
      </vt:variant>
    </vt:vector>
  </HeadingPairs>
  <TitlesOfParts>
    <vt:vector size="18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2025-10-29T07:09:15Z</dcterms:modified>
</cp:coreProperties>
</file>