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3" i="5"/>
  <c r="P4"/>
  <c r="P5"/>
  <c r="P6"/>
  <c r="P7"/>
  <c r="P8"/>
  <c r="P9"/>
  <c r="P10"/>
  <c r="P11"/>
  <c r="P3"/>
  <c r="L4"/>
  <c r="L5"/>
  <c r="L6"/>
  <c r="L7"/>
  <c r="L8"/>
  <c r="L9"/>
  <c r="L10"/>
  <c r="L11"/>
  <c r="L3"/>
  <c r="H16" i="16"/>
  <c r="BO12" i="24"/>
  <c r="BP12"/>
  <c r="BQ12"/>
  <c r="X4" i="5" l="1"/>
  <c r="X5"/>
  <c r="X6"/>
  <c r="X7"/>
  <c r="X8"/>
  <c r="X9"/>
  <c r="X10"/>
  <c r="X11"/>
  <c r="F3" i="24"/>
  <c r="F4"/>
  <c r="F5"/>
  <c r="F6"/>
  <c r="F7"/>
  <c r="F8"/>
  <c r="F9"/>
  <c r="F10"/>
  <c r="F11"/>
  <c r="N31" i="1"/>
  <c r="M31"/>
  <c r="L31" l="1"/>
  <c r="O31" s="1"/>
  <c r="U3" i="5" l="1"/>
  <c r="U4"/>
  <c r="U5"/>
  <c r="U6"/>
  <c r="U7"/>
  <c r="U8"/>
  <c r="U9"/>
  <c r="U10"/>
  <c r="U11"/>
  <c r="N3" i="1"/>
  <c r="N4"/>
  <c r="N5"/>
  <c r="D5" i="23" s="1"/>
  <c r="N6" i="1"/>
  <c r="D6" i="23" s="1"/>
  <c r="N7" i="1"/>
  <c r="D7" i="23" s="1"/>
  <c r="N8" i="1"/>
  <c r="D8" i="23" s="1"/>
  <c r="N9" i="1"/>
  <c r="D9" i="23" s="1"/>
  <c r="N10" i="1"/>
  <c r="D10" i="23" s="1"/>
  <c r="N11" i="1"/>
  <c r="D11" i="23" s="1"/>
  <c r="G3" i="12"/>
  <c r="I3" i="13" l="1"/>
  <c r="I4"/>
  <c r="I5"/>
  <c r="I6"/>
  <c r="I7"/>
  <c r="I8"/>
  <c r="I9"/>
  <c r="I10"/>
  <c r="I11"/>
  <c r="J31" i="1"/>
  <c r="I31"/>
  <c r="H31"/>
  <c r="F4" i="4" l="1"/>
  <c r="F7"/>
  <c r="F10"/>
  <c r="F3" i="12"/>
  <c r="F4"/>
  <c r="F5"/>
  <c r="F6"/>
  <c r="F7"/>
  <c r="F8"/>
  <c r="F9"/>
  <c r="F10"/>
  <c r="F11"/>
  <c r="W12" i="9"/>
  <c r="P12" i="20"/>
  <c r="P12" i="4"/>
  <c r="BB3" i="24"/>
  <c r="BB4"/>
  <c r="BB5"/>
  <c r="BB6"/>
  <c r="BB7"/>
  <c r="BB8"/>
  <c r="BB9"/>
  <c r="BB10"/>
  <c r="BB11"/>
  <c r="AV3"/>
  <c r="AV4"/>
  <c r="AV5"/>
  <c r="AV6"/>
  <c r="AV7"/>
  <c r="AV8"/>
  <c r="AV9"/>
  <c r="AV10"/>
  <c r="AV11"/>
  <c r="R12"/>
  <c r="Q12" l="1"/>
  <c r="Q3" i="20"/>
  <c r="Q4"/>
  <c r="Q5"/>
  <c r="Q6"/>
  <c r="Q7"/>
  <c r="Q8"/>
  <c r="Q9"/>
  <c r="Q10"/>
  <c r="Q11"/>
  <c r="Q3" i="4"/>
  <c r="Q4"/>
  <c r="Q5"/>
  <c r="Q6"/>
  <c r="Q7"/>
  <c r="Q8"/>
  <c r="Q9"/>
  <c r="Q10"/>
  <c r="Q11"/>
  <c r="AN3" i="16"/>
  <c r="AN4"/>
  <c r="AN5"/>
  <c r="AN6"/>
  <c r="AN7"/>
  <c r="AN8"/>
  <c r="AN9"/>
  <c r="AN10"/>
  <c r="AN11"/>
  <c r="AM3"/>
  <c r="AM4"/>
  <c r="AM5"/>
  <c r="AM6"/>
  <c r="AM7"/>
  <c r="AM8"/>
  <c r="AM9"/>
  <c r="AM10"/>
  <c r="AM11"/>
  <c r="BR11" i="24"/>
  <c r="BR10"/>
  <c r="BR9"/>
  <c r="BR8"/>
  <c r="BR7"/>
  <c r="BR6"/>
  <c r="BR5"/>
  <c r="BR4"/>
  <c r="BR3"/>
  <c r="AF11"/>
  <c r="AF10"/>
  <c r="AF9"/>
  <c r="AF8"/>
  <c r="AF7"/>
  <c r="AF6"/>
  <c r="AF5"/>
  <c r="AF4"/>
  <c r="AF3"/>
  <c r="D8" l="1"/>
  <c r="D9"/>
  <c r="D11"/>
  <c r="D7"/>
  <c r="D3"/>
  <c r="D4"/>
  <c r="D5"/>
  <c r="D10"/>
  <c r="D6"/>
  <c r="I4" i="4"/>
  <c r="I7"/>
  <c r="I10"/>
  <c r="P12" i="24" l="1"/>
  <c r="AR12"/>
  <c r="AS12"/>
  <c r="V12"/>
  <c r="J3" i="1"/>
  <c r="J4"/>
  <c r="J5"/>
  <c r="J6"/>
  <c r="J7"/>
  <c r="J8"/>
  <c r="J9"/>
  <c r="J10"/>
  <c r="J11"/>
  <c r="T12" i="23"/>
  <c r="T12" i="24"/>
  <c r="U12"/>
  <c r="U12" i="9"/>
  <c r="V12"/>
  <c r="X12"/>
  <c r="Y12"/>
  <c r="AD12" i="16" l="1"/>
  <c r="AE12"/>
  <c r="AF12"/>
  <c r="AH12"/>
  <c r="AI12"/>
  <c r="AL12"/>
  <c r="AM12"/>
  <c r="M12" i="9"/>
  <c r="D12" i="15" l="1"/>
  <c r="E12"/>
  <c r="F12"/>
  <c r="G12" l="1"/>
  <c r="F3" i="1" l="1"/>
  <c r="F4"/>
  <c r="F5"/>
  <c r="F6"/>
  <c r="F7"/>
  <c r="F8"/>
  <c r="F9"/>
  <c r="F10"/>
  <c r="F11"/>
  <c r="S12" i="5" l="1"/>
  <c r="Q12"/>
  <c r="E11" l="1"/>
  <c r="D11"/>
  <c r="C1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/>
  <c r="D4"/>
  <c r="C4"/>
  <c r="A4"/>
  <c r="E3"/>
  <c r="D3"/>
  <c r="C3"/>
  <c r="B3"/>
  <c r="A3"/>
  <c r="X12" l="1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1" i="22"/>
  <c r="A10"/>
  <c r="A9"/>
  <c r="A8"/>
  <c r="A7"/>
  <c r="A6"/>
  <c r="A5"/>
  <c r="A4"/>
  <c r="A3"/>
  <c r="A151" i="8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12" i="9" l="1"/>
  <c r="S12"/>
  <c r="J12" l="1"/>
  <c r="I12"/>
  <c r="H12"/>
  <c r="G12"/>
  <c r="F12"/>
  <c r="E12"/>
  <c r="D11" l="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N12" i="24" l="1"/>
  <c r="BM12"/>
  <c r="BL12"/>
  <c r="BK12"/>
  <c r="BJ12"/>
  <c r="BI12"/>
  <c r="BH12"/>
  <c r="BG12"/>
  <c r="BE12"/>
  <c r="BD12"/>
  <c r="BC12"/>
  <c r="BA12"/>
  <c r="AZ12"/>
  <c r="AY12"/>
  <c r="AX12"/>
  <c r="AW12"/>
  <c r="AU12"/>
  <c r="AQ12"/>
  <c r="AP12"/>
  <c r="AO12"/>
  <c r="AN12"/>
  <c r="AM12"/>
  <c r="AL12"/>
  <c r="AK12"/>
  <c r="AJ12"/>
  <c r="AI12"/>
  <c r="AH12"/>
  <c r="AE12"/>
  <c r="AD12"/>
  <c r="AC12"/>
  <c r="AB12"/>
  <c r="AA12"/>
  <c r="Z12"/>
  <c r="Y12"/>
  <c r="X12"/>
  <c r="W12"/>
  <c r="S12"/>
  <c r="O12"/>
  <c r="N12"/>
  <c r="M12"/>
  <c r="L12"/>
  <c r="K12"/>
  <c r="BF11"/>
  <c r="I11"/>
  <c r="CA11" s="1"/>
  <c r="G11"/>
  <c r="B11"/>
  <c r="A11"/>
  <c r="BF10"/>
  <c r="I10"/>
  <c r="CA10" s="1"/>
  <c r="G10"/>
  <c r="B10"/>
  <c r="A10"/>
  <c r="BF9"/>
  <c r="I9"/>
  <c r="CA9" s="1"/>
  <c r="G9"/>
  <c r="B9"/>
  <c r="A9"/>
  <c r="BF8"/>
  <c r="I8"/>
  <c r="CA8" s="1"/>
  <c r="G8"/>
  <c r="B8"/>
  <c r="A8"/>
  <c r="BF7"/>
  <c r="I7"/>
  <c r="CA7" s="1"/>
  <c r="G7"/>
  <c r="B7"/>
  <c r="A7"/>
  <c r="BF6"/>
  <c r="I6"/>
  <c r="CA6" s="1"/>
  <c r="G6"/>
  <c r="B6"/>
  <c r="A6"/>
  <c r="BF5"/>
  <c r="I5"/>
  <c r="CA5" s="1"/>
  <c r="G5"/>
  <c r="B5"/>
  <c r="A5"/>
  <c r="BF4"/>
  <c r="I4"/>
  <c r="CA4" s="1"/>
  <c r="G4"/>
  <c r="B4"/>
  <c r="A4"/>
  <c r="BF3"/>
  <c r="I3"/>
  <c r="CA3" s="1"/>
  <c r="G3"/>
  <c r="B3"/>
  <c r="A3"/>
  <c r="BB12"/>
  <c r="C21" i="23"/>
  <c r="S12"/>
  <c r="R12"/>
  <c r="Q12"/>
  <c r="P12"/>
  <c r="O12"/>
  <c r="N12"/>
  <c r="M12"/>
  <c r="L12"/>
  <c r="K12"/>
  <c r="J12"/>
  <c r="I12"/>
  <c r="BF12" i="24" l="1"/>
  <c r="BR12"/>
  <c r="AV12"/>
  <c r="AF12"/>
  <c r="G12"/>
  <c r="F12" s="1"/>
  <c r="D12"/>
  <c r="I12"/>
  <c r="B11" i="23" l="1"/>
  <c r="A11"/>
  <c r="B10"/>
  <c r="A10"/>
  <c r="B9"/>
  <c r="A9"/>
  <c r="B8"/>
  <c r="A8"/>
  <c r="B7"/>
  <c r="A7"/>
  <c r="B6"/>
  <c r="A6"/>
  <c r="B5"/>
  <c r="A5"/>
  <c r="B4"/>
  <c r="A4"/>
  <c r="B3"/>
  <c r="A3"/>
  <c r="H12" i="15" l="1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12" i="27" l="1"/>
  <c r="C11"/>
  <c r="B11"/>
  <c r="C10"/>
  <c r="B10"/>
  <c r="C9"/>
  <c r="B9"/>
  <c r="C8"/>
  <c r="B8"/>
  <c r="C7"/>
  <c r="B7"/>
  <c r="C6"/>
  <c r="B6"/>
  <c r="C5"/>
  <c r="B5"/>
  <c r="C4"/>
  <c r="B4"/>
  <c r="C3"/>
  <c r="B3"/>
  <c r="A3"/>
  <c r="AH12" i="26"/>
  <c r="A12"/>
  <c r="AF11" l="1"/>
  <c r="C11"/>
  <c r="D11" s="1"/>
  <c r="B11"/>
  <c r="AF10"/>
  <c r="C10"/>
  <c r="B10"/>
  <c r="AF9"/>
  <c r="C9"/>
  <c r="D9" s="1"/>
  <c r="B9"/>
  <c r="AF8"/>
  <c r="C8"/>
  <c r="D8" s="1"/>
  <c r="B8"/>
  <c r="AF7"/>
  <c r="C7"/>
  <c r="B7"/>
  <c r="AF6"/>
  <c r="C6"/>
  <c r="D6" s="1"/>
  <c r="B6"/>
  <c r="AF5"/>
  <c r="C5"/>
  <c r="D5" s="1"/>
  <c r="D5" i="27" s="1"/>
  <c r="B5" i="26"/>
  <c r="AF4"/>
  <c r="C4"/>
  <c r="F4" i="27" s="1"/>
  <c r="B4" i="26"/>
  <c r="AF3"/>
  <c r="C3"/>
  <c r="D3" s="1"/>
  <c r="B3"/>
  <c r="A3"/>
  <c r="D10" l="1"/>
  <c r="E4" i="27"/>
  <c r="D4" i="26"/>
  <c r="D4" i="27" s="1"/>
  <c r="D7" i="26"/>
  <c r="D7" i="27" s="1"/>
  <c r="D9"/>
  <c r="F7"/>
  <c r="D8"/>
  <c r="D11"/>
  <c r="D3"/>
  <c r="F8"/>
  <c r="F3"/>
  <c r="E3" s="1"/>
  <c r="R12" i="20"/>
  <c r="O12"/>
  <c r="N12"/>
  <c r="M12"/>
  <c r="L12"/>
  <c r="K12"/>
  <c r="J12"/>
  <c r="I12"/>
  <c r="E12"/>
  <c r="H11" i="24"/>
  <c r="D11" i="20"/>
  <c r="C11"/>
  <c r="B11"/>
  <c r="A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12" i="4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P12"/>
  <c r="AO12"/>
  <c r="AN12"/>
  <c r="AL12"/>
  <c r="AK12"/>
  <c r="AJ12"/>
  <c r="AI12"/>
  <c r="AH12"/>
  <c r="AG12"/>
  <c r="AF12"/>
  <c r="AE12"/>
  <c r="AD12"/>
  <c r="AC12"/>
  <c r="AB12"/>
  <c r="AA12"/>
  <c r="Y12"/>
  <c r="W12"/>
  <c r="T12"/>
  <c r="S12"/>
  <c r="R12"/>
  <c r="O12"/>
  <c r="N12"/>
  <c r="M12"/>
  <c r="H12"/>
  <c r="G12"/>
  <c r="F12"/>
  <c r="E12"/>
  <c r="E11" i="24"/>
  <c r="D11" i="4"/>
  <c r="C11"/>
  <c r="B11"/>
  <c r="A11"/>
  <c r="E10" i="24"/>
  <c r="D10" i="4"/>
  <c r="C10"/>
  <c r="B10"/>
  <c r="A10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E8" i="26" l="1"/>
  <c r="AG8" s="1"/>
  <c r="U12" i="5"/>
  <c r="AE7" i="26"/>
  <c r="AG7" s="1"/>
  <c r="AE4"/>
  <c r="AG4" s="1"/>
  <c r="E7" i="27"/>
  <c r="E8"/>
  <c r="H12" i="24"/>
  <c r="Q12" i="20"/>
  <c r="E12" i="24"/>
  <c r="Q12" i="4"/>
  <c r="I12"/>
  <c r="AE3" i="26"/>
  <c r="AG3" s="1"/>
  <c r="AC12" i="16"/>
  <c r="AB12"/>
  <c r="AA12"/>
  <c r="W12"/>
  <c r="V12"/>
  <c r="U12"/>
  <c r="T12"/>
  <c r="S12"/>
  <c r="R12"/>
  <c r="I7" i="5" l="1"/>
  <c r="P7" i="9"/>
  <c r="I8" i="5"/>
  <c r="P8" i="9"/>
  <c r="I3" i="5"/>
  <c r="P3" i="9"/>
  <c r="I4" i="5"/>
  <c r="P4" i="9"/>
  <c r="D12" i="26"/>
  <c r="M12"/>
  <c r="C11" i="24" l="1"/>
  <c r="BZ11" s="1"/>
  <c r="E11" i="16"/>
  <c r="I11" s="1"/>
  <c r="D11"/>
  <c r="H11" s="1"/>
  <c r="C11"/>
  <c r="B11"/>
  <c r="A11"/>
  <c r="C10" i="24"/>
  <c r="BZ10" s="1"/>
  <c r="E10" i="16"/>
  <c r="I10" s="1"/>
  <c r="D10"/>
  <c r="H10" s="1"/>
  <c r="C10"/>
  <c r="B10"/>
  <c r="A10"/>
  <c r="C9" i="24"/>
  <c r="BZ9" s="1"/>
  <c r="E9" i="16"/>
  <c r="I9" s="1"/>
  <c r="D9"/>
  <c r="H9" s="1"/>
  <c r="C9"/>
  <c r="B9"/>
  <c r="A9"/>
  <c r="C8" i="24"/>
  <c r="BZ8" s="1"/>
  <c r="E8" i="16"/>
  <c r="I8" s="1"/>
  <c r="D8"/>
  <c r="H8" s="1"/>
  <c r="C8"/>
  <c r="B8"/>
  <c r="A8"/>
  <c r="C7" i="24"/>
  <c r="BZ7" s="1"/>
  <c r="E7" i="16"/>
  <c r="I7" s="1"/>
  <c r="D7"/>
  <c r="H7" s="1"/>
  <c r="C7"/>
  <c r="B7"/>
  <c r="A7"/>
  <c r="C6" i="24"/>
  <c r="BZ6" s="1"/>
  <c r="E6" i="16"/>
  <c r="I6" s="1"/>
  <c r="D6"/>
  <c r="H6" s="1"/>
  <c r="C6"/>
  <c r="B6"/>
  <c r="A6"/>
  <c r="C5" i="24"/>
  <c r="BZ5" s="1"/>
  <c r="E5" i="16"/>
  <c r="I5" s="1"/>
  <c r="D5"/>
  <c r="H5" s="1"/>
  <c r="C5"/>
  <c r="B5"/>
  <c r="A5"/>
  <c r="C4" i="24"/>
  <c r="BZ4" s="1"/>
  <c r="E4" i="16"/>
  <c r="I4" s="1"/>
  <c r="D4"/>
  <c r="H4" s="1"/>
  <c r="C4"/>
  <c r="B4"/>
  <c r="A4"/>
  <c r="C3" i="24"/>
  <c r="BZ3" s="1"/>
  <c r="E3" i="16"/>
  <c r="I3" s="1"/>
  <c r="D3"/>
  <c r="H3" s="1"/>
  <c r="C3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G12" i="12"/>
  <c r="Q3" i="9" l="1"/>
  <c r="G3" i="5" s="1"/>
  <c r="Q5" i="9"/>
  <c r="G5" i="5" s="1"/>
  <c r="R5" i="9"/>
  <c r="Q9"/>
  <c r="G9" i="5" s="1"/>
  <c r="Q7" i="9"/>
  <c r="G7" i="5" s="1"/>
  <c r="Q11" i="9"/>
  <c r="G11" i="5" s="1"/>
  <c r="Q4" i="9"/>
  <c r="G4" i="5" s="1"/>
  <c r="Q6" i="9"/>
  <c r="G6" i="5" s="1"/>
  <c r="Q8" i="9"/>
  <c r="G8" i="5" s="1"/>
  <c r="Q10" i="9"/>
  <c r="G10" i="5" s="1"/>
  <c r="R9" i="9"/>
  <c r="L4" i="16"/>
  <c r="K4"/>
  <c r="J4"/>
  <c r="L6"/>
  <c r="K6"/>
  <c r="J6"/>
  <c r="L8"/>
  <c r="J8"/>
  <c r="K8"/>
  <c r="K10"/>
  <c r="L10"/>
  <c r="J10"/>
  <c r="P11"/>
  <c r="N11" s="1"/>
  <c r="P4"/>
  <c r="N4" s="1"/>
  <c r="P6"/>
  <c r="N6" s="1"/>
  <c r="P10"/>
  <c r="N10" s="1"/>
  <c r="P3"/>
  <c r="N3" s="1"/>
  <c r="P7"/>
  <c r="N7" s="1"/>
  <c r="P9"/>
  <c r="N9" s="1"/>
  <c r="L3"/>
  <c r="K3"/>
  <c r="J3"/>
  <c r="L5"/>
  <c r="K5"/>
  <c r="J5"/>
  <c r="L7"/>
  <c r="J7"/>
  <c r="K7"/>
  <c r="L9"/>
  <c r="K9"/>
  <c r="J9"/>
  <c r="L11"/>
  <c r="J11"/>
  <c r="K11"/>
  <c r="AN12"/>
  <c r="R8" i="9" l="1"/>
  <c r="R7"/>
  <c r="R4"/>
  <c r="R10"/>
  <c r="R11"/>
  <c r="R6"/>
  <c r="R3"/>
  <c r="O11" i="16"/>
  <c r="Q11" s="1"/>
  <c r="R11" i="10" s="1"/>
  <c r="O7" i="16"/>
  <c r="M7" s="1"/>
  <c r="H7" i="1" s="1"/>
  <c r="O4" i="16"/>
  <c r="Q4" s="1"/>
  <c r="R4" i="10" s="1"/>
  <c r="J12" i="16"/>
  <c r="P8"/>
  <c r="N8" s="1"/>
  <c r="O9"/>
  <c r="O3"/>
  <c r="O6"/>
  <c r="P5"/>
  <c r="N5" s="1"/>
  <c r="L12"/>
  <c r="O5"/>
  <c r="O10"/>
  <c r="O8"/>
  <c r="K12"/>
  <c r="I12"/>
  <c r="C12" i="24"/>
  <c r="H12" i="16"/>
  <c r="C11" i="12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2"/>
  <c r="CA12" i="24" l="1"/>
  <c r="Q12" i="9"/>
  <c r="R12"/>
  <c r="G12" i="5"/>
  <c r="M11" i="16"/>
  <c r="H11" i="1" s="1"/>
  <c r="Q7" i="16"/>
  <c r="R7" i="10" s="1"/>
  <c r="M4" i="16"/>
  <c r="H4" i="1" s="1"/>
  <c r="Q8" i="16"/>
  <c r="R8" i="10" s="1"/>
  <c r="M8" i="16"/>
  <c r="H8" i="1" s="1"/>
  <c r="P12" i="16"/>
  <c r="O12"/>
  <c r="Q3"/>
  <c r="R3" i="10" s="1"/>
  <c r="M3" i="16"/>
  <c r="H3" i="1" s="1"/>
  <c r="M6" i="16"/>
  <c r="H6" i="1" s="1"/>
  <c r="Q6" i="16"/>
  <c r="R6" i="10" s="1"/>
  <c r="M10" i="16"/>
  <c r="H10" i="1" s="1"/>
  <c r="Q10" i="16"/>
  <c r="R10" i="10" s="1"/>
  <c r="M5" i="16"/>
  <c r="H5" i="1" s="1"/>
  <c r="Q5" i="16"/>
  <c r="R5" i="10" s="1"/>
  <c r="M9" i="16"/>
  <c r="H9" i="1" s="1"/>
  <c r="Q9" i="16"/>
  <c r="R9" i="10" s="1"/>
  <c r="BZ12" i="24"/>
  <c r="E12" i="13"/>
  <c r="D12"/>
  <c r="N12" i="16" l="1"/>
  <c r="Q12"/>
  <c r="R12" i="10"/>
  <c r="M12" i="16"/>
  <c r="M11" i="13" l="1"/>
  <c r="P11" i="14" s="1"/>
  <c r="C11" i="13"/>
  <c r="F11" s="1"/>
  <c r="B11"/>
  <c r="A11"/>
  <c r="M10"/>
  <c r="P10" i="14" s="1"/>
  <c r="C10" i="13"/>
  <c r="B10"/>
  <c r="A10"/>
  <c r="M9"/>
  <c r="P9" i="14" s="1"/>
  <c r="C9" i="13"/>
  <c r="B9"/>
  <c r="A9"/>
  <c r="M8"/>
  <c r="P8" i="14" s="1"/>
  <c r="C8" i="13"/>
  <c r="F8" s="1"/>
  <c r="B8"/>
  <c r="A8"/>
  <c r="M7"/>
  <c r="P7" i="14" s="1"/>
  <c r="C7" i="13"/>
  <c r="B7"/>
  <c r="A7"/>
  <c r="M6"/>
  <c r="P6" i="14" s="1"/>
  <c r="C6" i="13"/>
  <c r="B6"/>
  <c r="A6"/>
  <c r="M5"/>
  <c r="P5" i="14" s="1"/>
  <c r="C5" i="13"/>
  <c r="F5" s="1"/>
  <c r="B5"/>
  <c r="A5"/>
  <c r="M4"/>
  <c r="P4" i="14" s="1"/>
  <c r="C4" i="13"/>
  <c r="B4"/>
  <c r="A4"/>
  <c r="M3"/>
  <c r="P3" i="14" s="1"/>
  <c r="C3" i="13"/>
  <c r="B3"/>
  <c r="A3"/>
  <c r="G3" l="1"/>
  <c r="H3"/>
  <c r="G5"/>
  <c r="H5"/>
  <c r="G7"/>
  <c r="H7"/>
  <c r="G8"/>
  <c r="H8"/>
  <c r="G10"/>
  <c r="H10"/>
  <c r="G11"/>
  <c r="H11"/>
  <c r="G4"/>
  <c r="H4"/>
  <c r="G6"/>
  <c r="H6"/>
  <c r="G9"/>
  <c r="H9"/>
  <c r="D11" i="25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12" i="1"/>
  <c r="K12"/>
  <c r="P12" i="14" l="1"/>
  <c r="I11" i="1" l="1"/>
  <c r="I10"/>
  <c r="I9"/>
  <c r="I8"/>
  <c r="G8" s="1"/>
  <c r="I7"/>
  <c r="I6"/>
  <c r="I5"/>
  <c r="G5" s="1"/>
  <c r="I4"/>
  <c r="I3"/>
  <c r="F12" l="1"/>
  <c r="I12" l="1"/>
  <c r="J12"/>
  <c r="J4" i="5" l="1"/>
  <c r="J8"/>
  <c r="J5"/>
  <c r="J9"/>
  <c r="J3"/>
  <c r="J7"/>
  <c r="J11"/>
  <c r="J6"/>
  <c r="J10"/>
  <c r="G10" i="1" l="1"/>
  <c r="G6"/>
  <c r="G4"/>
  <c r="G11"/>
  <c r="G9"/>
  <c r="G7"/>
  <c r="G3"/>
  <c r="G12" l="1"/>
  <c r="H12" l="1"/>
  <c r="K3" i="13" l="1"/>
  <c r="H4" i="27"/>
  <c r="J7" i="13"/>
  <c r="M12"/>
  <c r="AE5" i="26"/>
  <c r="AG5" s="1"/>
  <c r="AE6"/>
  <c r="AG6" s="1"/>
  <c r="AE9"/>
  <c r="AG9" s="1"/>
  <c r="F10" i="27"/>
  <c r="AF12" i="26"/>
  <c r="D6" i="27"/>
  <c r="D10"/>
  <c r="E5"/>
  <c r="E6"/>
  <c r="E9"/>
  <c r="E10"/>
  <c r="E11"/>
  <c r="I5" i="5" l="1"/>
  <c r="P5" i="9"/>
  <c r="I6" i="5"/>
  <c r="P6" i="9"/>
  <c r="F6" i="27"/>
  <c r="I9" i="5"/>
  <c r="P9" i="9"/>
  <c r="I7" i="27"/>
  <c r="W7"/>
  <c r="J3"/>
  <c r="X3"/>
  <c r="J12" i="5"/>
  <c r="D12" i="27"/>
  <c r="E12"/>
  <c r="F9"/>
  <c r="AE10" i="26"/>
  <c r="AG10" s="1"/>
  <c r="AE11"/>
  <c r="AG11" s="1"/>
  <c r="F11" i="27"/>
  <c r="J10" i="13"/>
  <c r="K10"/>
  <c r="H10" i="27"/>
  <c r="J8" i="13"/>
  <c r="H8" i="27"/>
  <c r="J6" i="13"/>
  <c r="K6"/>
  <c r="H6" i="27"/>
  <c r="J4" i="13"/>
  <c r="K4"/>
  <c r="V12" i="26"/>
  <c r="K8" i="13"/>
  <c r="F5" i="27"/>
  <c r="H9"/>
  <c r="J9" i="13"/>
  <c r="K9"/>
  <c r="H11" i="27"/>
  <c r="J11" i="13"/>
  <c r="H5" i="27"/>
  <c r="F12" i="13"/>
  <c r="K11"/>
  <c r="J5"/>
  <c r="H7" i="27"/>
  <c r="K7" i="13"/>
  <c r="H3" i="27"/>
  <c r="J3" i="13"/>
  <c r="G12"/>
  <c r="K5"/>
  <c r="I10" i="5" l="1"/>
  <c r="P10" i="9"/>
  <c r="I11" i="5"/>
  <c r="P11" i="9"/>
  <c r="V3" i="27"/>
  <c r="V11"/>
  <c r="V9"/>
  <c r="V6"/>
  <c r="J5"/>
  <c r="X5"/>
  <c r="J11"/>
  <c r="X11"/>
  <c r="J10"/>
  <c r="X10"/>
  <c r="I5"/>
  <c r="W5"/>
  <c r="I11"/>
  <c r="W11"/>
  <c r="I4"/>
  <c r="W4"/>
  <c r="G8"/>
  <c r="V8"/>
  <c r="J8"/>
  <c r="X8"/>
  <c r="J4"/>
  <c r="X4"/>
  <c r="I8"/>
  <c r="W8"/>
  <c r="I10"/>
  <c r="W10"/>
  <c r="V7"/>
  <c r="V5"/>
  <c r="I3"/>
  <c r="W3"/>
  <c r="I9"/>
  <c r="W9"/>
  <c r="I6"/>
  <c r="W6"/>
  <c r="J7"/>
  <c r="X7"/>
  <c r="J9"/>
  <c r="X9"/>
  <c r="G4"/>
  <c r="V4"/>
  <c r="J6"/>
  <c r="X6"/>
  <c r="G10"/>
  <c r="V10"/>
  <c r="N10" i="13"/>
  <c r="N4"/>
  <c r="G6" i="27"/>
  <c r="N6" i="13"/>
  <c r="AG12" i="26"/>
  <c r="N8" i="13"/>
  <c r="G3" i="27"/>
  <c r="N3" i="13"/>
  <c r="G7" i="27"/>
  <c r="N7" i="13"/>
  <c r="I12"/>
  <c r="G9" i="27"/>
  <c r="N9" i="13"/>
  <c r="J12"/>
  <c r="AE12" i="26"/>
  <c r="K12" i="13"/>
  <c r="G5" i="27"/>
  <c r="N5" i="13"/>
  <c r="G11" i="27"/>
  <c r="N11" i="13"/>
  <c r="H12"/>
  <c r="F12" i="27"/>
  <c r="P12" i="9" l="1"/>
  <c r="I12" i="5"/>
  <c r="L11" i="13"/>
  <c r="E11" i="1" s="1"/>
  <c r="L11" s="1"/>
  <c r="L11" i="9"/>
  <c r="L9" i="13"/>
  <c r="E9" i="1" s="1"/>
  <c r="L9" s="1"/>
  <c r="L9" i="9"/>
  <c r="L5" i="13"/>
  <c r="E5" i="1" s="1"/>
  <c r="L5" s="1"/>
  <c r="L5" i="9"/>
  <c r="L3" i="13"/>
  <c r="E3" i="1" s="1"/>
  <c r="L3" s="1"/>
  <c r="L3" i="9"/>
  <c r="L4" i="13"/>
  <c r="E4" i="1" s="1"/>
  <c r="L4" s="1"/>
  <c r="L4" i="9"/>
  <c r="L10" i="13"/>
  <c r="E10" i="1" s="1"/>
  <c r="L10" s="1"/>
  <c r="L10" i="9"/>
  <c r="I12" i="27"/>
  <c r="L7" i="13"/>
  <c r="E7" i="1" s="1"/>
  <c r="L7" s="1"/>
  <c r="L7" i="9"/>
  <c r="L6" i="13"/>
  <c r="E6" i="1" s="1"/>
  <c r="L6" s="1"/>
  <c r="L6" i="9"/>
  <c r="L8" i="13"/>
  <c r="E8" i="1" s="1"/>
  <c r="L8" s="1"/>
  <c r="L8" i="9"/>
  <c r="J12" i="27"/>
  <c r="H12"/>
  <c r="N12" i="13"/>
  <c r="G12" i="27"/>
  <c r="T9" i="5" l="1"/>
  <c r="T3"/>
  <c r="T5"/>
  <c r="T10"/>
  <c r="T6"/>
  <c r="T8"/>
  <c r="T7"/>
  <c r="T4"/>
  <c r="T11"/>
  <c r="C10" i="23"/>
  <c r="C6"/>
  <c r="C5"/>
  <c r="C9"/>
  <c r="C11"/>
  <c r="C7"/>
  <c r="O8" i="9"/>
  <c r="F8" i="5"/>
  <c r="H8" s="1"/>
  <c r="O6" i="9"/>
  <c r="F6" i="5"/>
  <c r="H6" s="1"/>
  <c r="O7" i="9"/>
  <c r="F7" i="5"/>
  <c r="H7" s="1"/>
  <c r="O4" i="9"/>
  <c r="F4" i="5"/>
  <c r="H4" s="1"/>
  <c r="O10" i="9"/>
  <c r="F10" i="5"/>
  <c r="H10" s="1"/>
  <c r="F3"/>
  <c r="H3" s="1"/>
  <c r="O3" i="9"/>
  <c r="O5" i="1"/>
  <c r="N5" i="9" s="1"/>
  <c r="O5"/>
  <c r="F5" i="5"/>
  <c r="H5" s="1"/>
  <c r="F9"/>
  <c r="H9" s="1"/>
  <c r="O9" i="9"/>
  <c r="O11"/>
  <c r="F11" i="5"/>
  <c r="H11" s="1"/>
  <c r="C8" i="23"/>
  <c r="L12" i="9"/>
  <c r="C4" i="23"/>
  <c r="L12" i="13"/>
  <c r="K5" i="5" l="1"/>
  <c r="V5"/>
  <c r="E9" i="23"/>
  <c r="K9" i="9"/>
  <c r="P9" i="10" s="1"/>
  <c r="O9" i="1"/>
  <c r="N9" i="9" s="1"/>
  <c r="K9" i="5" s="1"/>
  <c r="D4" i="23"/>
  <c r="E4" s="1"/>
  <c r="K4" i="9"/>
  <c r="P4" i="10" s="1"/>
  <c r="E11" i="23"/>
  <c r="K11" i="9"/>
  <c r="P11" i="10" s="1"/>
  <c r="E6" i="23"/>
  <c r="K6" i="9"/>
  <c r="P6" i="10" s="1"/>
  <c r="O6" i="1"/>
  <c r="N6" i="9" s="1"/>
  <c r="K6" i="5" s="1"/>
  <c r="O4" i="1"/>
  <c r="N4" i="9" s="1"/>
  <c r="K4" i="5" s="1"/>
  <c r="O11" i="1"/>
  <c r="N11" i="9" s="1"/>
  <c r="K11" i="5" s="1"/>
  <c r="V6"/>
  <c r="V8"/>
  <c r="O8" s="1"/>
  <c r="E10" i="23"/>
  <c r="K10" i="9"/>
  <c r="P10" i="10" s="1"/>
  <c r="O10" i="1"/>
  <c r="N10" i="9" s="1"/>
  <c r="K10" i="5" s="1"/>
  <c r="V11"/>
  <c r="V7"/>
  <c r="V10"/>
  <c r="E5" i="23"/>
  <c r="K5" i="9"/>
  <c r="P5" i="10" s="1"/>
  <c r="K3" i="9"/>
  <c r="P3" i="10" s="1"/>
  <c r="K7" i="9"/>
  <c r="P7" i="10" s="1"/>
  <c r="E7" i="23"/>
  <c r="O7" i="1"/>
  <c r="N7" i="9" s="1"/>
  <c r="K7" i="5" s="1"/>
  <c r="E8" i="23"/>
  <c r="K8" i="9"/>
  <c r="P8" i="10" s="1"/>
  <c r="O8" i="1"/>
  <c r="N8" i="9" s="1"/>
  <c r="K8" i="5" s="1"/>
  <c r="O12" i="9"/>
  <c r="O3" i="1"/>
  <c r="N3" i="9" s="1"/>
  <c r="K3" i="5" s="1"/>
  <c r="F12"/>
  <c r="N12" i="1"/>
  <c r="E12"/>
  <c r="L12"/>
  <c r="O11" i="5" l="1"/>
  <c r="O5"/>
  <c r="O6"/>
  <c r="O10"/>
  <c r="O7"/>
  <c r="V3"/>
  <c r="V4"/>
  <c r="O4" s="1"/>
  <c r="V9"/>
  <c r="K12" i="9"/>
  <c r="H12" i="5"/>
  <c r="D12" i="23"/>
  <c r="O3" i="5" l="1"/>
  <c r="O9"/>
  <c r="P12" i="10"/>
  <c r="T12" i="5"/>
  <c r="E12" i="23"/>
  <c r="C12"/>
  <c r="O12" i="1"/>
  <c r="O12" i="5" l="1"/>
  <c r="N12" i="9"/>
  <c r="V12" i="5"/>
  <c r="P12" l="1"/>
  <c r="K12"/>
  <c r="L12"/>
  <c r="R12"/>
</calcChain>
</file>

<file path=xl/sharedStrings.xml><?xml version="1.0" encoding="utf-8"?>
<sst xmlns="http://schemas.openxmlformats.org/spreadsheetml/2006/main" count="918" uniqueCount="518">
  <si>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</si>
  <si>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</si>
  <si>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</si>
  <si>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</si>
  <si>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</si>
  <si>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</si>
  <si>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</si>
  <si>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</si>
  <si>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</si>
  <si>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</si>
  <si>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</si>
  <si>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</si>
  <si>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</si>
  <si>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</si>
  <si>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</si>
  <si>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</si>
  <si>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</si>
  <si>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</si>
  <si>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</si>
  <si>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</si>
  <si>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</si>
  <si>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</si>
  <si>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</si>
  <si>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</si>
  <si>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</si>
  <si>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</si>
  <si>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</si>
  <si>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</si>
  <si>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</si>
  <si>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</si>
  <si>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</si>
  <si>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</si>
  <si>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</si>
  <si>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</si>
  <si>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</si>
  <si>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</si>
  <si>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</si>
  <si>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</si>
  <si>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</si>
  <si>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</si>
  <si>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</si>
  <si>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</si>
  <si>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</si>
  <si>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</si>
  <si>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</si>
  <si>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</si>
  <si>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</si>
  <si>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</si>
  <si>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</si>
  <si>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</si>
  <si>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</si>
  <si>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</si>
  <si>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</si>
  <si>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</si>
  <si>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</si>
  <si>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</si>
  <si>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</si>
  <si>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</si>
  <si>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</si>
  <si>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</si>
  <si>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</si>
  <si>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</si>
  <si>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</si>
  <si>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</si>
  <si>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</si>
  <si>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</si>
  <si>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</si>
  <si>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</si>
  <si>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</si>
  <si>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</si>
  <si>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</si>
  <si>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</si>
  <si>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</si>
  <si>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</si>
  <si>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</si>
  <si>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</si>
  <si>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</si>
  <si>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</si>
  <si>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</si>
  <si>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</si>
  <si>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</si>
  <si>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</si>
  <si>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</si>
  <si>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</si>
  <si>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</si>
  <si>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</si>
  <si>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</si>
  <si>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</si>
  <si>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</si>
  <si>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</si>
  <si>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</si>
  <si>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</si>
  <si>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</si>
  <si>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</si>
  <si>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</si>
  <si>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</si>
  <si>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</si>
  <si>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</si>
  <si>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</si>
  <si>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</si>
  <si>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</si>
  <si>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</si>
  <si>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</si>
  <si>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</si>
  <si>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</si>
  <si>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</si>
  <si>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</si>
  <si>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</si>
  <si>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</si>
  <si>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</si>
  <si>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</si>
  <si>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</si>
  <si>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</si>
  <si>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</si>
  <si>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</si>
  <si>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</si>
  <si>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</si>
  <si>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</si>
  <si>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</si>
  <si>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</si>
  <si>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</si>
  <si>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</si>
  <si>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</si>
  <si>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</si>
  <si>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</si>
  <si>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</si>
  <si>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</si>
  <si>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</si>
  <si>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</si>
  <si>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</si>
  <si>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</si>
  <si>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</si>
  <si>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</si>
  <si>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</si>
  <si>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</si>
  <si>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</si>
  <si>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</si>
  <si>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</si>
  <si>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</si>
  <si>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</si>
  <si>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</si>
  <si>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</si>
  <si>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</si>
  <si>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</si>
  <si>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</si>
  <si>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</si>
  <si>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</si>
  <si>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</si>
  <si>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</si>
  <si>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</si>
  <si>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</si>
  <si>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</si>
  <si>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</si>
  <si>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</si>
  <si>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</si>
  <si>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</si>
  <si>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</si>
  <si>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</si>
  <si>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</si>
  <si>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</si>
  <si>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</si>
  <si>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</si>
  <si>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</si>
  <si>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</si>
  <si>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</si>
  <si>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</si>
  <si>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</si>
  <si>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</si>
  <si>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</si>
  <si>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</si>
  <si>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</si>
  <si>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</si>
  <si>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</si>
  <si>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</si>
  <si>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</si>
  <si>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</si>
  <si>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</si>
  <si>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</si>
  <si>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</si>
  <si>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</si>
  <si>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</si>
  <si>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</si>
  <si>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</si>
  <si>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</si>
  <si>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</si>
  <si>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</si>
  <si>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</si>
  <si>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</si>
  <si>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</si>
  <si>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</si>
  <si>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</si>
  <si>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</si>
  <si>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</si>
  <si>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</si>
  <si>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</si>
  <si>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</si>
  <si>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</si>
  <si>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</si>
  <si>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</si>
  <si>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</si>
  <si>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</si>
  <si>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</si>
  <si>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</si>
  <si>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</si>
  <si>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</si>
  <si>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</si>
  <si>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</si>
  <si>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</si>
  <si>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</si>
  <si>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</si>
  <si>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</si>
  <si>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</si>
  <si>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</si>
  <si>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</si>
  <si>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</si>
  <si>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</si>
  <si>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</si>
  <si>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</si>
  <si>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</si>
  <si>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</si>
  <si>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</si>
  <si>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</si>
  <si>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</si>
  <si>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</si>
  <si>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</si>
  <si>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</si>
  <si>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</si>
  <si>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</si>
  <si>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</si>
  <si>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</si>
  <si>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</si>
  <si>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</si>
  <si>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</si>
  <si>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</si>
  <si>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</si>
  <si>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</si>
  <si>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</si>
  <si>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</si>
  <si>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</si>
  <si>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</si>
  <si>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</si>
  <si>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</si>
  <si>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</si>
  <si>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</si>
  <si>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</si>
  <si>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</si>
  <si>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</si>
  <si>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</si>
  <si>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</si>
  <si>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</si>
  <si>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</si>
  <si>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</si>
  <si>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</si>
  <si>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</si>
  <si>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</si>
  <si>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</si>
  <si>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</si>
  <si>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</si>
  <si>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</si>
  <si>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</si>
  <si>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</si>
  <si>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</si>
  <si>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</si>
  <si>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</si>
  <si>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</si>
  <si>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</si>
  <si>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</si>
  <si>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</si>
  <si>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</si>
  <si>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</si>
  <si>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</si>
  <si>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</si>
  <si>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</si>
  <si>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</si>
  <si>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</si>
  <si>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</si>
  <si>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</si>
  <si>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</si>
  <si>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</si>
  <si>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</si>
  <si>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</si>
  <si>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</si>
  <si>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</si>
  <si>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</si>
  <si>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</si>
  <si>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</si>
  <si>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</si>
  <si>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</si>
  <si>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</si>
  <si>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</si>
  <si>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</si>
  <si>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</si>
  <si>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</si>
  <si>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</si>
  <si>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</si>
  <si>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</si>
  <si>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</si>
  <si>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</si>
  <si>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</si>
  <si>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</si>
  <si>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</si>
  <si>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</si>
  <si>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</si>
  <si>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</si>
  <si>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</si>
  <si>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</si>
  <si>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</si>
  <si>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</si>
  <si>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</si>
  <si>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</si>
  <si>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</si>
  <si>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</si>
  <si>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</si>
  <si>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</si>
  <si>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</si>
  <si>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</si>
  <si>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</si>
  <si>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</si>
  <si>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</si>
  <si>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</si>
  <si>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</si>
  <si>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</si>
  <si>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</si>
  <si>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</si>
  <si>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</si>
  <si>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</si>
  <si>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</si>
  <si>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</si>
  <si>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</si>
  <si>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</si>
  <si>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</si>
  <si>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</si>
  <si>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</si>
  <si>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</si>
  <si>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</si>
  <si>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</si>
  <si>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</si>
  <si>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</si>
  <si>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</si>
  <si>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</si>
  <si>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</si>
  <si>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</si>
  <si>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</si>
  <si>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</si>
  <si>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</si>
  <si>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</si>
  <si>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</si>
  <si>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</si>
  <si>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</si>
  <si>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</si>
  <si>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</si>
  <si>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</si>
  <si>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</si>
  <si>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</si>
  <si>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</si>
  <si>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</si>
  <si>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</si>
  <si>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</si>
  <si>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</si>
  <si>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</si>
  <si>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</si>
  <si>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</si>
  <si>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</si>
  <si>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</si>
  <si>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</si>
  <si>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</si>
  <si>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</si>
  <si>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</si>
  <si>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</si>
  <si>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</si>
  <si>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</si>
  <si>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</si>
  <si>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</si>
  <si>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</si>
  <si>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</si>
  <si>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</si>
  <si>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</si>
  <si>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</si>
  <si>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</si>
  <si>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</si>
  <si>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</si>
  <si>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</si>
  <si>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</si>
  <si>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</si>
  <si>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</si>
  <si>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</si>
  <si>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</si>
  <si>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</si>
  <si>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</si>
  <si>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</si>
  <si>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</si>
  <si>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</si>
  <si>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</si>
  <si>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</si>
  <si>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</si>
  <si>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</si>
  <si>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</si>
  <si>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</si>
  <si>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</si>
  <si>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</si>
  <si>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</si>
  <si>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</si>
  <si>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</si>
  <si>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</si>
  <si>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</si>
  <si>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</si>
  <si>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</si>
  <si>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</si>
  <si>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</si>
  <si>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</si>
  <si>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</si>
  <si>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</si>
  <si>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</si>
  <si>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</si>
  <si>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</si>
  <si>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</si>
  <si>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</si>
  <si>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</si>
  <si>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</si>
  <si>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</si>
  <si>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</si>
  <si>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</si>
  <si>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</si>
  <si>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</si>
  <si>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</si>
  <si>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</si>
  <si>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</si>
  <si>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</si>
  <si>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</si>
  <si>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</si>
  <si>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</si>
  <si>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</si>
  <si>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</si>
  <si>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</si>
  <si>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</si>
  <si>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</si>
  <si>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</si>
  <si>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</si>
  <si>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</si>
  <si>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</si>
  <si>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</si>
  <si>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</si>
  <si>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</si>
  <si>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</si>
  <si>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</si>
  <si>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</si>
  <si>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</si>
  <si>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</si>
  <si>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</si>
  <si>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</si>
  <si>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</si>
  <si>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</si>
  <si>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</si>
  <si>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</si>
  <si>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</si>
  <si>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</si>
  <si>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</si>
  <si>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</si>
  <si>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</si>
  <si>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</si>
  <si>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</si>
  <si>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</si>
  <si>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</si>
  <si>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</si>
  <si>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</si>
  <si>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</si>
  <si>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</si>
  <si>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</si>
  <si>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</si>
  <si>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</si>
  <si>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</si>
  <si>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</si>
  <si>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</si>
  <si>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</si>
  <si>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</si>
  <si>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</si>
  <si>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</si>
  <si>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</si>
  <si>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</si>
  <si>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</si>
  <si>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</si>
  <si>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</si>
  <si>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</si>
  <si>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</si>
  <si>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</si>
  <si>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</si>
  <si>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</si>
  <si>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</si>
  <si>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</si>
  <si>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</si>
  <si>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</si>
  <si>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</si>
  <si>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</si>
  <si>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</si>
  <si>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</si>
  <si>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</si>
  <si>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</si>
  <si>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</si>
  <si>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</si>
  <si>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</si>
  <si>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</si>
  <si>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century</t>
  </si>
  <si>
    <t>δανειο</t>
  </si>
  <si>
    <t>πόροι κ-15-17</t>
  </si>
  <si>
    <t>γονική [από μπαμπα</t>
  </si>
  <si>
    <t>γονικη [537€</t>
  </si>
  <si>
    <t>διαφορετικές υποθήκες [παππούς = 150-87 &amp; 21-57</t>
  </si>
  <si>
    <t>αντίγραφα 2 στο αρχείο</t>
  </si>
  <si>
    <t>..???κυρου</t>
  </si>
  <si>
    <t>τραπεζα …??? [= ….???</t>
  </si>
  <si>
    <t>219-129</t>
  </si>
  <si>
    <t>4ο</t>
  </si>
  <si>
    <t>δανείου 3ου [=…τραπ] κύρου 7.000.000δρχ ΕΞΟΦΛΗΣΗ</t>
  </si>
  <si>
    <t>υποθήκη δανείου  3ου [=…τραπ] κύρου 7.000.000δρχ  ΕΞΑΛΕΙΨΗ</t>
  </si>
  <si>
    <t>δανείου  3ου [=…τραπ] ΤΟΚΟΙ {προΠληρωθέντες VS εξόφλησης]</t>
  </si>
  <si>
    <t>δανείου  3ου κύρου ΤΟΚΟΙ {προΠληρωθέντες VS εξόφλησης]</t>
  </si>
  <si>
    <t>υποθήκη δανείου  3ου κύρου 100.000δρχ  ΕΞΑΛΕΙΨΗ</t>
  </si>
  <si>
    <t>δανείου 3ου κύρου 100.000δρχ ΕΞΟΦΛΗΣΗ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</si>
</sst>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48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0" fontId="36" fillId="7" borderId="0" xfId="0" applyFont="1" applyFill="1"/>
    <xf numFmtId="43" fontId="32" fillId="0" borderId="0" xfId="1" applyFont="1"/>
    <xf numFmtId="164" fontId="40" fillId="7" borderId="2" xfId="1" applyNumberFormat="1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horizontal="left"/>
    </xf>
    <xf numFmtId="164" fontId="41" fillId="7" borderId="14" xfId="1" applyNumberFormat="1" applyFont="1" applyFill="1" applyBorder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7" borderId="1" xfId="0" applyFont="1" applyFill="1" applyBorder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41" fillId="7" borderId="1" xfId="1" applyNumberFormat="1" applyFont="1" applyFill="1" applyBorder="1" applyAlignment="1">
      <alignment horizontal="center" vertical="center"/>
    </xf>
    <xf numFmtId="164" fontId="36" fillId="7" borderId="1" xfId="1" applyNumberFormat="1" applyFont="1" applyFill="1" applyBorder="1"/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22" fillId="0" borderId="14" xfId="0" applyFont="1" applyFill="1" applyBorder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43" fillId="0" borderId="14" xfId="0" applyFont="1" applyFill="1" applyBorder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3" fillId="3" borderId="1" xfId="0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6" fillId="7" borderId="1" xfId="1" applyFont="1" applyFill="1" applyBorder="1"/>
    <xf numFmtId="43" fontId="38" fillId="0" borderId="1" xfId="1" applyFont="1" applyFill="1" applyBorder="1" applyAlignment="1"/>
    <xf numFmtId="43" fontId="36" fillId="7" borderId="14" xfId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0" fontId="22" fillId="0" borderId="0" xfId="0" applyFont="1" applyAlignment="1">
      <alignment horizontal="right"/>
    </xf>
    <xf numFmtId="43" fontId="21" fillId="0" borderId="0" xfId="1" applyFont="1"/>
    <xf numFmtId="43" fontId="35" fillId="3" borderId="0" xfId="1" applyFont="1" applyFill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2" xfId="1" applyNumberFormat="1" applyFont="1" applyFill="1" applyBorder="1" applyAlignment="1">
      <alignment horizontal="center" vertical="center"/>
    </xf>
    <xf numFmtId="43" fontId="19" fillId="3" borderId="1" xfId="1" applyFont="1" applyFill="1" applyBorder="1"/>
    <xf numFmtId="0" fontId="43" fillId="3" borderId="14" xfId="0" applyFont="1" applyFill="1" applyBorder="1"/>
    <xf numFmtId="164" fontId="22" fillId="8" borderId="1" xfId="1" applyNumberFormat="1" applyFont="1" applyFill="1" applyBorder="1"/>
    <xf numFmtId="164" fontId="22" fillId="8" borderId="14" xfId="1" applyNumberFormat="1" applyFont="1" applyFill="1" applyBorder="1"/>
    <xf numFmtId="0" fontId="43" fillId="0" borderId="1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 wrapText="1"/>
    </xf>
    <xf numFmtId="164" fontId="37" fillId="8" borderId="2" xfId="1" applyNumberFormat="1" applyFont="1" applyFill="1" applyBorder="1" applyAlignment="1">
      <alignment horizontal="center" vertical="center"/>
    </xf>
    <xf numFmtId="164" fontId="37" fillId="8" borderId="18" xfId="1" applyNumberFormat="1" applyFont="1" applyFill="1" applyBorder="1" applyAlignment="1">
      <alignment horizontal="center" vertical="center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43" fontId="19" fillId="0" borderId="22" xfId="1" applyFont="1" applyFill="1" applyBorder="1" applyAlignment="1">
      <alignment horizontal="right" vertical="center"/>
    </xf>
    <xf numFmtId="164" fontId="22" fillId="8" borderId="14" xfId="1" applyNumberFormat="1" applyFont="1" applyFill="1" applyBorder="1" applyAlignment="1">
      <alignment wrapText="1"/>
    </xf>
    <xf numFmtId="164" fontId="22" fillId="8" borderId="1" xfId="1" applyNumberFormat="1" applyFont="1" applyFill="1" applyBorder="1" applyAlignment="1">
      <alignment wrapText="1"/>
    </xf>
    <xf numFmtId="0" fontId="22" fillId="8" borderId="1" xfId="0" applyFont="1" applyFill="1" applyBorder="1"/>
    <xf numFmtId="0" fontId="22" fillId="8" borderId="14" xfId="0" applyFont="1" applyFill="1" applyBorder="1"/>
    <xf numFmtId="164" fontId="37" fillId="8" borderId="1" xfId="1" applyNumberFormat="1" applyFont="1" applyFill="1" applyBorder="1" applyAlignment="1">
      <alignment horizontal="center" vertical="center"/>
    </xf>
    <xf numFmtId="164" fontId="37" fillId="8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164" fontId="24" fillId="8" borderId="1" xfId="1" applyNumberFormat="1" applyFont="1" applyFill="1" applyBorder="1" applyAlignment="1">
      <alignment horizontal="center" vertical="center"/>
    </xf>
    <xf numFmtId="164" fontId="24" fillId="8" borderId="14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43" fontId="48" fillId="0" borderId="0" xfId="1" applyFont="1"/>
    <xf numFmtId="43" fontId="24" fillId="0" borderId="14" xfId="1" applyFont="1" applyFill="1" applyBorder="1" applyAlignment="1">
      <alignment horizontal="right" vertical="center"/>
    </xf>
    <xf numFmtId="14" fontId="22" fillId="0" borderId="14" xfId="0" applyNumberFormat="1" applyFont="1" applyFill="1" applyBorder="1"/>
    <xf numFmtId="164" fontId="22" fillId="0" borderId="14" xfId="1" applyNumberFormat="1" applyFont="1" applyFill="1" applyBorder="1" applyAlignment="1">
      <alignment horizontal="center"/>
    </xf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19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43" fillId="0" borderId="0" xfId="0" applyFont="1" applyFill="1" applyAlignment="1">
      <alignment horizontal="right"/>
    </xf>
    <xf numFmtId="43" fontId="21" fillId="0" borderId="14" xfId="1" applyFont="1" applyFill="1" applyBorder="1"/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22" fillId="0" borderId="0" xfId="1" applyNumberFormat="1" applyFont="1" applyFill="1" applyAlignment="1">
      <alignment horizontal="center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7"/>
  <sheetViews>
    <sheetView tabSelected="1"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9.28515625" style="8" customWidth="1"/>
    <col min="2" max="2" width="9" style="147" customWidth="1"/>
    <col min="3" max="3" width="50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66" t="s">
        <v>1</v>
      </c>
      <c r="B1" s="468" t="s">
        <v>2</v>
      </c>
      <c r="C1" s="470" t="s">
        <v>0</v>
      </c>
      <c r="D1" s="472" t="s">
        <v>62</v>
      </c>
      <c r="E1" s="474" t="s">
        <v>86</v>
      </c>
      <c r="F1" s="475"/>
      <c r="G1" s="475"/>
      <c r="H1" s="475"/>
      <c r="I1" s="475"/>
      <c r="J1" s="475"/>
      <c r="K1" s="475"/>
      <c r="L1" s="460" t="s">
        <v>365</v>
      </c>
      <c r="M1" s="460"/>
      <c r="N1" s="458" t="s">
        <v>63</v>
      </c>
      <c r="O1" s="459"/>
      <c r="P1" s="461" t="s">
        <v>29</v>
      </c>
      <c r="Q1" s="462"/>
      <c r="R1" s="462"/>
      <c r="S1" s="462"/>
      <c r="T1" s="462"/>
      <c r="U1" s="462"/>
      <c r="V1" s="462"/>
      <c r="W1" s="462"/>
      <c r="X1" s="462"/>
      <c r="Y1" s="463"/>
    </row>
    <row r="2" spans="1:25" ht="12" thickBot="1">
      <c r="A2" s="467"/>
      <c r="B2" s="469"/>
      <c r="C2" s="471"/>
      <c r="D2" s="473"/>
      <c r="E2" s="90" t="s">
        <v>95</v>
      </c>
      <c r="F2" s="90" t="s">
        <v>3</v>
      </c>
      <c r="G2" s="90" t="s">
        <v>144</v>
      </c>
      <c r="H2" s="90" t="s">
        <v>96</v>
      </c>
      <c r="I2" s="90" t="s">
        <v>97</v>
      </c>
      <c r="J2" s="90" t="s">
        <v>98</v>
      </c>
      <c r="K2" s="101" t="s">
        <v>142</v>
      </c>
      <c r="L2" s="66" t="s">
        <v>23</v>
      </c>
      <c r="M2" s="167" t="s">
        <v>69</v>
      </c>
      <c r="N2" s="158" t="s">
        <v>23</v>
      </c>
      <c r="O2" s="100" t="s">
        <v>143</v>
      </c>
      <c r="P2" s="396">
        <v>1</v>
      </c>
      <c r="Q2" s="168" t="s">
        <v>223</v>
      </c>
      <c r="R2" s="168" t="s">
        <v>224</v>
      </c>
      <c r="S2" s="168" t="s">
        <v>225</v>
      </c>
      <c r="T2" s="168" t="s">
        <v>226</v>
      </c>
      <c r="U2" s="168" t="s">
        <v>372</v>
      </c>
      <c r="V2" s="168" t="s">
        <v>373</v>
      </c>
      <c r="W2" s="168"/>
      <c r="X2" s="168"/>
      <c r="Y2" s="169"/>
    </row>
    <row r="3" spans="1:25" s="5" customFormat="1">
      <c r="A3" s="418" t="s">
        <v>511</v>
      </c>
      <c r="B3" s="391">
        <v>38849</v>
      </c>
      <c r="C3" s="417" t="s">
        <v>512</v>
      </c>
      <c r="D3" s="350"/>
      <c r="E3" s="345">
        <f>'2-δικαιώμ'!L3</f>
        <v>10.68</v>
      </c>
      <c r="F3" s="345">
        <f>'3-φύλλα2α'!F3</f>
        <v>4</v>
      </c>
      <c r="G3" s="345">
        <f>'4-πολλυπρ'!P3</f>
        <v>0</v>
      </c>
      <c r="H3" s="350">
        <f>'5-αντίγρ'!M3</f>
        <v>14.24</v>
      </c>
      <c r="I3" s="350">
        <f>'6-μεταγρ'!I3</f>
        <v>0</v>
      </c>
      <c r="J3" s="350">
        <f>'7-προςΔΟΥ'!E3</f>
        <v>0</v>
      </c>
      <c r="K3" s="350">
        <v>7.4</v>
      </c>
      <c r="L3" s="345">
        <f t="shared" ref="L3:L11" si="0">E3+F3+G3+H3+I3+J3+K3</f>
        <v>36.32</v>
      </c>
      <c r="M3" s="345">
        <v>32</v>
      </c>
      <c r="N3" s="346">
        <f>M3-'14-βιβλΕσ'!M3</f>
        <v>30.68</v>
      </c>
      <c r="O3" s="346">
        <f t="shared" ref="O3:O11" si="1">L3-N3</f>
        <v>5.6400000000000006</v>
      </c>
      <c r="P3" s="374">
        <v>0.5</v>
      </c>
      <c r="Q3" s="393"/>
      <c r="R3" s="393"/>
      <c r="S3" s="347" t="s">
        <v>501</v>
      </c>
      <c r="T3" s="347">
        <v>14</v>
      </c>
      <c r="U3" s="421" t="s">
        <v>372</v>
      </c>
      <c r="V3" s="393"/>
      <c r="W3" s="393"/>
      <c r="X3" s="376"/>
      <c r="Y3" s="376"/>
    </row>
    <row r="4" spans="1:25" s="5" customFormat="1">
      <c r="A4" s="419"/>
      <c r="B4" s="389"/>
      <c r="C4" s="417" t="s">
        <v>513</v>
      </c>
      <c r="D4" s="343"/>
      <c r="E4" s="344">
        <f>'2-δικαιώμ'!L4</f>
        <v>10.68</v>
      </c>
      <c r="F4" s="345">
        <f>'3-φύλλα2α'!F4</f>
        <v>4</v>
      </c>
      <c r="G4" s="345">
        <f>'4-πολλυπρ'!P4</f>
        <v>0</v>
      </c>
      <c r="H4" s="343">
        <f>'5-αντίγρ'!M4</f>
        <v>0</v>
      </c>
      <c r="I4" s="343">
        <f>'6-μεταγρ'!I4</f>
        <v>12</v>
      </c>
      <c r="J4" s="343">
        <f>'7-προςΔΟΥ'!E4</f>
        <v>0</v>
      </c>
      <c r="K4" s="350">
        <v>7.4</v>
      </c>
      <c r="L4" s="344">
        <f t="shared" si="0"/>
        <v>34.08</v>
      </c>
      <c r="M4" s="344"/>
      <c r="N4" s="346">
        <f>M4-'14-βιβλΕσ'!M4</f>
        <v>0</v>
      </c>
      <c r="O4" s="346">
        <f t="shared" si="1"/>
        <v>34.08</v>
      </c>
      <c r="P4" s="397"/>
      <c r="Q4" s="347"/>
      <c r="R4" s="347"/>
      <c r="S4" s="347"/>
      <c r="T4" s="347"/>
      <c r="U4" s="398" t="s">
        <v>372</v>
      </c>
      <c r="V4" s="347"/>
      <c r="W4" s="347"/>
      <c r="X4" s="76"/>
      <c r="Y4" s="76"/>
    </row>
    <row r="5" spans="1:25" s="5" customFormat="1">
      <c r="A5" s="419"/>
      <c r="B5" s="389"/>
      <c r="C5" s="342" t="s">
        <v>514</v>
      </c>
      <c r="D5" s="420">
        <v>1888.88</v>
      </c>
      <c r="E5" s="344">
        <f>'2-δικαιώμ'!L5</f>
        <v>29.946576000000004</v>
      </c>
      <c r="F5" s="345">
        <f>'3-φύλλα2α'!F5</f>
        <v>4</v>
      </c>
      <c r="G5" s="345">
        <f>'4-πολλυπρ'!P5</f>
        <v>0</v>
      </c>
      <c r="H5" s="343">
        <f>'5-αντίγρ'!M5</f>
        <v>0</v>
      </c>
      <c r="I5" s="343">
        <f>'6-μεταγρ'!I5</f>
        <v>0</v>
      </c>
      <c r="J5" s="343">
        <f>'7-προςΔΟΥ'!E5</f>
        <v>0</v>
      </c>
      <c r="K5" s="350">
        <v>7.4</v>
      </c>
      <c r="L5" s="344">
        <f t="shared" si="0"/>
        <v>41.346576000000006</v>
      </c>
      <c r="M5" s="344"/>
      <c r="N5" s="346">
        <f>M5-'14-βιβλΕσ'!M5</f>
        <v>0</v>
      </c>
      <c r="O5" s="346">
        <f t="shared" si="1"/>
        <v>41.346576000000006</v>
      </c>
      <c r="P5" s="397"/>
      <c r="Q5" s="347"/>
      <c r="R5" s="347"/>
      <c r="S5" s="347"/>
      <c r="T5" s="347"/>
      <c r="U5" s="398" t="s">
        <v>372</v>
      </c>
      <c r="V5" s="347"/>
      <c r="W5" s="347"/>
      <c r="X5" s="76"/>
      <c r="Y5" s="76"/>
    </row>
    <row r="6" spans="1:25" s="5" customFormat="1">
      <c r="A6" s="419"/>
      <c r="B6" s="389"/>
      <c r="C6" s="417" t="s">
        <v>512</v>
      </c>
      <c r="D6" s="350"/>
      <c r="E6" s="344">
        <f>'2-δικαιώμ'!L6</f>
        <v>10.68</v>
      </c>
      <c r="F6" s="345">
        <f>'3-φύλλα2α'!F6</f>
        <v>4</v>
      </c>
      <c r="G6" s="345">
        <f>'4-πολλυπρ'!P6</f>
        <v>0</v>
      </c>
      <c r="H6" s="343">
        <f>'5-αντίγρ'!M6</f>
        <v>0</v>
      </c>
      <c r="I6" s="343">
        <f>'6-μεταγρ'!I6</f>
        <v>0</v>
      </c>
      <c r="J6" s="343">
        <f>'7-προςΔΟΥ'!E6</f>
        <v>0</v>
      </c>
      <c r="K6" s="350">
        <v>7.4</v>
      </c>
      <c r="L6" s="344">
        <f t="shared" si="0"/>
        <v>22.08</v>
      </c>
      <c r="M6" s="344"/>
      <c r="N6" s="346">
        <f>M6-'14-βιβλΕσ'!M6</f>
        <v>0</v>
      </c>
      <c r="O6" s="346">
        <f t="shared" si="1"/>
        <v>22.08</v>
      </c>
      <c r="P6" s="397"/>
      <c r="Q6" s="347"/>
      <c r="R6" s="347"/>
      <c r="S6" s="347"/>
      <c r="T6" s="347"/>
      <c r="U6" s="398" t="s">
        <v>372</v>
      </c>
      <c r="V6" s="347"/>
      <c r="W6" s="347"/>
      <c r="X6" s="76"/>
      <c r="Y6" s="76"/>
    </row>
    <row r="7" spans="1:25" s="5" customFormat="1">
      <c r="A7" s="419"/>
      <c r="B7" s="389"/>
      <c r="C7" s="417" t="s">
        <v>513</v>
      </c>
      <c r="D7" s="343"/>
      <c r="E7" s="344">
        <f>'2-δικαιώμ'!L7</f>
        <v>10.68</v>
      </c>
      <c r="F7" s="345">
        <f>'3-φύλλα2α'!F7</f>
        <v>4</v>
      </c>
      <c r="G7" s="345">
        <f>'4-πολλυπρ'!P7</f>
        <v>0</v>
      </c>
      <c r="H7" s="343">
        <f>'5-αντίγρ'!M7</f>
        <v>0</v>
      </c>
      <c r="I7" s="343">
        <f>'6-μεταγρ'!I7</f>
        <v>12</v>
      </c>
      <c r="J7" s="343">
        <f>'7-προςΔΟΥ'!E7</f>
        <v>0</v>
      </c>
      <c r="K7" s="350">
        <v>7.4</v>
      </c>
      <c r="L7" s="344">
        <f t="shared" si="0"/>
        <v>34.08</v>
      </c>
      <c r="M7" s="344"/>
      <c r="N7" s="346">
        <f>M7-'14-βιβλΕσ'!M7</f>
        <v>0</v>
      </c>
      <c r="O7" s="346">
        <f t="shared" si="1"/>
        <v>34.08</v>
      </c>
      <c r="P7" s="397"/>
      <c r="Q7" s="347"/>
      <c r="R7" s="347"/>
      <c r="S7" s="347"/>
      <c r="T7" s="347"/>
      <c r="U7" s="398" t="s">
        <v>372</v>
      </c>
      <c r="V7" s="347"/>
      <c r="W7" s="347"/>
      <c r="X7" s="76"/>
      <c r="Y7" s="76"/>
    </row>
    <row r="8" spans="1:25" s="5" customFormat="1">
      <c r="A8" s="419"/>
      <c r="B8" s="389"/>
      <c r="C8" s="342" t="s">
        <v>514</v>
      </c>
      <c r="D8" s="420">
        <v>1888.88</v>
      </c>
      <c r="E8" s="344">
        <f>'2-δικαιώμ'!L8</f>
        <v>29.946576000000004</v>
      </c>
      <c r="F8" s="345">
        <f>'3-φύλλα2α'!F8</f>
        <v>4</v>
      </c>
      <c r="G8" s="345">
        <f>'4-πολλυπρ'!P8</f>
        <v>0</v>
      </c>
      <c r="H8" s="343">
        <f>'5-αντίγρ'!M8</f>
        <v>0</v>
      </c>
      <c r="I8" s="343">
        <f>'6-μεταγρ'!I8</f>
        <v>0</v>
      </c>
      <c r="J8" s="343">
        <f>'7-προςΔΟΥ'!E8</f>
        <v>0</v>
      </c>
      <c r="K8" s="350">
        <v>7.4</v>
      </c>
      <c r="L8" s="344">
        <f t="shared" si="0"/>
        <v>41.346576000000006</v>
      </c>
      <c r="M8" s="344"/>
      <c r="N8" s="346">
        <f>M8-'14-βιβλΕσ'!M8</f>
        <v>0</v>
      </c>
      <c r="O8" s="346">
        <f t="shared" si="1"/>
        <v>41.346576000000006</v>
      </c>
      <c r="P8" s="397"/>
      <c r="Q8" s="347"/>
      <c r="R8" s="347"/>
      <c r="S8" s="347"/>
      <c r="T8" s="347"/>
      <c r="U8" s="398" t="s">
        <v>372</v>
      </c>
      <c r="V8" s="347"/>
      <c r="W8" s="347"/>
      <c r="X8" s="76"/>
      <c r="Y8" s="76"/>
    </row>
    <row r="9" spans="1:25" s="5" customFormat="1">
      <c r="A9" s="419"/>
      <c r="B9" s="389"/>
      <c r="C9" s="417" t="s">
        <v>517</v>
      </c>
      <c r="D9" s="350"/>
      <c r="E9" s="344">
        <f>'2-δικαιώμ'!L9</f>
        <v>10.68</v>
      </c>
      <c r="F9" s="345">
        <f>'3-φύλλα2α'!F9</f>
        <v>4</v>
      </c>
      <c r="G9" s="345">
        <f>'4-πολλυπρ'!P9</f>
        <v>0</v>
      </c>
      <c r="H9" s="343">
        <f>'5-αντίγρ'!M9</f>
        <v>0</v>
      </c>
      <c r="I9" s="343">
        <f>'6-μεταγρ'!I9</f>
        <v>0</v>
      </c>
      <c r="J9" s="343">
        <f>'7-προςΔΟΥ'!E9</f>
        <v>0</v>
      </c>
      <c r="K9" s="350">
        <v>7.4</v>
      </c>
      <c r="L9" s="344">
        <f t="shared" si="0"/>
        <v>22.08</v>
      </c>
      <c r="M9" s="344"/>
      <c r="N9" s="346">
        <f>M9-'14-βιβλΕσ'!M9</f>
        <v>0</v>
      </c>
      <c r="O9" s="346">
        <f t="shared" si="1"/>
        <v>22.08</v>
      </c>
      <c r="P9" s="397"/>
      <c r="Q9" s="347"/>
      <c r="R9" s="347"/>
      <c r="S9" s="347"/>
      <c r="T9" s="347"/>
      <c r="U9" s="398" t="s">
        <v>372</v>
      </c>
      <c r="V9" s="347"/>
      <c r="W9" s="347"/>
      <c r="X9" s="76"/>
      <c r="Y9" s="76"/>
    </row>
    <row r="10" spans="1:25" s="5" customFormat="1">
      <c r="A10" s="419"/>
      <c r="B10" s="389"/>
      <c r="C10" s="417" t="s">
        <v>516</v>
      </c>
      <c r="D10" s="343"/>
      <c r="E10" s="344">
        <f>'2-δικαιώμ'!L10</f>
        <v>10.68</v>
      </c>
      <c r="F10" s="345">
        <f>'3-φύλλα2α'!F10</f>
        <v>4</v>
      </c>
      <c r="G10" s="345">
        <f>'4-πολλυπρ'!P10</f>
        <v>0</v>
      </c>
      <c r="H10" s="343">
        <f>'5-αντίγρ'!M10</f>
        <v>0</v>
      </c>
      <c r="I10" s="343">
        <f>'6-μεταγρ'!I10</f>
        <v>12</v>
      </c>
      <c r="J10" s="343">
        <f>'7-προςΔΟΥ'!E10</f>
        <v>0</v>
      </c>
      <c r="K10" s="350">
        <v>7.4</v>
      </c>
      <c r="L10" s="344">
        <f t="shared" si="0"/>
        <v>34.08</v>
      </c>
      <c r="M10" s="344"/>
      <c r="N10" s="346">
        <f>M10-'14-βιβλΕσ'!M10</f>
        <v>0</v>
      </c>
      <c r="O10" s="346">
        <f t="shared" si="1"/>
        <v>34.08</v>
      </c>
      <c r="P10" s="397"/>
      <c r="Q10" s="347"/>
      <c r="R10" s="347"/>
      <c r="S10" s="347"/>
      <c r="T10" s="347"/>
      <c r="U10" s="398" t="s">
        <v>372</v>
      </c>
      <c r="V10" s="347"/>
      <c r="W10" s="347"/>
      <c r="X10" s="76"/>
      <c r="Y10" s="76"/>
    </row>
    <row r="11" spans="1:25" s="5" customFormat="1">
      <c r="A11" s="419"/>
      <c r="B11" s="389"/>
      <c r="C11" s="342" t="s">
        <v>515</v>
      </c>
      <c r="D11" s="420">
        <v>222.22</v>
      </c>
      <c r="E11" s="344">
        <f>'2-δικαιώμ'!L11</f>
        <v>12.946644000000001</v>
      </c>
      <c r="F11" s="345">
        <f>'3-φύλλα2α'!F11</f>
        <v>4</v>
      </c>
      <c r="G11" s="345">
        <f>'4-πολλυπρ'!P11</f>
        <v>0</v>
      </c>
      <c r="H11" s="343">
        <f>'5-αντίγρ'!M11</f>
        <v>0</v>
      </c>
      <c r="I11" s="343">
        <f>'6-μεταγρ'!I11</f>
        <v>0</v>
      </c>
      <c r="J11" s="343">
        <f>'7-προςΔΟΥ'!E11</f>
        <v>0</v>
      </c>
      <c r="K11" s="350">
        <v>7.4</v>
      </c>
      <c r="L11" s="344">
        <f t="shared" si="0"/>
        <v>24.346643999999998</v>
      </c>
      <c r="M11" s="344"/>
      <c r="N11" s="346">
        <f>M11-'14-βιβλΕσ'!M11</f>
        <v>0</v>
      </c>
      <c r="O11" s="346">
        <f t="shared" si="1"/>
        <v>24.346643999999998</v>
      </c>
      <c r="P11" s="397"/>
      <c r="Q11" s="347"/>
      <c r="R11" s="347"/>
      <c r="S11" s="347"/>
      <c r="T11" s="347"/>
      <c r="U11" s="398" t="s">
        <v>372</v>
      </c>
      <c r="V11" s="347"/>
      <c r="W11" s="347"/>
      <c r="X11" s="76"/>
      <c r="Y11" s="76"/>
    </row>
    <row r="12" spans="1:25">
      <c r="A12" s="464" t="s">
        <v>47</v>
      </c>
      <c r="B12" s="465"/>
      <c r="C12" s="465"/>
      <c r="D12" s="465"/>
      <c r="E12" s="39">
        <f t="shared" ref="E12:O12" si="2">SUM(E3:E11)</f>
        <v>136.91979600000002</v>
      </c>
      <c r="F12" s="39">
        <f t="shared" si="2"/>
        <v>36</v>
      </c>
      <c r="G12" s="39">
        <f t="shared" si="2"/>
        <v>0</v>
      </c>
      <c r="H12" s="39">
        <f t="shared" si="2"/>
        <v>14.24</v>
      </c>
      <c r="I12" s="39">
        <f t="shared" si="2"/>
        <v>36</v>
      </c>
      <c r="J12" s="39">
        <f t="shared" si="2"/>
        <v>0</v>
      </c>
      <c r="K12" s="39">
        <f t="shared" si="2"/>
        <v>66.599999999999994</v>
      </c>
      <c r="L12" s="39">
        <f t="shared" si="2"/>
        <v>289.75979599999994</v>
      </c>
      <c r="M12" s="39">
        <f t="shared" si="2"/>
        <v>32</v>
      </c>
      <c r="N12" s="39">
        <f t="shared" si="2"/>
        <v>30.68</v>
      </c>
      <c r="O12" s="39">
        <f t="shared" si="2"/>
        <v>259.07979599999999</v>
      </c>
    </row>
    <row r="14" spans="1:25">
      <c r="P14" s="179" t="s">
        <v>101</v>
      </c>
      <c r="Q14" s="139"/>
      <c r="R14" s="139"/>
      <c r="S14" s="139"/>
      <c r="T14" s="149"/>
      <c r="U14" s="149"/>
      <c r="V14" s="149"/>
      <c r="X14" s="139"/>
      <c r="Y14" s="139"/>
    </row>
    <row r="15" spans="1:25">
      <c r="K15" s="224" t="s">
        <v>486</v>
      </c>
      <c r="L15" s="8"/>
      <c r="M15" s="8"/>
      <c r="Q15" s="124" t="s">
        <v>368</v>
      </c>
      <c r="R15" s="124"/>
      <c r="S15" s="124"/>
      <c r="T15" s="141"/>
      <c r="U15" s="149"/>
      <c r="V15" s="149"/>
      <c r="X15" s="140"/>
      <c r="Y15" s="124"/>
    </row>
    <row r="16" spans="1:25" ht="15">
      <c r="C16" s="454" t="s">
        <v>506</v>
      </c>
      <c r="K16" s="411" t="s">
        <v>227</v>
      </c>
      <c r="L16" s="126"/>
      <c r="M16" s="126"/>
      <c r="Q16" s="124"/>
      <c r="R16" s="124" t="s">
        <v>139</v>
      </c>
      <c r="S16" s="124"/>
      <c r="T16" s="149"/>
      <c r="U16" s="149"/>
      <c r="V16" s="149"/>
      <c r="X16" s="124"/>
    </row>
    <row r="17" spans="3:23">
      <c r="K17" s="223" t="s">
        <v>228</v>
      </c>
      <c r="S17" s="124" t="s">
        <v>367</v>
      </c>
      <c r="T17" s="95"/>
      <c r="U17" s="95"/>
      <c r="V17" s="95"/>
    </row>
    <row r="18" spans="3:23"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T18" s="124" t="s">
        <v>369</v>
      </c>
      <c r="U18" s="149"/>
      <c r="V18" s="149"/>
    </row>
    <row r="19" spans="3:23">
      <c r="T19" s="95"/>
      <c r="U19" s="149" t="s">
        <v>370</v>
      </c>
      <c r="V19" s="149"/>
    </row>
    <row r="20" spans="3:23">
      <c r="T20" s="95"/>
      <c r="U20" s="95"/>
      <c r="V20" s="149" t="s">
        <v>371</v>
      </c>
    </row>
    <row r="21" spans="3:23">
      <c r="S21" s="124"/>
      <c r="T21" s="95"/>
      <c r="U21" s="95"/>
      <c r="V21" s="95"/>
    </row>
    <row r="22" spans="3:23">
      <c r="I22" s="394" t="s">
        <v>256</v>
      </c>
      <c r="J22" s="141" t="s">
        <v>499</v>
      </c>
      <c r="L22" s="457" t="s">
        <v>500</v>
      </c>
      <c r="M22" s="457"/>
      <c r="N22" s="457"/>
      <c r="O22" s="457"/>
      <c r="T22" s="124"/>
      <c r="U22" s="149"/>
      <c r="V22" s="149"/>
    </row>
    <row r="23" spans="3:23">
      <c r="C23" s="455"/>
      <c r="E23" s="395" t="s">
        <v>511</v>
      </c>
      <c r="F23" s="2">
        <v>32</v>
      </c>
      <c r="G23" s="2" t="s">
        <v>321</v>
      </c>
      <c r="J23" s="2">
        <v>0.5</v>
      </c>
      <c r="T23" s="95"/>
      <c r="U23" s="149"/>
      <c r="V23" s="149"/>
    </row>
    <row r="24" spans="3:23">
      <c r="C24" s="455"/>
      <c r="D24" s="394"/>
      <c r="E24" s="395"/>
      <c r="G24" s="2" t="s">
        <v>361</v>
      </c>
      <c r="T24" s="95"/>
      <c r="U24" s="149"/>
      <c r="V24" s="149"/>
    </row>
    <row r="25" spans="3:23">
      <c r="C25" s="455"/>
      <c r="E25" s="395"/>
      <c r="G25" s="2" t="s">
        <v>80</v>
      </c>
      <c r="J25" s="2">
        <v>12</v>
      </c>
      <c r="T25" s="95"/>
      <c r="U25" s="149"/>
      <c r="V25" s="149"/>
    </row>
    <row r="26" spans="3:23">
      <c r="C26" s="96"/>
      <c r="G26" s="145" t="s">
        <v>488</v>
      </c>
      <c r="T26" s="95"/>
      <c r="U26" s="95"/>
      <c r="V26" s="149"/>
    </row>
    <row r="27" spans="3:23">
      <c r="C27" s="455"/>
      <c r="G27" s="145" t="s">
        <v>489</v>
      </c>
      <c r="U27" s="149"/>
      <c r="V27" s="149"/>
      <c r="W27" s="149"/>
    </row>
    <row r="28" spans="3:23">
      <c r="C28" s="412"/>
      <c r="G28" s="145" t="s">
        <v>490</v>
      </c>
      <c r="J28" s="2">
        <v>4</v>
      </c>
      <c r="U28" s="95"/>
      <c r="V28" s="149"/>
      <c r="W28" s="149"/>
    </row>
    <row r="29" spans="3:23">
      <c r="C29" s="412"/>
      <c r="G29" s="145" t="s">
        <v>96</v>
      </c>
      <c r="J29" s="2">
        <v>8</v>
      </c>
      <c r="U29" s="95"/>
      <c r="V29" s="95"/>
      <c r="W29" s="95"/>
    </row>
    <row r="30" spans="3:23">
      <c r="C30" s="412"/>
      <c r="G30" s="2" t="s">
        <v>491</v>
      </c>
      <c r="U30" s="95"/>
      <c r="V30" s="95"/>
      <c r="W30" s="95"/>
    </row>
    <row r="31" spans="3:23">
      <c r="C31" s="412"/>
      <c r="H31" s="185">
        <f>SUM(H23:H30)</f>
        <v>0</v>
      </c>
      <c r="I31" s="185">
        <f>SUM(I23:I30)</f>
        <v>0</v>
      </c>
      <c r="J31" s="185">
        <f>SUM(J23:J30)</f>
        <v>24.5</v>
      </c>
      <c r="L31" s="185">
        <f>SUM(L23:L30)</f>
        <v>0</v>
      </c>
      <c r="M31" s="185">
        <f t="shared" ref="M31:N31" si="3">SUM(M23:M30)</f>
        <v>0</v>
      </c>
      <c r="N31" s="185">
        <f t="shared" si="3"/>
        <v>0</v>
      </c>
      <c r="O31" s="414">
        <f>SUM(L31:N31)</f>
        <v>0</v>
      </c>
    </row>
    <row r="32" spans="3:23">
      <c r="C32" s="412"/>
    </row>
    <row r="33" spans="1:4">
      <c r="C33" s="412"/>
    </row>
    <row r="34" spans="1:4">
      <c r="C34" s="412"/>
      <c r="D34" s="413"/>
    </row>
    <row r="35" spans="1:4">
      <c r="C35" s="412"/>
    </row>
    <row r="36" spans="1:4">
      <c r="A36" s="747" t="s">
        <v>491</v>
      </c>
      <c r="B36" s="120">
        <v>30555</v>
      </c>
      <c r="C36" s="453" t="s">
        <v>504</v>
      </c>
    </row>
    <row r="37" spans="1:4">
      <c r="A37" s="79" t="s">
        <v>491</v>
      </c>
      <c r="B37" s="147">
        <v>42794</v>
      </c>
      <c r="C37" s="3" t="s">
        <v>505</v>
      </c>
    </row>
  </sheetData>
  <mergeCells count="10">
    <mergeCell ref="L22:O22"/>
    <mergeCell ref="N1:O1"/>
    <mergeCell ref="L1:M1"/>
    <mergeCell ref="P1:Y1"/>
    <mergeCell ref="A12:D12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8.140625" style="3" bestFit="1" customWidth="1"/>
    <col min="2" max="2" width="52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07" t="s">
        <v>19</v>
      </c>
      <c r="B1" s="609" t="s">
        <v>349</v>
      </c>
      <c r="C1" s="609" t="s">
        <v>88</v>
      </c>
      <c r="D1" s="611" t="s">
        <v>350</v>
      </c>
      <c r="E1" s="612"/>
      <c r="F1" s="612"/>
      <c r="G1" s="613" t="s">
        <v>322</v>
      </c>
      <c r="H1" s="614"/>
      <c r="I1" s="603" t="s">
        <v>323</v>
      </c>
      <c r="J1" s="603"/>
      <c r="K1" s="268"/>
      <c r="L1" s="269"/>
      <c r="M1" s="604" t="s">
        <v>351</v>
      </c>
      <c r="N1" s="604"/>
      <c r="O1" s="604"/>
      <c r="P1" s="269"/>
      <c r="Q1" s="604" t="s">
        <v>352</v>
      </c>
      <c r="R1" s="604"/>
      <c r="S1" s="604"/>
      <c r="T1" s="604"/>
      <c r="U1" s="270"/>
      <c r="V1" s="605" t="s">
        <v>322</v>
      </c>
      <c r="W1" s="605" t="s">
        <v>353</v>
      </c>
      <c r="X1" s="605" t="s">
        <v>354</v>
      </c>
      <c r="Y1" s="270"/>
      <c r="Z1" s="597" t="s">
        <v>355</v>
      </c>
      <c r="AA1" s="598"/>
      <c r="AB1" s="598"/>
      <c r="AC1" s="598"/>
      <c r="AD1" s="599"/>
    </row>
    <row r="2" spans="1:30" ht="12" thickBot="1">
      <c r="A2" s="608"/>
      <c r="B2" s="610"/>
      <c r="C2" s="610"/>
      <c r="D2" s="218" t="s">
        <v>327</v>
      </c>
      <c r="E2" s="218" t="s">
        <v>333</v>
      </c>
      <c r="F2" s="161" t="s">
        <v>334</v>
      </c>
      <c r="G2" s="219" t="s">
        <v>356</v>
      </c>
      <c r="H2" s="220" t="s">
        <v>357</v>
      </c>
      <c r="I2" s="219" t="s">
        <v>358</v>
      </c>
      <c r="J2" s="221" t="s">
        <v>359</v>
      </c>
      <c r="K2" s="271" t="s">
        <v>360</v>
      </c>
      <c r="L2" s="272"/>
      <c r="M2" s="273" t="s">
        <v>363</v>
      </c>
      <c r="N2" s="273" t="s">
        <v>361</v>
      </c>
      <c r="O2" s="273" t="s">
        <v>362</v>
      </c>
      <c r="P2" s="272"/>
      <c r="Q2" s="274" t="s">
        <v>363</v>
      </c>
      <c r="R2" s="275">
        <v>1.2999999999999999E-2</v>
      </c>
      <c r="S2" s="275">
        <v>6.4999999999999997E-3</v>
      </c>
      <c r="T2" s="276">
        <v>1.25E-3</v>
      </c>
      <c r="U2" s="277"/>
      <c r="V2" s="606"/>
      <c r="W2" s="606"/>
      <c r="X2" s="606"/>
      <c r="Y2" s="277"/>
      <c r="Z2" s="278" t="s">
        <v>363</v>
      </c>
      <c r="AA2" s="278" t="s">
        <v>361</v>
      </c>
      <c r="AB2" s="279" t="s">
        <v>362</v>
      </c>
      <c r="AC2" s="278" t="s">
        <v>353</v>
      </c>
      <c r="AD2" s="278" t="s">
        <v>354</v>
      </c>
    </row>
    <row r="3" spans="1:30" s="18" customFormat="1">
      <c r="A3" s="131" t="str">
        <f>'1-συμβολαια'!A3</f>
        <v>4ο</v>
      </c>
      <c r="B3" s="131" t="str">
        <f>'1-συμβολαια'!C3</f>
        <v>δανείου 3ου [=…τραπ] κύρου 7.000.000δρχ ΕΞΟΦΛΗΣΗ</v>
      </c>
      <c r="C3" s="222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0.60000000000000009</v>
      </c>
      <c r="I3" s="28">
        <f>'2-δικαιώμ'!J3</f>
        <v>0.60000000000000009</v>
      </c>
      <c r="J3" s="28">
        <f>'2-δικαιώμ'!K3</f>
        <v>0.12</v>
      </c>
      <c r="K3" s="166"/>
      <c r="L3" s="166"/>
      <c r="M3" s="35"/>
      <c r="N3" s="35"/>
      <c r="O3" s="35"/>
      <c r="P3" s="166"/>
      <c r="Q3" s="35"/>
      <c r="R3" s="35"/>
      <c r="S3" s="35"/>
      <c r="T3" s="35"/>
      <c r="U3" s="166"/>
      <c r="V3" s="35">
        <f>'2-δικαιώμ'!H3+'2-δικαιώμ'!I3</f>
        <v>0.60000000000000009</v>
      </c>
      <c r="W3" s="35">
        <f>'2-δικαιώμ'!J3</f>
        <v>0.60000000000000009</v>
      </c>
      <c r="X3" s="35">
        <f>'2-δικαιώμ'!K3</f>
        <v>0.12</v>
      </c>
      <c r="Y3" s="166"/>
      <c r="Z3" s="35"/>
      <c r="AA3" s="35"/>
      <c r="AB3" s="35"/>
      <c r="AC3" s="35"/>
      <c r="AD3" s="35"/>
    </row>
    <row r="4" spans="1:30" s="18" customFormat="1">
      <c r="A4" s="131"/>
      <c r="B4" s="131" t="str">
        <f>'1-συμβολαια'!C4</f>
        <v>υποθήκη δανείου  3ου [=…τραπ] κύρου 7.000.000δρχ  ΕΞΑΛΕΙΨΗ</v>
      </c>
      <c r="C4" s="222">
        <f>'1-συμβολαια'!D4</f>
        <v>0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'2-δικαιώμ'!H4</f>
        <v>0</v>
      </c>
      <c r="H4" s="28">
        <f>'2-δικαιώμ'!I4</f>
        <v>0.60000000000000009</v>
      </c>
      <c r="I4" s="28">
        <f>'2-δικαιώμ'!J4</f>
        <v>0.60000000000000009</v>
      </c>
      <c r="J4" s="28">
        <f>'2-δικαιώμ'!K4</f>
        <v>0.12</v>
      </c>
      <c r="K4" s="166"/>
      <c r="L4" s="166"/>
      <c r="M4" s="35"/>
      <c r="N4" s="35"/>
      <c r="O4" s="35"/>
      <c r="P4" s="166"/>
      <c r="Q4" s="35"/>
      <c r="R4" s="35"/>
      <c r="S4" s="35"/>
      <c r="T4" s="35"/>
      <c r="U4" s="166"/>
      <c r="V4" s="35">
        <f>'2-δικαιώμ'!H4+'2-δικαιώμ'!I4</f>
        <v>0.60000000000000009</v>
      </c>
      <c r="W4" s="35">
        <f>'2-δικαιώμ'!J4</f>
        <v>0.60000000000000009</v>
      </c>
      <c r="X4" s="35">
        <f>'2-δικαιώμ'!K4</f>
        <v>0.12</v>
      </c>
      <c r="Y4" s="166"/>
      <c r="Z4" s="35"/>
      <c r="AA4" s="35"/>
      <c r="AB4" s="35"/>
      <c r="AC4" s="35"/>
      <c r="AD4" s="35"/>
    </row>
    <row r="5" spans="1:30" s="18" customFormat="1">
      <c r="A5" s="131"/>
      <c r="B5" s="131" t="str">
        <f>'1-συμβολαια'!C5</f>
        <v>δανείου  3ου [=…τραπ] ΤΟΚΟΙ {προΠληρωθέντες VS εξόφλησης]</v>
      </c>
      <c r="C5" s="222">
        <f>'1-συμβολαια'!D5</f>
        <v>1888.88</v>
      </c>
      <c r="D5" s="28">
        <f>'8-κ-15-17'!D5</f>
        <v>24.555440000000004</v>
      </c>
      <c r="E5" s="28">
        <f>'8-κ-15-17'!M5</f>
        <v>0</v>
      </c>
      <c r="F5" s="28">
        <f>'8-κ-15-17'!V5</f>
        <v>0</v>
      </c>
      <c r="G5" s="28">
        <f>'2-δικαιώμ'!H5</f>
        <v>2.0399903999999998</v>
      </c>
      <c r="H5" s="28">
        <f>'2-δικαιώμ'!I5</f>
        <v>0.60000000000000009</v>
      </c>
      <c r="I5" s="28">
        <f>'2-δικαιώμ'!J5</f>
        <v>1.7333280000000002</v>
      </c>
      <c r="J5" s="28">
        <f>'2-δικαιώμ'!K5</f>
        <v>0.34666560000000007</v>
      </c>
      <c r="K5" s="166"/>
      <c r="L5" s="166"/>
      <c r="M5" s="35"/>
      <c r="N5" s="35"/>
      <c r="O5" s="35"/>
      <c r="P5" s="166"/>
      <c r="Q5" s="35"/>
      <c r="R5" s="35"/>
      <c r="S5" s="35"/>
      <c r="T5" s="35"/>
      <c r="U5" s="166"/>
      <c r="V5" s="35">
        <f>'2-δικαιώμ'!H5+'2-δικαιώμ'!I5</f>
        <v>2.6399903999999998</v>
      </c>
      <c r="W5" s="35">
        <f>'2-δικαιώμ'!J5</f>
        <v>1.7333280000000002</v>
      </c>
      <c r="X5" s="35">
        <f>'2-δικαιώμ'!K5</f>
        <v>0.34666560000000007</v>
      </c>
      <c r="Y5" s="166"/>
      <c r="Z5" s="35"/>
      <c r="AA5" s="35"/>
      <c r="AB5" s="35"/>
      <c r="AC5" s="35"/>
      <c r="AD5" s="35"/>
    </row>
    <row r="6" spans="1:30" s="18" customFormat="1">
      <c r="A6" s="131"/>
      <c r="B6" s="131" t="str">
        <f>'1-συμβολαια'!C6</f>
        <v>δανείου 3ου [=…τραπ] κύρου 7.000.000δρχ ΕΞΟΦΛΗΣΗ</v>
      </c>
      <c r="C6" s="222">
        <f>'1-συμβολαια'!D6</f>
        <v>0</v>
      </c>
      <c r="D6" s="28">
        <f>'8-κ-15-17'!D6</f>
        <v>0</v>
      </c>
      <c r="E6" s="28">
        <f>'8-κ-15-17'!M6</f>
        <v>0</v>
      </c>
      <c r="F6" s="28">
        <f>'8-κ-15-17'!V6</f>
        <v>0</v>
      </c>
      <c r="G6" s="28">
        <f>'2-δικαιώμ'!H6</f>
        <v>0</v>
      </c>
      <c r="H6" s="28">
        <f>'2-δικαιώμ'!I6</f>
        <v>0.60000000000000009</v>
      </c>
      <c r="I6" s="28">
        <f>'2-δικαιώμ'!J6</f>
        <v>0.60000000000000009</v>
      </c>
      <c r="J6" s="28">
        <f>'2-δικαιώμ'!K6</f>
        <v>0.12</v>
      </c>
      <c r="K6" s="166"/>
      <c r="L6" s="166"/>
      <c r="M6" s="35"/>
      <c r="N6" s="35"/>
      <c r="O6" s="35"/>
      <c r="P6" s="166"/>
      <c r="Q6" s="35"/>
      <c r="R6" s="35"/>
      <c r="S6" s="35"/>
      <c r="T6" s="35"/>
      <c r="U6" s="166"/>
      <c r="V6" s="35">
        <f>'2-δικαιώμ'!H6+'2-δικαιώμ'!I6</f>
        <v>0.60000000000000009</v>
      </c>
      <c r="W6" s="35">
        <f>'2-δικαιώμ'!J6</f>
        <v>0.60000000000000009</v>
      </c>
      <c r="X6" s="35">
        <f>'2-δικαιώμ'!K6</f>
        <v>0.12</v>
      </c>
      <c r="Y6" s="166"/>
      <c r="Z6" s="35"/>
      <c r="AA6" s="35"/>
      <c r="AB6" s="35"/>
      <c r="AC6" s="35"/>
      <c r="AD6" s="35"/>
    </row>
    <row r="7" spans="1:30" s="18" customFormat="1">
      <c r="A7" s="131"/>
      <c r="B7" s="131" t="str">
        <f>'1-συμβολαια'!C7</f>
        <v>υποθήκη δανείου  3ου [=…τραπ] κύρου 7.000.000δρχ  ΕΞΑΛΕΙΨΗ</v>
      </c>
      <c r="C7" s="222">
        <f>'1-συμβολαια'!D7</f>
        <v>0</v>
      </c>
      <c r="D7" s="28">
        <f>'8-κ-15-17'!D7</f>
        <v>0</v>
      </c>
      <c r="E7" s="28">
        <f>'8-κ-15-17'!M7</f>
        <v>0</v>
      </c>
      <c r="F7" s="28">
        <f>'8-κ-15-17'!V7</f>
        <v>0</v>
      </c>
      <c r="G7" s="28">
        <f>'2-δικαιώμ'!H7</f>
        <v>0</v>
      </c>
      <c r="H7" s="28">
        <f>'2-δικαιώμ'!I7</f>
        <v>0.60000000000000009</v>
      </c>
      <c r="I7" s="28">
        <f>'2-δικαιώμ'!J7</f>
        <v>0.60000000000000009</v>
      </c>
      <c r="J7" s="28">
        <f>'2-δικαιώμ'!K7</f>
        <v>0.12</v>
      </c>
      <c r="K7" s="166"/>
      <c r="L7" s="166"/>
      <c r="M7" s="35"/>
      <c r="N7" s="35"/>
      <c r="O7" s="35"/>
      <c r="P7" s="166"/>
      <c r="Q7" s="35"/>
      <c r="R7" s="35"/>
      <c r="S7" s="35"/>
      <c r="T7" s="35"/>
      <c r="U7" s="166"/>
      <c r="V7" s="35">
        <f>'2-δικαιώμ'!H7+'2-δικαιώμ'!I7</f>
        <v>0.60000000000000009</v>
      </c>
      <c r="W7" s="35">
        <f>'2-δικαιώμ'!J7</f>
        <v>0.60000000000000009</v>
      </c>
      <c r="X7" s="35">
        <f>'2-δικαιώμ'!K7</f>
        <v>0.12</v>
      </c>
      <c r="Y7" s="166"/>
      <c r="Z7" s="35"/>
      <c r="AA7" s="35"/>
      <c r="AB7" s="35"/>
      <c r="AC7" s="35"/>
      <c r="AD7" s="35"/>
    </row>
    <row r="8" spans="1:30" s="18" customFormat="1">
      <c r="A8" s="131"/>
      <c r="B8" s="131" t="str">
        <f>'1-συμβολαια'!C8</f>
        <v>δανείου  3ου [=…τραπ] ΤΟΚΟΙ {προΠληρωθέντες VS εξόφλησης]</v>
      </c>
      <c r="C8" s="222">
        <f>'1-συμβολαια'!D8</f>
        <v>1888.88</v>
      </c>
      <c r="D8" s="28">
        <f>'8-κ-15-17'!D8</f>
        <v>24.555440000000004</v>
      </c>
      <c r="E8" s="28">
        <f>'8-κ-15-17'!M8</f>
        <v>0</v>
      </c>
      <c r="F8" s="28">
        <f>'8-κ-15-17'!V8</f>
        <v>0</v>
      </c>
      <c r="G8" s="28">
        <f>'2-δικαιώμ'!H8</f>
        <v>2.0399903999999998</v>
      </c>
      <c r="H8" s="28">
        <f>'2-δικαιώμ'!I8</f>
        <v>0.60000000000000009</v>
      </c>
      <c r="I8" s="28">
        <f>'2-δικαιώμ'!J8</f>
        <v>1.7333280000000002</v>
      </c>
      <c r="J8" s="28">
        <f>'2-δικαιώμ'!K8</f>
        <v>0.34666560000000007</v>
      </c>
      <c r="K8" s="166"/>
      <c r="L8" s="166"/>
      <c r="M8" s="35"/>
      <c r="N8" s="35"/>
      <c r="O8" s="35"/>
      <c r="P8" s="166"/>
      <c r="Q8" s="35"/>
      <c r="R8" s="35"/>
      <c r="S8" s="35"/>
      <c r="T8" s="35"/>
      <c r="U8" s="166"/>
      <c r="V8" s="35">
        <f>'2-δικαιώμ'!H8+'2-δικαιώμ'!I8</f>
        <v>2.6399903999999998</v>
      </c>
      <c r="W8" s="35">
        <f>'2-δικαιώμ'!J8</f>
        <v>1.7333280000000002</v>
      </c>
      <c r="X8" s="35">
        <f>'2-δικαιώμ'!K8</f>
        <v>0.34666560000000007</v>
      </c>
      <c r="Y8" s="166"/>
      <c r="Z8" s="35"/>
      <c r="AA8" s="35"/>
      <c r="AB8" s="35"/>
      <c r="AC8" s="35"/>
      <c r="AD8" s="35"/>
    </row>
    <row r="9" spans="1:30" s="18" customFormat="1">
      <c r="A9" s="131"/>
      <c r="B9" s="131" t="str">
        <f>'1-συμβολαια'!C9</f>
        <v>δανείου 3ου κύρου 100.000δρχ ΕΞΟΦΛΗΣΗ</v>
      </c>
      <c r="C9" s="222">
        <f>'1-συμβολαια'!D9</f>
        <v>0</v>
      </c>
      <c r="D9" s="28">
        <f>'8-κ-15-17'!D9</f>
        <v>0</v>
      </c>
      <c r="E9" s="28">
        <f>'8-κ-15-17'!M9</f>
        <v>0</v>
      </c>
      <c r="F9" s="28">
        <f>'8-κ-15-17'!V9</f>
        <v>0</v>
      </c>
      <c r="G9" s="28">
        <f>'2-δικαιώμ'!H9</f>
        <v>0</v>
      </c>
      <c r="H9" s="28">
        <f>'2-δικαιώμ'!I9</f>
        <v>0.60000000000000009</v>
      </c>
      <c r="I9" s="28">
        <f>'2-δικαιώμ'!J9</f>
        <v>0.60000000000000009</v>
      </c>
      <c r="J9" s="28">
        <f>'2-δικαιώμ'!K9</f>
        <v>0.12</v>
      </c>
      <c r="K9" s="166"/>
      <c r="L9" s="166"/>
      <c r="M9" s="35"/>
      <c r="N9" s="35"/>
      <c r="O9" s="35"/>
      <c r="P9" s="166"/>
      <c r="Q9" s="35"/>
      <c r="R9" s="35"/>
      <c r="S9" s="35"/>
      <c r="T9" s="35"/>
      <c r="U9" s="166"/>
      <c r="V9" s="35">
        <f>'2-δικαιώμ'!H9+'2-δικαιώμ'!I9</f>
        <v>0.60000000000000009</v>
      </c>
      <c r="W9" s="35">
        <f>'2-δικαιώμ'!J9</f>
        <v>0.60000000000000009</v>
      </c>
      <c r="X9" s="35">
        <f>'2-δικαιώμ'!K9</f>
        <v>0.12</v>
      </c>
      <c r="Y9" s="166"/>
      <c r="Z9" s="35"/>
      <c r="AA9" s="35"/>
      <c r="AB9" s="35"/>
      <c r="AC9" s="35"/>
      <c r="AD9" s="35"/>
    </row>
    <row r="10" spans="1:30" s="18" customFormat="1">
      <c r="A10" s="131"/>
      <c r="B10" s="131" t="str">
        <f>'1-συμβολαια'!C10</f>
        <v>υποθήκη δανείου  3ου κύρου 100.000δρχ  ΕΞΑΛΕΙΨΗ</v>
      </c>
      <c r="C10" s="222">
        <f>'1-συμβολαια'!D10</f>
        <v>0</v>
      </c>
      <c r="D10" s="28">
        <f>'8-κ-15-17'!D10</f>
        <v>0</v>
      </c>
      <c r="E10" s="28">
        <f>'8-κ-15-17'!M10</f>
        <v>0</v>
      </c>
      <c r="F10" s="28">
        <f>'8-κ-15-17'!V10</f>
        <v>0</v>
      </c>
      <c r="G10" s="28">
        <f>'2-δικαιώμ'!H10</f>
        <v>0</v>
      </c>
      <c r="H10" s="28">
        <f>'2-δικαιώμ'!I10</f>
        <v>0.60000000000000009</v>
      </c>
      <c r="I10" s="28">
        <f>'2-δικαιώμ'!J10</f>
        <v>0.60000000000000009</v>
      </c>
      <c r="J10" s="28">
        <f>'2-δικαιώμ'!K10</f>
        <v>0.12</v>
      </c>
      <c r="K10" s="166"/>
      <c r="L10" s="166"/>
      <c r="M10" s="35"/>
      <c r="N10" s="35"/>
      <c r="O10" s="35"/>
      <c r="P10" s="166"/>
      <c r="Q10" s="35"/>
      <c r="R10" s="35"/>
      <c r="S10" s="35"/>
      <c r="T10" s="35"/>
      <c r="U10" s="166"/>
      <c r="V10" s="35">
        <f>'2-δικαιώμ'!H10+'2-δικαιώμ'!I10</f>
        <v>0.60000000000000009</v>
      </c>
      <c r="W10" s="35">
        <f>'2-δικαιώμ'!J10</f>
        <v>0.60000000000000009</v>
      </c>
      <c r="X10" s="35">
        <f>'2-δικαιώμ'!K10</f>
        <v>0.12</v>
      </c>
      <c r="Y10" s="166"/>
      <c r="Z10" s="35"/>
      <c r="AA10" s="35"/>
      <c r="AB10" s="35"/>
      <c r="AC10" s="35"/>
      <c r="AD10" s="35"/>
    </row>
    <row r="11" spans="1:30" s="18" customFormat="1">
      <c r="A11" s="131"/>
      <c r="B11" s="131" t="str">
        <f>'1-συμβολαια'!C11</f>
        <v>δανείου  3ου κύρου ΤΟΚΟΙ {προΠληρωθέντες VS εξόφλησης]</v>
      </c>
      <c r="C11" s="222">
        <f>'1-συμβολαια'!D11</f>
        <v>222.22</v>
      </c>
      <c r="D11" s="28">
        <f>'8-κ-15-17'!D11</f>
        <v>2.8888600000000002</v>
      </c>
      <c r="E11" s="28">
        <f>'8-κ-15-17'!M11</f>
        <v>0</v>
      </c>
      <c r="F11" s="28">
        <f>'8-κ-15-17'!V11</f>
        <v>0</v>
      </c>
      <c r="G11" s="28">
        <f>'2-δικαιώμ'!H11</f>
        <v>0.23999760000000001</v>
      </c>
      <c r="H11" s="28">
        <f>'2-δικαιώμ'!I11</f>
        <v>0.60000000000000009</v>
      </c>
      <c r="I11" s="28">
        <f>'2-δικαιώμ'!J11</f>
        <v>0.73333200000000009</v>
      </c>
      <c r="J11" s="28">
        <f>'2-δικαιώμ'!K11</f>
        <v>0.1466664</v>
      </c>
      <c r="K11" s="166"/>
      <c r="L11" s="166"/>
      <c r="M11" s="35"/>
      <c r="N11" s="35"/>
      <c r="O11" s="35"/>
      <c r="P11" s="166"/>
      <c r="Q11" s="35"/>
      <c r="R11" s="35"/>
      <c r="S11" s="35"/>
      <c r="T11" s="35"/>
      <c r="U11" s="166"/>
      <c r="V11" s="35">
        <f>'2-δικαιώμ'!H11+'2-δικαιώμ'!I11</f>
        <v>0.83999760000000012</v>
      </c>
      <c r="W11" s="35">
        <f>'2-δικαιώμ'!J11</f>
        <v>0.73333200000000009</v>
      </c>
      <c r="X11" s="35">
        <f>'2-δικαιώμ'!K11</f>
        <v>0.1466664</v>
      </c>
      <c r="Y11" s="166"/>
      <c r="Z11" s="35"/>
      <c r="AA11" s="35"/>
      <c r="AB11" s="35"/>
      <c r="AC11" s="35"/>
      <c r="AD11" s="35"/>
    </row>
    <row r="12" spans="1:30">
      <c r="A12" s="600" t="str">
        <f>'1-συμβολαια'!A12</f>
        <v>σύνολο</v>
      </c>
      <c r="B12" s="601"/>
      <c r="C12" s="602"/>
      <c r="D12" s="326">
        <f t="shared" ref="D12:J12" si="0">SUM(D3:D11)</f>
        <v>51.99974000000001</v>
      </c>
      <c r="E12" s="326">
        <f t="shared" si="0"/>
        <v>0</v>
      </c>
      <c r="F12" s="326">
        <f t="shared" si="0"/>
        <v>0</v>
      </c>
      <c r="G12" s="326">
        <f t="shared" si="0"/>
        <v>4.3199783999999992</v>
      </c>
      <c r="H12" s="326">
        <f t="shared" si="0"/>
        <v>5.4</v>
      </c>
      <c r="I12" s="326">
        <f t="shared" si="0"/>
        <v>7.7999879999999999</v>
      </c>
      <c r="J12" s="326">
        <f t="shared" si="0"/>
        <v>1.5599976000000004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5" spans="1:30">
      <c r="B15" s="95"/>
      <c r="D15" s="2"/>
      <c r="E15" s="2"/>
      <c r="F15" s="2"/>
      <c r="G15" s="2"/>
      <c r="H15" s="2"/>
      <c r="I15" s="2"/>
      <c r="J15" s="2"/>
    </row>
    <row r="16" spans="1:30" ht="15.75">
      <c r="B16" s="229" t="s">
        <v>382</v>
      </c>
      <c r="D16" s="2"/>
      <c r="E16" s="2"/>
      <c r="F16" s="2"/>
      <c r="G16" s="151"/>
      <c r="H16" s="309"/>
      <c r="I16" s="310"/>
      <c r="J16" s="5"/>
      <c r="L16" s="311"/>
    </row>
    <row r="17" spans="2:12" ht="12.75">
      <c r="B17" s="230" t="s">
        <v>383</v>
      </c>
      <c r="D17" s="2"/>
      <c r="E17" s="2"/>
      <c r="F17" s="2"/>
      <c r="G17" s="2"/>
      <c r="H17" s="185"/>
      <c r="I17" s="307"/>
      <c r="L17" s="311"/>
    </row>
    <row r="18" spans="2:12" ht="15.75">
      <c r="B18" s="243" t="s">
        <v>384</v>
      </c>
      <c r="D18" s="2"/>
      <c r="E18" s="2"/>
      <c r="F18" s="2"/>
      <c r="G18" s="318"/>
      <c r="H18" s="8"/>
      <c r="I18" s="4"/>
      <c r="J18" s="5"/>
      <c r="L18" s="5"/>
    </row>
    <row r="19" spans="2:12">
      <c r="B19" s="95"/>
      <c r="D19" s="2"/>
      <c r="E19" s="2"/>
      <c r="F19" s="2"/>
      <c r="G19" s="318"/>
      <c r="H19" s="8"/>
      <c r="I19" s="4"/>
    </row>
    <row r="20" spans="2:12">
      <c r="B20" s="95"/>
      <c r="D20" s="2"/>
      <c r="E20" s="2"/>
      <c r="F20" s="2"/>
      <c r="G20" s="318"/>
      <c r="H20" s="8"/>
      <c r="I20" s="4"/>
      <c r="J20" s="5"/>
      <c r="K20" s="5"/>
      <c r="L20" s="5"/>
    </row>
    <row r="21" spans="2:12">
      <c r="B21" s="95"/>
      <c r="D21" s="2"/>
      <c r="E21" s="2"/>
      <c r="F21" s="2"/>
      <c r="G21" s="318"/>
      <c r="H21" s="8"/>
      <c r="I21" s="4"/>
      <c r="J21" s="5"/>
      <c r="K21" s="5"/>
      <c r="L21" s="5"/>
    </row>
    <row r="22" spans="2:12">
      <c r="B22" s="95"/>
      <c r="D22" s="2"/>
      <c r="E22" s="2"/>
      <c r="F22" s="2"/>
      <c r="G22" s="318"/>
      <c r="H22" s="8"/>
      <c r="I22" s="4"/>
      <c r="J22" s="5"/>
      <c r="K22" s="5"/>
      <c r="L22" s="5"/>
    </row>
    <row r="23" spans="2:12">
      <c r="B23" s="95"/>
      <c r="D23" s="2"/>
      <c r="E23" s="2"/>
      <c r="F23" s="2"/>
      <c r="G23" s="318"/>
      <c r="H23" s="8"/>
      <c r="I23" s="4"/>
      <c r="J23" s="5"/>
      <c r="K23" s="5"/>
      <c r="L23" s="5"/>
    </row>
    <row r="24" spans="2:12">
      <c r="B24" s="95"/>
      <c r="D24" s="2"/>
      <c r="E24" s="2"/>
      <c r="F24" s="2"/>
      <c r="G24" s="2"/>
      <c r="H24" s="5"/>
      <c r="I24" s="5"/>
      <c r="J24" s="5"/>
      <c r="K24" s="5"/>
      <c r="L24" s="5"/>
    </row>
    <row r="25" spans="2:12">
      <c r="G25" s="2"/>
      <c r="H25" s="5"/>
      <c r="I25" s="5"/>
      <c r="J25" s="5"/>
      <c r="K25" s="5"/>
      <c r="L25" s="5"/>
    </row>
    <row r="26" spans="2:12">
      <c r="G26" s="2"/>
      <c r="H26" s="5"/>
      <c r="I26" s="5"/>
      <c r="J26" s="5"/>
      <c r="K26" s="5"/>
      <c r="L26" s="5"/>
    </row>
    <row r="27" spans="2:12" ht="15">
      <c r="G27" s="2"/>
      <c r="H27" s="4"/>
      <c r="I27" s="323"/>
      <c r="J27" s="5"/>
      <c r="K27" s="5"/>
      <c r="L27" s="5"/>
    </row>
    <row r="28" spans="2:12" ht="15">
      <c r="G28" s="2"/>
      <c r="H28" s="2"/>
      <c r="I28" s="324"/>
      <c r="K28" s="5"/>
      <c r="L28" s="5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1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10.42578125" style="8" bestFit="1" customWidth="1"/>
    <col min="2" max="2" width="68.28515625" style="95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89" t="s">
        <v>1</v>
      </c>
      <c r="B1" s="491" t="s">
        <v>0</v>
      </c>
      <c r="C1" s="528" t="s">
        <v>7</v>
      </c>
      <c r="D1" s="620" t="s">
        <v>45</v>
      </c>
      <c r="E1" s="621"/>
      <c r="F1" s="622" t="s">
        <v>391</v>
      </c>
      <c r="G1" s="623"/>
      <c r="H1" s="618" t="s">
        <v>57</v>
      </c>
      <c r="I1" s="615" t="s">
        <v>29</v>
      </c>
      <c r="J1" s="616"/>
      <c r="K1" s="617"/>
    </row>
    <row r="2" spans="1:17" ht="12.75" thickBot="1">
      <c r="A2" s="490"/>
      <c r="B2" s="492"/>
      <c r="C2" s="529"/>
      <c r="D2" s="241" t="s">
        <v>321</v>
      </c>
      <c r="E2" s="245" t="s">
        <v>93</v>
      </c>
      <c r="F2" s="244" t="s">
        <v>321</v>
      </c>
      <c r="G2" s="242" t="s">
        <v>33</v>
      </c>
      <c r="H2" s="619"/>
      <c r="I2" s="519"/>
      <c r="J2" s="485"/>
      <c r="K2" s="486"/>
    </row>
    <row r="3" spans="1:17" s="115" customFormat="1" ht="14.25">
      <c r="A3" s="117" t="str">
        <f>'1-συμβολαια'!A3</f>
        <v>4ο</v>
      </c>
      <c r="B3" s="118" t="str">
        <f>'1-συμβολαια'!C3</f>
        <v>δανείου 3ου [=…τραπ] κύρου 7.000.000δρχ ΕΞΟΦΛΗΣΗ</v>
      </c>
      <c r="C3" s="119">
        <f>'1-συμβολαια'!D3</f>
        <v>0</v>
      </c>
      <c r="D3" s="247"/>
      <c r="E3" s="246"/>
      <c r="F3" s="401"/>
      <c r="G3" s="403"/>
      <c r="H3" s="403"/>
      <c r="I3" s="137" t="s">
        <v>138</v>
      </c>
      <c r="J3" s="137" t="s">
        <v>136</v>
      </c>
      <c r="K3" s="25"/>
    </row>
    <row r="4" spans="1:17" s="115" customFormat="1" ht="14.25">
      <c r="A4" s="117">
        <f>'1-συμβολαια'!A4</f>
        <v>0</v>
      </c>
      <c r="B4" s="118" t="str">
        <f>'1-συμβολαια'!C4</f>
        <v>υποθήκη δανείου  3ου [=…τραπ] κύρου 7.000.000δρχ  ΕΞΑΛΕΙΨΗ</v>
      </c>
      <c r="C4" s="119">
        <f>'1-συμβολαια'!D4</f>
        <v>0</v>
      </c>
      <c r="D4" s="247"/>
      <c r="E4" s="246"/>
      <c r="F4" s="401"/>
      <c r="G4" s="403"/>
      <c r="H4" s="403"/>
      <c r="I4" s="137" t="s">
        <v>138</v>
      </c>
      <c r="J4" s="137" t="s">
        <v>136</v>
      </c>
      <c r="K4" s="25"/>
    </row>
    <row r="5" spans="1:17" s="115" customFormat="1" ht="14.25">
      <c r="A5" s="117">
        <f>'1-συμβολαια'!A5</f>
        <v>0</v>
      </c>
      <c r="B5" s="118" t="str">
        <f>'1-συμβολαια'!C5</f>
        <v>δανείου  3ου [=…τραπ] ΤΟΚΟΙ {προΠληρωθέντες VS εξόφλησης]</v>
      </c>
      <c r="C5" s="119">
        <f>'1-συμβολαια'!D5</f>
        <v>1888.88</v>
      </c>
      <c r="D5" s="247"/>
      <c r="E5" s="246"/>
      <c r="F5" s="401"/>
      <c r="G5" s="403"/>
      <c r="H5" s="403"/>
      <c r="I5" s="137" t="s">
        <v>138</v>
      </c>
      <c r="J5" s="137" t="s">
        <v>136</v>
      </c>
      <c r="K5" s="25"/>
    </row>
    <row r="6" spans="1:17" s="115" customFormat="1" ht="14.25">
      <c r="A6" s="117">
        <f>'1-συμβολαια'!A6</f>
        <v>0</v>
      </c>
      <c r="B6" s="118" t="str">
        <f>'1-συμβολαια'!C6</f>
        <v>δανείου 3ου [=…τραπ] κύρου 7.000.000δρχ ΕΞΟΦΛΗΣΗ</v>
      </c>
      <c r="C6" s="119">
        <f>'1-συμβολαια'!D6</f>
        <v>0</v>
      </c>
      <c r="D6" s="247"/>
      <c r="E6" s="246"/>
      <c r="F6" s="401"/>
      <c r="G6" s="403"/>
      <c r="H6" s="403"/>
      <c r="I6" s="137" t="s">
        <v>138</v>
      </c>
      <c r="J6" s="137" t="s">
        <v>136</v>
      </c>
      <c r="K6" s="25"/>
    </row>
    <row r="7" spans="1:17" s="115" customFormat="1" ht="14.25">
      <c r="A7" s="117">
        <f>'1-συμβολαια'!A7</f>
        <v>0</v>
      </c>
      <c r="B7" s="118" t="str">
        <f>'1-συμβολαια'!C7</f>
        <v>υποθήκη δανείου  3ου [=…τραπ] κύρου 7.000.000δρχ  ΕΞΑΛΕΙΨΗ</v>
      </c>
      <c r="C7" s="119">
        <f>'1-συμβολαια'!D7</f>
        <v>0</v>
      </c>
      <c r="D7" s="247"/>
      <c r="E7" s="246"/>
      <c r="F7" s="401"/>
      <c r="G7" s="403"/>
      <c r="H7" s="403"/>
      <c r="I7" s="137" t="s">
        <v>138</v>
      </c>
      <c r="J7" s="137" t="s">
        <v>136</v>
      </c>
      <c r="K7" s="25"/>
    </row>
    <row r="8" spans="1:17" s="115" customFormat="1" ht="14.25">
      <c r="A8" s="117">
        <f>'1-συμβολαια'!A8</f>
        <v>0</v>
      </c>
      <c r="B8" s="118" t="str">
        <f>'1-συμβολαια'!C8</f>
        <v>δανείου  3ου [=…τραπ] ΤΟΚΟΙ {προΠληρωθέντες VS εξόφλησης]</v>
      </c>
      <c r="C8" s="119">
        <f>'1-συμβολαια'!D8</f>
        <v>1888.88</v>
      </c>
      <c r="D8" s="247"/>
      <c r="E8" s="246"/>
      <c r="F8" s="401"/>
      <c r="G8" s="403"/>
      <c r="H8" s="403"/>
      <c r="I8" s="137" t="s">
        <v>138</v>
      </c>
      <c r="J8" s="137" t="s">
        <v>136</v>
      </c>
      <c r="K8" s="25"/>
    </row>
    <row r="9" spans="1:17" s="115" customFormat="1" ht="14.25">
      <c r="A9" s="117">
        <f>'1-συμβολαια'!A9</f>
        <v>0</v>
      </c>
      <c r="B9" s="118" t="str">
        <f>'1-συμβολαια'!C9</f>
        <v>δανείου 3ου κύρου 100.000δρχ ΕΞΟΦΛΗΣΗ</v>
      </c>
      <c r="C9" s="119">
        <f>'1-συμβολαια'!D9</f>
        <v>0</v>
      </c>
      <c r="D9" s="247"/>
      <c r="E9" s="246"/>
      <c r="F9" s="401"/>
      <c r="G9" s="403"/>
      <c r="H9" s="403"/>
      <c r="I9" s="137" t="s">
        <v>138</v>
      </c>
      <c r="J9" s="137" t="s">
        <v>136</v>
      </c>
      <c r="K9" s="25"/>
    </row>
    <row r="10" spans="1:17" s="115" customFormat="1" ht="14.25">
      <c r="A10" s="117">
        <f>'1-συμβολαια'!A10</f>
        <v>0</v>
      </c>
      <c r="B10" s="118" t="str">
        <f>'1-συμβολαια'!C10</f>
        <v>υποθήκη δανείου  3ου κύρου 100.000δρχ  ΕΞΑΛΕΙΨΗ</v>
      </c>
      <c r="C10" s="119">
        <f>'1-συμβολαια'!D10</f>
        <v>0</v>
      </c>
      <c r="D10" s="247"/>
      <c r="E10" s="246"/>
      <c r="F10" s="401"/>
      <c r="G10" s="403"/>
      <c r="H10" s="403"/>
      <c r="I10" s="137" t="s">
        <v>138</v>
      </c>
      <c r="J10" s="137" t="s">
        <v>136</v>
      </c>
      <c r="K10" s="25"/>
    </row>
    <row r="11" spans="1:17" s="115" customFormat="1" ht="14.25">
      <c r="A11" s="117">
        <f>'1-συμβολαια'!A11</f>
        <v>0</v>
      </c>
      <c r="B11" s="118" t="str">
        <f>'1-συμβολαια'!C11</f>
        <v>δανείου  3ου κύρου ΤΟΚΟΙ {προΠληρωθέντες VS εξόφλησης]</v>
      </c>
      <c r="C11" s="119">
        <f>'1-συμβολαια'!D11</f>
        <v>222.22</v>
      </c>
      <c r="D11" s="247"/>
      <c r="E11" s="246"/>
      <c r="F11" s="401"/>
      <c r="G11" s="403"/>
      <c r="H11" s="403"/>
      <c r="I11" s="137" t="s">
        <v>138</v>
      </c>
      <c r="J11" s="137" t="s">
        <v>136</v>
      </c>
      <c r="K11" s="25"/>
    </row>
    <row r="12" spans="1:17" ht="15.75">
      <c r="A12" s="505" t="s">
        <v>56</v>
      </c>
      <c r="B12" s="506"/>
      <c r="C12" s="506"/>
      <c r="D12" s="248">
        <f>SUM(D3:D11)</f>
        <v>0</v>
      </c>
      <c r="E12" s="248">
        <f>SUM(E3:E11)</f>
        <v>0</v>
      </c>
      <c r="F12" s="402">
        <f>SUM(F3:F11)</f>
        <v>0</v>
      </c>
      <c r="G12" s="402">
        <f>SUM(G3:G11)</f>
        <v>0</v>
      </c>
      <c r="H12" s="402">
        <f>SUM(H3:H11)</f>
        <v>0</v>
      </c>
    </row>
    <row r="13" spans="1:17" ht="15.75">
      <c r="I13" s="134" t="s">
        <v>105</v>
      </c>
      <c r="J13" s="151"/>
      <c r="K13" s="151"/>
      <c r="L13" s="129"/>
      <c r="M13" s="129"/>
      <c r="N13" s="129"/>
      <c r="O13" s="129"/>
      <c r="P13" s="5"/>
    </row>
    <row r="14" spans="1:17" ht="15.75">
      <c r="I14" s="250"/>
      <c r="J14" s="151" t="s">
        <v>106</v>
      </c>
      <c r="K14" s="151"/>
      <c r="L14" s="151"/>
      <c r="M14" s="151"/>
      <c r="N14" s="151"/>
      <c r="O14" s="151"/>
      <c r="P14" s="250"/>
      <c r="Q14" s="249"/>
    </row>
    <row r="15" spans="1:17" ht="15.75">
      <c r="I15" s="250"/>
      <c r="J15" s="250"/>
      <c r="K15" s="251"/>
      <c r="L15" s="251"/>
      <c r="M15" s="251"/>
      <c r="N15" s="251"/>
      <c r="O15" s="251"/>
      <c r="P15" s="251"/>
      <c r="Q15" s="249"/>
    </row>
    <row r="16" spans="1:17" ht="15.75">
      <c r="I16" s="250"/>
      <c r="J16" s="250"/>
      <c r="K16" s="151"/>
      <c r="L16" s="251"/>
      <c r="M16" s="251"/>
      <c r="N16" s="151"/>
      <c r="O16" s="151"/>
      <c r="P16" s="151"/>
      <c r="Q16" s="249"/>
    </row>
    <row r="17" spans="9:17" ht="15.75">
      <c r="I17" s="250"/>
      <c r="J17" s="250"/>
      <c r="K17" s="251"/>
      <c r="L17" s="251"/>
      <c r="M17" s="251"/>
      <c r="N17" s="251"/>
      <c r="O17" s="251"/>
      <c r="P17" s="251"/>
      <c r="Q17" s="249"/>
    </row>
    <row r="18" spans="9:17" ht="15.75">
      <c r="L18" s="136"/>
      <c r="Q18" s="249"/>
    </row>
    <row r="19" spans="9:17" ht="15.75">
      <c r="L19" s="136"/>
    </row>
    <row r="20" spans="9:17" ht="15.75">
      <c r="L20" s="136"/>
    </row>
    <row r="21" spans="9:17" ht="15.75">
      <c r="L21" s="136"/>
    </row>
  </sheetData>
  <mergeCells count="8">
    <mergeCell ref="I1:K2"/>
    <mergeCell ref="H1:H2"/>
    <mergeCell ref="A12:C12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C25" sqref="C25"/>
    </sheetView>
  </sheetViews>
  <sheetFormatPr defaultRowHeight="15"/>
  <cols>
    <col min="1" max="1" width="11.5703125" style="108" bestFit="1" customWidth="1"/>
    <col min="2" max="2" width="70.1406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89" t="s">
        <v>1</v>
      </c>
      <c r="B1" s="624" t="s">
        <v>0</v>
      </c>
      <c r="C1" s="626" t="s">
        <v>145</v>
      </c>
      <c r="D1" s="626"/>
      <c r="E1" s="626"/>
      <c r="F1" s="627" t="s">
        <v>29</v>
      </c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9"/>
    </row>
    <row r="2" spans="1:22" ht="16.5" thickBot="1">
      <c r="A2" s="490"/>
      <c r="B2" s="625"/>
      <c r="C2" s="106" t="s">
        <v>23</v>
      </c>
      <c r="D2" s="111" t="s">
        <v>9</v>
      </c>
      <c r="E2" s="114" t="s">
        <v>33</v>
      </c>
      <c r="F2" s="298">
        <v>61</v>
      </c>
      <c r="G2" s="298">
        <v>62</v>
      </c>
      <c r="H2" s="298">
        <v>63</v>
      </c>
      <c r="I2" s="299">
        <v>64</v>
      </c>
      <c r="J2" s="300" t="s">
        <v>401</v>
      </c>
      <c r="K2" s="300" t="s">
        <v>402</v>
      </c>
      <c r="L2" s="300" t="s">
        <v>403</v>
      </c>
      <c r="M2" s="301">
        <v>65</v>
      </c>
      <c r="N2" s="302" t="s">
        <v>404</v>
      </c>
      <c r="O2" s="302" t="s">
        <v>405</v>
      </c>
      <c r="P2" s="302" t="s">
        <v>406</v>
      </c>
      <c r="Q2" s="302" t="s">
        <v>407</v>
      </c>
      <c r="R2" s="302" t="s">
        <v>408</v>
      </c>
      <c r="S2" s="298">
        <v>67</v>
      </c>
      <c r="T2" s="188"/>
      <c r="U2" s="188"/>
      <c r="V2" s="297"/>
    </row>
    <row r="3" spans="1:22" s="148" customFormat="1">
      <c r="A3" s="442" t="str">
        <f>'1-συμβολαια'!A3</f>
        <v>4ο</v>
      </c>
      <c r="B3" s="443" t="str">
        <f>'1-συμβολαια'!C3</f>
        <v>δανείου 3ου [=…τραπ] κύρου 7.000.000δρχ ΕΞΟΦΛΗΣΗ</v>
      </c>
      <c r="C3" s="415"/>
      <c r="D3" s="378"/>
      <c r="E3" s="415"/>
      <c r="F3" s="404"/>
      <c r="G3" s="404"/>
      <c r="H3" s="405"/>
      <c r="I3" s="406"/>
      <c r="J3" s="406"/>
      <c r="K3" s="406"/>
      <c r="L3" s="406"/>
      <c r="M3" s="406"/>
      <c r="N3" s="404"/>
      <c r="O3" s="404"/>
      <c r="P3" s="404"/>
      <c r="Q3" s="404"/>
      <c r="R3" s="407"/>
      <c r="S3" s="404"/>
      <c r="T3" s="404"/>
      <c r="U3" s="404"/>
      <c r="V3" s="404"/>
    </row>
    <row r="4" spans="1:22" s="148" customFormat="1">
      <c r="A4" s="441">
        <f>'1-συμβολαια'!A4</f>
        <v>0</v>
      </c>
      <c r="B4" s="377" t="str">
        <f>'1-συμβολαια'!C4</f>
        <v>υποθήκη δανείου  3ου [=…τραπ] κύρου 7.000.000δρχ  ΕΞΑΛΕΙΨΗ</v>
      </c>
      <c r="C4" s="355">
        <f>'1-συμβολαια'!L4</f>
        <v>34.08</v>
      </c>
      <c r="D4" s="378">
        <f>'1-συμβολαια'!N4</f>
        <v>0</v>
      </c>
      <c r="E4" s="415">
        <f t="shared" ref="E4:E11" si="0">C4-D4</f>
        <v>34.08</v>
      </c>
      <c r="F4" s="356">
        <v>61</v>
      </c>
      <c r="G4" s="356">
        <v>62</v>
      </c>
      <c r="H4" s="379"/>
      <c r="I4" s="380"/>
      <c r="J4" s="380"/>
      <c r="K4" s="380"/>
      <c r="L4" s="380"/>
      <c r="M4" s="380"/>
      <c r="N4" s="356"/>
      <c r="O4" s="356"/>
      <c r="P4" s="356"/>
      <c r="Q4" s="356"/>
      <c r="R4" s="382"/>
      <c r="S4" s="356"/>
      <c r="T4" s="356"/>
      <c r="U4" s="356"/>
      <c r="V4" s="356"/>
    </row>
    <row r="5" spans="1:22" s="148" customFormat="1">
      <c r="A5" s="441">
        <f>'1-συμβολαια'!A5</f>
        <v>0</v>
      </c>
      <c r="B5" s="377" t="str">
        <f>'1-συμβολαια'!C5</f>
        <v>δανείου  3ου [=…τραπ] ΤΟΚΟΙ {προΠληρωθέντες VS εξόφλησης]</v>
      </c>
      <c r="C5" s="355">
        <f>'1-συμβολαια'!L5</f>
        <v>41.346576000000006</v>
      </c>
      <c r="D5" s="378">
        <f>'1-συμβολαια'!N5</f>
        <v>0</v>
      </c>
      <c r="E5" s="415">
        <f t="shared" si="0"/>
        <v>41.346576000000006</v>
      </c>
      <c r="F5" s="356">
        <v>61</v>
      </c>
      <c r="G5" s="356">
        <v>62</v>
      </c>
      <c r="H5" s="379"/>
      <c r="I5" s="380"/>
      <c r="J5" s="380"/>
      <c r="K5" s="380"/>
      <c r="L5" s="380"/>
      <c r="M5" s="380"/>
      <c r="N5" s="356"/>
      <c r="O5" s="356"/>
      <c r="P5" s="356"/>
      <c r="Q5" s="356"/>
      <c r="R5" s="382"/>
      <c r="S5" s="356"/>
      <c r="T5" s="356"/>
      <c r="U5" s="356"/>
      <c r="V5" s="356"/>
    </row>
    <row r="6" spans="1:22" s="148" customFormat="1">
      <c r="A6" s="441">
        <f>'1-συμβολαια'!A6</f>
        <v>0</v>
      </c>
      <c r="B6" s="377" t="str">
        <f>'1-συμβολαια'!C6</f>
        <v>δανείου 3ου [=…τραπ] κύρου 7.000.000δρχ ΕΞΟΦΛΗΣΗ</v>
      </c>
      <c r="C6" s="355">
        <f>'1-συμβολαια'!L6</f>
        <v>22.08</v>
      </c>
      <c r="D6" s="378">
        <f>'1-συμβολαια'!N6</f>
        <v>0</v>
      </c>
      <c r="E6" s="415">
        <f t="shared" si="0"/>
        <v>22.08</v>
      </c>
      <c r="F6" s="356">
        <v>61</v>
      </c>
      <c r="G6" s="356">
        <v>62</v>
      </c>
      <c r="H6" s="379"/>
      <c r="I6" s="380"/>
      <c r="J6" s="380"/>
      <c r="K6" s="380"/>
      <c r="L6" s="380"/>
      <c r="M6" s="380"/>
      <c r="N6" s="356"/>
      <c r="O6" s="356"/>
      <c r="P6" s="356"/>
      <c r="Q6" s="356"/>
      <c r="R6" s="382"/>
      <c r="S6" s="356"/>
      <c r="T6" s="356"/>
      <c r="U6" s="356"/>
      <c r="V6" s="356"/>
    </row>
    <row r="7" spans="1:22" s="148" customFormat="1">
      <c r="A7" s="441">
        <f>'1-συμβολαια'!A7</f>
        <v>0</v>
      </c>
      <c r="B7" s="377" t="str">
        <f>'1-συμβολαια'!C7</f>
        <v>υποθήκη δανείου  3ου [=…τραπ] κύρου 7.000.000δρχ  ΕΞΑΛΕΙΨΗ</v>
      </c>
      <c r="C7" s="355">
        <f>'1-συμβολαια'!L7</f>
        <v>34.08</v>
      </c>
      <c r="D7" s="378">
        <f>'1-συμβολαια'!N7</f>
        <v>0</v>
      </c>
      <c r="E7" s="415">
        <f t="shared" si="0"/>
        <v>34.08</v>
      </c>
      <c r="F7" s="356">
        <v>61</v>
      </c>
      <c r="G7" s="356">
        <v>62</v>
      </c>
      <c r="H7" s="379"/>
      <c r="I7" s="380"/>
      <c r="J7" s="380"/>
      <c r="K7" s="380"/>
      <c r="L7" s="380"/>
      <c r="M7" s="380"/>
      <c r="N7" s="356"/>
      <c r="O7" s="356"/>
      <c r="P7" s="356"/>
      <c r="Q7" s="356"/>
      <c r="R7" s="382"/>
      <c r="S7" s="356"/>
      <c r="T7" s="356"/>
      <c r="U7" s="356"/>
      <c r="V7" s="356"/>
    </row>
    <row r="8" spans="1:22" s="148" customFormat="1">
      <c r="A8" s="441">
        <f>'1-συμβολαια'!A8</f>
        <v>0</v>
      </c>
      <c r="B8" s="377" t="str">
        <f>'1-συμβολαια'!C8</f>
        <v>δανείου  3ου [=…τραπ] ΤΟΚΟΙ {προΠληρωθέντες VS εξόφλησης]</v>
      </c>
      <c r="C8" s="355">
        <f>'1-συμβολαια'!L8</f>
        <v>41.346576000000006</v>
      </c>
      <c r="D8" s="378">
        <f>'1-συμβολαια'!N8</f>
        <v>0</v>
      </c>
      <c r="E8" s="415">
        <f t="shared" si="0"/>
        <v>41.346576000000006</v>
      </c>
      <c r="F8" s="356">
        <v>61</v>
      </c>
      <c r="G8" s="356">
        <v>62</v>
      </c>
      <c r="H8" s="379"/>
      <c r="I8" s="380"/>
      <c r="J8" s="380"/>
      <c r="K8" s="380"/>
      <c r="L8" s="380"/>
      <c r="M8" s="380"/>
      <c r="N8" s="356"/>
      <c r="O8" s="356"/>
      <c r="P8" s="356"/>
      <c r="Q8" s="356"/>
      <c r="R8" s="382"/>
      <c r="S8" s="356"/>
      <c r="T8" s="356"/>
      <c r="U8" s="356"/>
      <c r="V8" s="356"/>
    </row>
    <row r="9" spans="1:22" s="148" customFormat="1">
      <c r="A9" s="441">
        <f>'1-συμβολαια'!A9</f>
        <v>0</v>
      </c>
      <c r="B9" s="377" t="str">
        <f>'1-συμβολαια'!C9</f>
        <v>δανείου 3ου κύρου 100.000δρχ ΕΞΟΦΛΗΣΗ</v>
      </c>
      <c r="C9" s="355">
        <f>'1-συμβολαια'!L9</f>
        <v>22.08</v>
      </c>
      <c r="D9" s="378">
        <f>'1-συμβολαια'!N9</f>
        <v>0</v>
      </c>
      <c r="E9" s="415">
        <f t="shared" si="0"/>
        <v>22.08</v>
      </c>
      <c r="F9" s="356">
        <v>61</v>
      </c>
      <c r="G9" s="356">
        <v>62</v>
      </c>
      <c r="H9" s="379"/>
      <c r="I9" s="380"/>
      <c r="J9" s="380"/>
      <c r="K9" s="380"/>
      <c r="L9" s="380"/>
      <c r="M9" s="380"/>
      <c r="N9" s="356"/>
      <c r="O9" s="356"/>
      <c r="P9" s="356"/>
      <c r="Q9" s="356"/>
      <c r="R9" s="382"/>
      <c r="S9" s="356"/>
      <c r="T9" s="356"/>
      <c r="U9" s="356"/>
      <c r="V9" s="356"/>
    </row>
    <row r="10" spans="1:22" s="148" customFormat="1">
      <c r="A10" s="441">
        <f>'1-συμβολαια'!A10</f>
        <v>0</v>
      </c>
      <c r="B10" s="377" t="str">
        <f>'1-συμβολαια'!C10</f>
        <v>υποθήκη δανείου  3ου κύρου 100.000δρχ  ΕΞΑΛΕΙΨΗ</v>
      </c>
      <c r="C10" s="355">
        <f>'1-συμβολαια'!L10</f>
        <v>34.08</v>
      </c>
      <c r="D10" s="378">
        <f>'1-συμβολαια'!N10</f>
        <v>0</v>
      </c>
      <c r="E10" s="415">
        <f t="shared" si="0"/>
        <v>34.08</v>
      </c>
      <c r="F10" s="356">
        <v>61</v>
      </c>
      <c r="G10" s="356">
        <v>62</v>
      </c>
      <c r="H10" s="379"/>
      <c r="I10" s="380"/>
      <c r="J10" s="380"/>
      <c r="K10" s="380"/>
      <c r="L10" s="380"/>
      <c r="M10" s="380"/>
      <c r="N10" s="356"/>
      <c r="O10" s="356"/>
      <c r="P10" s="356"/>
      <c r="Q10" s="356"/>
      <c r="R10" s="382"/>
      <c r="S10" s="356"/>
      <c r="T10" s="356"/>
      <c r="U10" s="356"/>
      <c r="V10" s="356"/>
    </row>
    <row r="11" spans="1:22" s="148" customFormat="1">
      <c r="A11" s="441">
        <f>'1-συμβολαια'!A11</f>
        <v>0</v>
      </c>
      <c r="B11" s="377" t="str">
        <f>'1-συμβολαια'!C11</f>
        <v>δανείου  3ου κύρου ΤΟΚΟΙ {προΠληρωθέντες VS εξόφλησης]</v>
      </c>
      <c r="C11" s="355">
        <f>'1-συμβολαια'!L11</f>
        <v>24.346643999999998</v>
      </c>
      <c r="D11" s="378">
        <f>'1-συμβολαια'!N11</f>
        <v>0</v>
      </c>
      <c r="E11" s="415">
        <f t="shared" si="0"/>
        <v>24.346643999999998</v>
      </c>
      <c r="F11" s="356">
        <v>61</v>
      </c>
      <c r="G11" s="356">
        <v>62</v>
      </c>
      <c r="H11" s="379"/>
      <c r="I11" s="380"/>
      <c r="J11" s="380"/>
      <c r="K11" s="380"/>
      <c r="L11" s="380"/>
      <c r="M11" s="380"/>
      <c r="N11" s="356"/>
      <c r="O11" s="356"/>
      <c r="P11" s="356"/>
      <c r="Q11" s="356"/>
      <c r="R11" s="382"/>
      <c r="S11" s="356"/>
      <c r="T11" s="356"/>
      <c r="U11" s="356"/>
      <c r="V11" s="356"/>
    </row>
    <row r="12" spans="1:22" ht="15.75">
      <c r="A12" s="505" t="s">
        <v>47</v>
      </c>
      <c r="B12" s="506"/>
      <c r="C12" s="102">
        <f>SUM(C3:C11)</f>
        <v>253.43979599999997</v>
      </c>
      <c r="D12" s="112">
        <f>SUM(D3:D11)</f>
        <v>0</v>
      </c>
      <c r="E12" s="102">
        <f>SUM(E3:E11)</f>
        <v>253.43979599999997</v>
      </c>
      <c r="I12" s="71">
        <f t="shared" ref="I12:T12" si="1">SUM(I3:I11)</f>
        <v>0</v>
      </c>
      <c r="J12" s="71">
        <f t="shared" si="1"/>
        <v>0</v>
      </c>
      <c r="K12" s="71">
        <f t="shared" si="1"/>
        <v>0</v>
      </c>
      <c r="L12" s="71">
        <f t="shared" si="1"/>
        <v>0</v>
      </c>
      <c r="M12" s="71">
        <f t="shared" si="1"/>
        <v>0</v>
      </c>
      <c r="N12" s="71">
        <f t="shared" si="1"/>
        <v>0</v>
      </c>
      <c r="O12" s="71">
        <f t="shared" si="1"/>
        <v>0</v>
      </c>
      <c r="P12" s="71">
        <f t="shared" si="1"/>
        <v>0</v>
      </c>
      <c r="Q12" s="71">
        <f t="shared" si="1"/>
        <v>0</v>
      </c>
      <c r="R12" s="71">
        <f t="shared" si="1"/>
        <v>0</v>
      </c>
      <c r="S12" s="71">
        <f t="shared" si="1"/>
        <v>0</v>
      </c>
      <c r="T12" s="71">
        <f t="shared" si="1"/>
        <v>0</v>
      </c>
    </row>
    <row r="13" spans="1:22"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127"/>
    </row>
    <row r="14" spans="1:22" ht="15.75">
      <c r="F14" s="170" t="s">
        <v>242</v>
      </c>
      <c r="G14" s="134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304"/>
    </row>
    <row r="15" spans="1:22" ht="15.75">
      <c r="F15" s="305"/>
      <c r="G15" s="151" t="s">
        <v>243</v>
      </c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4"/>
    </row>
    <row r="16" spans="1:22" ht="15.75">
      <c r="F16" s="304"/>
      <c r="G16" s="304"/>
      <c r="H16" s="170" t="s">
        <v>244</v>
      </c>
      <c r="I16" s="134"/>
      <c r="J16" s="134"/>
      <c r="K16" s="134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4"/>
    </row>
    <row r="17" spans="2:22" ht="15.75">
      <c r="F17" s="304"/>
      <c r="G17" s="305"/>
      <c r="H17" s="304"/>
      <c r="I17" s="151" t="s">
        <v>269</v>
      </c>
      <c r="J17" s="151"/>
      <c r="K17" s="151"/>
      <c r="L17" s="306"/>
      <c r="M17" s="306"/>
      <c r="N17" s="306"/>
      <c r="O17" s="306"/>
      <c r="P17" s="306"/>
      <c r="Q17" s="306"/>
      <c r="R17" s="306"/>
      <c r="S17" s="306"/>
      <c r="T17" s="306"/>
      <c r="U17" s="303"/>
      <c r="V17" s="304"/>
    </row>
    <row r="18" spans="2:22" ht="15.75">
      <c r="F18" s="304"/>
      <c r="G18" s="305"/>
      <c r="H18" s="304"/>
      <c r="I18" s="151"/>
      <c r="J18" s="170" t="s">
        <v>409</v>
      </c>
      <c r="K18" s="151"/>
      <c r="L18" s="306"/>
      <c r="M18" s="306"/>
      <c r="N18" s="306"/>
      <c r="O18" s="306"/>
      <c r="P18" s="306"/>
      <c r="Q18" s="306"/>
      <c r="R18" s="306"/>
      <c r="S18" s="306"/>
      <c r="T18" s="306"/>
      <c r="U18" s="303"/>
      <c r="V18" s="304"/>
    </row>
    <row r="19" spans="2:22" ht="15.75">
      <c r="F19" s="304"/>
      <c r="G19" s="305"/>
      <c r="H19" s="304"/>
      <c r="I19" s="151"/>
      <c r="J19" s="151"/>
      <c r="K19" s="151" t="s">
        <v>410</v>
      </c>
      <c r="L19" s="306"/>
      <c r="M19" s="306"/>
      <c r="N19" s="306"/>
      <c r="O19" s="306"/>
      <c r="P19" s="306"/>
      <c r="Q19" s="306"/>
      <c r="R19" s="306"/>
      <c r="S19" s="306"/>
      <c r="T19" s="306"/>
      <c r="U19" s="303"/>
      <c r="V19" s="304"/>
    </row>
    <row r="20" spans="2:22" ht="15.75">
      <c r="F20" s="304"/>
      <c r="G20" s="304"/>
      <c r="H20" s="303"/>
      <c r="I20" s="306"/>
      <c r="J20" s="306"/>
      <c r="K20" s="306"/>
      <c r="L20" s="170" t="s">
        <v>411</v>
      </c>
      <c r="M20" s="306"/>
      <c r="N20" s="306"/>
      <c r="O20" s="306"/>
      <c r="P20" s="306"/>
      <c r="Q20" s="306"/>
      <c r="R20" s="306"/>
      <c r="S20" s="306"/>
      <c r="T20" s="306"/>
      <c r="U20" s="303"/>
      <c r="V20" s="304"/>
    </row>
    <row r="21" spans="2:22" ht="15.75">
      <c r="C21" s="110">
        <f>SUM(C13:C14)</f>
        <v>0</v>
      </c>
      <c r="F21" s="303"/>
      <c r="G21" s="303"/>
      <c r="H21" s="303"/>
      <c r="I21" s="306"/>
      <c r="J21" s="306"/>
      <c r="K21" s="306"/>
      <c r="L21" s="306"/>
      <c r="M21" s="151" t="s">
        <v>270</v>
      </c>
      <c r="N21" s="306"/>
      <c r="O21" s="306"/>
      <c r="P21" s="306"/>
      <c r="Q21" s="306"/>
      <c r="R21" s="306"/>
      <c r="S21" s="306"/>
      <c r="T21" s="306"/>
      <c r="U21" s="303"/>
      <c r="V21" s="304"/>
    </row>
    <row r="22" spans="2:22" ht="15.75">
      <c r="F22" s="304"/>
      <c r="G22" s="304"/>
      <c r="H22" s="303"/>
      <c r="I22" s="306"/>
      <c r="J22" s="306"/>
      <c r="K22" s="306"/>
      <c r="L22" s="306"/>
      <c r="M22" s="306"/>
      <c r="N22" s="170" t="s">
        <v>412</v>
      </c>
      <c r="O22" s="306"/>
      <c r="P22" s="306"/>
      <c r="Q22" s="306"/>
      <c r="R22" s="306"/>
      <c r="S22" s="306"/>
      <c r="T22" s="306"/>
      <c r="U22" s="303"/>
      <c r="V22" s="304"/>
    </row>
    <row r="23" spans="2:22" ht="15.75">
      <c r="F23" s="304"/>
      <c r="G23" s="304"/>
      <c r="H23" s="303"/>
      <c r="I23" s="306"/>
      <c r="J23" s="306"/>
      <c r="K23" s="306"/>
      <c r="L23" s="306"/>
      <c r="M23" s="306"/>
      <c r="N23" s="306"/>
      <c r="O23" s="151" t="s">
        <v>413</v>
      </c>
      <c r="P23" s="306"/>
      <c r="Q23" s="306"/>
      <c r="R23" s="306"/>
      <c r="S23" s="306"/>
      <c r="T23" s="306"/>
      <c r="U23" s="303"/>
      <c r="V23" s="304"/>
    </row>
    <row r="24" spans="2:22" ht="15.75">
      <c r="F24" s="304"/>
      <c r="G24" s="304"/>
      <c r="H24" s="303"/>
      <c r="I24" s="306"/>
      <c r="J24" s="306"/>
      <c r="K24" s="306"/>
      <c r="L24" s="306"/>
      <c r="M24" s="306"/>
      <c r="N24" s="306"/>
      <c r="O24" s="306"/>
      <c r="P24" s="170" t="s">
        <v>271</v>
      </c>
      <c r="Q24" s="306"/>
      <c r="R24" s="306"/>
      <c r="S24" s="306"/>
      <c r="T24" s="306"/>
      <c r="U24" s="303"/>
      <c r="V24" s="304"/>
    </row>
    <row r="25" spans="2:22" ht="15.75">
      <c r="F25" s="304"/>
      <c r="G25" s="304"/>
      <c r="H25" s="303"/>
      <c r="I25" s="306"/>
      <c r="J25" s="306"/>
      <c r="K25" s="306"/>
      <c r="L25" s="306"/>
      <c r="M25" s="306"/>
      <c r="N25" s="306"/>
      <c r="O25" s="306"/>
      <c r="P25" s="306"/>
      <c r="Q25" s="151" t="s">
        <v>272</v>
      </c>
      <c r="R25" s="151"/>
      <c r="S25" s="151"/>
      <c r="T25" s="306"/>
      <c r="U25" s="303"/>
      <c r="V25" s="304"/>
    </row>
    <row r="26" spans="2:22" ht="15.75">
      <c r="F26" s="304"/>
      <c r="G26" s="304"/>
      <c r="H26" s="303"/>
      <c r="I26" s="306"/>
      <c r="J26" s="306"/>
      <c r="K26" s="306"/>
      <c r="L26" s="306"/>
      <c r="M26" s="306"/>
      <c r="N26" s="306"/>
      <c r="O26" s="306"/>
      <c r="P26" s="306"/>
      <c r="Q26" s="306"/>
      <c r="R26" s="170" t="s">
        <v>273</v>
      </c>
      <c r="S26" s="306"/>
      <c r="T26" s="306"/>
      <c r="U26" s="303"/>
      <c r="V26" s="304"/>
    </row>
    <row r="27" spans="2:22" ht="15.75">
      <c r="F27" s="304"/>
      <c r="G27" s="304"/>
      <c r="H27" s="303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151" t="s">
        <v>274</v>
      </c>
      <c r="T27" s="306"/>
      <c r="U27" s="303"/>
      <c r="V27" s="304"/>
    </row>
    <row r="28" spans="2:22" ht="15.75">
      <c r="F28" s="304"/>
      <c r="G28" s="304"/>
      <c r="H28" s="303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170" t="s">
        <v>414</v>
      </c>
      <c r="U28" s="303"/>
      <c r="V28" s="304"/>
    </row>
    <row r="29" spans="2:22">
      <c r="F29" s="304"/>
      <c r="G29" s="304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03"/>
      <c r="V29" s="304"/>
    </row>
    <row r="30" spans="2:22" ht="15.75" customHeight="1">
      <c r="B30" s="235"/>
      <c r="C30" s="337"/>
      <c r="D30" s="339"/>
      <c r="E30" s="338"/>
      <c r="F30" s="338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</row>
    <row r="31" spans="2:22" ht="15.75" customHeight="1">
      <c r="B31" s="234"/>
      <c r="C31" s="116"/>
      <c r="D31" s="339"/>
      <c r="E31" s="338"/>
      <c r="F31" s="338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</row>
    <row r="32" spans="2:22"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</row>
    <row r="33" spans="4:21"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</row>
    <row r="34" spans="4:21"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</row>
    <row r="35" spans="4:21">
      <c r="D35" s="339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</row>
    <row r="36" spans="4:21"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</row>
    <row r="37" spans="4:21"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</row>
    <row r="38" spans="4:21"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</row>
    <row r="39" spans="4:21"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</row>
    <row r="40" spans="4:21"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</row>
    <row r="41" spans="4:21"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</row>
  </sheetData>
  <mergeCells count="5">
    <mergeCell ref="A1:A2"/>
    <mergeCell ref="B1:B2"/>
    <mergeCell ref="C1:E1"/>
    <mergeCell ref="A12:B1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A39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9" style="8" customWidth="1"/>
    <col min="2" max="2" width="50.85546875" style="155" bestFit="1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10" width="7.85546875" style="83" customWidth="1"/>
    <col min="11" max="11" width="7.42578125" style="83" customWidth="1"/>
    <col min="12" max="12" width="6.85546875" style="83" customWidth="1"/>
    <col min="13" max="25" width="7.140625" style="83" customWidth="1"/>
    <col min="26" max="26" width="6.140625" style="384" customWidth="1"/>
    <col min="27" max="27" width="7.140625" style="83" customWidth="1"/>
    <col min="28" max="28" width="6.140625" style="83" customWidth="1"/>
    <col min="29" max="29" width="7" style="384" customWidth="1"/>
    <col min="30" max="31" width="6.140625" style="83" customWidth="1"/>
    <col min="32" max="32" width="7.85546875" style="83" customWidth="1"/>
    <col min="33" max="33" width="16.28515625" style="83" customWidth="1"/>
    <col min="34" max="35" width="7.140625" style="83" customWidth="1"/>
    <col min="36" max="36" width="8.140625" style="83" customWidth="1"/>
    <col min="37" max="37" width="7.7109375" style="83" customWidth="1"/>
    <col min="38" max="38" width="7" style="83" customWidth="1"/>
    <col min="39" max="39" width="6.140625" style="83" customWidth="1"/>
    <col min="40" max="44" width="7.85546875" style="83" customWidth="1"/>
    <col min="45" max="47" width="6.140625" style="83" customWidth="1"/>
    <col min="48" max="48" width="8.28515625" style="83" customWidth="1"/>
    <col min="49" max="49" width="8.5703125" style="83" customWidth="1"/>
    <col min="50" max="50" width="6.140625" style="83" customWidth="1"/>
    <col min="51" max="51" width="7.140625" style="83" customWidth="1"/>
    <col min="52" max="53" width="6.140625" style="83" customWidth="1"/>
    <col min="54" max="54" width="8" style="83" customWidth="1"/>
    <col min="55" max="56" width="6.140625" style="83" customWidth="1"/>
    <col min="57" max="57" width="7.42578125" style="384" customWidth="1"/>
    <col min="58" max="58" width="8.5703125" style="384" customWidth="1"/>
    <col min="59" max="59" width="7.5703125" style="384" customWidth="1"/>
    <col min="60" max="68" width="6.140625" style="384" customWidth="1"/>
    <col min="69" max="69" width="5.5703125" style="384" customWidth="1"/>
    <col min="70" max="77" width="10.5703125" style="384" customWidth="1"/>
    <col min="78" max="79" width="12.42578125" style="384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466" t="s">
        <v>1</v>
      </c>
      <c r="B1" s="641" t="s">
        <v>0</v>
      </c>
      <c r="C1" s="644" t="s">
        <v>96</v>
      </c>
      <c r="D1" s="645"/>
      <c r="E1" s="633" t="s">
        <v>97</v>
      </c>
      <c r="F1" s="633"/>
      <c r="G1" s="633"/>
      <c r="H1" s="651" t="s">
        <v>172</v>
      </c>
      <c r="I1" s="652"/>
      <c r="J1" s="653"/>
      <c r="K1" s="633" t="s">
        <v>176</v>
      </c>
      <c r="L1" s="633"/>
      <c r="M1" s="633"/>
      <c r="N1" s="633"/>
      <c r="O1" s="633"/>
      <c r="P1" s="633"/>
      <c r="Q1" s="633"/>
      <c r="R1" s="633"/>
      <c r="S1" s="633"/>
      <c r="T1" s="633"/>
      <c r="U1" s="633"/>
      <c r="V1" s="633"/>
      <c r="W1" s="633"/>
      <c r="X1" s="633"/>
      <c r="Y1" s="633"/>
      <c r="Z1" s="633"/>
      <c r="AA1" s="633"/>
      <c r="AB1" s="633"/>
      <c r="AC1" s="633"/>
      <c r="AD1" s="633"/>
      <c r="AE1" s="633"/>
      <c r="AF1" s="633"/>
      <c r="AG1" s="633"/>
      <c r="AH1" s="643" t="s">
        <v>177</v>
      </c>
      <c r="AI1" s="643"/>
      <c r="AJ1" s="643"/>
      <c r="AK1" s="643"/>
      <c r="AL1" s="643"/>
      <c r="AM1" s="643"/>
      <c r="AN1" s="643"/>
      <c r="AO1" s="643"/>
      <c r="AP1" s="643"/>
      <c r="AQ1" s="643"/>
      <c r="AR1" s="643"/>
      <c r="AS1" s="643"/>
      <c r="AT1" s="643"/>
      <c r="AU1" s="643"/>
      <c r="AV1" s="643"/>
      <c r="AW1" s="634" t="s">
        <v>192</v>
      </c>
      <c r="AX1" s="635"/>
      <c r="AY1" s="635"/>
      <c r="AZ1" s="635"/>
      <c r="BA1" s="635"/>
      <c r="BB1" s="636"/>
      <c r="BC1" s="637" t="s">
        <v>196</v>
      </c>
      <c r="BD1" s="638"/>
      <c r="BE1" s="638"/>
      <c r="BF1" s="639"/>
      <c r="BG1" s="640" t="s">
        <v>184</v>
      </c>
      <c r="BH1" s="640"/>
      <c r="BI1" s="640"/>
      <c r="BJ1" s="640"/>
      <c r="BK1" s="640"/>
      <c r="BL1" s="640"/>
      <c r="BM1" s="640"/>
      <c r="BN1" s="640"/>
      <c r="BO1" s="640"/>
      <c r="BP1" s="640"/>
      <c r="BQ1" s="640"/>
      <c r="BR1" s="640"/>
      <c r="BS1" s="646" t="s">
        <v>495</v>
      </c>
      <c r="BT1" s="647"/>
      <c r="BU1" s="647"/>
      <c r="BV1" s="647"/>
      <c r="BW1" s="647"/>
      <c r="BX1" s="648"/>
      <c r="BY1" s="649" t="s">
        <v>496</v>
      </c>
      <c r="BZ1" s="630" t="s">
        <v>293</v>
      </c>
      <c r="CA1" s="630"/>
    </row>
    <row r="2" spans="1:79" ht="23.25" thickBot="1">
      <c r="A2" s="467"/>
      <c r="B2" s="642"/>
      <c r="C2" s="177"/>
      <c r="D2" s="193" t="s">
        <v>94</v>
      </c>
      <c r="E2" s="158"/>
      <c r="F2" s="194" t="s">
        <v>94</v>
      </c>
      <c r="G2" s="157" t="s">
        <v>171</v>
      </c>
      <c r="H2" s="158"/>
      <c r="I2" s="194" t="s">
        <v>94</v>
      </c>
      <c r="J2" s="194" t="s">
        <v>170</v>
      </c>
      <c r="K2" s="158" t="s">
        <v>245</v>
      </c>
      <c r="L2" s="158" t="s">
        <v>246</v>
      </c>
      <c r="M2" s="158" t="s">
        <v>247</v>
      </c>
      <c r="N2" s="158" t="s">
        <v>248</v>
      </c>
      <c r="O2" s="158" t="s">
        <v>249</v>
      </c>
      <c r="P2" s="158" t="s">
        <v>431</v>
      </c>
      <c r="Q2" s="158" t="s">
        <v>435</v>
      </c>
      <c r="R2" s="158" t="s">
        <v>437</v>
      </c>
      <c r="S2" s="158" t="s">
        <v>250</v>
      </c>
      <c r="T2" s="158" t="s">
        <v>399</v>
      </c>
      <c r="U2" s="158" t="s">
        <v>400</v>
      </c>
      <c r="V2" s="158" t="s">
        <v>426</v>
      </c>
      <c r="W2" s="158" t="s">
        <v>432</v>
      </c>
      <c r="X2" s="158" t="s">
        <v>251</v>
      </c>
      <c r="Y2" s="158" t="s">
        <v>252</v>
      </c>
      <c r="Z2" s="158" t="s">
        <v>253</v>
      </c>
      <c r="AA2" s="158" t="s">
        <v>289</v>
      </c>
      <c r="AB2" s="158" t="s">
        <v>287</v>
      </c>
      <c r="AC2" s="158" t="s">
        <v>288</v>
      </c>
      <c r="AD2" s="158"/>
      <c r="AE2" s="158"/>
      <c r="AF2" s="158" t="s">
        <v>47</v>
      </c>
      <c r="AG2" s="156" t="s">
        <v>29</v>
      </c>
      <c r="AH2" s="158" t="s">
        <v>178</v>
      </c>
      <c r="AI2" s="158" t="s">
        <v>179</v>
      </c>
      <c r="AJ2" s="158" t="s">
        <v>180</v>
      </c>
      <c r="AK2" s="158" t="s">
        <v>181</v>
      </c>
      <c r="AL2" s="158" t="s">
        <v>182</v>
      </c>
      <c r="AM2" s="158" t="s">
        <v>183</v>
      </c>
      <c r="AN2" s="158" t="s">
        <v>275</v>
      </c>
      <c r="AO2" s="158" t="s">
        <v>276</v>
      </c>
      <c r="AP2" s="158" t="s">
        <v>277</v>
      </c>
      <c r="AQ2" s="158" t="s">
        <v>440</v>
      </c>
      <c r="AR2" s="158" t="s">
        <v>428</v>
      </c>
      <c r="AS2" s="158" t="s">
        <v>429</v>
      </c>
      <c r="AT2" s="158"/>
      <c r="AU2" s="158"/>
      <c r="AV2" s="161" t="s">
        <v>47</v>
      </c>
      <c r="AW2" s="158" t="s">
        <v>189</v>
      </c>
      <c r="AX2" s="158" t="s">
        <v>190</v>
      </c>
      <c r="AY2" s="158" t="s">
        <v>193</v>
      </c>
      <c r="AZ2" s="158" t="s">
        <v>191</v>
      </c>
      <c r="BA2" s="158" t="s">
        <v>195</v>
      </c>
      <c r="BB2" s="156" t="s">
        <v>47</v>
      </c>
      <c r="BC2" s="158" t="s">
        <v>200</v>
      </c>
      <c r="BD2" s="158" t="s">
        <v>201</v>
      </c>
      <c r="BE2" s="158" t="s">
        <v>202</v>
      </c>
      <c r="BF2" s="159" t="s">
        <v>47</v>
      </c>
      <c r="BG2" s="158" t="s">
        <v>211</v>
      </c>
      <c r="BH2" s="158" t="s">
        <v>212</v>
      </c>
      <c r="BI2" s="158" t="s">
        <v>215</v>
      </c>
      <c r="BJ2" s="158" t="s">
        <v>220</v>
      </c>
      <c r="BK2" s="158" t="s">
        <v>221</v>
      </c>
      <c r="BL2" s="158" t="s">
        <v>222</v>
      </c>
      <c r="BM2" s="158" t="s">
        <v>290</v>
      </c>
      <c r="BN2" s="158" t="s">
        <v>291</v>
      </c>
      <c r="BO2" s="158" t="s">
        <v>415</v>
      </c>
      <c r="BP2" s="158" t="s">
        <v>416</v>
      </c>
      <c r="BQ2" s="158"/>
      <c r="BR2" s="156" t="s">
        <v>47</v>
      </c>
      <c r="BS2" s="158"/>
      <c r="BT2" s="158"/>
      <c r="BU2" s="158"/>
      <c r="BV2" s="158"/>
      <c r="BW2" s="158"/>
      <c r="BX2" s="161" t="s">
        <v>497</v>
      </c>
      <c r="BY2" s="650"/>
      <c r="BZ2" s="177" t="s">
        <v>140</v>
      </c>
      <c r="CA2" s="333" t="s">
        <v>434</v>
      </c>
    </row>
    <row r="3" spans="1:79" s="5" customFormat="1">
      <c r="A3" s="445" t="str">
        <f>'1-συμβολαια'!A3</f>
        <v>4ο</v>
      </c>
      <c r="B3" s="446" t="str">
        <f>'1-συμβολαια'!C3</f>
        <v>δανείου 3ου [=…τραπ] κύρου 7.000.000δρχ ΕΞΟΦΛΗΣΗ</v>
      </c>
      <c r="C3" s="371">
        <f>'5-αντίγρ'!AN3</f>
        <v>33</v>
      </c>
      <c r="D3" s="371">
        <f>'5-αντίγρ'!AM3</f>
        <v>0</v>
      </c>
      <c r="E3" s="332">
        <f>'6-μεταγρ'!Q3</f>
        <v>0</v>
      </c>
      <c r="F3" s="332">
        <f>'6-μεταγρ'!O3+'6-μεταγρ'!P3</f>
        <v>0</v>
      </c>
      <c r="G3" s="332">
        <f>'6-μεταγρ'!R3</f>
        <v>0</v>
      </c>
      <c r="H3" s="332">
        <f>'7-προςΔΟΥ'!Q3</f>
        <v>0</v>
      </c>
      <c r="I3" s="291">
        <f>'7-προςΔΟΥ'!K3</f>
        <v>0</v>
      </c>
      <c r="J3" s="291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292"/>
      <c r="AE3" s="292"/>
      <c r="AF3" s="332">
        <f t="shared" ref="AF3:AF11" si="0">SUM(K3:AE3)</f>
        <v>0</v>
      </c>
      <c r="AG3" s="292"/>
      <c r="AH3" s="332"/>
      <c r="AI3" s="332"/>
      <c r="AJ3" s="332">
        <v>12</v>
      </c>
      <c r="AK3" s="332"/>
      <c r="AL3" s="332"/>
      <c r="AM3" s="332"/>
      <c r="AN3" s="332"/>
      <c r="AO3" s="332"/>
      <c r="AP3" s="332"/>
      <c r="AQ3" s="332"/>
      <c r="AR3" s="332"/>
      <c r="AS3" s="332"/>
      <c r="AT3" s="292"/>
      <c r="AU3" s="292"/>
      <c r="AV3" s="332">
        <f t="shared" ref="AV3:AV11" si="1">SUM(AH3:AU3)</f>
        <v>12</v>
      </c>
      <c r="AW3" s="332">
        <v>11.4</v>
      </c>
      <c r="AX3" s="292"/>
      <c r="AY3" s="332">
        <v>11.4</v>
      </c>
      <c r="AZ3" s="292"/>
      <c r="BA3" s="292"/>
      <c r="BB3" s="332">
        <f t="shared" ref="BB3:BB11" si="2">SUM(AW3:BA3)</f>
        <v>22.8</v>
      </c>
      <c r="BC3" s="292"/>
      <c r="BD3" s="292"/>
      <c r="BE3" s="332"/>
      <c r="BF3" s="332">
        <f t="shared" ref="BF3:BF11" si="3">SUM(BC3:BE3)</f>
        <v>0</v>
      </c>
      <c r="BG3" s="332"/>
      <c r="BH3" s="332"/>
      <c r="BI3" s="332"/>
      <c r="BJ3" s="332"/>
      <c r="BK3" s="332"/>
      <c r="BL3" s="332"/>
      <c r="BM3" s="332"/>
      <c r="BN3" s="332"/>
      <c r="BO3" s="332"/>
      <c r="BP3" s="332">
        <v>0.45</v>
      </c>
      <c r="BQ3" s="332"/>
      <c r="BR3" s="332">
        <f t="shared" ref="BR3:BR11" si="4">SUM(BG3:BQ3)</f>
        <v>0.45</v>
      </c>
      <c r="BS3" s="332"/>
      <c r="BT3" s="332"/>
      <c r="BU3" s="332"/>
      <c r="BV3" s="332"/>
      <c r="BW3" s="332"/>
      <c r="BX3" s="332"/>
      <c r="BY3" s="332"/>
      <c r="BZ3" s="416">
        <f t="shared" ref="BZ3:BZ11" si="5">C3+E3+G3+H3+J3+AF3-Z3-AB3+AV3+BB3+BF3+BR3-+BX3-BW3+BY3</f>
        <v>68.25</v>
      </c>
      <c r="CA3" s="416">
        <f t="shared" ref="CA3:CA11" si="6">D3+F3+I3+Z3+BW3</f>
        <v>0</v>
      </c>
    </row>
    <row r="4" spans="1:79" s="5" customFormat="1">
      <c r="A4" s="444">
        <f>'1-συμβολαια'!A4</f>
        <v>0</v>
      </c>
      <c r="B4" s="381" t="str">
        <f>'1-συμβολαια'!C4</f>
        <v>υποθήκη δανείου  3ου [=…τραπ] κύρου 7.000.000δρχ  ΕΞΑΛΕΙΨΗ</v>
      </c>
      <c r="C4" s="371">
        <f>'5-αντίγρ'!AN4</f>
        <v>8</v>
      </c>
      <c r="D4" s="371">
        <f>'5-αντίγρ'!AM4</f>
        <v>1.98</v>
      </c>
      <c r="E4" s="332">
        <f>'6-μεταγρ'!Q4</f>
        <v>14.8</v>
      </c>
      <c r="F4" s="332">
        <f>'6-μεταγρ'!O4+'6-μεταγρ'!P4</f>
        <v>3.96</v>
      </c>
      <c r="G4" s="332">
        <f>'6-μεταγρ'!R4</f>
        <v>0</v>
      </c>
      <c r="H4" s="332">
        <f>'7-προςΔΟΥ'!Q4</f>
        <v>0</v>
      </c>
      <c r="I4" s="291">
        <f>'7-προςΔΟΥ'!K4</f>
        <v>0</v>
      </c>
      <c r="J4" s="291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0"/>
      <c r="AE4" s="290"/>
      <c r="AF4" s="293">
        <f t="shared" si="0"/>
        <v>0</v>
      </c>
      <c r="AG4" s="290"/>
      <c r="AH4" s="293"/>
      <c r="AI4" s="293"/>
      <c r="AJ4" s="293"/>
      <c r="AK4" s="293"/>
      <c r="AL4" s="293"/>
      <c r="AM4" s="293"/>
      <c r="AN4" s="293"/>
      <c r="AO4" s="293"/>
      <c r="AP4" s="293"/>
      <c r="AQ4" s="293"/>
      <c r="AR4" s="293"/>
      <c r="AS4" s="293"/>
      <c r="AT4" s="290"/>
      <c r="AU4" s="290"/>
      <c r="AV4" s="293">
        <f t="shared" si="1"/>
        <v>0</v>
      </c>
      <c r="AW4" s="293"/>
      <c r="AX4" s="290"/>
      <c r="AY4" s="293"/>
      <c r="AZ4" s="290"/>
      <c r="BA4" s="290"/>
      <c r="BB4" s="293">
        <f t="shared" si="2"/>
        <v>0</v>
      </c>
      <c r="BC4" s="290"/>
      <c r="BD4" s="290"/>
      <c r="BE4" s="293"/>
      <c r="BF4" s="293">
        <f t="shared" si="3"/>
        <v>0</v>
      </c>
      <c r="BG4" s="293"/>
      <c r="BH4" s="293"/>
      <c r="BI4" s="293"/>
      <c r="BJ4" s="293"/>
      <c r="BK4" s="293"/>
      <c r="BL4" s="293"/>
      <c r="BM4" s="293"/>
      <c r="BN4" s="293"/>
      <c r="BO4" s="293">
        <v>0.3</v>
      </c>
      <c r="BP4" s="293"/>
      <c r="BQ4" s="293"/>
      <c r="BR4" s="293">
        <f t="shared" si="4"/>
        <v>0.3</v>
      </c>
      <c r="BS4" s="332"/>
      <c r="BT4" s="332"/>
      <c r="BU4" s="332"/>
      <c r="BV4" s="332"/>
      <c r="BW4" s="332"/>
      <c r="BX4" s="332"/>
      <c r="BY4" s="332"/>
      <c r="BZ4" s="416">
        <f t="shared" si="5"/>
        <v>23.1</v>
      </c>
      <c r="CA4" s="416">
        <f t="shared" si="6"/>
        <v>5.9399999999999995</v>
      </c>
    </row>
    <row r="5" spans="1:79" s="5" customFormat="1">
      <c r="A5" s="444">
        <f>'1-συμβολαια'!A5</f>
        <v>0</v>
      </c>
      <c r="B5" s="381" t="str">
        <f>'1-συμβολαια'!C5</f>
        <v>δανείου  3ου [=…τραπ] ΤΟΚΟΙ {προΠληρωθέντες VS εξόφλησης]</v>
      </c>
      <c r="C5" s="371">
        <f>'5-αντίγρ'!AN5</f>
        <v>0</v>
      </c>
      <c r="D5" s="371">
        <f>'5-αντίγρ'!AM5</f>
        <v>0</v>
      </c>
      <c r="E5" s="332">
        <f>'6-μεταγρ'!Q5</f>
        <v>0</v>
      </c>
      <c r="F5" s="332">
        <f>'6-μεταγρ'!O5+'6-μεταγρ'!P5</f>
        <v>0</v>
      </c>
      <c r="G5" s="332">
        <f>'6-μεταγρ'!R5</f>
        <v>0</v>
      </c>
      <c r="H5" s="332">
        <f>'7-προςΔΟΥ'!Q5</f>
        <v>0</v>
      </c>
      <c r="I5" s="291">
        <f>'7-προςΔΟΥ'!K5</f>
        <v>0</v>
      </c>
      <c r="J5" s="291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0"/>
      <c r="AE5" s="290"/>
      <c r="AF5" s="293">
        <f t="shared" si="0"/>
        <v>0</v>
      </c>
      <c r="AG5" s="290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0"/>
      <c r="AU5" s="290"/>
      <c r="AV5" s="293">
        <f t="shared" si="1"/>
        <v>0</v>
      </c>
      <c r="AW5" s="293"/>
      <c r="AX5" s="290"/>
      <c r="AY5" s="293"/>
      <c r="AZ5" s="290"/>
      <c r="BA5" s="290"/>
      <c r="BB5" s="293">
        <f t="shared" si="2"/>
        <v>0</v>
      </c>
      <c r="BC5" s="290"/>
      <c r="BD5" s="290"/>
      <c r="BE5" s="293">
        <v>11.4</v>
      </c>
      <c r="BF5" s="293">
        <f t="shared" si="3"/>
        <v>11.4</v>
      </c>
      <c r="BG5" s="293"/>
      <c r="BH5" s="293"/>
      <c r="BI5" s="293"/>
      <c r="BJ5" s="293"/>
      <c r="BK5" s="293"/>
      <c r="BL5" s="293"/>
      <c r="BM5" s="293"/>
      <c r="BN5" s="293"/>
      <c r="BO5" s="293"/>
      <c r="BP5" s="293"/>
      <c r="BQ5" s="293"/>
      <c r="BR5" s="293">
        <f t="shared" si="4"/>
        <v>0</v>
      </c>
      <c r="BS5" s="332"/>
      <c r="BT5" s="332"/>
      <c r="BU5" s="332"/>
      <c r="BV5" s="332"/>
      <c r="BW5" s="332"/>
      <c r="BX5" s="332"/>
      <c r="BY5" s="332"/>
      <c r="BZ5" s="416">
        <f t="shared" si="5"/>
        <v>11.4</v>
      </c>
      <c r="CA5" s="416">
        <f t="shared" si="6"/>
        <v>0</v>
      </c>
    </row>
    <row r="6" spans="1:79" s="5" customFormat="1">
      <c r="A6" s="444">
        <f>'1-συμβολαια'!A6</f>
        <v>0</v>
      </c>
      <c r="B6" s="381" t="str">
        <f>'1-συμβολαια'!C6</f>
        <v>δανείου 3ου [=…τραπ] κύρου 7.000.000δρχ ΕΞΟΦΛΗΣΗ</v>
      </c>
      <c r="C6" s="371">
        <f>'5-αντίγρ'!AN6</f>
        <v>0</v>
      </c>
      <c r="D6" s="371">
        <f>'5-αντίγρ'!AM6</f>
        <v>0</v>
      </c>
      <c r="E6" s="332">
        <f>'6-μεταγρ'!Q6</f>
        <v>0</v>
      </c>
      <c r="F6" s="332">
        <f>'6-μεταγρ'!O6+'6-μεταγρ'!P6</f>
        <v>0</v>
      </c>
      <c r="G6" s="332">
        <f>'6-μεταγρ'!R6</f>
        <v>0</v>
      </c>
      <c r="H6" s="332">
        <f>'7-προςΔΟΥ'!Q6</f>
        <v>0</v>
      </c>
      <c r="I6" s="291">
        <f>'7-προςΔΟΥ'!K6</f>
        <v>0</v>
      </c>
      <c r="J6" s="291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0"/>
      <c r="AE6" s="290"/>
      <c r="AF6" s="293">
        <f t="shared" si="0"/>
        <v>0</v>
      </c>
      <c r="AG6" s="290"/>
      <c r="AH6" s="293"/>
      <c r="AI6" s="293"/>
      <c r="AJ6" s="293"/>
      <c r="AK6" s="293"/>
      <c r="AL6" s="293"/>
      <c r="AM6" s="293"/>
      <c r="AN6" s="293"/>
      <c r="AO6" s="293"/>
      <c r="AP6" s="293"/>
      <c r="AQ6" s="293"/>
      <c r="AR6" s="293"/>
      <c r="AS6" s="293"/>
      <c r="AT6" s="290"/>
      <c r="AU6" s="290"/>
      <c r="AV6" s="293">
        <f t="shared" si="1"/>
        <v>0</v>
      </c>
      <c r="AW6" s="293"/>
      <c r="AX6" s="290"/>
      <c r="AY6" s="293"/>
      <c r="AZ6" s="290"/>
      <c r="BA6" s="290"/>
      <c r="BB6" s="293">
        <f t="shared" si="2"/>
        <v>0</v>
      </c>
      <c r="BC6" s="290"/>
      <c r="BD6" s="290"/>
      <c r="BE6" s="293"/>
      <c r="BF6" s="293">
        <f t="shared" si="3"/>
        <v>0</v>
      </c>
      <c r="BG6" s="293"/>
      <c r="BH6" s="293"/>
      <c r="BI6" s="293"/>
      <c r="BJ6" s="293"/>
      <c r="BK6" s="293"/>
      <c r="BL6" s="293"/>
      <c r="BM6" s="293"/>
      <c r="BN6" s="293"/>
      <c r="BO6" s="293"/>
      <c r="BP6" s="293"/>
      <c r="BQ6" s="293"/>
      <c r="BR6" s="293">
        <f t="shared" si="4"/>
        <v>0</v>
      </c>
      <c r="BS6" s="332"/>
      <c r="BT6" s="332"/>
      <c r="BU6" s="332"/>
      <c r="BV6" s="332"/>
      <c r="BW6" s="332"/>
      <c r="BX6" s="332"/>
      <c r="BY6" s="332"/>
      <c r="BZ6" s="416">
        <f t="shared" si="5"/>
        <v>0</v>
      </c>
      <c r="CA6" s="416">
        <f t="shared" si="6"/>
        <v>0</v>
      </c>
    </row>
    <row r="7" spans="1:79" s="5" customFormat="1">
      <c r="A7" s="444">
        <f>'1-συμβολαια'!A7</f>
        <v>0</v>
      </c>
      <c r="B7" s="381" t="str">
        <f>'1-συμβολαια'!C7</f>
        <v>υποθήκη δανείου  3ου [=…τραπ] κύρου 7.000.000δρχ  ΕΞΑΛΕΙΨΗ</v>
      </c>
      <c r="C7" s="371">
        <f>'5-αντίγρ'!AN7</f>
        <v>8</v>
      </c>
      <c r="D7" s="371">
        <f>'5-αντίγρ'!AM7</f>
        <v>1.98</v>
      </c>
      <c r="E7" s="332">
        <f>'6-μεταγρ'!Q7</f>
        <v>0</v>
      </c>
      <c r="F7" s="332">
        <f>'6-μεταγρ'!O7+'6-μεταγρ'!P7</f>
        <v>3.96</v>
      </c>
      <c r="G7" s="332">
        <f>'6-μεταγρ'!R7</f>
        <v>0</v>
      </c>
      <c r="H7" s="332">
        <f>'7-προςΔΟΥ'!Q7</f>
        <v>0</v>
      </c>
      <c r="I7" s="291">
        <f>'7-προςΔΟΥ'!K7</f>
        <v>0</v>
      </c>
      <c r="J7" s="291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3"/>
      <c r="W7" s="293"/>
      <c r="X7" s="293"/>
      <c r="Y7" s="293"/>
      <c r="Z7" s="293"/>
      <c r="AA7" s="293"/>
      <c r="AB7" s="293"/>
      <c r="AC7" s="293"/>
      <c r="AD7" s="290"/>
      <c r="AE7" s="290"/>
      <c r="AF7" s="293">
        <f t="shared" si="0"/>
        <v>0</v>
      </c>
      <c r="AG7" s="290"/>
      <c r="AH7" s="293"/>
      <c r="AI7" s="293"/>
      <c r="AJ7" s="293"/>
      <c r="AK7" s="293"/>
      <c r="AL7" s="293"/>
      <c r="AM7" s="293"/>
      <c r="AN7" s="293"/>
      <c r="AO7" s="293"/>
      <c r="AP7" s="293"/>
      <c r="AQ7" s="293"/>
      <c r="AR7" s="293"/>
      <c r="AS7" s="293"/>
      <c r="AT7" s="290"/>
      <c r="AU7" s="290"/>
      <c r="AV7" s="293">
        <f t="shared" si="1"/>
        <v>0</v>
      </c>
      <c r="AW7" s="293"/>
      <c r="AX7" s="290"/>
      <c r="AY7" s="293"/>
      <c r="AZ7" s="290"/>
      <c r="BA7" s="290"/>
      <c r="BB7" s="293">
        <f t="shared" si="2"/>
        <v>0</v>
      </c>
      <c r="BC7" s="290"/>
      <c r="BD7" s="290"/>
      <c r="BE7" s="293"/>
      <c r="BF7" s="293">
        <f t="shared" si="3"/>
        <v>0</v>
      </c>
      <c r="BG7" s="293"/>
      <c r="BH7" s="293"/>
      <c r="BI7" s="293"/>
      <c r="BJ7" s="293"/>
      <c r="BK7" s="293"/>
      <c r="BL7" s="293"/>
      <c r="BM7" s="293"/>
      <c r="BN7" s="293"/>
      <c r="BO7" s="293">
        <v>0.3</v>
      </c>
      <c r="BP7" s="293"/>
      <c r="BQ7" s="293"/>
      <c r="BR7" s="293">
        <f t="shared" si="4"/>
        <v>0.3</v>
      </c>
      <c r="BS7" s="332"/>
      <c r="BT7" s="332"/>
      <c r="BU7" s="332"/>
      <c r="BV7" s="332"/>
      <c r="BW7" s="332"/>
      <c r="BX7" s="332"/>
      <c r="BY7" s="332"/>
      <c r="BZ7" s="416">
        <f t="shared" si="5"/>
        <v>8.3000000000000007</v>
      </c>
      <c r="CA7" s="416">
        <f t="shared" si="6"/>
        <v>5.9399999999999995</v>
      </c>
    </row>
    <row r="8" spans="1:79" s="5" customFormat="1">
      <c r="A8" s="444">
        <f>'1-συμβολαια'!A8</f>
        <v>0</v>
      </c>
      <c r="B8" s="381" t="str">
        <f>'1-συμβολαια'!C8</f>
        <v>δανείου  3ου [=…τραπ] ΤΟΚΟΙ {προΠληρωθέντες VS εξόφλησης]</v>
      </c>
      <c r="C8" s="371">
        <f>'5-αντίγρ'!AN8</f>
        <v>0</v>
      </c>
      <c r="D8" s="371">
        <f>'5-αντίγρ'!AM8</f>
        <v>0</v>
      </c>
      <c r="E8" s="332">
        <f>'6-μεταγρ'!Q8</f>
        <v>0</v>
      </c>
      <c r="F8" s="332">
        <f>'6-μεταγρ'!O8+'6-μεταγρ'!P8</f>
        <v>0</v>
      </c>
      <c r="G8" s="332">
        <f>'6-μεταγρ'!R8</f>
        <v>0</v>
      </c>
      <c r="H8" s="332">
        <f>'7-προςΔΟΥ'!Q8</f>
        <v>0</v>
      </c>
      <c r="I8" s="291">
        <f>'7-προςΔΟΥ'!K8</f>
        <v>0</v>
      </c>
      <c r="J8" s="291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0"/>
      <c r="AE8" s="290"/>
      <c r="AF8" s="293">
        <f t="shared" si="0"/>
        <v>0</v>
      </c>
      <c r="AG8" s="290"/>
      <c r="AH8" s="293"/>
      <c r="AI8" s="293"/>
      <c r="AJ8" s="293"/>
      <c r="AK8" s="293"/>
      <c r="AL8" s="293"/>
      <c r="AM8" s="293"/>
      <c r="AN8" s="293"/>
      <c r="AO8" s="293"/>
      <c r="AP8" s="293"/>
      <c r="AQ8" s="293"/>
      <c r="AR8" s="293"/>
      <c r="AS8" s="293"/>
      <c r="AT8" s="290"/>
      <c r="AU8" s="290"/>
      <c r="AV8" s="293">
        <f t="shared" si="1"/>
        <v>0</v>
      </c>
      <c r="AW8" s="293"/>
      <c r="AX8" s="290"/>
      <c r="AY8" s="293"/>
      <c r="AZ8" s="290"/>
      <c r="BA8" s="290"/>
      <c r="BB8" s="293">
        <f t="shared" si="2"/>
        <v>0</v>
      </c>
      <c r="BC8" s="290"/>
      <c r="BD8" s="290"/>
      <c r="BE8" s="293">
        <v>4</v>
      </c>
      <c r="BF8" s="293">
        <f t="shared" si="3"/>
        <v>4</v>
      </c>
      <c r="BG8" s="293"/>
      <c r="BH8" s="293"/>
      <c r="BI8" s="293"/>
      <c r="BJ8" s="293"/>
      <c r="BK8" s="293"/>
      <c r="BL8" s="293"/>
      <c r="BM8" s="293"/>
      <c r="BN8" s="293"/>
      <c r="BO8" s="293"/>
      <c r="BP8" s="293"/>
      <c r="BQ8" s="293"/>
      <c r="BR8" s="293">
        <f t="shared" si="4"/>
        <v>0</v>
      </c>
      <c r="BS8" s="332"/>
      <c r="BT8" s="332"/>
      <c r="BU8" s="332"/>
      <c r="BV8" s="332"/>
      <c r="BW8" s="332"/>
      <c r="BX8" s="332"/>
      <c r="BY8" s="332"/>
      <c r="BZ8" s="416">
        <f t="shared" si="5"/>
        <v>4</v>
      </c>
      <c r="CA8" s="416">
        <f t="shared" si="6"/>
        <v>0</v>
      </c>
    </row>
    <row r="9" spans="1:79" s="5" customFormat="1">
      <c r="A9" s="444">
        <f>'1-συμβολαια'!A9</f>
        <v>0</v>
      </c>
      <c r="B9" s="381" t="str">
        <f>'1-συμβολαια'!C9</f>
        <v>δανείου 3ου κύρου 100.000δρχ ΕΞΟΦΛΗΣΗ</v>
      </c>
      <c r="C9" s="371">
        <f>'5-αντίγρ'!AN9</f>
        <v>0</v>
      </c>
      <c r="D9" s="371">
        <f>'5-αντίγρ'!AM9</f>
        <v>0</v>
      </c>
      <c r="E9" s="332">
        <f>'6-μεταγρ'!Q9</f>
        <v>0</v>
      </c>
      <c r="F9" s="332">
        <f>'6-μεταγρ'!O9+'6-μεταγρ'!P9</f>
        <v>0</v>
      </c>
      <c r="G9" s="332">
        <f>'6-μεταγρ'!R9</f>
        <v>0</v>
      </c>
      <c r="H9" s="332">
        <f>'7-προςΔΟΥ'!Q9</f>
        <v>0</v>
      </c>
      <c r="I9" s="291">
        <f>'7-προςΔΟΥ'!K9</f>
        <v>0</v>
      </c>
      <c r="J9" s="291"/>
      <c r="K9" s="293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  <c r="AD9" s="290"/>
      <c r="AE9" s="290"/>
      <c r="AF9" s="293">
        <f t="shared" si="0"/>
        <v>0</v>
      </c>
      <c r="AG9" s="290"/>
      <c r="AH9" s="293"/>
      <c r="AI9" s="293"/>
      <c r="AJ9" s="293"/>
      <c r="AK9" s="293"/>
      <c r="AL9" s="293"/>
      <c r="AM9" s="293"/>
      <c r="AN9" s="293"/>
      <c r="AO9" s="293"/>
      <c r="AP9" s="293"/>
      <c r="AQ9" s="293"/>
      <c r="AR9" s="293"/>
      <c r="AS9" s="293"/>
      <c r="AT9" s="290"/>
      <c r="AU9" s="290"/>
      <c r="AV9" s="293">
        <f t="shared" si="1"/>
        <v>0</v>
      </c>
      <c r="AW9" s="293"/>
      <c r="AX9" s="290"/>
      <c r="AY9" s="293"/>
      <c r="AZ9" s="290"/>
      <c r="BA9" s="290"/>
      <c r="BB9" s="293">
        <f t="shared" si="2"/>
        <v>0</v>
      </c>
      <c r="BC9" s="290"/>
      <c r="BD9" s="290"/>
      <c r="BE9" s="293"/>
      <c r="BF9" s="293">
        <f t="shared" si="3"/>
        <v>0</v>
      </c>
      <c r="BG9" s="293"/>
      <c r="BH9" s="293"/>
      <c r="BI9" s="293"/>
      <c r="BJ9" s="293"/>
      <c r="BK9" s="293"/>
      <c r="BL9" s="293"/>
      <c r="BM9" s="293"/>
      <c r="BN9" s="293"/>
      <c r="BO9" s="293"/>
      <c r="BP9" s="293"/>
      <c r="BQ9" s="293"/>
      <c r="BR9" s="293">
        <f t="shared" si="4"/>
        <v>0</v>
      </c>
      <c r="BS9" s="332"/>
      <c r="BT9" s="332"/>
      <c r="BU9" s="332"/>
      <c r="BV9" s="332"/>
      <c r="BW9" s="332"/>
      <c r="BX9" s="332"/>
      <c r="BY9" s="332"/>
      <c r="BZ9" s="416">
        <f t="shared" si="5"/>
        <v>0</v>
      </c>
      <c r="CA9" s="416">
        <f t="shared" si="6"/>
        <v>0</v>
      </c>
    </row>
    <row r="10" spans="1:79" s="5" customFormat="1">
      <c r="A10" s="444">
        <f>'1-συμβολαια'!A10</f>
        <v>0</v>
      </c>
      <c r="B10" s="381" t="str">
        <f>'1-συμβολαια'!C10</f>
        <v>υποθήκη δανείου  3ου κύρου 100.000δρχ  ΕΞΑΛΕΙΨΗ</v>
      </c>
      <c r="C10" s="371">
        <f>'5-αντίγρ'!AN10</f>
        <v>8</v>
      </c>
      <c r="D10" s="371">
        <f>'5-αντίγρ'!AM10</f>
        <v>1.98</v>
      </c>
      <c r="E10" s="332">
        <f>'6-μεταγρ'!Q10</f>
        <v>0</v>
      </c>
      <c r="F10" s="332">
        <f>'6-μεταγρ'!O10+'6-μεταγρ'!P10</f>
        <v>3.96</v>
      </c>
      <c r="G10" s="332">
        <f>'6-μεταγρ'!R10</f>
        <v>0</v>
      </c>
      <c r="H10" s="332">
        <f>'7-προςΔΟΥ'!Q10</f>
        <v>0</v>
      </c>
      <c r="I10" s="291">
        <f>'7-προςΔΟΥ'!K10</f>
        <v>0</v>
      </c>
      <c r="J10" s="291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0"/>
      <c r="AE10" s="290"/>
      <c r="AF10" s="293">
        <f t="shared" si="0"/>
        <v>0</v>
      </c>
      <c r="AG10" s="290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  <c r="AR10" s="293"/>
      <c r="AS10" s="293"/>
      <c r="AT10" s="290"/>
      <c r="AU10" s="290"/>
      <c r="AV10" s="293">
        <f t="shared" si="1"/>
        <v>0</v>
      </c>
      <c r="AW10" s="293"/>
      <c r="AX10" s="290"/>
      <c r="AY10" s="293"/>
      <c r="AZ10" s="290"/>
      <c r="BA10" s="290"/>
      <c r="BB10" s="293">
        <f t="shared" si="2"/>
        <v>0</v>
      </c>
      <c r="BC10" s="290"/>
      <c r="BD10" s="290"/>
      <c r="BE10" s="293"/>
      <c r="BF10" s="293">
        <f t="shared" si="3"/>
        <v>0</v>
      </c>
      <c r="BG10" s="293"/>
      <c r="BH10" s="293"/>
      <c r="BI10" s="293"/>
      <c r="BJ10" s="293"/>
      <c r="BK10" s="293"/>
      <c r="BL10" s="293"/>
      <c r="BM10" s="293"/>
      <c r="BN10" s="293"/>
      <c r="BO10" s="293">
        <v>0.3</v>
      </c>
      <c r="BP10" s="293"/>
      <c r="BQ10" s="293"/>
      <c r="BR10" s="293">
        <f t="shared" si="4"/>
        <v>0.3</v>
      </c>
      <c r="BS10" s="332"/>
      <c r="BT10" s="332"/>
      <c r="BU10" s="332"/>
      <c r="BV10" s="332"/>
      <c r="BW10" s="332"/>
      <c r="BX10" s="332"/>
      <c r="BY10" s="332"/>
      <c r="BZ10" s="416">
        <f t="shared" si="5"/>
        <v>8.3000000000000007</v>
      </c>
      <c r="CA10" s="416">
        <f t="shared" si="6"/>
        <v>5.9399999999999995</v>
      </c>
    </row>
    <row r="11" spans="1:79" s="5" customFormat="1">
      <c r="A11" s="444">
        <f>'1-συμβολαια'!A11</f>
        <v>0</v>
      </c>
      <c r="B11" s="381" t="str">
        <f>'1-συμβολαια'!C11</f>
        <v>δανείου  3ου κύρου ΤΟΚΟΙ {προΠληρωθέντες VS εξόφλησης]</v>
      </c>
      <c r="C11" s="371">
        <f>'5-αντίγρ'!AN11</f>
        <v>0</v>
      </c>
      <c r="D11" s="371">
        <f>'5-αντίγρ'!AM11</f>
        <v>0</v>
      </c>
      <c r="E11" s="332">
        <f>'6-μεταγρ'!Q11</f>
        <v>0</v>
      </c>
      <c r="F11" s="332">
        <f>'6-μεταγρ'!O11+'6-μεταγρ'!P11</f>
        <v>0</v>
      </c>
      <c r="G11" s="332">
        <f>'6-μεταγρ'!R11</f>
        <v>0</v>
      </c>
      <c r="H11" s="332">
        <f>'7-προςΔΟΥ'!Q11</f>
        <v>0</v>
      </c>
      <c r="I11" s="291">
        <f>'7-προςΔΟΥ'!K11</f>
        <v>0</v>
      </c>
      <c r="J11" s="291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0"/>
      <c r="AE11" s="290"/>
      <c r="AF11" s="293">
        <f t="shared" si="0"/>
        <v>0</v>
      </c>
      <c r="AG11" s="290"/>
      <c r="AH11" s="293"/>
      <c r="AI11" s="293"/>
      <c r="AJ11" s="293"/>
      <c r="AK11" s="293"/>
      <c r="AL11" s="293"/>
      <c r="AM11" s="293"/>
      <c r="AN11" s="293"/>
      <c r="AO11" s="293"/>
      <c r="AP11" s="293"/>
      <c r="AQ11" s="293"/>
      <c r="AR11" s="293"/>
      <c r="AS11" s="293"/>
      <c r="AT11" s="290"/>
      <c r="AU11" s="290"/>
      <c r="AV11" s="293">
        <f t="shared" si="1"/>
        <v>0</v>
      </c>
      <c r="AW11" s="293"/>
      <c r="AX11" s="290"/>
      <c r="AY11" s="293"/>
      <c r="AZ11" s="290"/>
      <c r="BA11" s="290"/>
      <c r="BB11" s="293">
        <f t="shared" si="2"/>
        <v>0</v>
      </c>
      <c r="BC11" s="290"/>
      <c r="BD11" s="290"/>
      <c r="BE11" s="293">
        <v>4</v>
      </c>
      <c r="BF11" s="293">
        <f t="shared" si="3"/>
        <v>4</v>
      </c>
      <c r="BG11" s="293"/>
      <c r="BH11" s="293"/>
      <c r="BI11" s="293"/>
      <c r="BJ11" s="293"/>
      <c r="BK11" s="293"/>
      <c r="BL11" s="293"/>
      <c r="BM11" s="293"/>
      <c r="BN11" s="293"/>
      <c r="BO11" s="293"/>
      <c r="BP11" s="293"/>
      <c r="BQ11" s="293"/>
      <c r="BR11" s="293">
        <f t="shared" si="4"/>
        <v>0</v>
      </c>
      <c r="BS11" s="332"/>
      <c r="BT11" s="332"/>
      <c r="BU11" s="332"/>
      <c r="BV11" s="332"/>
      <c r="BW11" s="332"/>
      <c r="BX11" s="332"/>
      <c r="BY11" s="332"/>
      <c r="BZ11" s="416">
        <f t="shared" si="5"/>
        <v>4</v>
      </c>
      <c r="CA11" s="416">
        <f t="shared" si="6"/>
        <v>0</v>
      </c>
    </row>
    <row r="12" spans="1:79" s="2" customFormat="1">
      <c r="A12" s="631" t="s">
        <v>47</v>
      </c>
      <c r="B12" s="632"/>
      <c r="C12" s="39">
        <f t="shared" ref="C12:I12" si="7">SUM(C3:C11)</f>
        <v>57</v>
      </c>
      <c r="D12" s="39">
        <f t="shared" si="7"/>
        <v>5.9399999999999995</v>
      </c>
      <c r="E12" s="39">
        <f t="shared" si="7"/>
        <v>14.8</v>
      </c>
      <c r="F12" s="39">
        <f t="shared" si="7"/>
        <v>11.879999999999999</v>
      </c>
      <c r="G12" s="39">
        <f t="shared" si="7"/>
        <v>0</v>
      </c>
      <c r="H12" s="39">
        <f t="shared" si="7"/>
        <v>0</v>
      </c>
      <c r="I12" s="39">
        <f t="shared" si="7"/>
        <v>0</v>
      </c>
      <c r="J12" s="39"/>
      <c r="K12" s="39">
        <f t="shared" ref="K12:AF12" si="8">SUM(K3:K11)</f>
        <v>0</v>
      </c>
      <c r="L12" s="39">
        <f t="shared" si="8"/>
        <v>0</v>
      </c>
      <c r="M12" s="39">
        <f t="shared" si="8"/>
        <v>0</v>
      </c>
      <c r="N12" s="39">
        <f t="shared" si="8"/>
        <v>0</v>
      </c>
      <c r="O12" s="39">
        <f t="shared" si="8"/>
        <v>0</v>
      </c>
      <c r="P12" s="39">
        <f t="shared" si="8"/>
        <v>0</v>
      </c>
      <c r="Q12" s="39">
        <f t="shared" si="8"/>
        <v>0</v>
      </c>
      <c r="R12" s="39">
        <f t="shared" si="8"/>
        <v>0</v>
      </c>
      <c r="S12" s="39">
        <f t="shared" si="8"/>
        <v>0</v>
      </c>
      <c r="T12" s="39">
        <f t="shared" si="8"/>
        <v>0</v>
      </c>
      <c r="U12" s="39">
        <f t="shared" si="8"/>
        <v>0</v>
      </c>
      <c r="V12" s="39">
        <f t="shared" si="8"/>
        <v>0</v>
      </c>
      <c r="W12" s="39">
        <f t="shared" si="8"/>
        <v>0</v>
      </c>
      <c r="X12" s="39">
        <f t="shared" si="8"/>
        <v>0</v>
      </c>
      <c r="Y12" s="39">
        <f t="shared" si="8"/>
        <v>0</v>
      </c>
      <c r="Z12" s="39">
        <f t="shared" si="8"/>
        <v>0</v>
      </c>
      <c r="AA12" s="39">
        <f t="shared" si="8"/>
        <v>0</v>
      </c>
      <c r="AB12" s="39">
        <f t="shared" si="8"/>
        <v>0</v>
      </c>
      <c r="AC12" s="39">
        <f t="shared" si="8"/>
        <v>0</v>
      </c>
      <c r="AD12" s="39">
        <f t="shared" si="8"/>
        <v>0</v>
      </c>
      <c r="AE12" s="39">
        <f t="shared" si="8"/>
        <v>0</v>
      </c>
      <c r="AF12" s="39">
        <f t="shared" si="8"/>
        <v>0</v>
      </c>
      <c r="AG12" s="39"/>
      <c r="AH12" s="39">
        <f t="shared" ref="AH12:AS12" si="9">SUM(AH3:AH11)</f>
        <v>0</v>
      </c>
      <c r="AI12" s="39">
        <f t="shared" si="9"/>
        <v>0</v>
      </c>
      <c r="AJ12" s="39">
        <f t="shared" si="9"/>
        <v>12</v>
      </c>
      <c r="AK12" s="39">
        <f t="shared" si="9"/>
        <v>0</v>
      </c>
      <c r="AL12" s="39">
        <f t="shared" si="9"/>
        <v>0</v>
      </c>
      <c r="AM12" s="253">
        <f t="shared" si="9"/>
        <v>0</v>
      </c>
      <c r="AN12" s="39">
        <f t="shared" si="9"/>
        <v>0</v>
      </c>
      <c r="AO12" s="39">
        <f t="shared" si="9"/>
        <v>0</v>
      </c>
      <c r="AP12" s="39">
        <f t="shared" si="9"/>
        <v>0</v>
      </c>
      <c r="AQ12" s="39">
        <f t="shared" si="9"/>
        <v>0</v>
      </c>
      <c r="AR12" s="39">
        <f t="shared" si="9"/>
        <v>0</v>
      </c>
      <c r="AS12" s="39">
        <f t="shared" si="9"/>
        <v>0</v>
      </c>
      <c r="AT12" s="39"/>
      <c r="AU12" s="39">
        <f t="shared" ref="AU12:BR12" si="10">SUM(AU3:AU11)</f>
        <v>0</v>
      </c>
      <c r="AV12" s="39">
        <f t="shared" si="10"/>
        <v>12</v>
      </c>
      <c r="AW12" s="39">
        <f t="shared" si="10"/>
        <v>11.4</v>
      </c>
      <c r="AX12" s="257">
        <f t="shared" si="10"/>
        <v>0</v>
      </c>
      <c r="AY12" s="39">
        <f t="shared" si="10"/>
        <v>11.4</v>
      </c>
      <c r="AZ12" s="257">
        <f t="shared" si="10"/>
        <v>0</v>
      </c>
      <c r="BA12" s="257">
        <f t="shared" si="10"/>
        <v>0</v>
      </c>
      <c r="BB12" s="39">
        <f t="shared" si="10"/>
        <v>22.8</v>
      </c>
      <c r="BC12" s="39">
        <f t="shared" si="10"/>
        <v>0</v>
      </c>
      <c r="BD12" s="257">
        <f t="shared" si="10"/>
        <v>0</v>
      </c>
      <c r="BE12" s="39">
        <f t="shared" si="10"/>
        <v>19.399999999999999</v>
      </c>
      <c r="BF12" s="39">
        <f t="shared" si="10"/>
        <v>19.399999999999999</v>
      </c>
      <c r="BG12" s="39">
        <f t="shared" si="10"/>
        <v>0</v>
      </c>
      <c r="BH12" s="39">
        <f t="shared" si="10"/>
        <v>0</v>
      </c>
      <c r="BI12" s="39">
        <f t="shared" si="10"/>
        <v>0</v>
      </c>
      <c r="BJ12" s="39">
        <f t="shared" si="10"/>
        <v>0</v>
      </c>
      <c r="BK12" s="39">
        <f t="shared" si="10"/>
        <v>0</v>
      </c>
      <c r="BL12" s="39">
        <f t="shared" si="10"/>
        <v>0</v>
      </c>
      <c r="BM12" s="39">
        <f t="shared" si="10"/>
        <v>0</v>
      </c>
      <c r="BN12" s="39">
        <f t="shared" si="10"/>
        <v>0</v>
      </c>
      <c r="BO12" s="39">
        <f t="shared" si="10"/>
        <v>0.89999999999999991</v>
      </c>
      <c r="BP12" s="39">
        <f t="shared" si="10"/>
        <v>0.45</v>
      </c>
      <c r="BQ12" s="39">
        <f t="shared" si="10"/>
        <v>0</v>
      </c>
      <c r="BR12" s="39">
        <f t="shared" si="10"/>
        <v>1.35</v>
      </c>
      <c r="BS12" s="39"/>
      <c r="BT12" s="39"/>
      <c r="BU12" s="39"/>
      <c r="BV12" s="39"/>
      <c r="BW12" s="39"/>
      <c r="BX12" s="39"/>
      <c r="BY12" s="39"/>
      <c r="BZ12" s="39">
        <f>SUM(BZ3:BZ11)</f>
        <v>127.35</v>
      </c>
      <c r="CA12" s="39">
        <f>SUM(CA3:CA11)</f>
        <v>17.82</v>
      </c>
    </row>
    <row r="13" spans="1:79" ht="11.25" customHeight="1"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</row>
    <row r="14" spans="1:79" ht="11.25" customHeight="1">
      <c r="C14" s="139"/>
      <c r="D14" s="139"/>
      <c r="E14" s="2"/>
      <c r="F14" s="2"/>
      <c r="G14" s="2"/>
      <c r="H14" s="2"/>
      <c r="I14" s="2"/>
      <c r="J14" s="2"/>
      <c r="K14" s="174" t="s">
        <v>460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18" t="s">
        <v>474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166" t="s">
        <v>185</v>
      </c>
      <c r="AX14" s="2"/>
      <c r="AY14" s="2"/>
      <c r="AZ14" s="2"/>
      <c r="BA14" s="2"/>
      <c r="BB14" s="2"/>
      <c r="BC14" s="166" t="s">
        <v>197</v>
      </c>
      <c r="BD14" s="2"/>
      <c r="BE14" s="2"/>
      <c r="BF14" s="2"/>
      <c r="BG14" s="166" t="s">
        <v>210</v>
      </c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 t="s">
        <v>492</v>
      </c>
      <c r="BT14" s="2"/>
      <c r="BU14" s="2"/>
      <c r="BV14" s="2"/>
      <c r="BW14" s="2"/>
      <c r="BX14" s="2"/>
      <c r="BY14" s="2"/>
      <c r="BZ14" s="2"/>
      <c r="CA14" s="2"/>
    </row>
    <row r="15" spans="1:79" ht="11.25" customHeight="1">
      <c r="C15" s="139"/>
      <c r="D15" s="139"/>
      <c r="E15" s="2"/>
      <c r="F15" s="2"/>
      <c r="G15" s="2"/>
      <c r="H15" s="2"/>
      <c r="I15" s="2"/>
      <c r="J15" s="2"/>
      <c r="K15" s="4"/>
      <c r="L15" s="334" t="s">
        <v>464</v>
      </c>
      <c r="M15" s="335"/>
      <c r="N15" s="335"/>
      <c r="O15" s="335"/>
      <c r="P15" s="335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174" t="s">
        <v>475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56" t="s">
        <v>188</v>
      </c>
      <c r="AY15" s="2"/>
      <c r="AZ15" s="2"/>
      <c r="BA15" s="2"/>
      <c r="BB15" s="2"/>
      <c r="BC15" s="2"/>
      <c r="BD15" s="255" t="s">
        <v>198</v>
      </c>
      <c r="BE15" s="2"/>
      <c r="BF15" s="2"/>
      <c r="BG15" s="2"/>
      <c r="BH15" s="185" t="s">
        <v>213</v>
      </c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 t="s">
        <v>493</v>
      </c>
      <c r="BU15" s="2"/>
      <c r="BV15" s="2"/>
      <c r="BW15" s="2"/>
      <c r="BX15" s="2"/>
      <c r="BY15" s="2"/>
      <c r="BZ15" s="2"/>
      <c r="CA15" s="2"/>
    </row>
    <row r="16" spans="1:79" ht="11.25" customHeight="1">
      <c r="C16" s="139"/>
      <c r="D16" s="139"/>
      <c r="E16" s="2"/>
      <c r="F16" s="2"/>
      <c r="G16" s="2"/>
      <c r="H16" s="2"/>
      <c r="I16" s="2"/>
      <c r="J16" s="2"/>
      <c r="K16" s="4"/>
      <c r="L16" s="335"/>
      <c r="M16" s="334" t="s">
        <v>465</v>
      </c>
      <c r="N16" s="335"/>
      <c r="O16" s="335"/>
      <c r="P16" s="335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18" t="s">
        <v>476</v>
      </c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>
        <v>4</v>
      </c>
      <c r="AX16" s="2"/>
      <c r="AY16" s="4" t="s">
        <v>186</v>
      </c>
      <c r="AZ16" s="2"/>
      <c r="BA16" s="2"/>
      <c r="BB16" s="2"/>
      <c r="BC16" s="2"/>
      <c r="BD16" s="2"/>
      <c r="BE16" s="166" t="s">
        <v>199</v>
      </c>
      <c r="BF16" s="2"/>
      <c r="BG16" s="2"/>
      <c r="BH16" s="2"/>
      <c r="BI16" s="166" t="s">
        <v>214</v>
      </c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 t="s">
        <v>31</v>
      </c>
      <c r="BV16" s="2"/>
      <c r="BW16" s="2"/>
      <c r="BX16" s="2"/>
      <c r="BY16" s="2"/>
      <c r="BZ16" s="2"/>
      <c r="CA16" s="2"/>
    </row>
    <row r="17" spans="3:79" ht="11.25" customHeight="1">
      <c r="C17" s="139"/>
      <c r="D17" s="139"/>
      <c r="E17" s="2"/>
      <c r="F17" s="2"/>
      <c r="G17" s="2"/>
      <c r="H17" s="2"/>
      <c r="I17" s="2"/>
      <c r="J17" s="2"/>
      <c r="K17" s="4"/>
      <c r="L17" s="335"/>
      <c r="M17" s="335"/>
      <c r="N17" s="335" t="s">
        <v>466</v>
      </c>
      <c r="O17" s="335"/>
      <c r="P17" s="335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124" t="s">
        <v>477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>
        <v>7.4</v>
      </c>
      <c r="AX17" s="2"/>
      <c r="AY17" s="2"/>
      <c r="AZ17" s="256" t="s">
        <v>187</v>
      </c>
      <c r="BA17" s="2"/>
      <c r="BB17" s="2"/>
      <c r="BC17" s="2"/>
      <c r="BD17" s="2"/>
      <c r="BE17" s="2"/>
      <c r="BF17" s="2"/>
      <c r="BG17" s="2"/>
      <c r="BH17" s="2"/>
      <c r="BI17" s="2"/>
      <c r="BJ17" s="185" t="s">
        <v>216</v>
      </c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 t="s">
        <v>494</v>
      </c>
      <c r="BW17" s="2"/>
      <c r="BX17" s="2"/>
      <c r="BY17" s="2"/>
      <c r="BZ17" s="2"/>
      <c r="CA17" s="2"/>
    </row>
    <row r="18" spans="3:79" ht="11.25" customHeight="1">
      <c r="C18" s="139"/>
      <c r="D18" s="139"/>
      <c r="E18" s="2"/>
      <c r="F18" s="2"/>
      <c r="G18" s="2"/>
      <c r="H18" s="2"/>
      <c r="I18" s="2"/>
      <c r="J18" s="2"/>
      <c r="K18" s="4"/>
      <c r="L18" s="4"/>
      <c r="M18" s="4"/>
      <c r="N18" s="4"/>
      <c r="O18" s="4" t="s">
        <v>467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18" t="s">
        <v>478</v>
      </c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55" t="s">
        <v>194</v>
      </c>
      <c r="BB18" s="2"/>
      <c r="BC18" s="2"/>
      <c r="BD18" s="2"/>
      <c r="BE18" s="2"/>
      <c r="BF18" s="2"/>
      <c r="BG18" s="2"/>
      <c r="BH18" s="2"/>
      <c r="BI18" s="2"/>
      <c r="BJ18" s="2"/>
      <c r="BK18" s="166" t="s">
        <v>217</v>
      </c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 t="s">
        <v>59</v>
      </c>
      <c r="BX18" s="2"/>
      <c r="BY18" s="2"/>
      <c r="BZ18" s="2"/>
      <c r="CA18" s="2"/>
    </row>
    <row r="19" spans="3:79" ht="11.25" customHeight="1">
      <c r="C19" s="139"/>
      <c r="D19" s="139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 t="s">
        <v>468</v>
      </c>
      <c r="Q19" s="4"/>
      <c r="R19" s="4"/>
      <c r="S19" s="4"/>
      <c r="T19" s="187"/>
      <c r="U19" s="187"/>
      <c r="V19" s="187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54" t="s">
        <v>479</v>
      </c>
      <c r="AN19" s="124"/>
      <c r="AO19" s="124"/>
      <c r="AP19" s="124"/>
      <c r="AQ19" s="124"/>
      <c r="AR19" s="124"/>
      <c r="AS19" s="124"/>
      <c r="AT19" s="124"/>
      <c r="AU19" s="124"/>
      <c r="AV19" s="2"/>
      <c r="AW19" s="2"/>
      <c r="AX19" s="2"/>
      <c r="AY19" s="2"/>
      <c r="AZ19" s="2"/>
      <c r="BA19" s="2"/>
      <c r="BB19" s="2"/>
      <c r="BC19" s="2"/>
      <c r="BD19" s="2"/>
      <c r="BE19" s="166" t="s">
        <v>205</v>
      </c>
      <c r="BF19" s="2"/>
      <c r="BG19" s="2"/>
      <c r="BH19" s="2"/>
      <c r="BI19" s="2"/>
      <c r="BJ19" s="2"/>
      <c r="BK19" s="2"/>
      <c r="BL19" s="185" t="s">
        <v>218</v>
      </c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</row>
    <row r="20" spans="3:79" ht="11.25" customHeight="1">
      <c r="C20" s="139"/>
      <c r="D20" s="139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 t="s">
        <v>436</v>
      </c>
      <c r="R20" s="4"/>
      <c r="S20" s="4"/>
      <c r="T20" s="187"/>
      <c r="U20" s="187"/>
      <c r="V20" s="187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173" t="s">
        <v>480</v>
      </c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56" t="s">
        <v>203</v>
      </c>
      <c r="BF20" s="2"/>
      <c r="BG20" s="2"/>
      <c r="BH20" s="2"/>
      <c r="BI20" s="2"/>
      <c r="BJ20" s="2"/>
      <c r="BK20" s="2"/>
      <c r="BL20" s="185"/>
      <c r="BM20" s="166" t="s">
        <v>219</v>
      </c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</row>
    <row r="21" spans="3:79" ht="11.25" customHeight="1">
      <c r="C21" s="139"/>
      <c r="D21" s="139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166" t="s">
        <v>438</v>
      </c>
      <c r="S21" s="4"/>
      <c r="T21" s="187"/>
      <c r="U21" s="187"/>
      <c r="V21" s="187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2"/>
      <c r="AO21" s="124" t="s">
        <v>430</v>
      </c>
      <c r="AP21" s="124"/>
      <c r="AQ21" s="124"/>
      <c r="AR21" s="124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166" t="s">
        <v>204</v>
      </c>
      <c r="BF21" s="2"/>
      <c r="BG21" s="2"/>
      <c r="BH21" s="2"/>
      <c r="BI21" s="2"/>
      <c r="BJ21" s="2"/>
      <c r="BK21" s="2"/>
      <c r="BL21" s="185"/>
      <c r="BM21" s="4"/>
      <c r="BN21" s="185" t="s">
        <v>498</v>
      </c>
      <c r="BO21" s="185"/>
      <c r="BP21" s="185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</row>
    <row r="22" spans="3:79">
      <c r="C22" s="83"/>
      <c r="D22" s="83"/>
      <c r="E22" s="2"/>
      <c r="F22" s="2"/>
      <c r="G22" s="2"/>
      <c r="H22" s="2"/>
      <c r="I22" s="2"/>
      <c r="J22" s="2"/>
      <c r="K22" s="4"/>
      <c r="L22" s="4"/>
      <c r="M22" s="4"/>
      <c r="N22" s="4"/>
      <c r="O22" s="4"/>
      <c r="P22" s="4"/>
      <c r="Q22" s="4"/>
      <c r="R22" s="4"/>
      <c r="S22" s="187" t="s">
        <v>470</v>
      </c>
      <c r="T22" s="187"/>
      <c r="U22" s="187"/>
      <c r="V22" s="187"/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173" t="s">
        <v>481</v>
      </c>
      <c r="AQ22" s="2"/>
      <c r="AR22" s="173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185" t="s">
        <v>206</v>
      </c>
      <c r="BF22" s="2"/>
      <c r="BG22" s="2"/>
      <c r="BH22" s="2"/>
      <c r="BI22" s="2"/>
      <c r="BJ22" s="2"/>
      <c r="BK22" s="2"/>
      <c r="BL22" s="2"/>
      <c r="BM22" s="2"/>
      <c r="BN22" s="2"/>
      <c r="BO22" s="166" t="s">
        <v>418</v>
      </c>
      <c r="BP22" s="166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</row>
    <row r="23" spans="3:79">
      <c r="C23" s="83"/>
      <c r="D23" s="83"/>
      <c r="E23" s="2"/>
      <c r="F23" s="2"/>
      <c r="G23" s="2"/>
      <c r="H23" s="2"/>
      <c r="I23" s="2"/>
      <c r="J23" s="2"/>
      <c r="K23" s="4"/>
      <c r="L23" s="4"/>
      <c r="M23" s="4"/>
      <c r="N23" s="4"/>
      <c r="O23" s="4"/>
      <c r="P23" s="4"/>
      <c r="Q23" s="4"/>
      <c r="R23" s="4"/>
      <c r="S23" s="4"/>
      <c r="T23" s="4" t="s">
        <v>471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2"/>
      <c r="AG23" s="2"/>
      <c r="AH23" s="2"/>
      <c r="AI23" s="2"/>
      <c r="AJ23" s="2"/>
      <c r="AK23" s="2"/>
      <c r="AL23" s="2"/>
      <c r="AM23" s="2"/>
      <c r="AN23" s="2"/>
      <c r="AO23" s="88"/>
      <c r="AP23" s="88"/>
      <c r="AQ23" s="124" t="s">
        <v>439</v>
      </c>
      <c r="AR23" s="124"/>
      <c r="AS23" s="88"/>
      <c r="AT23" s="88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385" t="s">
        <v>254</v>
      </c>
      <c r="BF23" s="2"/>
      <c r="BG23" s="2"/>
      <c r="BH23" s="2"/>
      <c r="BI23" s="2"/>
      <c r="BJ23" s="2"/>
      <c r="BK23" s="2"/>
      <c r="BL23" s="2"/>
      <c r="BM23" s="2"/>
      <c r="BN23" s="383"/>
      <c r="BO23" s="383"/>
      <c r="BP23" s="187" t="s">
        <v>417</v>
      </c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</row>
    <row r="24" spans="3:79">
      <c r="C24" s="83"/>
      <c r="D24" s="83"/>
      <c r="E24" s="2"/>
      <c r="F24" s="2"/>
      <c r="G24" s="2"/>
      <c r="H24" s="2"/>
      <c r="I24" s="2"/>
      <c r="J24" s="2"/>
      <c r="K24" s="4"/>
      <c r="L24" s="4"/>
      <c r="M24" s="4"/>
      <c r="N24" s="4"/>
      <c r="O24" s="4"/>
      <c r="P24" s="4"/>
      <c r="Q24" s="4"/>
      <c r="R24" s="4"/>
      <c r="S24" s="4"/>
      <c r="T24" s="4"/>
      <c r="U24" s="335" t="s">
        <v>472</v>
      </c>
      <c r="V24" s="187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2"/>
      <c r="AI24" s="2"/>
      <c r="AJ24" s="2"/>
      <c r="AK24" s="2"/>
      <c r="AL24" s="2"/>
      <c r="AM24" s="2"/>
      <c r="AN24" s="88"/>
      <c r="AO24" s="88"/>
      <c r="AP24" s="88"/>
      <c r="AQ24" s="2"/>
      <c r="AR24" s="124" t="s">
        <v>482</v>
      </c>
      <c r="AS24" s="124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386" t="s">
        <v>255</v>
      </c>
      <c r="BF24" s="2"/>
      <c r="BG24" s="2"/>
      <c r="BH24" s="2"/>
      <c r="BI24" s="2"/>
      <c r="BJ24" s="2"/>
      <c r="BK24" s="2"/>
      <c r="BL24" s="2"/>
      <c r="BM24" s="383"/>
      <c r="BN24" s="383"/>
      <c r="BO24" s="383"/>
      <c r="BP24" s="383"/>
      <c r="BQ24" s="166" t="s">
        <v>444</v>
      </c>
      <c r="BR24" s="383"/>
      <c r="BS24" s="383"/>
      <c r="BT24" s="383"/>
      <c r="BU24" s="383"/>
      <c r="BV24" s="383"/>
      <c r="BW24" s="383"/>
      <c r="BX24" s="383"/>
      <c r="BY24" s="383"/>
      <c r="BZ24" s="383"/>
      <c r="CA24" s="2"/>
    </row>
    <row r="25" spans="3:79">
      <c r="C25" s="83"/>
      <c r="D25" s="83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4"/>
      <c r="P25" s="4"/>
      <c r="Q25" s="4"/>
      <c r="R25" s="4"/>
      <c r="S25" s="4"/>
      <c r="T25" s="4"/>
      <c r="U25" s="4"/>
      <c r="V25" s="166" t="s">
        <v>427</v>
      </c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2"/>
      <c r="AI25" s="2"/>
      <c r="AJ25" s="88"/>
      <c r="AK25" s="88"/>
      <c r="AL25" s="88"/>
      <c r="AM25" s="88"/>
      <c r="AN25" s="88"/>
      <c r="AO25" s="88"/>
      <c r="AP25" s="88"/>
      <c r="AQ25" s="2"/>
      <c r="AR25" s="2"/>
      <c r="AS25" s="173" t="s">
        <v>483</v>
      </c>
      <c r="AT25" s="2"/>
      <c r="AU25" s="2"/>
      <c r="AV25" s="2"/>
      <c r="AW25" s="88"/>
      <c r="AX25" s="88"/>
      <c r="AY25" s="88"/>
      <c r="AZ25" s="88"/>
      <c r="BA25" s="88"/>
      <c r="BB25" s="88"/>
      <c r="BC25" s="88"/>
      <c r="BD25" s="88"/>
      <c r="BE25" s="385" t="s">
        <v>256</v>
      </c>
      <c r="BF25" s="383"/>
      <c r="BG25" s="383"/>
      <c r="BH25" s="383"/>
      <c r="BI25" s="383"/>
      <c r="BJ25" s="383"/>
      <c r="BK25" s="383"/>
      <c r="BL25" s="383"/>
      <c r="BM25" s="383"/>
      <c r="BN25" s="383"/>
      <c r="BO25" s="383"/>
      <c r="BP25" s="383"/>
      <c r="BQ25" s="383"/>
      <c r="BR25" s="383"/>
      <c r="BS25" s="383"/>
      <c r="BT25" s="383"/>
      <c r="BU25" s="383"/>
      <c r="BV25" s="383"/>
      <c r="BW25" s="383"/>
      <c r="BX25" s="383"/>
      <c r="BY25" s="383"/>
      <c r="BZ25" s="2"/>
      <c r="CA25" s="2"/>
    </row>
    <row r="26" spans="3:79">
      <c r="C26" s="83"/>
      <c r="D26" s="83"/>
      <c r="K26" s="88"/>
      <c r="L26" s="88"/>
      <c r="M26" s="88"/>
      <c r="N26" s="88"/>
      <c r="O26" s="88"/>
      <c r="P26" s="88"/>
      <c r="Q26" s="88"/>
      <c r="R26" s="88"/>
      <c r="S26" s="4"/>
      <c r="T26" s="4"/>
      <c r="U26" s="4"/>
      <c r="V26" s="4"/>
      <c r="W26" s="187" t="s">
        <v>461</v>
      </c>
      <c r="X26" s="4"/>
      <c r="Y26" s="4"/>
      <c r="Z26" s="4"/>
      <c r="AA26" s="4"/>
      <c r="AB26" s="4"/>
      <c r="AC26" s="4"/>
      <c r="AD26" s="4"/>
      <c r="AE26" s="4"/>
      <c r="AF26" s="2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383"/>
      <c r="BF26" s="383"/>
      <c r="BG26" s="383"/>
      <c r="BH26" s="383"/>
      <c r="BI26" s="383"/>
      <c r="BJ26" s="383"/>
      <c r="BK26" s="383"/>
      <c r="BL26" s="383"/>
      <c r="BM26" s="383"/>
      <c r="BN26" s="383"/>
      <c r="BO26" s="383"/>
      <c r="BP26" s="383"/>
      <c r="BQ26" s="383"/>
      <c r="BR26" s="383"/>
      <c r="BS26" s="383"/>
      <c r="BT26" s="383"/>
      <c r="BU26" s="383"/>
      <c r="BV26" s="383"/>
      <c r="BW26" s="383"/>
      <c r="BX26" s="383"/>
      <c r="BY26" s="383"/>
      <c r="BZ26" s="2"/>
      <c r="CA26" s="2"/>
    </row>
    <row r="27" spans="3:79" ht="20.25">
      <c r="C27" s="83"/>
      <c r="D27" s="83"/>
      <c r="M27" s="88"/>
      <c r="N27" s="88"/>
      <c r="O27" s="88"/>
      <c r="P27" s="88"/>
      <c r="Q27" s="88"/>
      <c r="R27" s="88"/>
      <c r="S27" s="4"/>
      <c r="T27" s="4"/>
      <c r="U27" s="4"/>
      <c r="V27" s="4"/>
      <c r="W27" s="4"/>
      <c r="X27" s="187" t="s">
        <v>469</v>
      </c>
      <c r="Y27" s="4"/>
      <c r="Z27" s="4"/>
      <c r="AA27" s="4"/>
      <c r="AB27" s="4"/>
      <c r="AC27" s="4"/>
      <c r="AD27" s="4"/>
      <c r="AE27" s="4"/>
      <c r="AF27" s="2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447" t="s">
        <v>503</v>
      </c>
      <c r="BF27" s="383"/>
      <c r="BG27" s="383"/>
      <c r="BH27" s="383"/>
      <c r="BI27" s="383"/>
      <c r="BJ27" s="383"/>
      <c r="BK27" s="383"/>
      <c r="BL27" s="383"/>
      <c r="BM27" s="383"/>
      <c r="BN27" s="383"/>
      <c r="BO27" s="383"/>
      <c r="BP27" s="383"/>
      <c r="BQ27" s="383"/>
      <c r="BR27" s="383"/>
      <c r="BS27" s="383"/>
      <c r="BT27" s="383"/>
      <c r="BU27" s="383"/>
      <c r="BV27" s="383"/>
      <c r="BW27" s="383"/>
      <c r="BX27" s="383"/>
      <c r="BY27" s="383"/>
      <c r="BZ27" s="2"/>
      <c r="CA27" s="2"/>
    </row>
    <row r="28" spans="3:79">
      <c r="C28" s="83"/>
      <c r="D28" s="83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4"/>
      <c r="X28" s="4"/>
      <c r="Y28" s="4" t="s">
        <v>462</v>
      </c>
      <c r="Z28" s="4"/>
      <c r="AA28" s="4"/>
      <c r="AB28" s="4"/>
      <c r="AC28" s="4"/>
      <c r="AD28" s="4"/>
      <c r="AE28" s="4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383"/>
      <c r="BF28" s="383"/>
      <c r="BG28" s="383"/>
      <c r="BH28" s="383"/>
      <c r="BI28" s="383"/>
      <c r="BJ28" s="383"/>
      <c r="BK28" s="383"/>
      <c r="BL28" s="383"/>
      <c r="BM28" s="383"/>
      <c r="BN28" s="383"/>
      <c r="BO28" s="383"/>
      <c r="BP28" s="383"/>
      <c r="BQ28" s="383"/>
      <c r="BR28" s="383"/>
      <c r="BS28" s="383"/>
      <c r="BT28" s="383"/>
      <c r="BU28" s="383"/>
      <c r="BV28" s="383"/>
      <c r="BW28" s="383"/>
      <c r="BX28" s="383"/>
      <c r="BY28" s="383"/>
      <c r="BZ28" s="2"/>
      <c r="CA28" s="2"/>
    </row>
    <row r="29" spans="3:79">
      <c r="C29" s="83"/>
      <c r="D29" s="83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4"/>
      <c r="X29" s="4"/>
      <c r="Y29" s="4"/>
      <c r="Z29" s="186" t="s">
        <v>392</v>
      </c>
      <c r="AA29" s="4"/>
      <c r="AB29" s="4"/>
      <c r="AC29" s="4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383"/>
      <c r="BF29" s="383"/>
      <c r="BG29" s="383"/>
      <c r="BH29" s="383"/>
      <c r="BI29" s="383"/>
      <c r="BJ29" s="383"/>
      <c r="BK29" s="383"/>
      <c r="BL29" s="383"/>
      <c r="BM29" s="383"/>
      <c r="BN29" s="383"/>
      <c r="BO29" s="383"/>
      <c r="BP29" s="383"/>
      <c r="BQ29" s="383"/>
      <c r="BR29" s="383"/>
      <c r="BS29" s="383"/>
      <c r="BT29" s="383"/>
      <c r="BU29" s="383"/>
      <c r="BV29" s="383"/>
      <c r="BW29" s="383"/>
      <c r="BX29" s="383"/>
      <c r="BY29" s="383"/>
      <c r="BZ29" s="2"/>
      <c r="CA29" s="2"/>
    </row>
    <row r="30" spans="3:79"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4"/>
      <c r="X30" s="4"/>
      <c r="Y30" s="4"/>
      <c r="Z30" s="4"/>
      <c r="AA30" s="187" t="s">
        <v>463</v>
      </c>
      <c r="AB30" s="88"/>
      <c r="AC30" s="383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383"/>
      <c r="BF30" s="383"/>
      <c r="BG30" s="383"/>
      <c r="BH30" s="383"/>
      <c r="BI30" s="383"/>
      <c r="BJ30" s="383"/>
      <c r="BK30" s="383"/>
      <c r="BL30" s="383"/>
      <c r="BM30" s="383"/>
      <c r="BN30" s="383"/>
      <c r="BO30" s="383"/>
      <c r="BP30" s="383"/>
      <c r="BQ30" s="383"/>
      <c r="BR30" s="383"/>
      <c r="BS30" s="383"/>
      <c r="BT30" s="383"/>
      <c r="BU30" s="383"/>
      <c r="BV30" s="383"/>
      <c r="BW30" s="383"/>
      <c r="BX30" s="383"/>
      <c r="BY30" s="383"/>
    </row>
    <row r="31" spans="3:79">
      <c r="L31" s="3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383"/>
      <c r="AA31" s="88"/>
      <c r="AB31" s="166" t="s">
        <v>442</v>
      </c>
      <c r="AC31" s="383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383"/>
      <c r="BF31" s="383"/>
      <c r="BG31" s="383"/>
      <c r="BH31" s="383"/>
      <c r="BI31" s="383"/>
      <c r="BJ31" s="383"/>
      <c r="BK31" s="383"/>
      <c r="BL31" s="383"/>
      <c r="BM31" s="383"/>
      <c r="BN31" s="383"/>
      <c r="BO31" s="383"/>
      <c r="BP31" s="383"/>
      <c r="BQ31" s="383"/>
      <c r="BR31" s="383"/>
      <c r="BS31" s="383"/>
      <c r="BT31" s="383"/>
      <c r="BU31" s="383"/>
      <c r="BV31" s="383"/>
      <c r="BW31" s="383"/>
      <c r="BX31" s="383"/>
      <c r="BY31" s="383"/>
    </row>
    <row r="32" spans="3:79">
      <c r="L32" s="3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383"/>
      <c r="AA32" s="88"/>
      <c r="AB32" s="88"/>
      <c r="AC32" s="187" t="s">
        <v>473</v>
      </c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383"/>
      <c r="BF32" s="383"/>
      <c r="BG32" s="383"/>
      <c r="BH32" s="383"/>
      <c r="BI32" s="383"/>
      <c r="BJ32" s="383"/>
      <c r="BK32" s="383"/>
      <c r="BL32" s="383"/>
      <c r="BM32" s="383"/>
      <c r="BN32" s="383"/>
      <c r="BO32" s="383"/>
      <c r="BP32" s="383"/>
      <c r="BQ32" s="383"/>
      <c r="BR32" s="383"/>
      <c r="BS32" s="383"/>
      <c r="BT32" s="383"/>
      <c r="BU32" s="383"/>
      <c r="BV32" s="383"/>
      <c r="BW32" s="383"/>
      <c r="BX32" s="383"/>
      <c r="BY32" s="383"/>
    </row>
    <row r="33" spans="12:77">
      <c r="L33" s="3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383"/>
      <c r="AA33" s="88"/>
      <c r="AB33" s="88"/>
      <c r="AC33" s="383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383"/>
      <c r="BF33" s="383"/>
      <c r="BG33" s="383"/>
      <c r="BH33" s="383"/>
      <c r="BI33" s="383"/>
      <c r="BJ33" s="383"/>
      <c r="BK33" s="383"/>
      <c r="BL33" s="383"/>
      <c r="BM33" s="383"/>
      <c r="BN33" s="383"/>
      <c r="BO33" s="383"/>
      <c r="BP33" s="383"/>
      <c r="BQ33" s="383"/>
      <c r="BR33" s="383"/>
      <c r="BS33" s="383"/>
      <c r="BT33" s="383"/>
      <c r="BU33" s="383"/>
      <c r="BV33" s="383"/>
      <c r="BW33" s="383"/>
      <c r="BX33" s="383"/>
      <c r="BY33" s="383"/>
    </row>
    <row r="34" spans="12:77"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383"/>
      <c r="AA34" s="88"/>
      <c r="AB34" s="88"/>
      <c r="AC34" s="383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383"/>
      <c r="BF34" s="383"/>
      <c r="BG34" s="383"/>
      <c r="BH34" s="383"/>
      <c r="BI34" s="383"/>
      <c r="BJ34" s="383"/>
      <c r="BK34" s="383"/>
      <c r="BL34" s="383"/>
      <c r="BM34" s="383"/>
      <c r="BN34" s="383"/>
      <c r="BO34" s="383"/>
      <c r="BP34" s="383"/>
      <c r="BQ34" s="383"/>
      <c r="BR34" s="383"/>
      <c r="BS34" s="383"/>
      <c r="BT34" s="383"/>
      <c r="BU34" s="383"/>
      <c r="BV34" s="383"/>
      <c r="BW34" s="383"/>
      <c r="BX34" s="383"/>
      <c r="BY34" s="383"/>
    </row>
    <row r="35" spans="12:77"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383"/>
      <c r="AA35" s="88"/>
      <c r="AB35" s="88"/>
      <c r="AC35" s="383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383"/>
      <c r="BF35" s="383"/>
      <c r="BG35" s="383"/>
      <c r="BH35" s="383"/>
      <c r="BI35" s="383"/>
      <c r="BJ35" s="383"/>
      <c r="BK35" s="383"/>
      <c r="BL35" s="383"/>
      <c r="BM35" s="383"/>
      <c r="BN35" s="383"/>
      <c r="BO35" s="383"/>
      <c r="BP35" s="383"/>
      <c r="BQ35" s="383"/>
      <c r="BR35" s="383"/>
      <c r="BS35" s="383"/>
      <c r="BT35" s="383"/>
      <c r="BU35" s="383"/>
      <c r="BV35" s="383"/>
      <c r="BW35" s="383"/>
      <c r="BX35" s="383"/>
      <c r="BY35" s="383"/>
    </row>
    <row r="36" spans="12:77"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383"/>
      <c r="AA36" s="88"/>
      <c r="AB36" s="88"/>
      <c r="AC36" s="383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383"/>
      <c r="BF36" s="383"/>
      <c r="BG36" s="383"/>
      <c r="BH36" s="383"/>
      <c r="BI36" s="383"/>
      <c r="BJ36" s="383"/>
      <c r="BK36" s="383"/>
      <c r="BL36" s="383"/>
      <c r="BM36" s="383"/>
      <c r="BN36" s="383"/>
      <c r="BO36" s="383"/>
      <c r="BP36" s="383"/>
      <c r="BQ36" s="383"/>
      <c r="BR36" s="383"/>
      <c r="BS36" s="383"/>
      <c r="BT36" s="383"/>
      <c r="BU36" s="383"/>
      <c r="BV36" s="383"/>
      <c r="BW36" s="383"/>
      <c r="BX36" s="383"/>
      <c r="BY36" s="383"/>
    </row>
    <row r="37" spans="12:77"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383"/>
      <c r="AA37" s="88"/>
      <c r="AB37" s="88"/>
      <c r="AC37" s="383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383"/>
      <c r="BF37" s="383"/>
      <c r="BG37" s="383"/>
      <c r="BH37" s="383"/>
      <c r="BI37" s="383"/>
      <c r="BJ37" s="383"/>
      <c r="BK37" s="383"/>
      <c r="BL37" s="383"/>
      <c r="BM37" s="383"/>
      <c r="BN37" s="383"/>
      <c r="BO37" s="383"/>
      <c r="BP37" s="383"/>
      <c r="BQ37" s="383"/>
      <c r="BR37" s="383"/>
      <c r="BS37" s="383"/>
      <c r="BT37" s="383"/>
      <c r="BU37" s="383"/>
      <c r="BV37" s="383"/>
      <c r="BW37" s="383"/>
      <c r="BX37" s="383"/>
      <c r="BY37" s="383"/>
    </row>
    <row r="38" spans="12:77"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383"/>
      <c r="AA38" s="88"/>
      <c r="AB38" s="88"/>
      <c r="AC38" s="383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383"/>
      <c r="BF38" s="383"/>
      <c r="BG38" s="383"/>
      <c r="BH38" s="383"/>
      <c r="BI38" s="383"/>
      <c r="BJ38" s="383"/>
      <c r="BK38" s="383"/>
      <c r="BL38" s="383"/>
      <c r="BM38" s="383"/>
      <c r="BN38" s="383"/>
      <c r="BO38" s="383"/>
      <c r="BP38" s="383"/>
      <c r="BQ38" s="383"/>
      <c r="BR38" s="383"/>
      <c r="BS38" s="383"/>
      <c r="BT38" s="383"/>
      <c r="BU38" s="383"/>
      <c r="BV38" s="383"/>
      <c r="BW38" s="383"/>
      <c r="BX38" s="383"/>
      <c r="BY38" s="383"/>
    </row>
    <row r="39" spans="12:77"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383"/>
      <c r="AA39" s="88"/>
      <c r="AB39" s="88"/>
      <c r="AC39" s="383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383"/>
      <c r="BF39" s="383"/>
      <c r="BG39" s="383"/>
      <c r="BH39" s="383"/>
      <c r="BI39" s="383"/>
      <c r="BJ39" s="383"/>
      <c r="BK39" s="383"/>
      <c r="BL39" s="383"/>
      <c r="BM39" s="383"/>
      <c r="BN39" s="383"/>
      <c r="BO39" s="383"/>
      <c r="BP39" s="383"/>
      <c r="BQ39" s="383"/>
      <c r="BR39" s="383"/>
      <c r="BS39" s="383"/>
      <c r="BT39" s="383"/>
      <c r="BU39" s="383"/>
      <c r="BV39" s="383"/>
      <c r="BW39" s="383"/>
      <c r="BX39" s="383"/>
      <c r="BY39" s="383"/>
    </row>
  </sheetData>
  <mergeCells count="14">
    <mergeCell ref="BZ1:CA1"/>
    <mergeCell ref="A12:B12"/>
    <mergeCell ref="E1:G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6"/>
  <sheetViews>
    <sheetView workbookViewId="0">
      <pane ySplit="2" topLeftCell="A3" activePane="bottomLeft" state="frozen"/>
      <selection pane="bottomLeft" activeCell="F25" sqref="F25"/>
    </sheetView>
  </sheetViews>
  <sheetFormatPr defaultRowHeight="11.25"/>
  <cols>
    <col min="1" max="1" width="7.28515625" style="8" bestFit="1" customWidth="1"/>
    <col min="2" max="2" width="10.7109375" style="147" customWidth="1"/>
    <col min="3" max="3" width="50.85546875" style="93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5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64" t="s">
        <v>1</v>
      </c>
      <c r="B1" s="666" t="s">
        <v>2</v>
      </c>
      <c r="C1" s="668" t="s">
        <v>0</v>
      </c>
      <c r="D1" s="670" t="s">
        <v>7</v>
      </c>
      <c r="E1" s="659" t="s">
        <v>6</v>
      </c>
      <c r="F1" s="660"/>
      <c r="G1" s="661" t="s">
        <v>5</v>
      </c>
      <c r="H1" s="662"/>
      <c r="I1" s="659" t="s">
        <v>64</v>
      </c>
      <c r="J1" s="660"/>
      <c r="K1" s="522" t="s">
        <v>9</v>
      </c>
      <c r="L1" s="474" t="s">
        <v>393</v>
      </c>
      <c r="M1" s="658"/>
      <c r="N1" s="474" t="s">
        <v>85</v>
      </c>
      <c r="O1" s="475"/>
      <c r="P1" s="475"/>
      <c r="Q1" s="475"/>
      <c r="R1" s="475"/>
      <c r="S1" s="654" t="s">
        <v>87</v>
      </c>
      <c r="T1" s="654"/>
      <c r="U1" s="654"/>
      <c r="V1" s="654"/>
      <c r="W1" s="654"/>
      <c r="X1" s="654"/>
      <c r="Y1" s="654"/>
    </row>
    <row r="2" spans="1:29" ht="15.75" customHeight="1" thickBot="1">
      <c r="A2" s="665"/>
      <c r="B2" s="667"/>
      <c r="C2" s="669"/>
      <c r="D2" s="473"/>
      <c r="E2" s="63"/>
      <c r="F2" s="37" t="s">
        <v>9</v>
      </c>
      <c r="G2" s="63"/>
      <c r="H2" s="64" t="s">
        <v>9</v>
      </c>
      <c r="I2" s="63"/>
      <c r="J2" s="37" t="s">
        <v>9</v>
      </c>
      <c r="K2" s="523"/>
      <c r="L2" s="357"/>
      <c r="M2" s="189" t="s">
        <v>9</v>
      </c>
      <c r="N2" s="190" t="s">
        <v>141</v>
      </c>
      <c r="O2" s="190" t="s">
        <v>393</v>
      </c>
      <c r="P2" s="190" t="s">
        <v>364</v>
      </c>
      <c r="Q2" s="190" t="s">
        <v>59</v>
      </c>
      <c r="R2" s="190" t="s">
        <v>140</v>
      </c>
      <c r="S2" s="655" t="s">
        <v>398</v>
      </c>
      <c r="T2" s="656"/>
      <c r="U2" s="656"/>
      <c r="V2" s="656"/>
      <c r="W2" s="656"/>
      <c r="X2" s="657"/>
      <c r="Y2" s="191" t="s">
        <v>47</v>
      </c>
    </row>
    <row r="3" spans="1:29" s="5" customFormat="1">
      <c r="A3" s="445" t="str">
        <f>'1-συμβολαια'!A3</f>
        <v>4ο</v>
      </c>
      <c r="B3" s="390">
        <f>'1-συμβολαια'!B3</f>
        <v>38849</v>
      </c>
      <c r="C3" s="446" t="str">
        <f>'1-συμβολαια'!C3</f>
        <v>δανείου 3ου [=…τραπ] κύρου 7.000.000δρχ ΕΞΟΦΛΗΣΗ</v>
      </c>
      <c r="D3" s="448">
        <f>'1-συμβολαια'!D3</f>
        <v>0</v>
      </c>
      <c r="E3" s="346"/>
      <c r="F3" s="346"/>
      <c r="G3" s="346"/>
      <c r="H3" s="346"/>
      <c r="I3" s="346"/>
      <c r="J3" s="346"/>
      <c r="K3" s="345">
        <f>'1-συμβολαια'!N3</f>
        <v>30.68</v>
      </c>
      <c r="L3" s="345">
        <f>'2-δικαιώμ'!N3+'5-αντίγρ'!O3</f>
        <v>3.08</v>
      </c>
      <c r="M3" s="345">
        <v>1.32</v>
      </c>
      <c r="N3" s="345">
        <f>'1-συμβολαια'!O3</f>
        <v>5.6400000000000006</v>
      </c>
      <c r="O3" s="345">
        <f t="shared" ref="O3:O11" si="0">L3-M3</f>
        <v>1.76</v>
      </c>
      <c r="P3" s="345">
        <f>'8-κ-15-17'!AG3</f>
        <v>0</v>
      </c>
      <c r="Q3" s="345">
        <f>'5-αντίγρ'!AM3+'6-μεταγρ'!O3+'6-μεταγρ'!P3+'7-προςΔΟΥ'!K3+'11-χαρτόσ'!H3+'13-ντιΜιΧο'!CA3</f>
        <v>0</v>
      </c>
      <c r="R3" s="345">
        <f>'13-ντιΜιΧο'!BZ3+'13-ντιΜιΧο'!CA3</f>
        <v>68.25</v>
      </c>
      <c r="S3" s="294"/>
      <c r="T3" s="289"/>
      <c r="U3" s="289"/>
      <c r="V3" s="289"/>
      <c r="W3" s="289"/>
      <c r="X3" s="289"/>
      <c r="Y3" s="284"/>
    </row>
    <row r="4" spans="1:29" s="5" customFormat="1">
      <c r="A4" s="444">
        <f>'1-συμβολαια'!A4</f>
        <v>0</v>
      </c>
      <c r="B4" s="390">
        <f>'1-συμβολαια'!B4</f>
        <v>0</v>
      </c>
      <c r="C4" s="381" t="str">
        <f>'1-συμβολαια'!C4</f>
        <v>υποθήκη δανείου  3ου [=…τραπ] κύρου 7.000.000δρχ  ΕΞΑΛΕΙΨΗ</v>
      </c>
      <c r="D4" s="387">
        <f>'1-συμβολαια'!D4</f>
        <v>0</v>
      </c>
      <c r="E4" s="358"/>
      <c r="F4" s="358"/>
      <c r="G4" s="358"/>
      <c r="H4" s="358"/>
      <c r="I4" s="358"/>
      <c r="J4" s="358"/>
      <c r="K4" s="345">
        <f>'1-συμβολαια'!N4</f>
        <v>0</v>
      </c>
      <c r="L4" s="345">
        <f>'2-δικαιώμ'!N4+'5-αντίγρ'!O4</f>
        <v>1.3200000000000003</v>
      </c>
      <c r="M4" s="345"/>
      <c r="N4" s="345">
        <f>'1-συμβολαια'!O4</f>
        <v>34.08</v>
      </c>
      <c r="O4" s="345">
        <f t="shared" si="0"/>
        <v>1.3200000000000003</v>
      </c>
      <c r="P4" s="345">
        <f>'8-κ-15-17'!AG4</f>
        <v>0</v>
      </c>
      <c r="Q4" s="345">
        <f>'5-αντίγρ'!AM4+'6-μεταγρ'!O4+'6-μεταγρ'!P4+'7-προςΔΟΥ'!K4+'11-χαρτόσ'!H4+'13-ντιΜιΧο'!CA4</f>
        <v>11.879999999999999</v>
      </c>
      <c r="R4" s="345">
        <f>'13-ντιΜιΧο'!BZ4+'13-ντιΜιΧο'!CA4</f>
        <v>29.04</v>
      </c>
      <c r="S4" s="294"/>
      <c r="T4" s="285"/>
      <c r="U4" s="285"/>
      <c r="V4" s="285"/>
      <c r="W4" s="285"/>
      <c r="X4" s="285"/>
      <c r="Y4" s="288"/>
    </row>
    <row r="5" spans="1:29" s="5" customFormat="1">
      <c r="A5" s="444">
        <f>'1-συμβολαια'!A5</f>
        <v>0</v>
      </c>
      <c r="B5" s="390">
        <f>'1-συμβολαια'!B5</f>
        <v>0</v>
      </c>
      <c r="C5" s="381" t="str">
        <f>'1-συμβολαια'!C5</f>
        <v>δανείου  3ου [=…τραπ] ΤΟΚΟΙ {προΠληρωθέντες VS εξόφλησης]</v>
      </c>
      <c r="D5" s="387">
        <f>'1-συμβολαια'!D5</f>
        <v>1888.88</v>
      </c>
      <c r="E5" s="358"/>
      <c r="F5" s="358"/>
      <c r="G5" s="358"/>
      <c r="H5" s="358"/>
      <c r="I5" s="358"/>
      <c r="J5" s="358"/>
      <c r="K5" s="345">
        <f>'1-συμβολαια'!N5</f>
        <v>0</v>
      </c>
      <c r="L5" s="345">
        <f>'2-δικαιώμ'!N5+'5-αντίγρ'!O5</f>
        <v>4.7199840000000002</v>
      </c>
      <c r="M5" s="345"/>
      <c r="N5" s="345">
        <f>'1-συμβολαια'!O5</f>
        <v>41.346576000000006</v>
      </c>
      <c r="O5" s="345">
        <f t="shared" si="0"/>
        <v>4.7199840000000002</v>
      </c>
      <c r="P5" s="345">
        <f>'8-κ-15-17'!AG5</f>
        <v>24.555440000000004</v>
      </c>
      <c r="Q5" s="345">
        <f>'5-αντίγρ'!AM5+'6-μεταγρ'!O5+'6-μεταγρ'!P5+'7-προςΔΟΥ'!K5+'11-χαρτόσ'!H5+'13-ντιΜιΧο'!CA5</f>
        <v>0</v>
      </c>
      <c r="R5" s="345">
        <f>'13-ντιΜιΧο'!BZ5+'13-ντιΜιΧο'!CA5</f>
        <v>11.4</v>
      </c>
      <c r="S5" s="294"/>
      <c r="T5" s="285"/>
      <c r="U5" s="285"/>
      <c r="V5" s="285"/>
      <c r="W5" s="285"/>
      <c r="X5" s="285"/>
      <c r="Y5" s="288"/>
    </row>
    <row r="6" spans="1:29" s="5" customFormat="1">
      <c r="A6" s="444">
        <f>'1-συμβολαια'!A6</f>
        <v>0</v>
      </c>
      <c r="B6" s="390">
        <f>'1-συμβολαια'!B6</f>
        <v>0</v>
      </c>
      <c r="C6" s="381" t="str">
        <f>'1-συμβολαια'!C6</f>
        <v>δανείου 3ου [=…τραπ] κύρου 7.000.000δρχ ΕΞΟΦΛΗΣΗ</v>
      </c>
      <c r="D6" s="387">
        <f>'1-συμβολαια'!D6</f>
        <v>0</v>
      </c>
      <c r="E6" s="358"/>
      <c r="F6" s="358"/>
      <c r="G6" s="358"/>
      <c r="H6" s="358"/>
      <c r="I6" s="358"/>
      <c r="J6" s="358"/>
      <c r="K6" s="345">
        <f>'1-συμβολαια'!N6</f>
        <v>0</v>
      </c>
      <c r="L6" s="345">
        <f>'2-δικαιώμ'!N6+'5-αντίγρ'!O6</f>
        <v>1.3200000000000003</v>
      </c>
      <c r="M6" s="345"/>
      <c r="N6" s="345">
        <f>'1-συμβολαια'!O6</f>
        <v>22.08</v>
      </c>
      <c r="O6" s="345">
        <f t="shared" si="0"/>
        <v>1.3200000000000003</v>
      </c>
      <c r="P6" s="345">
        <f>'8-κ-15-17'!AG6</f>
        <v>0</v>
      </c>
      <c r="Q6" s="345">
        <f>'5-αντίγρ'!AM6+'6-μεταγρ'!O6+'6-μεταγρ'!P6+'7-προςΔΟΥ'!K6+'11-χαρτόσ'!H6+'13-ντιΜιΧο'!CA6</f>
        <v>0</v>
      </c>
      <c r="R6" s="345">
        <f>'13-ντιΜιΧο'!BZ6+'13-ντιΜιΧο'!CA6</f>
        <v>0</v>
      </c>
      <c r="S6" s="294"/>
      <c r="T6" s="285"/>
      <c r="U6" s="285"/>
      <c r="V6" s="285"/>
      <c r="W6" s="285"/>
      <c r="X6" s="285"/>
      <c r="Y6" s="288"/>
    </row>
    <row r="7" spans="1:29" s="5" customFormat="1">
      <c r="A7" s="444">
        <f>'1-συμβολαια'!A7</f>
        <v>0</v>
      </c>
      <c r="B7" s="390">
        <f>'1-συμβολαια'!B7</f>
        <v>0</v>
      </c>
      <c r="C7" s="381" t="str">
        <f>'1-συμβολαια'!C7</f>
        <v>υποθήκη δανείου  3ου [=…τραπ] κύρου 7.000.000δρχ  ΕΞΑΛΕΙΨΗ</v>
      </c>
      <c r="D7" s="387">
        <f>'1-συμβολαια'!D7</f>
        <v>0</v>
      </c>
      <c r="E7" s="358"/>
      <c r="F7" s="358"/>
      <c r="G7" s="358"/>
      <c r="H7" s="358"/>
      <c r="I7" s="358"/>
      <c r="J7" s="358"/>
      <c r="K7" s="345">
        <f>'1-συμβολαια'!N7</f>
        <v>0</v>
      </c>
      <c r="L7" s="345">
        <f>'2-δικαιώμ'!N7+'5-αντίγρ'!O7</f>
        <v>1.3200000000000003</v>
      </c>
      <c r="M7" s="345"/>
      <c r="N7" s="345">
        <f>'1-συμβολαια'!O7</f>
        <v>34.08</v>
      </c>
      <c r="O7" s="345">
        <f t="shared" si="0"/>
        <v>1.3200000000000003</v>
      </c>
      <c r="P7" s="345">
        <f>'8-κ-15-17'!AG7</f>
        <v>0</v>
      </c>
      <c r="Q7" s="345">
        <f>'5-αντίγρ'!AM7+'6-μεταγρ'!O7+'6-μεταγρ'!P7+'7-προςΔΟΥ'!K7+'11-χαρτόσ'!H7+'13-ντιΜιΧο'!CA7</f>
        <v>11.879999999999999</v>
      </c>
      <c r="R7" s="345">
        <f>'13-ντιΜιΧο'!BZ7+'13-ντιΜιΧο'!CA7</f>
        <v>14.24</v>
      </c>
      <c r="S7" s="294"/>
      <c r="T7" s="285"/>
      <c r="U7" s="285"/>
      <c r="V7" s="285"/>
      <c r="W7" s="285"/>
      <c r="X7" s="285"/>
      <c r="Y7" s="288"/>
    </row>
    <row r="8" spans="1:29" s="5" customFormat="1">
      <c r="A8" s="444">
        <f>'1-συμβολαια'!A8</f>
        <v>0</v>
      </c>
      <c r="B8" s="390">
        <f>'1-συμβολαια'!B8</f>
        <v>0</v>
      </c>
      <c r="C8" s="381" t="str">
        <f>'1-συμβολαια'!C8</f>
        <v>δανείου  3ου [=…τραπ] ΤΟΚΟΙ {προΠληρωθέντες VS εξόφλησης]</v>
      </c>
      <c r="D8" s="387">
        <f>'1-συμβολαια'!D8</f>
        <v>1888.88</v>
      </c>
      <c r="E8" s="358"/>
      <c r="F8" s="358"/>
      <c r="G8" s="358"/>
      <c r="H8" s="358"/>
      <c r="I8" s="358"/>
      <c r="J8" s="358"/>
      <c r="K8" s="345">
        <f>'1-συμβολαια'!N8</f>
        <v>0</v>
      </c>
      <c r="L8" s="345">
        <f>'2-δικαιώμ'!N8+'5-αντίγρ'!O8</f>
        <v>4.7199840000000002</v>
      </c>
      <c r="M8" s="345"/>
      <c r="N8" s="345">
        <f>'1-συμβολαια'!O8</f>
        <v>41.346576000000006</v>
      </c>
      <c r="O8" s="345">
        <f t="shared" si="0"/>
        <v>4.7199840000000002</v>
      </c>
      <c r="P8" s="345">
        <f>'8-κ-15-17'!AG8</f>
        <v>24.555440000000004</v>
      </c>
      <c r="Q8" s="345">
        <f>'5-αντίγρ'!AM8+'6-μεταγρ'!O8+'6-μεταγρ'!P8+'7-προςΔΟΥ'!K8+'11-χαρτόσ'!H8+'13-ντιΜιΧο'!CA8</f>
        <v>0</v>
      </c>
      <c r="R8" s="345">
        <f>'13-ντιΜιΧο'!BZ8+'13-ντιΜιΧο'!CA8</f>
        <v>4</v>
      </c>
      <c r="S8" s="294"/>
      <c r="T8" s="285"/>
      <c r="U8" s="285"/>
      <c r="V8" s="285"/>
      <c r="W8" s="285"/>
      <c r="X8" s="285"/>
      <c r="Y8" s="288"/>
    </row>
    <row r="9" spans="1:29" s="5" customFormat="1">
      <c r="A9" s="444">
        <f>'1-συμβολαια'!A9</f>
        <v>0</v>
      </c>
      <c r="B9" s="390">
        <f>'1-συμβολαια'!B9</f>
        <v>0</v>
      </c>
      <c r="C9" s="381" t="str">
        <f>'1-συμβολαια'!C9</f>
        <v>δανείου 3ου κύρου 100.000δρχ ΕΞΟΦΛΗΣΗ</v>
      </c>
      <c r="D9" s="387">
        <f>'1-συμβολαια'!D9</f>
        <v>0</v>
      </c>
      <c r="E9" s="358"/>
      <c r="F9" s="358"/>
      <c r="G9" s="358"/>
      <c r="H9" s="358"/>
      <c r="I9" s="358"/>
      <c r="J9" s="358"/>
      <c r="K9" s="345">
        <f>'1-συμβολαια'!N9</f>
        <v>0</v>
      </c>
      <c r="L9" s="345">
        <f>'2-δικαιώμ'!N9+'5-αντίγρ'!O9</f>
        <v>1.3200000000000003</v>
      </c>
      <c r="M9" s="345"/>
      <c r="N9" s="345">
        <f>'1-συμβολαια'!O9</f>
        <v>22.08</v>
      </c>
      <c r="O9" s="345">
        <f t="shared" si="0"/>
        <v>1.3200000000000003</v>
      </c>
      <c r="P9" s="345">
        <f>'8-κ-15-17'!AG9</f>
        <v>0</v>
      </c>
      <c r="Q9" s="345">
        <f>'5-αντίγρ'!AM9+'6-μεταγρ'!O9+'6-μεταγρ'!P9+'7-προςΔΟΥ'!K9+'11-χαρτόσ'!H9+'13-ντιΜιΧο'!CA9</f>
        <v>0</v>
      </c>
      <c r="R9" s="345">
        <f>'13-ντιΜιΧο'!BZ9+'13-ντιΜιΧο'!CA9</f>
        <v>0</v>
      </c>
      <c r="S9" s="294"/>
      <c r="T9" s="285"/>
      <c r="U9" s="285"/>
      <c r="V9" s="285"/>
      <c r="W9" s="285"/>
      <c r="X9" s="285"/>
      <c r="Y9" s="288"/>
    </row>
    <row r="10" spans="1:29" s="5" customFormat="1">
      <c r="A10" s="444">
        <f>'1-συμβολαια'!A10</f>
        <v>0</v>
      </c>
      <c r="B10" s="390">
        <f>'1-συμβολαια'!B10</f>
        <v>0</v>
      </c>
      <c r="C10" s="381" t="str">
        <f>'1-συμβολαια'!C10</f>
        <v>υποθήκη δανείου  3ου κύρου 100.000δρχ  ΕΞΑΛΕΙΨΗ</v>
      </c>
      <c r="D10" s="387">
        <f>'1-συμβολαια'!D10</f>
        <v>0</v>
      </c>
      <c r="E10" s="358"/>
      <c r="F10" s="358"/>
      <c r="G10" s="358"/>
      <c r="H10" s="358"/>
      <c r="I10" s="358"/>
      <c r="J10" s="358"/>
      <c r="K10" s="345">
        <f>'1-συμβολαια'!N10</f>
        <v>0</v>
      </c>
      <c r="L10" s="345">
        <f>'2-δικαιώμ'!N10+'5-αντίγρ'!O10</f>
        <v>1.3200000000000003</v>
      </c>
      <c r="M10" s="345"/>
      <c r="N10" s="345">
        <f>'1-συμβολαια'!O10</f>
        <v>34.08</v>
      </c>
      <c r="O10" s="345">
        <f t="shared" si="0"/>
        <v>1.3200000000000003</v>
      </c>
      <c r="P10" s="345">
        <f>'8-κ-15-17'!AG10</f>
        <v>0</v>
      </c>
      <c r="Q10" s="345">
        <f>'5-αντίγρ'!AM10+'6-μεταγρ'!O10+'6-μεταγρ'!P10+'7-προςΔΟΥ'!K10+'11-χαρτόσ'!H10+'13-ντιΜιΧο'!CA10</f>
        <v>11.879999999999999</v>
      </c>
      <c r="R10" s="345">
        <f>'13-ντιΜιΧο'!BZ10+'13-ντιΜιΧο'!CA10</f>
        <v>14.24</v>
      </c>
      <c r="S10" s="294"/>
      <c r="T10" s="285"/>
      <c r="U10" s="285"/>
      <c r="V10" s="285"/>
      <c r="W10" s="285"/>
      <c r="X10" s="285"/>
      <c r="Y10" s="288"/>
    </row>
    <row r="11" spans="1:29" s="5" customFormat="1">
      <c r="A11" s="444">
        <f>'1-συμβολαια'!A11</f>
        <v>0</v>
      </c>
      <c r="B11" s="390">
        <f>'1-συμβολαια'!B11</f>
        <v>0</v>
      </c>
      <c r="C11" s="381" t="str">
        <f>'1-συμβολαια'!C11</f>
        <v>δανείου  3ου κύρου ΤΟΚΟΙ {προΠληρωθέντες VS εξόφλησης]</v>
      </c>
      <c r="D11" s="387">
        <f>'1-συμβολαια'!D11</f>
        <v>222.22</v>
      </c>
      <c r="E11" s="358"/>
      <c r="F11" s="358"/>
      <c r="G11" s="358"/>
      <c r="H11" s="358"/>
      <c r="I11" s="358"/>
      <c r="J11" s="358"/>
      <c r="K11" s="345">
        <f>'1-συμβολαια'!N11</f>
        <v>0</v>
      </c>
      <c r="L11" s="345">
        <f>'2-δικαιώμ'!N11+'5-αντίγρ'!O11</f>
        <v>1.7199960000000001</v>
      </c>
      <c r="M11" s="345"/>
      <c r="N11" s="345">
        <f>'1-συμβολαια'!O11</f>
        <v>24.346643999999998</v>
      </c>
      <c r="O11" s="345">
        <f t="shared" si="0"/>
        <v>1.7199960000000001</v>
      </c>
      <c r="P11" s="345">
        <f>'8-κ-15-17'!AG11</f>
        <v>2.8888600000000002</v>
      </c>
      <c r="Q11" s="345">
        <f>'5-αντίγρ'!AM11+'6-μεταγρ'!O11+'6-μεταγρ'!P11+'7-προςΔΟΥ'!K11+'11-χαρτόσ'!H11+'13-ντιΜιΧο'!CA11</f>
        <v>0</v>
      </c>
      <c r="R11" s="345">
        <f>'13-ντιΜιΧο'!BZ11+'13-ντιΜιΧο'!CA11</f>
        <v>4</v>
      </c>
      <c r="S11" s="294"/>
      <c r="T11" s="285"/>
      <c r="U11" s="285"/>
      <c r="V11" s="285"/>
      <c r="W11" s="285"/>
      <c r="X11" s="285"/>
      <c r="Y11" s="288"/>
    </row>
    <row r="12" spans="1:29">
      <c r="A12" s="663" t="s">
        <v>56</v>
      </c>
      <c r="B12" s="663"/>
      <c r="C12" s="663"/>
      <c r="D12" s="663"/>
      <c r="E12" s="11">
        <f t="shared" ref="E12:Y12" si="1">SUM(E3:E11)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>
        <f t="shared" si="1"/>
        <v>0</v>
      </c>
      <c r="J12" s="11">
        <f t="shared" si="1"/>
        <v>0</v>
      </c>
      <c r="K12" s="11">
        <f t="shared" si="1"/>
        <v>30.68</v>
      </c>
      <c r="L12" s="11">
        <f t="shared" si="1"/>
        <v>20.839964000000002</v>
      </c>
      <c r="M12" s="11">
        <f t="shared" si="1"/>
        <v>1.32</v>
      </c>
      <c r="N12" s="11">
        <f t="shared" si="1"/>
        <v>259.07979599999999</v>
      </c>
      <c r="O12" s="11">
        <f t="shared" si="1"/>
        <v>19.519964000000002</v>
      </c>
      <c r="P12" s="11">
        <f t="shared" si="1"/>
        <v>51.99974000000001</v>
      </c>
      <c r="Q12" s="11">
        <f t="shared" si="1"/>
        <v>35.64</v>
      </c>
      <c r="R12" s="11">
        <f t="shared" si="1"/>
        <v>145.16999999999999</v>
      </c>
      <c r="S12" s="295">
        <f t="shared" si="1"/>
        <v>0</v>
      </c>
      <c r="T12" s="295">
        <f t="shared" si="1"/>
        <v>0</v>
      </c>
      <c r="U12" s="295">
        <f t="shared" si="1"/>
        <v>0</v>
      </c>
      <c r="V12" s="295">
        <f t="shared" si="1"/>
        <v>0</v>
      </c>
      <c r="W12" s="295">
        <f t="shared" si="1"/>
        <v>0</v>
      </c>
      <c r="X12" s="295">
        <f t="shared" si="1"/>
        <v>0</v>
      </c>
      <c r="Y12" s="296">
        <f t="shared" si="1"/>
        <v>0</v>
      </c>
    </row>
    <row r="14" spans="1:29">
      <c r="T14" s="85"/>
      <c r="U14" s="85"/>
      <c r="V14" s="85"/>
      <c r="W14" s="85"/>
      <c r="X14" s="85"/>
      <c r="Y14" s="85"/>
      <c r="Z14" s="85"/>
      <c r="AA14" s="85"/>
      <c r="AB14" s="85"/>
      <c r="AC14" s="85"/>
    </row>
    <row r="15" spans="1:29">
      <c r="T15" s="85"/>
      <c r="U15" s="85"/>
      <c r="V15" s="85"/>
      <c r="W15" s="85"/>
      <c r="X15" s="85"/>
      <c r="Y15" s="85"/>
      <c r="Z15" s="85"/>
      <c r="AA15" s="85"/>
      <c r="AB15" s="85"/>
      <c r="AC15" s="85"/>
    </row>
    <row r="16" spans="1:29" s="5" customFormat="1">
      <c r="A16" s="59"/>
      <c r="B16" s="120"/>
      <c r="C16" s="121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</row>
  </sheetData>
  <mergeCells count="13">
    <mergeCell ref="E1:F1"/>
    <mergeCell ref="G1:H1"/>
    <mergeCell ref="I1:J1"/>
    <mergeCell ref="A12:D12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6"/>
  <sheetViews>
    <sheetView workbookViewId="0">
      <pane ySplit="2" topLeftCell="A3" activePane="bottomLeft" state="frozen"/>
      <selection pane="bottomLeft" activeCell="K164" sqref="K16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73" t="s">
        <v>76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</row>
    <row r="2" spans="1:17" s="9" customFormat="1" ht="23.25" customHeight="1" thickBot="1">
      <c r="A2" s="261" t="s">
        <v>19</v>
      </c>
      <c r="B2" s="674" t="s">
        <v>29</v>
      </c>
      <c r="C2" s="675"/>
      <c r="D2" s="676"/>
      <c r="E2" s="677" t="s">
        <v>87</v>
      </c>
      <c r="F2" s="678"/>
      <c r="G2" s="678"/>
      <c r="H2" s="679"/>
      <c r="I2" s="680" t="s">
        <v>87</v>
      </c>
      <c r="J2" s="681"/>
      <c r="K2" s="681"/>
      <c r="L2" s="682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17" s="18" customFormat="1">
      <c r="A3" s="30" t="str">
        <f>'1-συμβολαια'!A3</f>
        <v>4ο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0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30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 hidden="1">
      <c r="A12" s="30" t="e">
        <f>'1-συμβολαια'!#REF!</f>
        <v>#REF!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 hidden="1">
      <c r="A13" s="30" t="e">
        <f>'1-συμβολαια'!#REF!</f>
        <v>#REF!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 hidden="1">
      <c r="A14" s="30" t="e">
        <f>'1-συμβολαια'!#REF!</f>
        <v>#REF!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 hidden="1">
      <c r="A15" s="30" t="e">
        <f>'1-συμβολαια'!#REF!</f>
        <v>#REF!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 hidden="1">
      <c r="A16" s="30" t="e">
        <f>'1-συμβολαια'!#REF!</f>
        <v>#REF!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17" s="18" customFormat="1" hidden="1">
      <c r="A17" s="30" t="e">
        <f>'1-συμβολαια'!#REF!</f>
        <v>#REF!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17" s="18" customFormat="1" hidden="1">
      <c r="A18" s="30" t="e">
        <f>'1-συμβολαια'!#REF!</f>
        <v>#REF!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19" spans="1:17" s="18" customFormat="1" hidden="1">
      <c r="A19" s="30" t="e">
        <f>'1-συμβολαια'!#REF!</f>
        <v>#REF!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</row>
    <row r="20" spans="1:17" s="18" customFormat="1" hidden="1">
      <c r="A20" s="30" t="e">
        <f>'1-συμβολαια'!#REF!</f>
        <v>#REF!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</row>
    <row r="21" spans="1:17" s="18" customFormat="1" hidden="1">
      <c r="A21" s="30" t="e">
        <f>'1-συμβολαια'!#REF!</f>
        <v>#REF!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s="18" customFormat="1" hidden="1">
      <c r="A22" s="30" t="e">
        <f>'1-συμβολαια'!#REF!</f>
        <v>#REF!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s="18" customFormat="1" hidden="1">
      <c r="A23" s="30" t="e">
        <f>'1-συμβολαια'!#REF!</f>
        <v>#REF!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7" s="18" customFormat="1" hidden="1">
      <c r="A24" s="30" t="e">
        <f>'1-συμβολαια'!#REF!</f>
        <v>#REF!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 s="18" customFormat="1" hidden="1">
      <c r="A25" s="30" t="e">
        <f>'1-συμβολαια'!#REF!</f>
        <v>#REF!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7" s="18" customFormat="1" hidden="1">
      <c r="A26" s="30" t="e">
        <f>'1-συμβολαια'!#REF!</f>
        <v>#REF!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7" s="18" customFormat="1" hidden="1">
      <c r="A27" s="30" t="e">
        <f>'1-συμβολαια'!#REF!</f>
        <v>#REF!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s="18" customFormat="1" hidden="1">
      <c r="A28" s="30" t="e">
        <f>'1-συμβολαια'!#REF!</f>
        <v>#REF!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7" s="18" customFormat="1" hidden="1">
      <c r="A29" s="30" t="e">
        <f>'1-συμβολαια'!#REF!</f>
        <v>#REF!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s="18" customFormat="1" hidden="1">
      <c r="A30" s="30" t="e">
        <f>'1-συμβολαια'!#REF!</f>
        <v>#REF!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7" s="18" customFormat="1" hidden="1">
      <c r="A31" s="30" t="e">
        <f>'1-συμβολαια'!#REF!</f>
        <v>#REF!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s="18" customFormat="1" hidden="1">
      <c r="A32" s="30" t="e">
        <f>'1-συμβολαια'!#REF!</f>
        <v>#REF!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17" s="18" customFormat="1" hidden="1">
      <c r="A33" s="30" t="e">
        <f>'1-συμβολαια'!#REF!</f>
        <v>#REF!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18" customFormat="1" hidden="1">
      <c r="A34" s="30" t="e">
        <f>'1-συμβολαια'!#REF!</f>
        <v>#REF!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18" customFormat="1" hidden="1">
      <c r="A35" s="30" t="e">
        <f>'1-συμβολαια'!#REF!</f>
        <v>#REF!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s="18" customFormat="1" hidden="1">
      <c r="A36" s="30" t="e">
        <f>'1-συμβολαια'!#REF!</f>
        <v>#REF!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  <row r="37" spans="1:17" s="18" customFormat="1" hidden="1">
      <c r="A37" s="30" t="e">
        <f>'1-συμβολαια'!#REF!</f>
        <v>#REF!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</row>
    <row r="38" spans="1:17" s="18" customFormat="1" hidden="1">
      <c r="A38" s="30" t="e">
        <f>'1-συμβολαια'!#REF!</f>
        <v>#REF!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</row>
    <row r="39" spans="1:17" s="18" customFormat="1" hidden="1">
      <c r="A39" s="30" t="e">
        <f>'1-συμβολαια'!#REF!</f>
        <v>#REF!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s="18" customFormat="1" hidden="1">
      <c r="A40" s="30" t="e">
        <f>'1-συμβολαια'!#REF!</f>
        <v>#REF!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</row>
    <row r="41" spans="1:17" s="18" customFormat="1" hidden="1">
      <c r="A41" s="30" t="e">
        <f>'1-συμβολαια'!#REF!</f>
        <v>#REF!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</row>
    <row r="42" spans="1:17" s="18" customFormat="1" hidden="1">
      <c r="A42" s="30" t="e">
        <f>'1-συμβολαια'!#REF!</f>
        <v>#REF!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</row>
    <row r="43" spans="1:17" s="18" customFormat="1" hidden="1">
      <c r="A43" s="30" t="e">
        <f>'1-συμβολαια'!#REF!</f>
        <v>#REF!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</row>
    <row r="44" spans="1:17" s="18" customFormat="1" hidden="1">
      <c r="A44" s="30" t="e">
        <f>'1-συμβολαια'!#REF!</f>
        <v>#REF!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</row>
    <row r="45" spans="1:17" s="18" customFormat="1" hidden="1">
      <c r="A45" s="30" t="e">
        <f>'1-συμβολαια'!#REF!</f>
        <v>#REF!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</row>
    <row r="46" spans="1:17" s="18" customFormat="1" hidden="1">
      <c r="A46" s="30" t="e">
        <f>'1-συμβολαια'!#REF!</f>
        <v>#REF!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</row>
    <row r="47" spans="1:17" s="18" customFormat="1" hidden="1">
      <c r="A47" s="30" t="e">
        <f>'1-συμβολαια'!#REF!</f>
        <v>#REF!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1:17" s="18" customFormat="1" hidden="1">
      <c r="A48" s="30" t="e">
        <f>'1-συμβολαια'!#REF!</f>
        <v>#REF!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</row>
    <row r="49" spans="1:17" s="18" customFormat="1" hidden="1">
      <c r="A49" s="30" t="e">
        <f>'1-συμβολαια'!#REF!</f>
        <v>#REF!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</row>
    <row r="50" spans="1:17" s="18" customFormat="1" hidden="1">
      <c r="A50" s="30" t="e">
        <f>'1-συμβολαια'!#REF!</f>
        <v>#REF!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</row>
    <row r="51" spans="1:17" s="18" customFormat="1" hidden="1">
      <c r="A51" s="30" t="e">
        <f>'1-συμβολαια'!#REF!</f>
        <v>#REF!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</row>
    <row r="52" spans="1:17" s="18" customFormat="1" hidden="1">
      <c r="A52" s="30" t="e">
        <f>'1-συμβολαια'!#REF!</f>
        <v>#REF!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</row>
    <row r="53" spans="1:17" s="18" customFormat="1" hidden="1">
      <c r="A53" s="30" t="e">
        <f>'1-συμβολαια'!#REF!</f>
        <v>#REF!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1:17" s="18" customFormat="1" hidden="1">
      <c r="A54" s="30" t="e">
        <f>'1-συμβολαια'!#REF!</f>
        <v>#REF!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1:17" s="18" customFormat="1" hidden="1">
      <c r="A55" s="30" t="e">
        <f>'1-συμβολαια'!#REF!</f>
        <v>#REF!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1:17" s="18" customFormat="1" hidden="1">
      <c r="A56" s="30" t="e">
        <f>'1-συμβολαια'!#REF!</f>
        <v>#REF!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1:17" s="18" customFormat="1" hidden="1">
      <c r="A57" s="30" t="e">
        <f>'1-συμβολαια'!#REF!</f>
        <v>#REF!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1:17" s="18" customFormat="1" hidden="1">
      <c r="A58" s="30" t="e">
        <f>'1-συμβολαια'!#REF!</f>
        <v>#REF!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1:17" s="18" customFormat="1" hidden="1">
      <c r="A59" s="30" t="e">
        <f>'1-συμβολαια'!#REF!</f>
        <v>#REF!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1:17" s="18" customFormat="1" hidden="1">
      <c r="A60" s="30" t="e">
        <f>'1-συμβολαια'!#REF!</f>
        <v>#REF!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1:17" s="18" customFormat="1" hidden="1">
      <c r="A61" s="30" t="e">
        <f>'1-συμβολαια'!#REF!</f>
        <v>#REF!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1:17" s="18" customFormat="1" hidden="1">
      <c r="A62" s="30" t="e">
        <f>'1-συμβολαια'!#REF!</f>
        <v>#REF!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1:17" s="18" customFormat="1" hidden="1">
      <c r="A63" s="30" t="e">
        <f>'1-συμβολαια'!#REF!</f>
        <v>#REF!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1:17" s="18" customFormat="1" hidden="1">
      <c r="A64" s="30" t="e">
        <f>'1-συμβολαια'!#REF!</f>
        <v>#REF!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1:17" s="18" customFormat="1" hidden="1">
      <c r="A65" s="30" t="e">
        <f>'1-συμβολαια'!#REF!</f>
        <v>#REF!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1:17" s="18" customFormat="1" hidden="1">
      <c r="A66" s="30" t="e">
        <f>'1-συμβολαια'!#REF!</f>
        <v>#REF!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1:17" s="18" customFormat="1" hidden="1">
      <c r="A67" s="30" t="e">
        <f>'1-συμβολαια'!#REF!</f>
        <v>#REF!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1:17" s="18" customFormat="1" hidden="1">
      <c r="A68" s="30" t="e">
        <f>'1-συμβολαια'!#REF!</f>
        <v>#REF!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1:17" s="18" customFormat="1" hidden="1">
      <c r="A69" s="30" t="e">
        <f>'1-συμβολαια'!#REF!</f>
        <v>#REF!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1:17" s="18" customFormat="1" hidden="1">
      <c r="A70" s="30" t="e">
        <f>'1-συμβολαια'!#REF!</f>
        <v>#REF!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1:17" s="18" customFormat="1" hidden="1">
      <c r="A71" s="30" t="e">
        <f>'1-συμβολαια'!#REF!</f>
        <v>#REF!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1:17" s="18" customFormat="1" hidden="1">
      <c r="A72" s="30" t="e">
        <f>'1-συμβολαια'!#REF!</f>
        <v>#REF!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1:17" s="18" customFormat="1" hidden="1">
      <c r="A73" s="30" t="e">
        <f>'1-συμβολαια'!#REF!</f>
        <v>#REF!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1:17" s="18" customFormat="1" hidden="1">
      <c r="A74" s="30" t="e">
        <f>'1-συμβολαια'!#REF!</f>
        <v>#REF!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1:17" s="18" customFormat="1" hidden="1">
      <c r="A75" s="30" t="e">
        <f>'1-συμβολαια'!#REF!</f>
        <v>#REF!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1:17" s="18" customFormat="1" hidden="1">
      <c r="A76" s="30" t="e">
        <f>'1-συμβολαια'!#REF!</f>
        <v>#REF!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1:17" s="18" customFormat="1" hidden="1">
      <c r="A77" s="30" t="e">
        <f>'1-συμβολαια'!#REF!</f>
        <v>#REF!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1:17" s="18" customFormat="1" hidden="1">
      <c r="A78" s="30" t="e">
        <f>'1-συμβολαια'!#REF!</f>
        <v>#REF!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1:17" s="18" customFormat="1" hidden="1">
      <c r="A79" s="30" t="e">
        <f>'1-συμβολαια'!#REF!</f>
        <v>#REF!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1:17" s="18" customFormat="1" hidden="1">
      <c r="A80" s="30" t="e">
        <f>'1-συμβολαια'!#REF!</f>
        <v>#REF!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1:17" s="18" customFormat="1" hidden="1">
      <c r="A81" s="30" t="e">
        <f>'1-συμβολαια'!#REF!</f>
        <v>#REF!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1:17" s="18" customFormat="1" hidden="1">
      <c r="A82" s="30" t="e">
        <f>'1-συμβολαια'!#REF!</f>
        <v>#REF!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1:17" s="18" customFormat="1" hidden="1">
      <c r="A83" s="30" t="e">
        <f>'1-συμβολαια'!#REF!</f>
        <v>#REF!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1:17" s="18" customFormat="1" hidden="1">
      <c r="A84" s="30" t="e">
        <f>'1-συμβολαια'!#REF!</f>
        <v>#REF!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1:17" s="18" customFormat="1" hidden="1">
      <c r="A85" s="30" t="e">
        <f>'1-συμβολαια'!#REF!</f>
        <v>#REF!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1:17" s="18" customFormat="1" hidden="1">
      <c r="A86" s="30" t="e">
        <f>'1-συμβολαια'!#REF!</f>
        <v>#REF!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1:17" s="18" customFormat="1" hidden="1">
      <c r="A87" s="30" t="e">
        <f>'1-συμβολαια'!#REF!</f>
        <v>#REF!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1:17" s="18" customFormat="1" hidden="1">
      <c r="A88" s="30" t="e">
        <f>'1-συμβολαια'!#REF!</f>
        <v>#REF!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1:17" s="18" customFormat="1" hidden="1">
      <c r="A89" s="30" t="e">
        <f>'1-συμβολαια'!#REF!</f>
        <v>#REF!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1:17" s="18" customFormat="1" hidden="1">
      <c r="A90" s="30" t="e">
        <f>'1-συμβολαια'!#REF!</f>
        <v>#REF!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1:17" s="18" customFormat="1" hidden="1">
      <c r="A91" s="30" t="e">
        <f>'1-συμβολαια'!#REF!</f>
        <v>#REF!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1:17" s="18" customFormat="1" hidden="1">
      <c r="A92" s="30" t="e">
        <f>'1-συμβολαια'!#REF!</f>
        <v>#REF!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1:17" s="18" customFormat="1" hidden="1">
      <c r="A93" s="30" t="e">
        <f>'1-συμβολαια'!#REF!</f>
        <v>#REF!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1:17" s="18" customFormat="1" hidden="1">
      <c r="A94" s="30" t="e">
        <f>'1-συμβολαια'!#REF!</f>
        <v>#REF!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1:17" s="18" customFormat="1" hidden="1">
      <c r="A95" s="30" t="e">
        <f>'1-συμβολαια'!#REF!</f>
        <v>#REF!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1:17" s="18" customFormat="1" hidden="1">
      <c r="A96" s="30" t="e">
        <f>'1-συμβολαια'!#REF!</f>
        <v>#REF!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1:17" s="18" customFormat="1" hidden="1">
      <c r="A97" s="30" t="e">
        <f>'1-συμβολαια'!#REF!</f>
        <v>#REF!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1:17" s="18" customFormat="1" hidden="1">
      <c r="A98" s="30" t="e">
        <f>'1-συμβολαια'!#REF!</f>
        <v>#REF!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1:17" s="18" customFormat="1" hidden="1">
      <c r="A99" s="30" t="e">
        <f>'1-συμβολαια'!#REF!</f>
        <v>#REF!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1:17" s="18" customFormat="1" hidden="1">
      <c r="A100" s="30" t="e">
        <f>'1-συμβολαια'!#REF!</f>
        <v>#REF!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1:17" s="18" customFormat="1" hidden="1">
      <c r="A101" s="30" t="e">
        <f>'1-συμβολαια'!#REF!</f>
        <v>#REF!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1:17" s="18" customFormat="1" hidden="1">
      <c r="A102" s="30" t="e">
        <f>'1-συμβολαια'!#REF!</f>
        <v>#REF!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1:17" s="18" customFormat="1" hidden="1">
      <c r="A103" s="30" t="e">
        <f>'1-συμβολαια'!#REF!</f>
        <v>#REF!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1:17" s="18" customFormat="1" hidden="1">
      <c r="A104" s="30" t="e">
        <f>'1-συμβολαια'!#REF!</f>
        <v>#REF!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1:17" s="18" customFormat="1" hidden="1">
      <c r="A105" s="30" t="e">
        <f>'1-συμβολαια'!#REF!</f>
        <v>#REF!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1:17" s="18" customFormat="1" hidden="1">
      <c r="A106" s="30" t="e">
        <f>'1-συμβολαια'!#REF!</f>
        <v>#REF!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1:17" s="18" customFormat="1" hidden="1">
      <c r="A107" s="30" t="e">
        <f>'1-συμβολαια'!#REF!</f>
        <v>#REF!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1:17" s="18" customFormat="1" hidden="1">
      <c r="A108" s="30" t="e">
        <f>'1-συμβολαια'!#REF!</f>
        <v>#REF!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1:17" s="18" customFormat="1" hidden="1">
      <c r="A109" s="30" t="e">
        <f>'1-συμβολαια'!#REF!</f>
        <v>#REF!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1:17" s="18" customFormat="1" hidden="1">
      <c r="A110" s="30" t="e">
        <f>'1-συμβολαια'!#REF!</f>
        <v>#REF!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1:17" s="18" customFormat="1" hidden="1">
      <c r="A111" s="30" t="e">
        <f>'1-συμβολαια'!#REF!</f>
        <v>#REF!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1:17" s="18" customFormat="1" hidden="1">
      <c r="A112" s="30" t="e">
        <f>'1-συμβολαια'!#REF!</f>
        <v>#REF!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1:17" s="18" customFormat="1" hidden="1">
      <c r="A113" s="30" t="e">
        <f>'1-συμβολαια'!#REF!</f>
        <v>#REF!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1:17" s="18" customFormat="1" hidden="1">
      <c r="A114" s="30" t="e">
        <f>'1-συμβολαια'!#REF!</f>
        <v>#REF!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1:17" s="18" customFormat="1" hidden="1">
      <c r="A115" s="30" t="e">
        <f>'1-συμβολαια'!#REF!</f>
        <v>#REF!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1:17" s="18" customFormat="1" hidden="1">
      <c r="A116" s="30" t="e">
        <f>'1-συμβολαια'!#REF!</f>
        <v>#REF!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1:17" s="18" customFormat="1" hidden="1">
      <c r="A117" s="30" t="e">
        <f>'1-συμβολαια'!#REF!</f>
        <v>#REF!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1:17" s="18" customFormat="1" hidden="1">
      <c r="A118" s="30" t="e">
        <f>'1-συμβολαια'!#REF!</f>
        <v>#REF!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1:17" s="18" customFormat="1" hidden="1">
      <c r="A119" s="30" t="e">
        <f>'1-συμβολαια'!#REF!</f>
        <v>#REF!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1:17" s="18" customFormat="1" hidden="1">
      <c r="A120" s="30" t="e">
        <f>'1-συμβολαια'!#REF!</f>
        <v>#REF!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1:17" s="18" customFormat="1" hidden="1">
      <c r="A121" s="30" t="e">
        <f>'1-συμβολαια'!#REF!</f>
        <v>#REF!</v>
      </c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1:17" s="18" customFormat="1" hidden="1">
      <c r="A122" s="30" t="e">
        <f>'1-συμβολαια'!#REF!</f>
        <v>#REF!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1:17" s="18" customFormat="1" hidden="1">
      <c r="A123" s="30" t="e">
        <f>'1-συμβολαια'!#REF!</f>
        <v>#REF!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1:17" s="18" customFormat="1" hidden="1">
      <c r="A124" s="30" t="e">
        <f>'1-συμβολαια'!#REF!</f>
        <v>#REF!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1:17" s="18" customFormat="1" hidden="1">
      <c r="A125" s="30" t="e">
        <f>'1-συμβολαια'!#REF!</f>
        <v>#REF!</v>
      </c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1:17" s="18" customFormat="1" hidden="1">
      <c r="A126" s="30" t="e">
        <f>'1-συμβολαια'!#REF!</f>
        <v>#REF!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1:17" s="18" customFormat="1" hidden="1">
      <c r="A127" s="30" t="e">
        <f>'1-συμβολαια'!#REF!</f>
        <v>#REF!</v>
      </c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1:17" s="18" customFormat="1" hidden="1">
      <c r="A128" s="30" t="e">
        <f>'1-συμβολαια'!#REF!</f>
        <v>#REF!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1:17" s="18" customFormat="1" hidden="1">
      <c r="A129" s="30" t="e">
        <f>'1-συμβολαια'!#REF!</f>
        <v>#REF!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1:17" s="18" customFormat="1" hidden="1">
      <c r="A130" s="30" t="e">
        <f>'1-συμβολαια'!#REF!</f>
        <v>#REF!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1:17" s="18" customFormat="1" hidden="1">
      <c r="A131" s="30" t="e">
        <f>'1-συμβολαια'!#REF!</f>
        <v>#REF!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1:17" s="18" customFormat="1" hidden="1">
      <c r="A132" s="30" t="e">
        <f>'1-συμβολαια'!#REF!</f>
        <v>#REF!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1:17" s="18" customFormat="1" hidden="1">
      <c r="A133" s="30" t="e">
        <f>'1-συμβολαια'!#REF!</f>
        <v>#REF!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1:17" s="18" customFormat="1" hidden="1">
      <c r="A134" s="30" t="e">
        <f>'1-συμβολαια'!#REF!</f>
        <v>#REF!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1:17" s="18" customFormat="1" hidden="1">
      <c r="A135" s="30" t="e">
        <f>'1-συμβολαια'!#REF!</f>
        <v>#REF!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1:17" s="18" customFormat="1" hidden="1">
      <c r="A136" s="30" t="e">
        <f>'1-συμβολαια'!#REF!</f>
        <v>#REF!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1:17" s="18" customFormat="1" hidden="1">
      <c r="A137" s="30" t="e">
        <f>'1-συμβολαια'!#REF!</f>
        <v>#REF!</v>
      </c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1:17" s="18" customFormat="1" hidden="1">
      <c r="A138" s="30" t="e">
        <f>'1-συμβολαια'!#REF!</f>
        <v>#REF!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1:17" s="18" customFormat="1" hidden="1">
      <c r="A139" s="30" t="e">
        <f>'1-συμβολαια'!#REF!</f>
        <v>#REF!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1:17" s="18" customFormat="1" hidden="1">
      <c r="A140" s="30" t="e">
        <f>'1-συμβολαια'!#REF!</f>
        <v>#REF!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1:17" s="18" customFormat="1" hidden="1">
      <c r="A141" s="30" t="e">
        <f>'1-συμβολαια'!#REF!</f>
        <v>#REF!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1:17" s="18" customFormat="1" hidden="1">
      <c r="A142" s="30" t="e">
        <f>'1-συμβολαια'!#REF!</f>
        <v>#REF!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1:17" s="18" customFormat="1" hidden="1">
      <c r="A143" s="30" t="e">
        <f>'1-συμβολαια'!#REF!</f>
        <v>#REF!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1:17" s="18" customFormat="1" hidden="1">
      <c r="A144" s="30" t="e">
        <f>'1-συμβολαια'!#REF!</f>
        <v>#REF!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1:23" s="18" customFormat="1" hidden="1">
      <c r="A145" s="30" t="e">
        <f>'1-συμβολαια'!#REF!</f>
        <v>#REF!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1:23" s="18" customFormat="1" hidden="1">
      <c r="A146" s="30" t="e">
        <f>'1-συμβολαια'!#REF!</f>
        <v>#REF!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1:23" s="18" customFormat="1" hidden="1">
      <c r="A147" s="30" t="e">
        <f>'1-συμβολαια'!#REF!</f>
        <v>#REF!</v>
      </c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1:23" s="18" customFormat="1" hidden="1">
      <c r="A148" s="30" t="e">
        <f>'1-συμβολαια'!#REF!</f>
        <v>#REF!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49" spans="1:23" s="18" customFormat="1" hidden="1">
      <c r="A149" s="30" t="e">
        <f>'1-συμβολαια'!#REF!</f>
        <v>#REF!</v>
      </c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</row>
    <row r="150" spans="1:23" s="18" customFormat="1" hidden="1">
      <c r="A150" s="30" t="e">
        <f>'1-συμβολαια'!#REF!</f>
        <v>#REF!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</row>
    <row r="151" spans="1:23" s="18" customFormat="1" hidden="1">
      <c r="A151" s="30" t="e">
        <f>'1-συμβολαια'!#REF!</f>
        <v>#REF!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3" spans="1:23" ht="15.75" customHeight="1">
      <c r="B153" s="671" t="s">
        <v>107</v>
      </c>
      <c r="C153" s="671"/>
      <c r="D153" s="671"/>
      <c r="E153" s="671"/>
      <c r="F153" s="671"/>
      <c r="G153" s="671"/>
      <c r="H153" s="671"/>
      <c r="I153" s="671"/>
      <c r="J153" s="671"/>
      <c r="K153" s="671"/>
      <c r="L153" s="3"/>
      <c r="M153" s="3"/>
      <c r="N153" s="3"/>
      <c r="O153" s="3"/>
      <c r="P153" s="3"/>
      <c r="Q153" s="3"/>
    </row>
    <row r="154" spans="1:23" ht="15.75" customHeight="1">
      <c r="C154" s="672" t="s">
        <v>108</v>
      </c>
      <c r="D154" s="672"/>
      <c r="E154" s="672"/>
      <c r="F154" s="672"/>
      <c r="G154" s="672"/>
      <c r="H154" s="672"/>
      <c r="I154" s="672"/>
      <c r="J154" s="672"/>
      <c r="K154" s="672"/>
      <c r="L154" s="3"/>
      <c r="M154" s="3"/>
      <c r="N154" s="3"/>
      <c r="O154" s="3"/>
      <c r="P154" s="3"/>
      <c r="Q154" s="3"/>
    </row>
    <row r="155" spans="1:23" ht="15.75" customHeight="1">
      <c r="D155" s="671" t="s">
        <v>292</v>
      </c>
      <c r="E155" s="671"/>
      <c r="F155" s="671"/>
      <c r="G155" s="671"/>
      <c r="H155" s="671"/>
      <c r="I155" s="671"/>
      <c r="J155" s="671"/>
      <c r="K155" s="671"/>
      <c r="L155" s="671"/>
      <c r="M155" s="671"/>
      <c r="N155" s="671"/>
      <c r="O155" s="671"/>
      <c r="P155" s="3"/>
      <c r="Q155" s="3"/>
    </row>
    <row r="156" spans="1:23" s="5" customFormat="1" ht="15.75" customHeight="1">
      <c r="A156" s="59"/>
      <c r="B156" s="259"/>
      <c r="C156" s="259"/>
      <c r="D156" s="260"/>
      <c r="E156" s="672" t="s">
        <v>394</v>
      </c>
      <c r="F156" s="672"/>
      <c r="G156" s="672"/>
      <c r="H156" s="672"/>
      <c r="I156" s="672"/>
      <c r="J156" s="672"/>
      <c r="K156" s="672"/>
      <c r="L156" s="672"/>
      <c r="M156" s="672"/>
      <c r="N156" s="3"/>
      <c r="O156" s="3"/>
      <c r="P156" s="3"/>
      <c r="Q156" s="3"/>
    </row>
    <row r="157" spans="1:23" s="5" customFormat="1" ht="15.75" customHeight="1">
      <c r="A157" s="59"/>
      <c r="B157" s="259"/>
      <c r="C157" s="259"/>
      <c r="D157" s="260"/>
      <c r="E157" s="6"/>
      <c r="F157" s="671" t="s">
        <v>130</v>
      </c>
      <c r="G157" s="671"/>
      <c r="H157" s="671"/>
      <c r="I157" s="671"/>
      <c r="J157" s="671"/>
      <c r="K157" s="671"/>
      <c r="L157" s="671"/>
      <c r="M157" s="671"/>
      <c r="N157" s="671"/>
      <c r="O157" s="671"/>
      <c r="P157" s="671"/>
      <c r="Q157" s="3"/>
    </row>
    <row r="158" spans="1:23" s="5" customFormat="1" ht="15.75" customHeight="1">
      <c r="A158" s="59"/>
      <c r="B158" s="259"/>
      <c r="C158" s="259"/>
      <c r="D158" s="260"/>
      <c r="E158" s="6"/>
      <c r="F158" s="6"/>
      <c r="G158" s="672" t="s">
        <v>395</v>
      </c>
      <c r="H158" s="672"/>
      <c r="I158" s="672"/>
      <c r="J158" s="672"/>
      <c r="K158" s="672"/>
      <c r="L158" s="672"/>
      <c r="M158" s="672"/>
      <c r="N158" s="672"/>
      <c r="O158" s="672"/>
      <c r="P158" s="672"/>
      <c r="Q158" s="672"/>
    </row>
    <row r="159" spans="1:23" s="5" customFormat="1" ht="15.75" customHeight="1">
      <c r="A159" s="59"/>
      <c r="B159" s="259"/>
      <c r="C159" s="259"/>
      <c r="D159" s="260"/>
      <c r="E159" s="6"/>
      <c r="F159" s="6"/>
      <c r="G159" s="252"/>
      <c r="H159" s="671" t="s">
        <v>109</v>
      </c>
      <c r="I159" s="671"/>
      <c r="J159" s="671"/>
      <c r="K159" s="671"/>
      <c r="L159" s="671"/>
      <c r="M159" s="671"/>
      <c r="N159" s="671"/>
      <c r="O159" s="3"/>
      <c r="P159" s="3"/>
      <c r="Q159" s="3"/>
      <c r="R159" s="3"/>
      <c r="S159" s="3"/>
      <c r="T159" s="3"/>
      <c r="U159" s="3"/>
      <c r="V159" s="3"/>
      <c r="W159" s="3"/>
    </row>
    <row r="160" spans="1:23" s="5" customFormat="1" ht="15.75" customHeight="1">
      <c r="A160" s="59"/>
      <c r="B160" s="259"/>
      <c r="C160" s="259"/>
      <c r="D160" s="260"/>
      <c r="E160" s="6"/>
      <c r="F160" s="6"/>
      <c r="G160" s="252"/>
      <c r="H160" s="6"/>
      <c r="I160" s="672" t="s">
        <v>110</v>
      </c>
      <c r="J160" s="672"/>
      <c r="K160" s="672"/>
      <c r="L160" s="672"/>
      <c r="M160" s="672"/>
      <c r="N160" s="672"/>
      <c r="O160" s="672"/>
      <c r="P160" s="672"/>
      <c r="Q160" s="672"/>
      <c r="R160" s="672"/>
      <c r="S160" s="3"/>
      <c r="T160" s="3"/>
      <c r="U160" s="3"/>
      <c r="V160" s="3"/>
      <c r="W160" s="3"/>
    </row>
    <row r="161" spans="1:23" s="5" customFormat="1" ht="15.75" customHeight="1">
      <c r="A161" s="59"/>
      <c r="B161" s="259"/>
      <c r="C161" s="259"/>
      <c r="D161" s="260"/>
      <c r="E161" s="6"/>
      <c r="F161" s="6"/>
      <c r="G161" s="252"/>
      <c r="H161" s="6"/>
      <c r="I161" s="6"/>
      <c r="J161" s="671" t="s">
        <v>111</v>
      </c>
      <c r="K161" s="671"/>
      <c r="L161" s="671"/>
      <c r="M161" s="671"/>
      <c r="N161" s="671"/>
      <c r="O161" s="671"/>
      <c r="P161" s="671"/>
      <c r="Q161" s="671"/>
      <c r="R161" s="3"/>
      <c r="S161" s="3"/>
      <c r="T161" s="3"/>
      <c r="U161" s="3"/>
      <c r="V161" s="3"/>
      <c r="W161" s="3"/>
    </row>
    <row r="162" spans="1:23" s="5" customFormat="1" ht="15.75" customHeight="1">
      <c r="A162" s="59"/>
      <c r="B162" s="259"/>
      <c r="C162" s="259"/>
      <c r="D162" s="260"/>
      <c r="E162" s="6"/>
      <c r="F162" s="6"/>
      <c r="G162" s="252"/>
      <c r="H162" s="6"/>
      <c r="I162" s="6"/>
      <c r="J162" s="6"/>
      <c r="K162" s="683" t="s">
        <v>131</v>
      </c>
      <c r="L162" s="683"/>
      <c r="M162" s="683"/>
      <c r="N162" s="683"/>
      <c r="O162" s="683"/>
      <c r="P162" s="683"/>
      <c r="Q162" s="683"/>
      <c r="R162" s="683"/>
      <c r="S162" s="683"/>
      <c r="T162" s="683"/>
      <c r="U162" s="683"/>
      <c r="V162" s="3"/>
      <c r="W162" s="3"/>
    </row>
    <row r="163" spans="1:23" s="5" customFormat="1" ht="15.75" customHeight="1">
      <c r="A163" s="59"/>
      <c r="B163" s="259"/>
      <c r="C163" s="259"/>
      <c r="D163" s="260"/>
      <c r="E163" s="6"/>
      <c r="F163" s="6"/>
      <c r="G163" s="252"/>
      <c r="H163" s="6"/>
      <c r="I163" s="6"/>
      <c r="J163" s="6"/>
      <c r="K163" s="6"/>
      <c r="L163" s="671" t="s">
        <v>112</v>
      </c>
      <c r="M163" s="671"/>
      <c r="N163" s="671"/>
      <c r="O163" s="671"/>
      <c r="P163" s="671"/>
      <c r="Q163" s="671"/>
      <c r="R163" s="671"/>
      <c r="S163" s="671"/>
      <c r="T163" s="3"/>
      <c r="U163" s="3"/>
      <c r="V163" s="3"/>
      <c r="W163" s="3"/>
    </row>
    <row r="164" spans="1:23" s="5" customFormat="1" ht="15.75" customHeight="1">
      <c r="A164" s="59"/>
      <c r="B164" s="259"/>
      <c r="C164" s="259"/>
      <c r="D164" s="260"/>
      <c r="E164" s="6"/>
      <c r="F164" s="6"/>
      <c r="G164" s="252"/>
      <c r="H164" s="6"/>
      <c r="I164" s="6"/>
      <c r="J164" s="6"/>
      <c r="K164" s="6"/>
      <c r="L164" s="3"/>
      <c r="M164" s="672" t="s">
        <v>113</v>
      </c>
      <c r="N164" s="672"/>
      <c r="O164" s="672"/>
      <c r="P164" s="672"/>
      <c r="Q164" s="672"/>
      <c r="R164" s="672"/>
      <c r="S164" s="672"/>
      <c r="T164" s="672"/>
      <c r="U164" s="3"/>
      <c r="V164" s="3"/>
      <c r="W164" s="3"/>
    </row>
    <row r="165" spans="1:23" s="5" customFormat="1" ht="15.75" customHeight="1">
      <c r="A165" s="59"/>
      <c r="B165" s="259"/>
      <c r="C165" s="259"/>
      <c r="D165" s="260"/>
      <c r="E165" s="6"/>
      <c r="F165" s="6"/>
      <c r="G165" s="252"/>
      <c r="H165" s="6"/>
      <c r="I165" s="6"/>
      <c r="J165" s="6"/>
      <c r="K165" s="6"/>
      <c r="L165" s="3"/>
      <c r="M165" s="3"/>
      <c r="N165" s="671" t="s">
        <v>114</v>
      </c>
      <c r="O165" s="671"/>
      <c r="P165" s="671"/>
      <c r="Q165" s="671"/>
      <c r="R165" s="671"/>
      <c r="S165" s="671"/>
      <c r="T165" s="671"/>
      <c r="U165" s="671"/>
      <c r="V165" s="671"/>
      <c r="W165" s="671"/>
    </row>
    <row r="166" spans="1:23" s="5" customFormat="1" ht="15.75" customHeight="1">
      <c r="A166" s="59"/>
      <c r="B166" s="259"/>
      <c r="C166" s="259"/>
      <c r="D166" s="260"/>
      <c r="E166" s="6"/>
      <c r="F166" s="6"/>
      <c r="G166" s="252"/>
      <c r="H166" s="252"/>
      <c r="I166" s="252"/>
      <c r="J166" s="252"/>
      <c r="K166" s="252"/>
      <c r="L166" s="252"/>
      <c r="M166" s="252"/>
      <c r="N166" s="252"/>
      <c r="O166" s="252"/>
      <c r="P166" s="252"/>
      <c r="Q166" s="252"/>
    </row>
  </sheetData>
  <mergeCells count="17">
    <mergeCell ref="J161:Q161"/>
    <mergeCell ref="K162:U162"/>
    <mergeCell ref="L163:S163"/>
    <mergeCell ref="M164:T164"/>
    <mergeCell ref="N165:W165"/>
    <mergeCell ref="A1:Q1"/>
    <mergeCell ref="B2:D2"/>
    <mergeCell ref="E2:H2"/>
    <mergeCell ref="I2:L2"/>
    <mergeCell ref="B153:K153"/>
    <mergeCell ref="H159:N159"/>
    <mergeCell ref="I160:R160"/>
    <mergeCell ref="C154:K154"/>
    <mergeCell ref="D155:O155"/>
    <mergeCell ref="E156:M156"/>
    <mergeCell ref="F157:P157"/>
    <mergeCell ref="G158:Q15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pane ySplit="2" topLeftCell="A3" activePane="bottomLeft" state="frozen"/>
      <selection pane="bottomLeft" activeCell="J34" sqref="J34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73" t="s">
        <v>76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</row>
    <row r="2" spans="1:20" s="9" customFormat="1" ht="23.25" customHeight="1" thickBot="1">
      <c r="A2" s="261" t="s">
        <v>19</v>
      </c>
      <c r="B2" s="674" t="s">
        <v>29</v>
      </c>
      <c r="C2" s="675"/>
      <c r="D2" s="676"/>
      <c r="E2" s="677" t="s">
        <v>87</v>
      </c>
      <c r="F2" s="678"/>
      <c r="G2" s="679"/>
      <c r="H2" s="684" t="s">
        <v>87</v>
      </c>
      <c r="I2" s="685"/>
      <c r="J2" s="686"/>
      <c r="K2" s="680" t="s">
        <v>87</v>
      </c>
      <c r="L2" s="681"/>
      <c r="M2" s="682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8" customFormat="1">
      <c r="A3" s="30" t="str">
        <f>'1-συμβολαια'!A3</f>
        <v>4ο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8" customFormat="1">
      <c r="A4" s="30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8" customFormat="1">
      <c r="A5" s="30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0" s="18" customFormat="1">
      <c r="A6" s="30">
        <f>'1-συμβολαια'!A6</f>
        <v>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0" s="18" customFormat="1">
      <c r="A7" s="30">
        <f>'1-συμβολαια'!A7</f>
        <v>0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0" s="18" customFormat="1">
      <c r="A8" s="30">
        <f>'1-συμβολαια'!A8</f>
        <v>0</v>
      </c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</row>
    <row r="9" spans="1:20" s="18" customFormat="1">
      <c r="A9" s="30">
        <f>'1-συμβολαια'!A9</f>
        <v>0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</row>
    <row r="10" spans="1:20" s="18" customFormat="1">
      <c r="A10" s="30">
        <f>'1-συμβολαια'!A10</f>
        <v>0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</row>
    <row r="11" spans="1:20" s="18" customFormat="1">
      <c r="A11" s="30">
        <f>'1-συμβολαια'!A11</f>
        <v>0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</row>
    <row r="13" spans="1:20" ht="15.75">
      <c r="B13" s="671" t="s">
        <v>115</v>
      </c>
      <c r="C13" s="671"/>
      <c r="D13" s="671"/>
      <c r="E13" s="671"/>
      <c r="F13" s="671"/>
      <c r="G13" s="671"/>
      <c r="H13" s="671"/>
      <c r="I13" s="128"/>
      <c r="J13" s="6"/>
      <c r="K13" s="6"/>
      <c r="L13" s="3"/>
      <c r="M13" s="3"/>
      <c r="N13" s="3"/>
      <c r="O13" s="3"/>
    </row>
    <row r="14" spans="1:20" ht="15.75">
      <c r="B14" s="6"/>
      <c r="C14" s="672" t="s">
        <v>116</v>
      </c>
      <c r="D14" s="672"/>
      <c r="E14" s="672"/>
      <c r="F14" s="672"/>
      <c r="G14" s="672"/>
      <c r="H14" s="672"/>
      <c r="I14" s="672"/>
      <c r="J14" s="6"/>
      <c r="K14" s="6"/>
      <c r="L14" s="3"/>
      <c r="M14" s="3"/>
      <c r="N14" s="3"/>
      <c r="O14" s="3"/>
    </row>
    <row r="15" spans="1:20" ht="15.75" customHeight="1">
      <c r="B15" s="6"/>
      <c r="C15" s="6"/>
      <c r="D15" s="671" t="s">
        <v>117</v>
      </c>
      <c r="E15" s="671"/>
      <c r="F15" s="671"/>
      <c r="G15" s="671"/>
      <c r="H15" s="671"/>
      <c r="I15" s="671"/>
      <c r="J15" s="671"/>
      <c r="K15" s="671"/>
      <c r="L15" s="3"/>
      <c r="M15" s="3"/>
      <c r="N15" s="3"/>
      <c r="O15" s="3"/>
    </row>
    <row r="16" spans="1:20" ht="15.75" customHeight="1">
      <c r="B16" s="6"/>
      <c r="C16" s="6"/>
      <c r="D16" s="6"/>
      <c r="E16" s="687" t="s">
        <v>122</v>
      </c>
      <c r="F16" s="687"/>
      <c r="G16" s="687"/>
      <c r="H16" s="687"/>
      <c r="I16" s="687"/>
      <c r="J16" s="687"/>
      <c r="K16" s="687"/>
      <c r="L16" s="687"/>
      <c r="M16" s="3"/>
      <c r="N16" s="3"/>
      <c r="O16" s="3"/>
    </row>
    <row r="17" spans="2:15" ht="15.75" customHeight="1">
      <c r="B17" s="6"/>
      <c r="C17" s="6"/>
      <c r="D17" s="6"/>
      <c r="E17" s="6"/>
      <c r="F17" s="671" t="s">
        <v>118</v>
      </c>
      <c r="G17" s="671"/>
      <c r="H17" s="671"/>
      <c r="I17" s="671"/>
      <c r="J17" s="671"/>
      <c r="K17" s="671"/>
      <c r="L17" s="671"/>
      <c r="M17" s="3"/>
      <c r="N17" s="3"/>
      <c r="O17" s="3"/>
    </row>
    <row r="18" spans="2:15" ht="15.75" customHeight="1">
      <c r="B18" s="6"/>
      <c r="C18" s="6"/>
      <c r="D18" s="6"/>
      <c r="E18" s="6"/>
      <c r="F18" s="6"/>
      <c r="G18" s="672" t="s">
        <v>119</v>
      </c>
      <c r="H18" s="672"/>
      <c r="I18" s="672"/>
      <c r="J18" s="672"/>
      <c r="K18" s="672"/>
      <c r="L18" s="672"/>
      <c r="M18" s="672"/>
      <c r="N18" s="3"/>
      <c r="O18" s="3"/>
    </row>
    <row r="19" spans="2:15" ht="15.75">
      <c r="B19" s="6"/>
      <c r="C19" s="6"/>
      <c r="D19" s="6"/>
      <c r="E19" s="6"/>
      <c r="F19" s="6"/>
      <c r="G19" s="6"/>
      <c r="H19" s="671" t="s">
        <v>120</v>
      </c>
      <c r="I19" s="671"/>
      <c r="J19" s="671"/>
      <c r="K19" s="671"/>
      <c r="L19" s="671"/>
      <c r="M19" s="671"/>
      <c r="N19" s="671"/>
      <c r="O19" s="3"/>
    </row>
    <row r="20" spans="2:15" ht="15.75">
      <c r="B20" s="6"/>
      <c r="C20" s="6"/>
      <c r="D20" s="6"/>
      <c r="E20" s="6"/>
      <c r="F20" s="6"/>
      <c r="G20" s="6"/>
      <c r="H20" s="6"/>
      <c r="I20" s="672" t="s">
        <v>121</v>
      </c>
      <c r="J20" s="672"/>
      <c r="K20" s="672"/>
      <c r="L20" s="672"/>
      <c r="M20" s="672"/>
      <c r="N20" s="672"/>
      <c r="O20" s="672"/>
    </row>
  </sheetData>
  <mergeCells count="13">
    <mergeCell ref="G18:M18"/>
    <mergeCell ref="H19:N19"/>
    <mergeCell ref="I20:O20"/>
    <mergeCell ref="B13:H13"/>
    <mergeCell ref="C14:I14"/>
    <mergeCell ref="D15:K15"/>
    <mergeCell ref="E16:L16"/>
    <mergeCell ref="F17:L17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520" t="s">
        <v>66</v>
      </c>
      <c r="B1" s="520"/>
      <c r="C1" s="689" t="s">
        <v>67</v>
      </c>
      <c r="D1" s="689"/>
      <c r="E1" s="520" t="s">
        <v>0</v>
      </c>
      <c r="F1" s="520"/>
      <c r="G1" s="690" t="s">
        <v>10</v>
      </c>
      <c r="H1" s="690"/>
      <c r="I1" s="690"/>
      <c r="J1" s="520" t="s">
        <v>8</v>
      </c>
      <c r="K1" s="520"/>
      <c r="L1" s="691" t="s">
        <v>396</v>
      </c>
      <c r="M1" s="692"/>
      <c r="N1" s="692"/>
      <c r="O1" s="693"/>
      <c r="P1" s="688" t="s">
        <v>65</v>
      </c>
      <c r="Q1" s="688"/>
      <c r="R1" s="690" t="s">
        <v>55</v>
      </c>
      <c r="S1" s="690"/>
      <c r="T1" s="696" t="s">
        <v>46</v>
      </c>
      <c r="U1" s="694" t="s">
        <v>87</v>
      </c>
      <c r="V1" s="694"/>
      <c r="W1" s="694"/>
      <c r="X1" s="694"/>
      <c r="Y1" s="694"/>
      <c r="Z1" s="694"/>
      <c r="AA1" s="694"/>
      <c r="AB1" s="694"/>
      <c r="AC1" s="694"/>
    </row>
    <row r="2" spans="1:35" s="12" customFormat="1" ht="15.75" customHeight="1" thickBot="1">
      <c r="A2" s="98"/>
      <c r="B2" s="52"/>
      <c r="C2" s="86"/>
      <c r="D2" s="55" t="s">
        <v>68</v>
      </c>
      <c r="E2" s="99"/>
      <c r="F2" s="53" t="s">
        <v>68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68</v>
      </c>
      <c r="L2" s="75" t="s">
        <v>321</v>
      </c>
      <c r="M2" s="75" t="s">
        <v>322</v>
      </c>
      <c r="N2" s="75" t="s">
        <v>323</v>
      </c>
      <c r="O2" s="258" t="s">
        <v>29</v>
      </c>
      <c r="P2" s="61" t="s">
        <v>23</v>
      </c>
      <c r="Q2" s="54" t="s">
        <v>68</v>
      </c>
      <c r="R2" s="75" t="s">
        <v>23</v>
      </c>
      <c r="S2" s="36" t="s">
        <v>68</v>
      </c>
      <c r="T2" s="697"/>
      <c r="U2" s="695"/>
      <c r="V2" s="695"/>
      <c r="W2" s="695"/>
      <c r="X2" s="695"/>
      <c r="Y2" s="695"/>
      <c r="Z2" s="695"/>
      <c r="AA2" s="695"/>
      <c r="AB2" s="695"/>
      <c r="AC2" s="695"/>
    </row>
    <row r="3" spans="1:35" s="18" customFormat="1">
      <c r="A3" s="13" t="str">
        <f>'1-συμβολαια'!A3</f>
        <v>4ο</v>
      </c>
      <c r="B3" s="51"/>
      <c r="C3" s="81">
        <f>'1-συμβολαια'!B3</f>
        <v>38849</v>
      </c>
      <c r="D3" s="19"/>
      <c r="E3" s="94" t="str">
        <f>'1-συμβολαια'!C3</f>
        <v>δανείου 3ου [=…τραπ] κύρου 7.000.000δρχ ΕΞΟΦΛΗΣΗ</v>
      </c>
      <c r="F3" s="14"/>
      <c r="G3" s="15" t="str">
        <f>'4-πολλυπρ'!D3</f>
        <v>τραπεζα …??? [= ….???</v>
      </c>
      <c r="H3" s="15" t="str">
        <f>'4-πολλυπρ'!I3</f>
        <v>219-129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1.76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1">
        <f>'1-συμβολαια'!B4</f>
        <v>0</v>
      </c>
      <c r="D4" s="19"/>
      <c r="E4" s="94" t="str">
        <f>'1-συμβολαια'!C4</f>
        <v>υποθήκη δανείου  3ου [=…τραπ] κύρου 7.000.000δρχ  ΕΞΑΛΕΙΨΗ</v>
      </c>
      <c r="F4" s="14"/>
      <c r="G4" s="15" t="str">
        <f>'4-πολλυπρ'!D4</f>
        <v>τραπεζα …??? [= ….???</v>
      </c>
      <c r="H4" s="15" t="str">
        <f>'4-πολλυπρ'!I4</f>
        <v>219-129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2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1">
        <f>'1-συμβολαια'!B5</f>
        <v>0</v>
      </c>
      <c r="D5" s="19"/>
      <c r="E5" s="94" t="str">
        <f>'1-συμβολαια'!C5</f>
        <v>δανείου  3ου [=…τραπ] ΤΟΚΟΙ {προΠληρωθέντες VS εξόφλησης]</v>
      </c>
      <c r="F5" s="14"/>
      <c r="G5" s="15" t="str">
        <f>'4-πολλυπρ'!D5</f>
        <v>τραπεζα …??? [= ….???</v>
      </c>
      <c r="H5" s="15" t="str">
        <f>'4-πολλυπρ'!I5</f>
        <v>219-129</v>
      </c>
      <c r="I5" s="20"/>
      <c r="J5" s="20">
        <f>'1-συμβολαια'!D5</f>
        <v>1888.88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7"/>
      <c r="V5" s="87"/>
      <c r="W5" s="82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1"/>
      <c r="C6" s="81">
        <f>'1-συμβολαια'!B6</f>
        <v>0</v>
      </c>
      <c r="D6" s="19"/>
      <c r="E6" s="94" t="str">
        <f>'1-συμβολαια'!C6</f>
        <v>δανείου 3ου [=…τραπ] κύρου 7.000.000δρχ ΕΞΟΦΛΗΣΗ</v>
      </c>
      <c r="F6" s="14"/>
      <c r="G6" s="15" t="str">
        <f>'4-πολλυπρ'!D6</f>
        <v>τραπεζα …??? [= ….???</v>
      </c>
      <c r="H6" s="15" t="str">
        <f>'4-πολλυπρ'!I6</f>
        <v>219-129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7"/>
      <c r="V6" s="87"/>
      <c r="W6" s="82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1"/>
      <c r="C7" s="81">
        <f>'1-συμβολαια'!B7</f>
        <v>0</v>
      </c>
      <c r="D7" s="19"/>
      <c r="E7" s="94" t="str">
        <f>'1-συμβολαια'!C7</f>
        <v>υποθήκη δανείου  3ου [=…τραπ] κύρου 7.000.000δρχ  ΕΞΑΛΕΙΨΗ</v>
      </c>
      <c r="F7" s="14"/>
      <c r="G7" s="15" t="str">
        <f>'4-πολλυπρ'!D7</f>
        <v>τραπεζα …??? [= ….???</v>
      </c>
      <c r="H7" s="15" t="str">
        <f>'4-πολλυπρ'!I7</f>
        <v>219-129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7"/>
      <c r="V7" s="87"/>
      <c r="W7" s="82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1"/>
      <c r="C8" s="81">
        <f>'1-συμβολαια'!B8</f>
        <v>0</v>
      </c>
      <c r="D8" s="19"/>
      <c r="E8" s="94" t="str">
        <f>'1-συμβολαια'!C8</f>
        <v>δανείου  3ου [=…τραπ] ΤΟΚΟΙ {προΠληρωθέντες VS εξόφλησης]</v>
      </c>
      <c r="F8" s="14"/>
      <c r="G8" s="15" t="str">
        <f>'4-πολλυπρ'!D8</f>
        <v>τραπεζα …??? [= ….???</v>
      </c>
      <c r="H8" s="15" t="str">
        <f>'4-πολλυπρ'!I8</f>
        <v>219-129</v>
      </c>
      <c r="I8" s="20"/>
      <c r="J8" s="20">
        <f>'1-συμβολαια'!D8</f>
        <v>1888.88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7"/>
      <c r="V8" s="87"/>
      <c r="W8" s="82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51"/>
      <c r="C9" s="81">
        <f>'1-συμβολαια'!B9</f>
        <v>0</v>
      </c>
      <c r="D9" s="19"/>
      <c r="E9" s="94" t="str">
        <f>'1-συμβολαια'!C9</f>
        <v>δανείου 3ου κύρου 100.000δρχ ΕΞΟΦΛΗΣΗ</v>
      </c>
      <c r="F9" s="14"/>
      <c r="G9" s="15" t="str">
        <f>'4-πολλυπρ'!D9</f>
        <v>τραπεζα …??? [= ….???</v>
      </c>
      <c r="H9" s="15" t="str">
        <f>'4-πολλυπρ'!I9</f>
        <v>219-129</v>
      </c>
      <c r="I9" s="20"/>
      <c r="J9" s="20">
        <f>'1-συμβολαια'!D9</f>
        <v>0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7"/>
      <c r="V9" s="87"/>
      <c r="W9" s="82"/>
      <c r="X9" s="25"/>
      <c r="Y9" s="25"/>
      <c r="Z9" s="25"/>
      <c r="AA9" s="25"/>
      <c r="AB9" s="25"/>
      <c r="AC9" s="25"/>
    </row>
    <row r="10" spans="1:35" s="18" customFormat="1">
      <c r="A10" s="13">
        <f>'1-συμβολαια'!A10</f>
        <v>0</v>
      </c>
      <c r="B10" s="51"/>
      <c r="C10" s="81">
        <f>'1-συμβολαια'!B10</f>
        <v>0</v>
      </c>
      <c r="D10" s="19"/>
      <c r="E10" s="94" t="str">
        <f>'1-συμβολαια'!C10</f>
        <v>υποθήκη δανείου  3ου κύρου 100.000δρχ  ΕΞΑΛΕΙΨΗ</v>
      </c>
      <c r="F10" s="14"/>
      <c r="G10" s="15" t="str">
        <f>'4-πολλυπρ'!D10</f>
        <v>τραπεζα …??? [= ….???</v>
      </c>
      <c r="H10" s="15" t="str">
        <f>'4-πολλυπρ'!I10</f>
        <v>219-129</v>
      </c>
      <c r="I10" s="20"/>
      <c r="J10" s="20">
        <f>'1-συμβολαια'!D10</f>
        <v>0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0</v>
      </c>
      <c r="S10" s="23"/>
      <c r="T10" s="24"/>
      <c r="U10" s="87"/>
      <c r="V10" s="87"/>
      <c r="W10" s="82"/>
      <c r="X10" s="25"/>
      <c r="Y10" s="25"/>
      <c r="Z10" s="25"/>
      <c r="AA10" s="25"/>
      <c r="AB10" s="25"/>
      <c r="AC10" s="25"/>
    </row>
    <row r="11" spans="1:35" s="18" customFormat="1">
      <c r="A11" s="13">
        <f>'1-συμβολαια'!A11</f>
        <v>0</v>
      </c>
      <c r="B11" s="51"/>
      <c r="C11" s="81">
        <f>'1-συμβολαια'!B11</f>
        <v>0</v>
      </c>
      <c r="D11" s="19"/>
      <c r="E11" s="94" t="str">
        <f>'1-συμβολαια'!C11</f>
        <v>δανείου  3ου κύρου ΤΟΚΟΙ {προΠληρωθέντες VS εξόφλησης]</v>
      </c>
      <c r="F11" s="14"/>
      <c r="G11" s="15" t="str">
        <f>'4-πολλυπρ'!D11</f>
        <v>τραπεζα …??? [= ….???</v>
      </c>
      <c r="H11" s="15" t="str">
        <f>'4-πολλυπρ'!I11</f>
        <v>219-129</v>
      </c>
      <c r="I11" s="20"/>
      <c r="J11" s="20">
        <f>'1-συμβολαια'!D11</f>
        <v>222.22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87"/>
      <c r="V11" s="87"/>
      <c r="W11" s="82"/>
      <c r="X11" s="25"/>
      <c r="Y11" s="25"/>
      <c r="Z11" s="25"/>
      <c r="AA11" s="25"/>
      <c r="AB11" s="25"/>
      <c r="AC11" s="25"/>
    </row>
    <row r="12" spans="1:35">
      <c r="A12" s="464" t="s">
        <v>56</v>
      </c>
      <c r="B12" s="465"/>
      <c r="C12" s="465"/>
      <c r="D12" s="465"/>
      <c r="E12" s="465"/>
      <c r="F12" s="465"/>
      <c r="G12" s="465"/>
      <c r="H12" s="465"/>
      <c r="I12" s="465"/>
      <c r="J12" s="465"/>
      <c r="K12" s="46"/>
      <c r="L12" s="1">
        <f>SUM(L3:L11)</f>
        <v>0</v>
      </c>
      <c r="M12" s="1"/>
      <c r="N12" s="1"/>
      <c r="O12" s="1">
        <f>SUM(O3:O11)</f>
        <v>0</v>
      </c>
      <c r="P12" s="39" t="e">
        <f>SUM(P3:P11)</f>
        <v>#REF!</v>
      </c>
      <c r="Q12" s="1">
        <f>SUM(Q3:Q11)</f>
        <v>0</v>
      </c>
      <c r="R12" s="1">
        <f>SUM(R3:R11)</f>
        <v>1.76</v>
      </c>
      <c r="S12" s="1">
        <f>SUM(S3:S11)</f>
        <v>0</v>
      </c>
      <c r="T12" s="3"/>
      <c r="U12" s="83"/>
      <c r="V12" s="83"/>
    </row>
    <row r="13" spans="1:35">
      <c r="T13" s="130"/>
    </row>
    <row r="14" spans="1:35" ht="15.75" customHeight="1">
      <c r="T14" s="130"/>
      <c r="U14" s="671" t="s">
        <v>123</v>
      </c>
      <c r="V14" s="671"/>
      <c r="W14" s="671"/>
      <c r="X14" s="671"/>
      <c r="Y14" s="671"/>
      <c r="Z14" s="671"/>
      <c r="AA14" s="671"/>
      <c r="AB14" s="671"/>
      <c r="AC14" s="671"/>
      <c r="AD14" s="128"/>
      <c r="AE14" s="128"/>
      <c r="AF14" s="128"/>
      <c r="AG14" s="128"/>
      <c r="AH14" s="123"/>
      <c r="AI14" s="123"/>
    </row>
    <row r="15" spans="1:35" ht="15.75" customHeight="1">
      <c r="T15" s="130"/>
      <c r="U15" s="129"/>
      <c r="V15" s="672" t="s">
        <v>124</v>
      </c>
      <c r="W15" s="672"/>
      <c r="X15" s="672"/>
      <c r="Y15" s="672"/>
      <c r="Z15" s="672"/>
      <c r="AA15" s="672"/>
      <c r="AB15" s="672"/>
      <c r="AC15" s="672"/>
      <c r="AD15" s="672"/>
      <c r="AE15" s="123"/>
      <c r="AF15" s="123"/>
      <c r="AG15" s="123"/>
      <c r="AH15" s="123"/>
      <c r="AI15" s="123"/>
    </row>
    <row r="16" spans="1:35" ht="15.75" customHeight="1">
      <c r="T16" s="130"/>
      <c r="U16" s="129"/>
      <c r="V16" s="129"/>
      <c r="W16" s="671" t="s">
        <v>125</v>
      </c>
      <c r="X16" s="671"/>
      <c r="Y16" s="671"/>
      <c r="Z16" s="671"/>
      <c r="AA16" s="671"/>
      <c r="AB16" s="671"/>
      <c r="AC16" s="671"/>
      <c r="AD16" s="671"/>
      <c r="AE16" s="671"/>
      <c r="AF16" s="123"/>
      <c r="AG16" s="123"/>
      <c r="AH16" s="123"/>
      <c r="AI16" s="123"/>
    </row>
    <row r="17" spans="21:35" ht="15.75">
      <c r="U17" s="129"/>
      <c r="V17" s="129"/>
      <c r="W17" s="129"/>
      <c r="X17" s="672" t="s">
        <v>126</v>
      </c>
      <c r="Y17" s="672"/>
      <c r="Z17" s="672"/>
      <c r="AA17" s="672"/>
      <c r="AB17" s="672"/>
      <c r="AC17" s="672"/>
      <c r="AD17" s="672"/>
      <c r="AE17" s="672"/>
      <c r="AF17" s="672"/>
      <c r="AG17" s="123"/>
      <c r="AH17" s="123"/>
      <c r="AI17" s="123"/>
    </row>
    <row r="18" spans="21:35" ht="15.75">
      <c r="U18" s="129"/>
      <c r="V18" s="129"/>
      <c r="W18" s="129"/>
      <c r="X18" s="129"/>
      <c r="Y18" s="671" t="s">
        <v>127</v>
      </c>
      <c r="Z18" s="671"/>
      <c r="AA18" s="671"/>
      <c r="AB18" s="671"/>
      <c r="AC18" s="671"/>
      <c r="AD18" s="671"/>
      <c r="AE18" s="671"/>
      <c r="AF18" s="671"/>
      <c r="AG18" s="671"/>
      <c r="AH18" s="123"/>
      <c r="AI18" s="123"/>
    </row>
    <row r="19" spans="21:35" ht="15.75">
      <c r="U19" s="129"/>
      <c r="V19" s="129"/>
      <c r="W19" s="129"/>
      <c r="X19" s="129"/>
      <c r="Y19" s="129"/>
      <c r="Z19" s="672" t="s">
        <v>128</v>
      </c>
      <c r="AA19" s="672"/>
      <c r="AB19" s="672"/>
      <c r="AC19" s="672"/>
      <c r="AD19" s="672"/>
      <c r="AE19" s="672"/>
      <c r="AF19" s="672"/>
      <c r="AG19" s="672"/>
      <c r="AH19" s="672"/>
      <c r="AI19" s="123"/>
    </row>
    <row r="20" spans="21:35" ht="15.75">
      <c r="U20" s="129"/>
      <c r="V20" s="129"/>
      <c r="W20" s="129"/>
      <c r="X20" s="129"/>
      <c r="Y20" s="129"/>
      <c r="Z20" s="129"/>
      <c r="AA20" s="671" t="s">
        <v>129</v>
      </c>
      <c r="AB20" s="671"/>
      <c r="AC20" s="671"/>
      <c r="AD20" s="671"/>
      <c r="AE20" s="671"/>
      <c r="AF20" s="671"/>
      <c r="AG20" s="671"/>
      <c r="AH20" s="671"/>
      <c r="AI20" s="671"/>
    </row>
  </sheetData>
  <mergeCells count="18">
    <mergeCell ref="W16:AE16"/>
    <mergeCell ref="X17:AF17"/>
    <mergeCell ref="Y18:AG18"/>
    <mergeCell ref="Z19:AH19"/>
    <mergeCell ref="AA20:AI20"/>
    <mergeCell ref="U14:AC14"/>
    <mergeCell ref="V15:AD15"/>
    <mergeCell ref="U1:AC2"/>
    <mergeCell ref="T1:T2"/>
    <mergeCell ref="R1:S1"/>
    <mergeCell ref="A12:J12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I30" sqref="I3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4" customFormat="1" ht="32.25" customHeight="1">
      <c r="A1" s="702" t="s">
        <v>31</v>
      </c>
      <c r="B1" s="703"/>
      <c r="C1" s="703"/>
      <c r="D1" s="703"/>
      <c r="E1" s="704"/>
      <c r="F1" s="705" t="s">
        <v>294</v>
      </c>
      <c r="G1" s="706"/>
      <c r="H1" s="706"/>
      <c r="I1" s="707"/>
      <c r="J1" s="698" t="s">
        <v>295</v>
      </c>
      <c r="K1" s="699"/>
      <c r="L1" s="699"/>
      <c r="M1" s="699"/>
      <c r="N1" s="699"/>
      <c r="O1" s="699"/>
      <c r="P1" s="699"/>
      <c r="Q1" s="699"/>
      <c r="R1" s="699"/>
      <c r="S1" s="699"/>
      <c r="T1" s="699"/>
      <c r="U1" s="699"/>
      <c r="V1" s="699"/>
      <c r="W1" s="699"/>
      <c r="X1" s="699"/>
      <c r="Y1" s="700"/>
      <c r="Z1" s="708" t="s">
        <v>296</v>
      </c>
      <c r="AA1" s="709"/>
      <c r="AB1" s="709"/>
      <c r="AC1" s="710"/>
      <c r="AD1" s="698" t="s">
        <v>297</v>
      </c>
      <c r="AE1" s="699"/>
      <c r="AF1" s="699"/>
      <c r="AG1" s="699"/>
      <c r="AH1" s="699"/>
      <c r="AI1" s="699"/>
      <c r="AJ1" s="699"/>
      <c r="AK1" s="699"/>
      <c r="AL1" s="699"/>
      <c r="AM1" s="699"/>
      <c r="AN1" s="699"/>
      <c r="AO1" s="699"/>
      <c r="AP1" s="699"/>
      <c r="AQ1" s="699"/>
      <c r="AR1" s="699"/>
      <c r="AS1" s="700"/>
      <c r="AT1" s="705" t="s">
        <v>298</v>
      </c>
      <c r="AU1" s="706"/>
      <c r="AV1" s="706"/>
      <c r="AW1" s="707"/>
      <c r="AX1" s="698" t="s">
        <v>299</v>
      </c>
      <c r="AY1" s="699"/>
      <c r="AZ1" s="699"/>
      <c r="BA1" s="699"/>
      <c r="BB1" s="699"/>
      <c r="BC1" s="699"/>
      <c r="BD1" s="699"/>
      <c r="BE1" s="699"/>
      <c r="BF1" s="699"/>
      <c r="BG1" s="699"/>
      <c r="BH1" s="699"/>
      <c r="BI1" s="699"/>
      <c r="BJ1" s="699"/>
      <c r="BK1" s="699"/>
      <c r="BL1" s="699"/>
      <c r="BM1" s="700"/>
    </row>
    <row r="2" spans="1:65" s="4" customFormat="1" ht="23.25" customHeight="1">
      <c r="A2" s="196" t="s">
        <v>19</v>
      </c>
      <c r="B2" s="196" t="s">
        <v>300</v>
      </c>
      <c r="C2" s="197" t="s">
        <v>301</v>
      </c>
      <c r="D2" s="474" t="s">
        <v>29</v>
      </c>
      <c r="E2" s="658"/>
      <c r="F2" s="198" t="s">
        <v>302</v>
      </c>
      <c r="G2" s="196" t="s">
        <v>18</v>
      </c>
      <c r="H2" s="198" t="s">
        <v>23</v>
      </c>
      <c r="I2" s="199" t="s">
        <v>87</v>
      </c>
      <c r="J2" s="200" t="s">
        <v>303</v>
      </c>
      <c r="K2" s="200" t="s">
        <v>304</v>
      </c>
      <c r="L2" s="198" t="s">
        <v>305</v>
      </c>
      <c r="M2" s="198" t="s">
        <v>306</v>
      </c>
      <c r="N2" s="198" t="s">
        <v>307</v>
      </c>
      <c r="O2" s="198" t="s">
        <v>308</v>
      </c>
      <c r="P2" s="198" t="s">
        <v>309</v>
      </c>
      <c r="Q2" s="198" t="s">
        <v>310</v>
      </c>
      <c r="R2" s="198" t="s">
        <v>311</v>
      </c>
      <c r="S2" s="198" t="s">
        <v>312</v>
      </c>
      <c r="T2" s="198" t="s">
        <v>313</v>
      </c>
      <c r="U2" s="198" t="s">
        <v>23</v>
      </c>
      <c r="V2" s="198" t="s">
        <v>314</v>
      </c>
      <c r="W2" s="198" t="s">
        <v>315</v>
      </c>
      <c r="X2" s="198" t="s">
        <v>316</v>
      </c>
      <c r="Y2" s="201" t="s">
        <v>317</v>
      </c>
      <c r="Z2" s="198" t="s">
        <v>302</v>
      </c>
      <c r="AA2" s="196" t="s">
        <v>18</v>
      </c>
      <c r="AB2" s="198" t="s">
        <v>23</v>
      </c>
      <c r="AC2" s="202" t="s">
        <v>87</v>
      </c>
      <c r="AD2" s="200" t="s">
        <v>303</v>
      </c>
      <c r="AE2" s="200" t="s">
        <v>304</v>
      </c>
      <c r="AF2" s="198" t="s">
        <v>305</v>
      </c>
      <c r="AG2" s="198" t="s">
        <v>306</v>
      </c>
      <c r="AH2" s="198" t="s">
        <v>307</v>
      </c>
      <c r="AI2" s="198" t="s">
        <v>308</v>
      </c>
      <c r="AJ2" s="198" t="s">
        <v>309</v>
      </c>
      <c r="AK2" s="198" t="s">
        <v>310</v>
      </c>
      <c r="AL2" s="198" t="s">
        <v>311</v>
      </c>
      <c r="AM2" s="198" t="s">
        <v>312</v>
      </c>
      <c r="AN2" s="198" t="s">
        <v>313</v>
      </c>
      <c r="AO2" s="198" t="s">
        <v>23</v>
      </c>
      <c r="AP2" s="198" t="s">
        <v>314</v>
      </c>
      <c r="AQ2" s="198" t="s">
        <v>315</v>
      </c>
      <c r="AR2" s="198" t="s">
        <v>316</v>
      </c>
      <c r="AS2" s="201" t="s">
        <v>317</v>
      </c>
      <c r="AT2" s="198" t="s">
        <v>302</v>
      </c>
      <c r="AU2" s="196" t="s">
        <v>18</v>
      </c>
      <c r="AV2" s="198" t="s">
        <v>23</v>
      </c>
      <c r="AW2" s="199" t="s">
        <v>87</v>
      </c>
      <c r="AX2" s="200" t="s">
        <v>303</v>
      </c>
      <c r="AY2" s="200" t="s">
        <v>304</v>
      </c>
      <c r="AZ2" s="198" t="s">
        <v>305</v>
      </c>
      <c r="BA2" s="198" t="s">
        <v>306</v>
      </c>
      <c r="BB2" s="198" t="s">
        <v>307</v>
      </c>
      <c r="BC2" s="198" t="s">
        <v>308</v>
      </c>
      <c r="BD2" s="198" t="s">
        <v>309</v>
      </c>
      <c r="BE2" s="198" t="s">
        <v>310</v>
      </c>
      <c r="BF2" s="198" t="s">
        <v>311</v>
      </c>
      <c r="BG2" s="198" t="s">
        <v>312</v>
      </c>
      <c r="BH2" s="198" t="s">
        <v>313</v>
      </c>
      <c r="BI2" s="198" t="s">
        <v>23</v>
      </c>
      <c r="BJ2" s="198" t="s">
        <v>314</v>
      </c>
      <c r="BK2" s="198" t="s">
        <v>315</v>
      </c>
      <c r="BL2" s="198" t="s">
        <v>318</v>
      </c>
      <c r="BM2" s="201" t="s">
        <v>317</v>
      </c>
    </row>
    <row r="3" spans="1:65" s="34" customFormat="1">
      <c r="A3" s="30" t="str">
        <f>'1-συμβολαια'!A3</f>
        <v>4ο</v>
      </c>
      <c r="B3" s="15" t="str">
        <f>'4-πολλυπρ'!D3</f>
        <v>τραπεζα …??? [= ….???</v>
      </c>
      <c r="C3" s="15" t="str">
        <f>'4-πολλυπρ'!I3</f>
        <v>219-129</v>
      </c>
      <c r="D3" s="32"/>
      <c r="E3" s="30"/>
      <c r="F3" s="30"/>
      <c r="G3" s="31"/>
      <c r="H3" s="30"/>
      <c r="I3" s="30"/>
      <c r="J3" s="30"/>
      <c r="K3" s="154" t="s">
        <v>319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03" t="s">
        <v>319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τραπεζα …??? [= ….???</v>
      </c>
      <c r="C4" s="15" t="str">
        <f>'4-πολλυπρ'!I4</f>
        <v>219-129</v>
      </c>
      <c r="D4" s="32"/>
      <c r="E4" s="30"/>
      <c r="F4" s="30"/>
      <c r="G4" s="31"/>
      <c r="H4" s="30"/>
      <c r="I4" s="30"/>
      <c r="J4" s="30"/>
      <c r="K4" s="154" t="s">
        <v>319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03" t="s">
        <v>319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τραπεζα …??? [= ….???</v>
      </c>
      <c r="C5" s="15" t="str">
        <f>'4-πολλυπρ'!I5</f>
        <v>219-129</v>
      </c>
      <c r="D5" s="32"/>
      <c r="E5" s="30"/>
      <c r="F5" s="30"/>
      <c r="G5" s="31"/>
      <c r="H5" s="30"/>
      <c r="I5" s="30"/>
      <c r="J5" s="30"/>
      <c r="K5" s="154" t="s">
        <v>319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03" t="s">
        <v>319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 t="str">
        <f>'4-πολλυπρ'!D6</f>
        <v>τραπεζα …??? [= ….???</v>
      </c>
      <c r="C6" s="15" t="str">
        <f>'4-πολλυπρ'!I6</f>
        <v>219-129</v>
      </c>
      <c r="D6" s="32"/>
      <c r="E6" s="30"/>
      <c r="F6" s="30"/>
      <c r="G6" s="31"/>
      <c r="H6" s="30"/>
      <c r="I6" s="30"/>
      <c r="J6" s="30"/>
      <c r="K6" s="154" t="s">
        <v>319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03" t="s">
        <v>319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τραπεζα …??? [= ….???</v>
      </c>
      <c r="C7" s="15" t="str">
        <f>'4-πολλυπρ'!I7</f>
        <v>219-129</v>
      </c>
      <c r="D7" s="32"/>
      <c r="E7" s="30"/>
      <c r="F7" s="30"/>
      <c r="G7" s="31"/>
      <c r="H7" s="30"/>
      <c r="I7" s="30"/>
      <c r="J7" s="30"/>
      <c r="K7" s="154" t="s">
        <v>319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03" t="s">
        <v>319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τραπεζα …??? [= ….???</v>
      </c>
      <c r="C8" s="15" t="str">
        <f>'4-πολλυπρ'!I8</f>
        <v>219-129</v>
      </c>
      <c r="D8" s="32"/>
      <c r="E8" s="30"/>
      <c r="F8" s="30"/>
      <c r="G8" s="31"/>
      <c r="H8" s="30"/>
      <c r="I8" s="30"/>
      <c r="J8" s="30"/>
      <c r="K8" s="154" t="s">
        <v>319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03" t="s">
        <v>319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>
        <f>'1-συμβολαια'!A9</f>
        <v>0</v>
      </c>
      <c r="B9" s="15" t="str">
        <f>'4-πολλυπρ'!D9</f>
        <v>τραπεζα …??? [= ….???</v>
      </c>
      <c r="C9" s="15" t="str">
        <f>'4-πολλυπρ'!I9</f>
        <v>219-129</v>
      </c>
      <c r="D9" s="32"/>
      <c r="E9" s="30"/>
      <c r="F9" s="30"/>
      <c r="G9" s="31"/>
      <c r="H9" s="30"/>
      <c r="I9" s="30"/>
      <c r="J9" s="30"/>
      <c r="K9" s="154" t="s">
        <v>319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203" t="s">
        <v>319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>
        <f>'1-συμβολαια'!A10</f>
        <v>0</v>
      </c>
      <c r="B10" s="15" t="str">
        <f>'4-πολλυπρ'!D10</f>
        <v>τραπεζα …??? [= ….???</v>
      </c>
      <c r="C10" s="15" t="str">
        <f>'4-πολλυπρ'!I10</f>
        <v>219-129</v>
      </c>
      <c r="D10" s="32"/>
      <c r="E10" s="30"/>
      <c r="F10" s="30"/>
      <c r="G10" s="31"/>
      <c r="H10" s="30"/>
      <c r="I10" s="30"/>
      <c r="J10" s="30"/>
      <c r="K10" s="154" t="s">
        <v>319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203" t="s">
        <v>319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1" spans="1:65" s="34" customFormat="1">
      <c r="A11" s="30">
        <f>'1-συμβολαια'!A11</f>
        <v>0</v>
      </c>
      <c r="B11" s="15" t="str">
        <f>'4-πολλυπρ'!D11</f>
        <v>τραπεζα …??? [= ….???</v>
      </c>
      <c r="C11" s="15" t="str">
        <f>'4-πολλυπρ'!I11</f>
        <v>219-129</v>
      </c>
      <c r="D11" s="32"/>
      <c r="E11" s="30"/>
      <c r="F11" s="30"/>
      <c r="G11" s="31"/>
      <c r="H11" s="30"/>
      <c r="I11" s="30"/>
      <c r="J11" s="30"/>
      <c r="K11" s="154" t="s">
        <v>319</v>
      </c>
      <c r="L11" s="33"/>
      <c r="M11" s="33"/>
      <c r="N11" s="33"/>
      <c r="O11" s="33"/>
      <c r="P11" s="33"/>
      <c r="Q11" s="33"/>
      <c r="R11" s="33"/>
      <c r="S11" s="33"/>
      <c r="T11" s="33"/>
      <c r="U11" s="30"/>
      <c r="V11" s="31"/>
      <c r="W11" s="31"/>
      <c r="X11" s="33"/>
      <c r="Y11" s="33"/>
      <c r="Z11" s="30"/>
      <c r="AA11" s="33"/>
      <c r="AB11" s="30"/>
      <c r="AC11" s="33"/>
      <c r="AD11" s="30"/>
      <c r="AE11" s="203" t="s">
        <v>319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0"/>
      <c r="AU11" s="33"/>
      <c r="AV11" s="30"/>
      <c r="AW11" s="33"/>
      <c r="AX11" s="30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0"/>
      <c r="BJ11" s="33"/>
      <c r="BK11" s="33"/>
      <c r="BL11" s="33"/>
      <c r="BM11" s="33"/>
    </row>
    <row r="13" spans="1:65">
      <c r="F13" s="701" t="s">
        <v>320</v>
      </c>
      <c r="G13" s="701"/>
      <c r="H13" s="701"/>
      <c r="I13" s="701"/>
    </row>
    <row r="14" spans="1:65">
      <c r="F14" s="701"/>
      <c r="G14" s="701"/>
      <c r="H14" s="701"/>
      <c r="I14" s="701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77"/>
  <sheetViews>
    <sheetView workbookViewId="0">
      <pane ySplit="2" topLeftCell="A3" activePane="bottomLeft" state="frozen"/>
      <selection pane="bottomLeft" activeCell="P25" sqref="P25"/>
    </sheetView>
  </sheetViews>
  <sheetFormatPr defaultRowHeight="11.25"/>
  <cols>
    <col min="1" max="1" width="7.28515625" style="8" bestFit="1" customWidth="1"/>
    <col min="2" max="2" width="8.5703125" style="147" customWidth="1"/>
    <col min="3" max="3" width="50.85546875" style="95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8.140625" style="2" bestFit="1" customWidth="1"/>
    <col min="13" max="13" width="8.7109375" style="78" bestFit="1" customWidth="1"/>
    <col min="14" max="14" width="6.42578125" style="2" bestFit="1" customWidth="1"/>
    <col min="15" max="16" width="9.42578125" style="2" bestFit="1" customWidth="1"/>
    <col min="17" max="17" width="8.28515625" style="8" bestFit="1" customWidth="1"/>
    <col min="18" max="18" width="7.28515625" style="2" bestFit="1" customWidth="1"/>
    <col min="19" max="19" width="10.5703125" style="8" bestFit="1" customWidth="1"/>
    <col min="20" max="20" width="9.42578125" style="2" bestFit="1" customWidth="1"/>
    <col min="21" max="21" width="9.85546875" style="2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79" customWidth="1"/>
    <col min="26" max="26" width="7.5703125" style="3" customWidth="1"/>
    <col min="27" max="27" width="9.5703125" style="3" customWidth="1"/>
    <col min="28" max="30" width="6.42578125" style="3" customWidth="1"/>
    <col min="31" max="31" width="7" style="3" customWidth="1"/>
    <col min="32" max="32" width="29.28515625" style="3" bestFit="1" customWidth="1"/>
    <col min="33" max="16384" width="9.140625" style="3"/>
  </cols>
  <sheetData>
    <row r="1" spans="1:32" ht="29.25" customHeight="1">
      <c r="A1" s="742" t="s">
        <v>1</v>
      </c>
      <c r="B1" s="744" t="s">
        <v>2</v>
      </c>
      <c r="C1" s="741" t="s">
        <v>0</v>
      </c>
      <c r="D1" s="745" t="s">
        <v>11</v>
      </c>
      <c r="E1" s="739" t="s">
        <v>12</v>
      </c>
      <c r="F1" s="714" t="s">
        <v>397</v>
      </c>
      <c r="G1" s="715"/>
      <c r="H1" s="715"/>
      <c r="I1" s="716" t="s">
        <v>364</v>
      </c>
      <c r="J1" s="720" t="s">
        <v>140</v>
      </c>
      <c r="K1" s="718" t="s">
        <v>484</v>
      </c>
      <c r="L1" s="724" t="s">
        <v>487</v>
      </c>
      <c r="M1" s="725"/>
      <c r="N1" s="725"/>
      <c r="O1" s="388" t="s">
        <v>485</v>
      </c>
      <c r="P1" s="728" t="s">
        <v>43</v>
      </c>
      <c r="Q1" s="729"/>
      <c r="R1" s="730" t="s">
        <v>58</v>
      </c>
      <c r="S1" s="731"/>
      <c r="T1" s="726" t="s">
        <v>79</v>
      </c>
      <c r="U1" s="727"/>
      <c r="V1" s="727"/>
      <c r="W1" s="732" t="s">
        <v>54</v>
      </c>
      <c r="X1" s="734" t="s">
        <v>44</v>
      </c>
      <c r="Y1" s="722" t="s">
        <v>82</v>
      </c>
      <c r="Z1" s="711" t="s">
        <v>29</v>
      </c>
      <c r="AA1" s="712"/>
      <c r="AB1" s="712"/>
      <c r="AC1" s="712"/>
      <c r="AD1" s="713"/>
    </row>
    <row r="2" spans="1:32" ht="26.25" thickBot="1">
      <c r="A2" s="743"/>
      <c r="B2" s="469"/>
      <c r="C2" s="492"/>
      <c r="D2" s="746"/>
      <c r="E2" s="740"/>
      <c r="F2" s="267" t="s">
        <v>256</v>
      </c>
      <c r="G2" s="266" t="s">
        <v>94</v>
      </c>
      <c r="H2" s="340" t="s">
        <v>47</v>
      </c>
      <c r="I2" s="717"/>
      <c r="J2" s="721"/>
      <c r="K2" s="719"/>
      <c r="L2" s="72" t="s">
        <v>23</v>
      </c>
      <c r="M2" s="77" t="s">
        <v>84</v>
      </c>
      <c r="N2" s="341" t="s">
        <v>83</v>
      </c>
      <c r="O2" s="72"/>
      <c r="P2" s="42" t="s">
        <v>23</v>
      </c>
      <c r="Q2" s="410" t="s">
        <v>34</v>
      </c>
      <c r="R2" s="42" t="s">
        <v>23</v>
      </c>
      <c r="S2" s="409" t="s">
        <v>34</v>
      </c>
      <c r="T2" s="42" t="s">
        <v>77</v>
      </c>
      <c r="U2" s="10" t="s">
        <v>78</v>
      </c>
      <c r="V2" s="41" t="s">
        <v>33</v>
      </c>
      <c r="W2" s="733"/>
      <c r="X2" s="735"/>
      <c r="Y2" s="723"/>
      <c r="Z2" s="711"/>
      <c r="AA2" s="712"/>
      <c r="AB2" s="712"/>
      <c r="AC2" s="712"/>
      <c r="AD2" s="713"/>
    </row>
    <row r="3" spans="1:32" s="5" customFormat="1">
      <c r="A3" s="418" t="str">
        <f>'1-συμβολαια'!A3</f>
        <v>4ο</v>
      </c>
      <c r="B3" s="391">
        <f>'1-συμβολαια'!B3</f>
        <v>38849</v>
      </c>
      <c r="C3" s="359" t="str">
        <f>'1-συμβολαια'!C3</f>
        <v>δανείου 3ου [=…τραπ] κύρου 7.000.000δρχ ΕΞΟΦΛΗΣΗ</v>
      </c>
      <c r="D3" s="349" t="str">
        <f>'4-πολλυπρ'!D3</f>
        <v>τραπεζα …??? [= ….???</v>
      </c>
      <c r="E3" s="349" t="str">
        <f>'4-πολλυπρ'!I3</f>
        <v>219-129</v>
      </c>
      <c r="F3" s="350">
        <f>'14-βιβλΕσ'!L3</f>
        <v>3.08</v>
      </c>
      <c r="G3" s="346">
        <f>'14-βιβλΕσ'!Q3</f>
        <v>0</v>
      </c>
      <c r="H3" s="346">
        <f t="shared" ref="H3:H11" si="0">F3+G3</f>
        <v>3.08</v>
      </c>
      <c r="I3" s="346">
        <f>'8-κ-15-17'!AG3</f>
        <v>0</v>
      </c>
      <c r="J3" s="346">
        <f>'14-βιβλΕσ'!R3</f>
        <v>68.25</v>
      </c>
      <c r="K3" s="346">
        <f>('14-βιβλΕσ'!N3+'14-βιβλΕσ'!O3+'14-βιβλΕσ'!R3)*40%</f>
        <v>30.260000000000005</v>
      </c>
      <c r="L3" s="346">
        <f>V3</f>
        <v>75.650000000000006</v>
      </c>
      <c r="M3" s="392"/>
      <c r="N3" s="392"/>
      <c r="O3" s="346">
        <f t="shared" ref="O3:O11" si="1">V3</f>
        <v>75.650000000000006</v>
      </c>
      <c r="P3" s="346">
        <f>V3+O3+L3</f>
        <v>226.95000000000002</v>
      </c>
      <c r="Q3" s="284">
        <v>2151.8327313206787</v>
      </c>
      <c r="R3" s="392"/>
      <c r="S3" s="392"/>
      <c r="T3" s="346">
        <f>'1-συμβολαια'!L3+'8-κ-15-17'!AG3+'14-βιβλΕσ'!L3+'14-βιβλΕσ'!Q3+'14-βιβλΕσ'!R3</f>
        <v>107.65</v>
      </c>
      <c r="U3" s="346">
        <f>'1-συμβολαια'!M3</f>
        <v>32</v>
      </c>
      <c r="V3" s="346">
        <f t="shared" ref="V3:V11" si="2">T3-U3</f>
        <v>75.650000000000006</v>
      </c>
      <c r="W3" s="449">
        <v>45959</v>
      </c>
      <c r="X3" s="284">
        <f>Q3+S3</f>
        <v>2151.8327313206787</v>
      </c>
      <c r="Y3" s="450"/>
      <c r="Z3" s="376"/>
      <c r="AA3" s="376"/>
      <c r="AB3" s="376"/>
      <c r="AC3" s="376"/>
      <c r="AD3" s="376"/>
    </row>
    <row r="4" spans="1:32" s="5" customFormat="1">
      <c r="A4" s="418">
        <f>'1-συμβολαια'!A4</f>
        <v>0</v>
      </c>
      <c r="B4" s="391"/>
      <c r="C4" s="359" t="str">
        <f>'1-συμβολαια'!C4</f>
        <v>υποθήκη δανείου  3ου [=…τραπ] κύρου 7.000.000δρχ  ΕΞΑΛΕΙΨΗ</v>
      </c>
      <c r="D4" s="349" t="str">
        <f>'4-πολλυπρ'!D4</f>
        <v>τραπεζα …??? [= ….???</v>
      </c>
      <c r="E4" s="349" t="str">
        <f>'4-πολλυπρ'!I4</f>
        <v>219-129</v>
      </c>
      <c r="F4" s="350">
        <f>'14-βιβλΕσ'!L4</f>
        <v>1.3200000000000003</v>
      </c>
      <c r="G4" s="346">
        <f>'14-βιβλΕσ'!Q4</f>
        <v>11.879999999999999</v>
      </c>
      <c r="H4" s="346">
        <f t="shared" si="0"/>
        <v>13.2</v>
      </c>
      <c r="I4" s="346">
        <f>'8-κ-15-17'!AG4</f>
        <v>0</v>
      </c>
      <c r="J4" s="346">
        <f>'14-βιβλΕσ'!R4</f>
        <v>29.04</v>
      </c>
      <c r="K4" s="346">
        <f>('14-βιβλΕσ'!N4+'14-βιβλΕσ'!O4+'14-βιβλΕσ'!R4)*40%</f>
        <v>25.776</v>
      </c>
      <c r="L4" s="346">
        <f t="shared" ref="L4:L11" si="3">V4</f>
        <v>76.319999999999993</v>
      </c>
      <c r="M4" s="392"/>
      <c r="N4" s="392"/>
      <c r="O4" s="346">
        <f t="shared" si="1"/>
        <v>76.319999999999993</v>
      </c>
      <c r="P4" s="346">
        <f t="shared" ref="P4:P11" si="4">V4+O4+L4</f>
        <v>228.95999999999998</v>
      </c>
      <c r="Q4" s="288">
        <v>2170.8906021730886</v>
      </c>
      <c r="R4" s="392"/>
      <c r="S4" s="392"/>
      <c r="T4" s="346">
        <f>'1-συμβολαια'!L4+'8-κ-15-17'!AG4+'14-βιβλΕσ'!L4+'14-βιβλΕσ'!Q4+'14-βιβλΕσ'!R4</f>
        <v>76.319999999999993</v>
      </c>
      <c r="U4" s="346">
        <f>'1-συμβολαια'!M4</f>
        <v>0</v>
      </c>
      <c r="V4" s="346">
        <f t="shared" si="2"/>
        <v>76.319999999999993</v>
      </c>
      <c r="W4" s="360"/>
      <c r="X4" s="284">
        <f t="shared" ref="X4:X11" si="5">Q4+S4</f>
        <v>2170.8906021730886</v>
      </c>
      <c r="Y4" s="361"/>
      <c r="Z4" s="76"/>
      <c r="AA4" s="76"/>
      <c r="AB4" s="76"/>
      <c r="AC4" s="76"/>
      <c r="AD4" s="76"/>
    </row>
    <row r="5" spans="1:32" s="5" customFormat="1">
      <c r="A5" s="418">
        <f>'1-συμβολαια'!A5</f>
        <v>0</v>
      </c>
      <c r="B5" s="391"/>
      <c r="C5" s="359" t="str">
        <f>'1-συμβολαια'!C5</f>
        <v>δανείου  3ου [=…τραπ] ΤΟΚΟΙ {προΠληρωθέντες VS εξόφλησης]</v>
      </c>
      <c r="D5" s="349" t="str">
        <f>'4-πολλυπρ'!D5</f>
        <v>τραπεζα …??? [= ….???</v>
      </c>
      <c r="E5" s="349" t="str">
        <f>'4-πολλυπρ'!I5</f>
        <v>219-129</v>
      </c>
      <c r="F5" s="350">
        <f>'14-βιβλΕσ'!L5</f>
        <v>4.7199840000000002</v>
      </c>
      <c r="G5" s="346">
        <f>'14-βιβλΕσ'!Q5</f>
        <v>0</v>
      </c>
      <c r="H5" s="346">
        <f t="shared" si="0"/>
        <v>4.7199840000000002</v>
      </c>
      <c r="I5" s="346">
        <f>'8-κ-15-17'!AG5</f>
        <v>24.555440000000004</v>
      </c>
      <c r="J5" s="346">
        <f>'14-βιβλΕσ'!R5</f>
        <v>11.4</v>
      </c>
      <c r="K5" s="346">
        <f>('14-βιβλΕσ'!N5+'14-βιβλΕσ'!O5+'14-βιβλΕσ'!R5)*40%</f>
        <v>22.986624000000006</v>
      </c>
      <c r="L5" s="346">
        <f t="shared" si="3"/>
        <v>82.022000000000006</v>
      </c>
      <c r="M5" s="392"/>
      <c r="N5" s="392"/>
      <c r="O5" s="346">
        <f t="shared" si="1"/>
        <v>82.022000000000006</v>
      </c>
      <c r="P5" s="346">
        <f t="shared" si="4"/>
        <v>246.06600000000003</v>
      </c>
      <c r="Q5" s="288">
        <v>2333.0816165021083</v>
      </c>
      <c r="R5" s="392"/>
      <c r="S5" s="392"/>
      <c r="T5" s="346">
        <f>'1-συμβολαια'!L5+'8-κ-15-17'!AG5+'14-βιβλΕσ'!L5+'14-βιβλΕσ'!Q5+'14-βιβλΕσ'!R5</f>
        <v>82.022000000000006</v>
      </c>
      <c r="U5" s="346">
        <f>'1-συμβολαια'!M5</f>
        <v>0</v>
      </c>
      <c r="V5" s="346">
        <f t="shared" si="2"/>
        <v>82.022000000000006</v>
      </c>
      <c r="W5" s="360"/>
      <c r="X5" s="284">
        <f t="shared" si="5"/>
        <v>2333.0816165021083</v>
      </c>
      <c r="Y5" s="361"/>
      <c r="Z5" s="76"/>
      <c r="AA5" s="76"/>
      <c r="AB5" s="76"/>
      <c r="AC5" s="76"/>
      <c r="AD5" s="76"/>
    </row>
    <row r="6" spans="1:32" s="5" customFormat="1">
      <c r="A6" s="418">
        <f>'1-συμβολαια'!A6</f>
        <v>0</v>
      </c>
      <c r="B6" s="391"/>
      <c r="C6" s="359" t="str">
        <f>'1-συμβολαια'!C6</f>
        <v>δανείου 3ου [=…τραπ] κύρου 7.000.000δρχ ΕΞΟΦΛΗΣΗ</v>
      </c>
      <c r="D6" s="349" t="str">
        <f>'4-πολλυπρ'!D6</f>
        <v>τραπεζα …??? [= ….???</v>
      </c>
      <c r="E6" s="349" t="str">
        <f>'4-πολλυπρ'!I6</f>
        <v>219-129</v>
      </c>
      <c r="F6" s="350">
        <f>'14-βιβλΕσ'!L6</f>
        <v>1.3200000000000003</v>
      </c>
      <c r="G6" s="346">
        <f>'14-βιβλΕσ'!Q6</f>
        <v>0</v>
      </c>
      <c r="H6" s="346">
        <f t="shared" si="0"/>
        <v>1.3200000000000003</v>
      </c>
      <c r="I6" s="346">
        <f>'8-κ-15-17'!AG6</f>
        <v>0</v>
      </c>
      <c r="J6" s="346">
        <f>'14-βιβλΕσ'!R6</f>
        <v>0</v>
      </c>
      <c r="K6" s="346">
        <f>('14-βιβλΕσ'!N6+'14-βιβλΕσ'!O6+'14-βιβλΕσ'!R6)*40%</f>
        <v>9.36</v>
      </c>
      <c r="L6" s="346">
        <f t="shared" si="3"/>
        <v>23.4</v>
      </c>
      <c r="M6" s="392"/>
      <c r="N6" s="392"/>
      <c r="O6" s="346">
        <f t="shared" si="1"/>
        <v>23.4</v>
      </c>
      <c r="P6" s="346">
        <f t="shared" si="4"/>
        <v>70.199999999999989</v>
      </c>
      <c r="Q6" s="288">
        <v>665.60325066627615</v>
      </c>
      <c r="R6" s="392"/>
      <c r="S6" s="392"/>
      <c r="T6" s="346">
        <f>'1-συμβολαια'!L6+'8-κ-15-17'!AG6+'14-βιβλΕσ'!L6+'14-βιβλΕσ'!Q6+'14-βιβλΕσ'!R6</f>
        <v>23.4</v>
      </c>
      <c r="U6" s="346">
        <f>'1-συμβολαια'!M6</f>
        <v>0</v>
      </c>
      <c r="V6" s="346">
        <f t="shared" si="2"/>
        <v>23.4</v>
      </c>
      <c r="W6" s="360"/>
      <c r="X6" s="284">
        <f t="shared" si="5"/>
        <v>665.60325066627615</v>
      </c>
      <c r="Y6" s="361"/>
      <c r="Z6" s="76"/>
      <c r="AA6" s="76"/>
      <c r="AB6" s="76"/>
      <c r="AC6" s="76"/>
      <c r="AD6" s="76"/>
    </row>
    <row r="7" spans="1:32" s="5" customFormat="1">
      <c r="A7" s="418">
        <f>'1-συμβολαια'!A7</f>
        <v>0</v>
      </c>
      <c r="B7" s="391"/>
      <c r="C7" s="359" t="str">
        <f>'1-συμβολαια'!C7</f>
        <v>υποθήκη δανείου  3ου [=…τραπ] κύρου 7.000.000δρχ  ΕΞΑΛΕΙΨΗ</v>
      </c>
      <c r="D7" s="349" t="str">
        <f>'4-πολλυπρ'!D7</f>
        <v>τραπεζα …??? [= ….???</v>
      </c>
      <c r="E7" s="349" t="str">
        <f>'4-πολλυπρ'!I7</f>
        <v>219-129</v>
      </c>
      <c r="F7" s="350">
        <f>'14-βιβλΕσ'!L7</f>
        <v>1.3200000000000003</v>
      </c>
      <c r="G7" s="346">
        <f>'14-βιβλΕσ'!Q7</f>
        <v>11.879999999999999</v>
      </c>
      <c r="H7" s="346">
        <f t="shared" si="0"/>
        <v>13.2</v>
      </c>
      <c r="I7" s="346">
        <f>'8-κ-15-17'!AG7</f>
        <v>0</v>
      </c>
      <c r="J7" s="346">
        <f>'14-βιβλΕσ'!R7</f>
        <v>14.24</v>
      </c>
      <c r="K7" s="346">
        <f>('14-βιβλΕσ'!N7+'14-βιβλΕσ'!O7+'14-βιβλΕσ'!R7)*40%</f>
        <v>19.856000000000002</v>
      </c>
      <c r="L7" s="346">
        <f t="shared" si="3"/>
        <v>61.52</v>
      </c>
      <c r="M7" s="392"/>
      <c r="N7" s="392"/>
      <c r="O7" s="346">
        <f t="shared" si="1"/>
        <v>61.52</v>
      </c>
      <c r="P7" s="346">
        <f t="shared" si="4"/>
        <v>184.56</v>
      </c>
      <c r="Q7" s="288">
        <v>1749.910768418348</v>
      </c>
      <c r="R7" s="392"/>
      <c r="S7" s="392"/>
      <c r="T7" s="346">
        <f>'1-συμβολαια'!L7+'8-κ-15-17'!AG7+'14-βιβλΕσ'!L7+'14-βιβλΕσ'!Q7+'14-βιβλΕσ'!R7</f>
        <v>61.52</v>
      </c>
      <c r="U7" s="346">
        <f>'1-συμβολαια'!M7</f>
        <v>0</v>
      </c>
      <c r="V7" s="346">
        <f t="shared" si="2"/>
        <v>61.52</v>
      </c>
      <c r="W7" s="360"/>
      <c r="X7" s="284">
        <f t="shared" si="5"/>
        <v>1749.910768418348</v>
      </c>
      <c r="Y7" s="361"/>
      <c r="Z7" s="76"/>
      <c r="AA7" s="76"/>
      <c r="AB7" s="76"/>
      <c r="AC7" s="76"/>
      <c r="AD7" s="76"/>
    </row>
    <row r="8" spans="1:32" s="5" customFormat="1">
      <c r="A8" s="418">
        <f>'1-συμβολαια'!A8</f>
        <v>0</v>
      </c>
      <c r="B8" s="391"/>
      <c r="C8" s="359" t="str">
        <f>'1-συμβολαια'!C8</f>
        <v>δανείου  3ου [=…τραπ] ΤΟΚΟΙ {προΠληρωθέντες VS εξόφλησης]</v>
      </c>
      <c r="D8" s="349" t="str">
        <f>'4-πολλυπρ'!D8</f>
        <v>τραπεζα …??? [= ….???</v>
      </c>
      <c r="E8" s="349" t="str">
        <f>'4-πολλυπρ'!I8</f>
        <v>219-129</v>
      </c>
      <c r="F8" s="350">
        <f>'14-βιβλΕσ'!L8</f>
        <v>4.7199840000000002</v>
      </c>
      <c r="G8" s="346">
        <f>'14-βιβλΕσ'!Q8</f>
        <v>0</v>
      </c>
      <c r="H8" s="346">
        <f t="shared" si="0"/>
        <v>4.7199840000000002</v>
      </c>
      <c r="I8" s="346">
        <f>'8-κ-15-17'!AG8</f>
        <v>24.555440000000004</v>
      </c>
      <c r="J8" s="346">
        <f>'14-βιβλΕσ'!R8</f>
        <v>4</v>
      </c>
      <c r="K8" s="346">
        <f>('14-βιβλΕσ'!N8+'14-βιβλΕσ'!O8+'14-βιβλΕσ'!R8)*40%</f>
        <v>20.026624000000005</v>
      </c>
      <c r="L8" s="346">
        <f t="shared" si="3"/>
        <v>74.622</v>
      </c>
      <c r="M8" s="392"/>
      <c r="N8" s="392"/>
      <c r="O8" s="346">
        <f t="shared" si="1"/>
        <v>74.622</v>
      </c>
      <c r="P8" s="346">
        <f t="shared" si="4"/>
        <v>223.86599999999999</v>
      </c>
      <c r="Q8" s="288">
        <v>2122.5916996247402</v>
      </c>
      <c r="R8" s="392"/>
      <c r="S8" s="392"/>
      <c r="T8" s="346">
        <f>'1-συμβολαια'!L8+'8-κ-15-17'!AG8+'14-βιβλΕσ'!L8+'14-βιβλΕσ'!Q8+'14-βιβλΕσ'!R8</f>
        <v>74.622</v>
      </c>
      <c r="U8" s="346">
        <f>'1-συμβολαια'!M8</f>
        <v>0</v>
      </c>
      <c r="V8" s="346">
        <f t="shared" si="2"/>
        <v>74.622</v>
      </c>
      <c r="W8" s="360"/>
      <c r="X8" s="284">
        <f t="shared" si="5"/>
        <v>2122.5916996247402</v>
      </c>
      <c r="Y8" s="361"/>
      <c r="Z8" s="76"/>
      <c r="AA8" s="76"/>
      <c r="AB8" s="76"/>
      <c r="AC8" s="76"/>
      <c r="AD8" s="76"/>
    </row>
    <row r="9" spans="1:32" s="5" customFormat="1">
      <c r="A9" s="418">
        <f>'1-συμβολαια'!A9</f>
        <v>0</v>
      </c>
      <c r="B9" s="391"/>
      <c r="C9" s="359" t="str">
        <f>'1-συμβολαια'!C9</f>
        <v>δανείου 3ου κύρου 100.000δρχ ΕΞΟΦΛΗΣΗ</v>
      </c>
      <c r="D9" s="349" t="str">
        <f>'4-πολλυπρ'!D9</f>
        <v>τραπεζα …??? [= ….???</v>
      </c>
      <c r="E9" s="349" t="str">
        <f>'4-πολλυπρ'!I9</f>
        <v>219-129</v>
      </c>
      <c r="F9" s="350">
        <f>'14-βιβλΕσ'!L9</f>
        <v>1.3200000000000003</v>
      </c>
      <c r="G9" s="346">
        <f>'14-βιβλΕσ'!Q9</f>
        <v>0</v>
      </c>
      <c r="H9" s="346">
        <f t="shared" si="0"/>
        <v>1.3200000000000003</v>
      </c>
      <c r="I9" s="346">
        <f>'8-κ-15-17'!AG9</f>
        <v>0</v>
      </c>
      <c r="J9" s="346">
        <f>'14-βιβλΕσ'!R9</f>
        <v>0</v>
      </c>
      <c r="K9" s="346">
        <f>('14-βιβλΕσ'!N9+'14-βιβλΕσ'!O9+'14-βιβλΕσ'!R9)*40%</f>
        <v>9.36</v>
      </c>
      <c r="L9" s="346">
        <f t="shared" si="3"/>
        <v>23.4</v>
      </c>
      <c r="M9" s="392"/>
      <c r="N9" s="392"/>
      <c r="O9" s="346">
        <f t="shared" si="1"/>
        <v>23.4</v>
      </c>
      <c r="P9" s="346">
        <f t="shared" si="4"/>
        <v>70.199999999999989</v>
      </c>
      <c r="Q9" s="288">
        <v>665.60325066627615</v>
      </c>
      <c r="R9" s="392"/>
      <c r="S9" s="392"/>
      <c r="T9" s="346">
        <f>'1-συμβολαια'!L9+'8-κ-15-17'!AG9+'14-βιβλΕσ'!L9+'14-βιβλΕσ'!Q9+'14-βιβλΕσ'!R9</f>
        <v>23.4</v>
      </c>
      <c r="U9" s="346">
        <f>'1-συμβολαια'!M9</f>
        <v>0</v>
      </c>
      <c r="V9" s="346">
        <f t="shared" si="2"/>
        <v>23.4</v>
      </c>
      <c r="W9" s="360"/>
      <c r="X9" s="284">
        <f t="shared" si="5"/>
        <v>665.60325066627615</v>
      </c>
      <c r="Y9" s="361"/>
      <c r="Z9" s="76"/>
      <c r="AA9" s="76"/>
      <c r="AB9" s="76"/>
      <c r="AC9" s="76"/>
      <c r="AD9" s="76"/>
    </row>
    <row r="10" spans="1:32" s="5" customFormat="1">
      <c r="A10" s="418">
        <f>'1-συμβολαια'!A10</f>
        <v>0</v>
      </c>
      <c r="B10" s="391"/>
      <c r="C10" s="359" t="str">
        <f>'1-συμβολαια'!C10</f>
        <v>υποθήκη δανείου  3ου κύρου 100.000δρχ  ΕΞΑΛΕΙΨΗ</v>
      </c>
      <c r="D10" s="349" t="str">
        <f>'4-πολλυπρ'!D10</f>
        <v>τραπεζα …??? [= ….???</v>
      </c>
      <c r="E10" s="349" t="str">
        <f>'4-πολλυπρ'!I10</f>
        <v>219-129</v>
      </c>
      <c r="F10" s="350">
        <f>'14-βιβλΕσ'!L10</f>
        <v>1.3200000000000003</v>
      </c>
      <c r="G10" s="346">
        <f>'14-βιβλΕσ'!Q10</f>
        <v>11.879999999999999</v>
      </c>
      <c r="H10" s="346">
        <f t="shared" si="0"/>
        <v>13.2</v>
      </c>
      <c r="I10" s="346">
        <f>'8-κ-15-17'!AG10</f>
        <v>0</v>
      </c>
      <c r="J10" s="346">
        <f>'14-βιβλΕσ'!R10</f>
        <v>14.24</v>
      </c>
      <c r="K10" s="346">
        <f>('14-βιβλΕσ'!N10+'14-βιβλΕσ'!O10+'14-βιβλΕσ'!R10)*40%</f>
        <v>19.856000000000002</v>
      </c>
      <c r="L10" s="346">
        <f t="shared" si="3"/>
        <v>61.52</v>
      </c>
      <c r="M10" s="392"/>
      <c r="N10" s="392"/>
      <c r="O10" s="346">
        <f t="shared" si="1"/>
        <v>61.52</v>
      </c>
      <c r="P10" s="346">
        <f t="shared" si="4"/>
        <v>184.56</v>
      </c>
      <c r="Q10" s="288">
        <v>1749.910768418348</v>
      </c>
      <c r="R10" s="392"/>
      <c r="S10" s="392"/>
      <c r="T10" s="346">
        <f>'1-συμβολαια'!L10+'8-κ-15-17'!AG10+'14-βιβλΕσ'!L10+'14-βιβλΕσ'!Q10+'14-βιβλΕσ'!R10</f>
        <v>61.52</v>
      </c>
      <c r="U10" s="346">
        <f>'1-συμβολαια'!M10</f>
        <v>0</v>
      </c>
      <c r="V10" s="346">
        <f t="shared" si="2"/>
        <v>61.52</v>
      </c>
      <c r="W10" s="360"/>
      <c r="X10" s="284">
        <f t="shared" si="5"/>
        <v>1749.910768418348</v>
      </c>
      <c r="Y10" s="361"/>
      <c r="Z10" s="76"/>
      <c r="AA10" s="76"/>
      <c r="AB10" s="76"/>
      <c r="AC10" s="76"/>
      <c r="AD10" s="76"/>
    </row>
    <row r="11" spans="1:32" s="5" customFormat="1">
      <c r="A11" s="418">
        <f>'1-συμβολαια'!A11</f>
        <v>0</v>
      </c>
      <c r="B11" s="391"/>
      <c r="C11" s="359" t="str">
        <f>'1-συμβολαια'!C11</f>
        <v>δανείου  3ου κύρου ΤΟΚΟΙ {προΠληρωθέντες VS εξόφλησης]</v>
      </c>
      <c r="D11" s="349" t="str">
        <f>'4-πολλυπρ'!D11</f>
        <v>τραπεζα …??? [= ….???</v>
      </c>
      <c r="E11" s="349" t="str">
        <f>'4-πολλυπρ'!I11</f>
        <v>219-129</v>
      </c>
      <c r="F11" s="350">
        <f>'14-βιβλΕσ'!L11</f>
        <v>1.7199960000000001</v>
      </c>
      <c r="G11" s="346">
        <f>'14-βιβλΕσ'!Q11</f>
        <v>0</v>
      </c>
      <c r="H11" s="346">
        <f t="shared" si="0"/>
        <v>1.7199960000000001</v>
      </c>
      <c r="I11" s="346">
        <f>'8-κ-15-17'!AG11</f>
        <v>2.8888600000000002</v>
      </c>
      <c r="J11" s="346">
        <f>'14-βιβλΕσ'!R11</f>
        <v>4</v>
      </c>
      <c r="K11" s="346">
        <f>('14-βιβλΕσ'!N11+'14-βιβλΕσ'!O11+'14-βιβλΕσ'!R11)*40%</f>
        <v>12.026656000000001</v>
      </c>
      <c r="L11" s="346">
        <f t="shared" si="3"/>
        <v>32.955500000000001</v>
      </c>
      <c r="M11" s="392"/>
      <c r="N11" s="392"/>
      <c r="O11" s="346">
        <f t="shared" si="1"/>
        <v>32.955500000000001</v>
      </c>
      <c r="P11" s="346">
        <f t="shared" si="4"/>
        <v>98.866500000000002</v>
      </c>
      <c r="Q11" s="288">
        <v>937.40546698002049</v>
      </c>
      <c r="R11" s="392"/>
      <c r="S11" s="392"/>
      <c r="T11" s="346">
        <f>'1-συμβολαια'!L11+'8-κ-15-17'!AG11+'14-βιβλΕσ'!L11+'14-βιβλΕσ'!Q11+'14-βιβλΕσ'!R11</f>
        <v>32.955500000000001</v>
      </c>
      <c r="U11" s="346">
        <f>'1-συμβολαια'!M11</f>
        <v>0</v>
      </c>
      <c r="V11" s="346">
        <f t="shared" si="2"/>
        <v>32.955500000000001</v>
      </c>
      <c r="W11" s="360"/>
      <c r="X11" s="284">
        <f t="shared" si="5"/>
        <v>937.40546698002049</v>
      </c>
      <c r="Y11" s="361"/>
      <c r="Z11" s="76"/>
      <c r="AA11" s="76"/>
      <c r="AB11" s="76"/>
      <c r="AC11" s="76"/>
      <c r="AD11" s="76"/>
    </row>
    <row r="12" spans="1:32">
      <c r="A12" s="736" t="s">
        <v>35</v>
      </c>
      <c r="B12" s="737"/>
      <c r="C12" s="737"/>
      <c r="D12" s="737"/>
      <c r="E12" s="738"/>
      <c r="F12" s="44">
        <f t="shared" ref="F12:L12" si="6">SUM(F3:F11)</f>
        <v>20.839964000000002</v>
      </c>
      <c r="G12" s="44">
        <f t="shared" si="6"/>
        <v>35.64</v>
      </c>
      <c r="H12" s="44">
        <f t="shared" si="6"/>
        <v>56.479964000000002</v>
      </c>
      <c r="I12" s="44">
        <f t="shared" si="6"/>
        <v>51.99974000000001</v>
      </c>
      <c r="J12" s="44">
        <f t="shared" si="6"/>
        <v>145.16999999999999</v>
      </c>
      <c r="K12" s="44">
        <f t="shared" si="6"/>
        <v>169.507904</v>
      </c>
      <c r="L12" s="456">
        <f t="shared" si="6"/>
        <v>511.40949999999998</v>
      </c>
      <c r="M12" s="392"/>
      <c r="N12" s="392"/>
      <c r="O12" s="44">
        <f t="shared" ref="O12:V12" si="7">SUM(O3:O11)</f>
        <v>511.40949999999998</v>
      </c>
      <c r="P12" s="44">
        <f t="shared" si="7"/>
        <v>1534.2284999999999</v>
      </c>
      <c r="Q12" s="408">
        <f t="shared" si="7"/>
        <v>14546.830154769883</v>
      </c>
      <c r="R12" s="451">
        <f t="shared" si="7"/>
        <v>0</v>
      </c>
      <c r="S12" s="452">
        <f t="shared" si="7"/>
        <v>0</v>
      </c>
      <c r="T12" s="44">
        <f t="shared" si="7"/>
        <v>543.40949999999998</v>
      </c>
      <c r="U12" s="44">
        <f t="shared" si="7"/>
        <v>32</v>
      </c>
      <c r="V12" s="44">
        <f t="shared" si="7"/>
        <v>511.40949999999998</v>
      </c>
      <c r="W12" s="44"/>
      <c r="X12" s="408">
        <f>SUM(X3:X11)</f>
        <v>14546.830154769883</v>
      </c>
    </row>
    <row r="13" spans="1:32">
      <c r="J13" s="78"/>
      <c r="K13" s="78"/>
    </row>
    <row r="14" spans="1:32">
      <c r="J14" s="144"/>
      <c r="K14" s="144"/>
      <c r="T14" s="144"/>
    </row>
    <row r="15" spans="1:32">
      <c r="T15" s="145"/>
    </row>
    <row r="16" spans="1:32" ht="15.75">
      <c r="Z16" s="132"/>
      <c r="AA16" s="134"/>
      <c r="AB16" s="134"/>
      <c r="AC16" s="134"/>
      <c r="AD16" s="134"/>
      <c r="AE16" s="133"/>
      <c r="AF16" s="133"/>
    </row>
    <row r="17" spans="26:32" ht="15.75">
      <c r="Z17" s="133"/>
      <c r="AA17" s="133"/>
      <c r="AB17" s="133"/>
      <c r="AC17" s="133"/>
      <c r="AD17" s="133"/>
      <c r="AE17" s="133"/>
      <c r="AF17" s="133"/>
    </row>
    <row r="18" spans="26:32" ht="15.75">
      <c r="Z18" s="133"/>
      <c r="AA18" s="133"/>
      <c r="AB18" s="133"/>
      <c r="AC18" s="133"/>
      <c r="AD18" s="133"/>
      <c r="AE18" s="135"/>
      <c r="AF18" s="133"/>
    </row>
    <row r="19" spans="26:32" ht="15.75">
      <c r="Z19" s="133"/>
      <c r="AA19" s="133"/>
      <c r="AB19" s="133"/>
      <c r="AC19" s="133"/>
      <c r="AD19" s="133"/>
      <c r="AE19" s="133"/>
      <c r="AF19" s="133"/>
    </row>
    <row r="20" spans="26:32" ht="15.75">
      <c r="Z20" s="133"/>
      <c r="AA20" s="133"/>
      <c r="AB20" s="133"/>
      <c r="AC20" s="133"/>
      <c r="AD20" s="133"/>
      <c r="AE20" s="133"/>
      <c r="AF20" s="133"/>
    </row>
    <row r="21" spans="26:32" ht="15.75">
      <c r="Z21" s="133"/>
      <c r="AA21" s="133"/>
      <c r="AB21" s="133"/>
      <c r="AC21" s="133"/>
      <c r="AD21" s="133"/>
      <c r="AE21" s="133"/>
      <c r="AF21" s="133"/>
    </row>
    <row r="22" spans="26:32" ht="15.75">
      <c r="Z22" s="133"/>
      <c r="AA22" s="133"/>
      <c r="AB22" s="133"/>
      <c r="AC22" s="133"/>
      <c r="AD22" s="133"/>
      <c r="AE22" s="133"/>
      <c r="AF22" s="133"/>
    </row>
    <row r="23" spans="26:32" ht="15.75">
      <c r="Z23" s="133"/>
      <c r="AA23" s="133"/>
      <c r="AB23" s="133"/>
      <c r="AC23" s="133"/>
      <c r="AD23" s="133"/>
      <c r="AE23" s="133"/>
      <c r="AF23" s="133"/>
    </row>
    <row r="24" spans="26:32" ht="15">
      <c r="Z24" s="132"/>
      <c r="AA24" s="132"/>
      <c r="AB24" s="132"/>
      <c r="AC24" s="132"/>
      <c r="AD24" s="132"/>
      <c r="AE24" s="132"/>
      <c r="AF24" s="132"/>
    </row>
    <row r="25" spans="26:32" ht="15">
      <c r="Z25" s="132"/>
      <c r="AA25" s="132"/>
      <c r="AB25" s="132"/>
      <c r="AC25" s="132"/>
      <c r="AD25" s="132"/>
      <c r="AE25" s="132"/>
      <c r="AF25" s="132"/>
    </row>
    <row r="26" spans="26:32" ht="15">
      <c r="Z26" s="132"/>
      <c r="AA26" s="132"/>
      <c r="AB26" s="132"/>
      <c r="AC26" s="132"/>
      <c r="AD26" s="132"/>
      <c r="AE26" s="132"/>
      <c r="AF26" s="132"/>
    </row>
    <row r="27" spans="26:32" ht="15">
      <c r="Z27" s="132"/>
      <c r="AA27" s="132"/>
      <c r="AB27" s="132"/>
      <c r="AC27" s="132"/>
      <c r="AD27" s="132"/>
      <c r="AE27" s="132"/>
      <c r="AF27" s="132"/>
    </row>
    <row r="28" spans="26:32" ht="15">
      <c r="Z28" s="132"/>
      <c r="AA28" s="132"/>
      <c r="AB28" s="132"/>
      <c r="AC28" s="132"/>
      <c r="AD28" s="132"/>
      <c r="AE28" s="132"/>
      <c r="AF28" s="132"/>
    </row>
    <row r="29" spans="26:32" ht="15">
      <c r="Z29" s="132"/>
      <c r="AA29" s="132"/>
      <c r="AB29" s="132"/>
      <c r="AC29" s="132"/>
      <c r="AD29" s="132"/>
      <c r="AE29" s="132"/>
      <c r="AF29" s="132"/>
    </row>
    <row r="30" spans="26:32" ht="15">
      <c r="Z30" s="132"/>
      <c r="AA30" s="132"/>
      <c r="AB30" s="132"/>
      <c r="AC30" s="132"/>
      <c r="AD30" s="132"/>
      <c r="AE30" s="132"/>
      <c r="AF30" s="132"/>
    </row>
    <row r="31" spans="26:32" ht="15">
      <c r="Z31" s="132"/>
      <c r="AA31" s="132"/>
      <c r="AB31" s="132"/>
      <c r="AC31" s="132"/>
      <c r="AD31" s="132"/>
      <c r="AE31" s="132"/>
      <c r="AF31" s="132"/>
    </row>
    <row r="32" spans="26:32" ht="15">
      <c r="Z32" s="132"/>
      <c r="AA32" s="132"/>
      <c r="AB32" s="132"/>
      <c r="AC32" s="132"/>
      <c r="AD32" s="132"/>
      <c r="AE32" s="132"/>
      <c r="AF32" s="132"/>
    </row>
    <row r="33" spans="26:32" ht="15">
      <c r="Z33" s="132"/>
      <c r="AA33" s="132"/>
      <c r="AB33" s="132"/>
      <c r="AC33" s="132"/>
      <c r="AD33" s="132"/>
      <c r="AE33" s="132"/>
      <c r="AF33" s="132"/>
    </row>
    <row r="34" spans="26:32" ht="15">
      <c r="Z34" s="132"/>
      <c r="AA34" s="132"/>
      <c r="AB34" s="132"/>
      <c r="AC34" s="132"/>
      <c r="AD34" s="132"/>
      <c r="AE34" s="132"/>
      <c r="AF34" s="132"/>
    </row>
    <row r="35" spans="26:32" ht="15">
      <c r="Z35" s="132"/>
      <c r="AA35" s="132"/>
      <c r="AB35" s="132"/>
      <c r="AC35" s="132"/>
      <c r="AD35" s="132"/>
      <c r="AE35" s="132"/>
      <c r="AF35" s="132"/>
    </row>
    <row r="36" spans="26:32" ht="15">
      <c r="Z36" s="132"/>
      <c r="AA36" s="132"/>
      <c r="AB36" s="132"/>
      <c r="AC36" s="132"/>
      <c r="AD36" s="132"/>
      <c r="AE36" s="132"/>
      <c r="AF36" s="132"/>
    </row>
    <row r="37" spans="26:32" ht="15">
      <c r="Z37" s="132"/>
      <c r="AA37" s="132"/>
      <c r="AB37" s="132"/>
      <c r="AC37" s="132"/>
      <c r="AD37" s="132"/>
      <c r="AE37" s="132"/>
      <c r="AF37" s="132"/>
    </row>
    <row r="38" spans="26:32" ht="15">
      <c r="Z38" s="132"/>
      <c r="AA38" s="132"/>
      <c r="AB38" s="132"/>
      <c r="AC38" s="132"/>
      <c r="AD38" s="132"/>
      <c r="AE38" s="132"/>
      <c r="AF38" s="132"/>
    </row>
    <row r="39" spans="26:32" ht="15">
      <c r="Z39" s="132"/>
      <c r="AA39" s="132"/>
      <c r="AB39" s="132"/>
      <c r="AC39" s="132"/>
      <c r="AD39" s="132"/>
      <c r="AE39" s="132"/>
      <c r="AF39" s="132"/>
    </row>
    <row r="40" spans="26:32" ht="15">
      <c r="Z40" s="132"/>
      <c r="AA40" s="132"/>
      <c r="AB40" s="132"/>
      <c r="AC40" s="132"/>
      <c r="AD40" s="132"/>
      <c r="AE40" s="132"/>
      <c r="AF40" s="132"/>
    </row>
    <row r="41" spans="26:32" ht="15">
      <c r="Z41" s="132"/>
      <c r="AA41" s="132"/>
      <c r="AB41" s="132"/>
      <c r="AC41" s="132"/>
      <c r="AD41" s="132"/>
      <c r="AE41" s="132"/>
      <c r="AF41" s="132"/>
    </row>
    <row r="42" spans="26:32" ht="15">
      <c r="Z42" s="132"/>
      <c r="AA42" s="132"/>
      <c r="AB42" s="132"/>
      <c r="AC42" s="132"/>
      <c r="AD42" s="132"/>
      <c r="AE42" s="132"/>
      <c r="AF42" s="132"/>
    </row>
    <row r="43" spans="26:32" ht="15">
      <c r="Z43" s="132"/>
      <c r="AA43" s="132"/>
      <c r="AB43" s="132"/>
      <c r="AC43" s="132"/>
      <c r="AD43" s="132"/>
      <c r="AE43" s="132"/>
      <c r="AF43" s="132"/>
    </row>
    <row r="44" spans="26:32" ht="15">
      <c r="Z44" s="132"/>
      <c r="AA44" s="132"/>
      <c r="AB44" s="132"/>
      <c r="AC44" s="132"/>
      <c r="AD44" s="132"/>
      <c r="AE44" s="132"/>
      <c r="AF44" s="132"/>
    </row>
    <row r="45" spans="26:32" ht="15.75" customHeight="1">
      <c r="Z45" s="132"/>
      <c r="AA45" s="132"/>
      <c r="AB45" s="132"/>
      <c r="AC45" s="132"/>
      <c r="AD45" s="132"/>
      <c r="AE45" s="132"/>
      <c r="AF45" s="132"/>
    </row>
    <row r="46" spans="26:32" ht="15">
      <c r="Z46" s="132"/>
      <c r="AA46" s="132"/>
      <c r="AB46" s="132"/>
      <c r="AC46" s="132"/>
      <c r="AD46" s="132"/>
      <c r="AE46" s="132"/>
      <c r="AF46" s="132"/>
    </row>
    <row r="47" spans="26:32" ht="15">
      <c r="Z47" s="132"/>
      <c r="AA47" s="132"/>
      <c r="AB47" s="132"/>
      <c r="AC47" s="132"/>
      <c r="AD47" s="132"/>
      <c r="AE47" s="132"/>
      <c r="AF47" s="132"/>
    </row>
    <row r="48" spans="26:32" ht="15.75">
      <c r="Z48" s="132"/>
      <c r="AA48" s="132"/>
      <c r="AB48" s="132"/>
      <c r="AC48" s="132"/>
      <c r="AD48" s="132"/>
      <c r="AE48" s="136"/>
      <c r="AF48" s="136"/>
    </row>
    <row r="49" spans="26:32" ht="15.75" customHeight="1">
      <c r="Z49" s="132"/>
      <c r="AA49" s="132"/>
      <c r="AB49" s="132"/>
      <c r="AC49" s="132"/>
      <c r="AD49" s="132"/>
      <c r="AE49" s="136"/>
      <c r="AF49" s="136"/>
    </row>
    <row r="50" spans="26:32" ht="15">
      <c r="Z50" s="132"/>
      <c r="AA50" s="132"/>
      <c r="AB50" s="132"/>
      <c r="AC50" s="132"/>
      <c r="AD50" s="132"/>
      <c r="AE50" s="132"/>
      <c r="AF50" s="132"/>
    </row>
    <row r="51" spans="26:32" ht="15">
      <c r="Z51" s="132"/>
      <c r="AA51" s="132"/>
      <c r="AB51" s="132"/>
      <c r="AC51" s="132"/>
      <c r="AD51" s="132"/>
      <c r="AE51" s="132"/>
      <c r="AF51" s="132"/>
    </row>
    <row r="52" spans="26:32" ht="15">
      <c r="Z52" s="132"/>
      <c r="AA52" s="132"/>
      <c r="AB52" s="132"/>
      <c r="AC52" s="132"/>
      <c r="AD52" s="132"/>
      <c r="AE52" s="132"/>
      <c r="AF52" s="132"/>
    </row>
    <row r="53" spans="26:32" ht="15">
      <c r="Z53" s="132"/>
      <c r="AA53" s="132"/>
      <c r="AB53" s="132"/>
      <c r="AC53" s="132"/>
      <c r="AD53" s="132"/>
      <c r="AE53" s="132"/>
      <c r="AF53" s="132"/>
    </row>
    <row r="54" spans="26:32" ht="15">
      <c r="Z54" s="132"/>
      <c r="AA54" s="132"/>
      <c r="AB54" s="132"/>
      <c r="AC54" s="132"/>
      <c r="AD54" s="132"/>
      <c r="AE54" s="132"/>
      <c r="AF54" s="132"/>
    </row>
    <row r="55" spans="26:32" ht="15">
      <c r="Z55" s="132"/>
      <c r="AA55" s="132"/>
      <c r="AB55" s="132"/>
      <c r="AC55" s="132"/>
      <c r="AD55" s="132"/>
      <c r="AE55" s="132"/>
      <c r="AF55" s="132"/>
    </row>
    <row r="56" spans="26:32" ht="15">
      <c r="Z56" s="132"/>
      <c r="AA56" s="132"/>
      <c r="AB56" s="132"/>
      <c r="AC56" s="132"/>
      <c r="AD56" s="132"/>
      <c r="AE56" s="132"/>
      <c r="AF56" s="132"/>
    </row>
    <row r="57" spans="26:32" ht="15">
      <c r="Z57" s="132"/>
      <c r="AA57" s="132"/>
      <c r="AB57" s="132"/>
      <c r="AC57" s="132"/>
      <c r="AD57" s="132"/>
      <c r="AE57" s="132"/>
      <c r="AF57" s="132"/>
    </row>
    <row r="58" spans="26:32" ht="15">
      <c r="Z58" s="132"/>
      <c r="AA58" s="132"/>
      <c r="AB58" s="132"/>
      <c r="AC58" s="132"/>
      <c r="AD58" s="132"/>
      <c r="AE58" s="132"/>
      <c r="AF58" s="132"/>
    </row>
    <row r="59" spans="26:32" ht="15">
      <c r="Z59" s="132"/>
      <c r="AA59" s="132"/>
      <c r="AB59" s="132"/>
      <c r="AC59" s="132"/>
      <c r="AD59" s="132"/>
      <c r="AE59" s="132"/>
      <c r="AF59" s="132"/>
    </row>
    <row r="60" spans="26:32" ht="15.75">
      <c r="Z60" s="132"/>
      <c r="AA60" s="132"/>
      <c r="AB60" s="132"/>
      <c r="AC60" s="132"/>
      <c r="AD60" s="132"/>
      <c r="AE60" s="135"/>
      <c r="AF60" s="132"/>
    </row>
    <row r="61" spans="26:32" ht="15">
      <c r="Z61" s="132"/>
      <c r="AA61" s="132"/>
      <c r="AB61" s="132"/>
      <c r="AC61" s="132"/>
      <c r="AD61" s="132"/>
      <c r="AE61" s="132"/>
      <c r="AF61" s="132"/>
    </row>
    <row r="62" spans="26:32" ht="15">
      <c r="Z62" s="132"/>
      <c r="AA62" s="132"/>
      <c r="AB62" s="132"/>
      <c r="AC62" s="132"/>
      <c r="AD62" s="132"/>
      <c r="AE62" s="132"/>
      <c r="AF62" s="132"/>
    </row>
    <row r="63" spans="26:32" ht="15">
      <c r="Z63" s="132"/>
      <c r="AA63" s="132"/>
      <c r="AB63" s="132"/>
      <c r="AC63" s="132"/>
      <c r="AD63" s="132"/>
      <c r="AE63" s="132"/>
      <c r="AF63" s="132"/>
    </row>
    <row r="64" spans="26:32" ht="15">
      <c r="Z64" s="132"/>
      <c r="AA64" s="132"/>
      <c r="AB64" s="132"/>
      <c r="AC64" s="132"/>
      <c r="AD64" s="132"/>
      <c r="AE64" s="132"/>
      <c r="AF64" s="132"/>
    </row>
    <row r="65" spans="26:32" ht="15">
      <c r="Z65" s="132"/>
      <c r="AA65" s="132"/>
      <c r="AB65" s="132"/>
      <c r="AC65" s="132"/>
      <c r="AD65" s="132"/>
      <c r="AE65" s="132"/>
      <c r="AF65" s="132"/>
    </row>
    <row r="66" spans="26:32" ht="15">
      <c r="Z66" s="132"/>
      <c r="AA66" s="132"/>
      <c r="AB66" s="132"/>
      <c r="AC66" s="132"/>
      <c r="AD66" s="132"/>
      <c r="AE66" s="132"/>
      <c r="AF66" s="132"/>
    </row>
    <row r="67" spans="26:32" ht="15">
      <c r="Z67" s="132"/>
      <c r="AA67" s="132"/>
      <c r="AB67" s="132"/>
      <c r="AC67" s="132"/>
      <c r="AD67" s="132"/>
      <c r="AE67" s="132"/>
      <c r="AF67" s="132"/>
    </row>
    <row r="68" spans="26:32" ht="15">
      <c r="Z68" s="132"/>
      <c r="AA68" s="132"/>
      <c r="AB68" s="132"/>
      <c r="AC68" s="132"/>
      <c r="AD68" s="132"/>
      <c r="AE68" s="132"/>
      <c r="AF68" s="132"/>
    </row>
    <row r="69" spans="26:32" ht="15">
      <c r="Z69" s="132"/>
      <c r="AA69" s="132"/>
      <c r="AB69" s="132"/>
      <c r="AC69" s="132"/>
      <c r="AD69" s="132"/>
      <c r="AE69" s="132"/>
      <c r="AF69" s="132"/>
    </row>
    <row r="70" spans="26:32" ht="15">
      <c r="Z70" s="132"/>
      <c r="AA70" s="132"/>
      <c r="AB70" s="132"/>
      <c r="AC70" s="132"/>
      <c r="AD70" s="132"/>
      <c r="AE70" s="132"/>
      <c r="AF70" s="132"/>
    </row>
    <row r="71" spans="26:32" ht="15">
      <c r="Z71" s="132"/>
      <c r="AA71" s="132"/>
      <c r="AB71" s="132"/>
      <c r="AC71" s="132"/>
      <c r="AD71" s="132"/>
      <c r="AE71" s="132"/>
      <c r="AF71" s="132"/>
    </row>
    <row r="72" spans="26:32" ht="15">
      <c r="Z72" s="132"/>
      <c r="AA72" s="132"/>
      <c r="AB72" s="132"/>
      <c r="AC72" s="132"/>
      <c r="AD72" s="132"/>
      <c r="AE72" s="132"/>
      <c r="AF72" s="132"/>
    </row>
    <row r="73" spans="26:32" ht="15">
      <c r="Z73" s="132"/>
      <c r="AA73" s="132"/>
      <c r="AB73" s="132"/>
      <c r="AC73" s="132"/>
      <c r="AD73" s="132"/>
      <c r="AE73" s="132"/>
      <c r="AF73" s="132"/>
    </row>
    <row r="74" spans="26:32" ht="15">
      <c r="Z74" s="132"/>
      <c r="AA74" s="132"/>
      <c r="AB74" s="132"/>
      <c r="AC74" s="132"/>
      <c r="AD74" s="132"/>
      <c r="AE74" s="132"/>
      <c r="AF74" s="132"/>
    </row>
    <row r="75" spans="26:32" ht="15">
      <c r="Z75" s="132"/>
      <c r="AA75" s="132"/>
      <c r="AB75" s="132"/>
      <c r="AC75" s="132"/>
      <c r="AD75" s="132"/>
      <c r="AE75" s="132"/>
      <c r="AF75" s="132"/>
    </row>
    <row r="76" spans="26:32" ht="15">
      <c r="Z76" s="132"/>
      <c r="AA76" s="132"/>
      <c r="AB76" s="132"/>
      <c r="AC76" s="132"/>
      <c r="AD76" s="132"/>
      <c r="AE76" s="132"/>
      <c r="AF76" s="132"/>
    </row>
    <row r="77" spans="26:32" ht="15">
      <c r="Z77" s="132"/>
      <c r="AA77" s="132"/>
      <c r="AB77" s="132"/>
      <c r="AC77" s="132"/>
      <c r="AD77" s="132"/>
      <c r="AE77" s="132"/>
      <c r="AF77" s="132"/>
    </row>
  </sheetData>
  <mergeCells count="18">
    <mergeCell ref="A12:E12"/>
    <mergeCell ref="E1:E2"/>
    <mergeCell ref="C1:C2"/>
    <mergeCell ref="A1:A2"/>
    <mergeCell ref="B1:B2"/>
    <mergeCell ref="D1:D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pane ySplit="1" topLeftCell="A2" activePane="bottomLeft" state="frozen"/>
      <selection pane="bottomLeft" activeCell="E37" sqref="E37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17" style="3" bestFit="1" customWidth="1"/>
    <col min="10" max="16384" width="9.140625" style="3"/>
  </cols>
  <sheetData>
    <row r="1" spans="1:13">
      <c r="A1" s="205"/>
      <c r="B1" s="205"/>
      <c r="C1" s="327"/>
      <c r="D1" s="205" t="s">
        <v>321</v>
      </c>
      <c r="E1" s="479" t="s">
        <v>324</v>
      </c>
      <c r="F1" s="480"/>
      <c r="G1" s="480"/>
      <c r="H1" s="480"/>
      <c r="I1" s="481" t="s">
        <v>325</v>
      </c>
      <c r="J1" s="481"/>
      <c r="K1" s="481"/>
      <c r="L1" s="481"/>
      <c r="M1" s="482"/>
    </row>
    <row r="2" spans="1:13" s="5" customFormat="1">
      <c r="A2" s="423" t="str">
        <f>'1-συμβολαια'!A3</f>
        <v>4ο</v>
      </c>
      <c r="B2" s="376" t="str">
        <f>'1-συμβολαια'!C3</f>
        <v>δανείου 3ου [=…τραπ] κύρου 7.000.000δρχ ΕΞΟΦΛΗΣΗ</v>
      </c>
      <c r="C2" s="346">
        <f>'1-συμβολαια'!D3</f>
        <v>0</v>
      </c>
      <c r="D2" s="346">
        <v>0.5</v>
      </c>
      <c r="E2" s="360">
        <v>38853</v>
      </c>
      <c r="F2" s="424">
        <v>21</v>
      </c>
      <c r="G2" s="347">
        <v>57</v>
      </c>
      <c r="H2" s="346"/>
      <c r="I2" s="376" t="s">
        <v>507</v>
      </c>
      <c r="J2" s="376"/>
      <c r="K2" s="376"/>
      <c r="L2" s="376"/>
      <c r="M2" s="376"/>
    </row>
    <row r="3" spans="1:13" s="5" customFormat="1">
      <c r="A3" s="422">
        <f>'1-συμβολαια'!A4</f>
        <v>0</v>
      </c>
      <c r="B3" s="76" t="str">
        <f>'1-συμβολαια'!C4</f>
        <v>υποθήκη δανείου  3ου [=…τραπ] κύρου 7.000.000δρχ  ΕΞΑΛΕΙΨΗ</v>
      </c>
      <c r="C3" s="358">
        <f>'1-συμβολαια'!D4</f>
        <v>0</v>
      </c>
      <c r="D3" s="358"/>
      <c r="E3" s="76"/>
      <c r="F3" s="76"/>
      <c r="G3" s="76"/>
      <c r="H3" s="358"/>
      <c r="I3" s="76"/>
      <c r="J3" s="76"/>
      <c r="K3" s="76"/>
      <c r="L3" s="76"/>
      <c r="M3" s="76"/>
    </row>
    <row r="4" spans="1:13" s="5" customFormat="1">
      <c r="A4" s="422">
        <f>'1-συμβολαια'!A5</f>
        <v>0</v>
      </c>
      <c r="B4" s="76" t="str">
        <f>'1-συμβολαια'!C5</f>
        <v>δανείου  3ου [=…τραπ] ΤΟΚΟΙ {προΠληρωθέντες VS εξόφλησης]</v>
      </c>
      <c r="C4" s="358">
        <f>'1-συμβολαια'!D5</f>
        <v>1888.88</v>
      </c>
      <c r="D4" s="358"/>
      <c r="E4" s="76"/>
      <c r="F4" s="76"/>
      <c r="G4" s="76"/>
      <c r="H4" s="358"/>
      <c r="I4" s="76"/>
      <c r="J4" s="76"/>
      <c r="K4" s="76"/>
      <c r="L4" s="76"/>
      <c r="M4" s="76"/>
    </row>
    <row r="5" spans="1:13" s="5" customFormat="1">
      <c r="A5" s="422">
        <f>'1-συμβολαια'!A6</f>
        <v>0</v>
      </c>
      <c r="B5" s="76" t="str">
        <f>'1-συμβολαια'!C6</f>
        <v>δανείου 3ου [=…τραπ] κύρου 7.000.000δρχ ΕΞΟΦΛΗΣΗ</v>
      </c>
      <c r="C5" s="358">
        <f>'1-συμβολαια'!D6</f>
        <v>0</v>
      </c>
      <c r="D5" s="358"/>
      <c r="E5" s="76"/>
      <c r="F5" s="76"/>
      <c r="G5" s="76"/>
      <c r="H5" s="358"/>
      <c r="I5" s="76"/>
      <c r="J5" s="76"/>
      <c r="K5" s="76"/>
      <c r="L5" s="76"/>
      <c r="M5" s="76"/>
    </row>
    <row r="6" spans="1:13" s="5" customFormat="1">
      <c r="A6" s="422">
        <f>'1-συμβολαια'!A7</f>
        <v>0</v>
      </c>
      <c r="B6" s="76" t="str">
        <f>'1-συμβολαια'!C7</f>
        <v>υποθήκη δανείου  3ου [=…τραπ] κύρου 7.000.000δρχ  ΕΞΑΛΕΙΨΗ</v>
      </c>
      <c r="C6" s="358">
        <f>'1-συμβολαια'!D7</f>
        <v>0</v>
      </c>
      <c r="D6" s="358"/>
      <c r="E6" s="76"/>
      <c r="F6" s="76"/>
      <c r="G6" s="76"/>
      <c r="H6" s="358"/>
      <c r="I6" s="76"/>
      <c r="J6" s="76"/>
      <c r="K6" s="76"/>
      <c r="L6" s="76"/>
      <c r="M6" s="76"/>
    </row>
    <row r="7" spans="1:13" s="5" customFormat="1">
      <c r="A7" s="422">
        <f>'1-συμβολαια'!A8</f>
        <v>0</v>
      </c>
      <c r="B7" s="76" t="str">
        <f>'1-συμβολαια'!C8</f>
        <v>δανείου  3ου [=…τραπ] ΤΟΚΟΙ {προΠληρωθέντες VS εξόφλησης]</v>
      </c>
      <c r="C7" s="358">
        <f>'1-συμβολαια'!D8</f>
        <v>1888.88</v>
      </c>
      <c r="D7" s="358"/>
      <c r="E7" s="76"/>
      <c r="F7" s="76"/>
      <c r="G7" s="76"/>
      <c r="H7" s="358"/>
      <c r="I7" s="76"/>
      <c r="J7" s="76"/>
      <c r="K7" s="76"/>
      <c r="L7" s="76"/>
      <c r="M7" s="76"/>
    </row>
    <row r="8" spans="1:13" s="5" customFormat="1">
      <c r="A8" s="422">
        <f>'1-συμβολαια'!A9</f>
        <v>0</v>
      </c>
      <c r="B8" s="76" t="str">
        <f>'1-συμβολαια'!C9</f>
        <v>δανείου 3ου κύρου 100.000δρχ ΕΞΟΦΛΗΣΗ</v>
      </c>
      <c r="C8" s="358">
        <f>'1-συμβολαια'!D9</f>
        <v>0</v>
      </c>
      <c r="D8" s="358"/>
      <c r="E8" s="76"/>
      <c r="F8" s="76"/>
      <c r="G8" s="76"/>
      <c r="H8" s="358"/>
      <c r="I8" s="76"/>
      <c r="J8" s="76"/>
      <c r="K8" s="76"/>
      <c r="L8" s="76"/>
      <c r="M8" s="76"/>
    </row>
    <row r="9" spans="1:13" s="5" customFormat="1">
      <c r="A9" s="422">
        <f>'1-συμβολαια'!A10</f>
        <v>0</v>
      </c>
      <c r="B9" s="76" t="str">
        <f>'1-συμβολαια'!C10</f>
        <v>υποθήκη δανείου  3ου κύρου 100.000δρχ  ΕΞΑΛΕΙΨΗ</v>
      </c>
      <c r="C9" s="358">
        <f>'1-συμβολαια'!D10</f>
        <v>0</v>
      </c>
      <c r="D9" s="358"/>
      <c r="E9" s="76"/>
      <c r="F9" s="76"/>
      <c r="G9" s="76"/>
      <c r="H9" s="358"/>
      <c r="I9" s="76"/>
      <c r="J9" s="76"/>
      <c r="K9" s="76"/>
      <c r="L9" s="76"/>
      <c r="M9" s="76"/>
    </row>
    <row r="10" spans="1:13" s="5" customFormat="1">
      <c r="A10" s="422">
        <f>'1-συμβολαια'!A11</f>
        <v>0</v>
      </c>
      <c r="B10" s="76" t="str">
        <f>'1-συμβολαια'!C11</f>
        <v>δανείου  3ου κύρου ΤΟΚΟΙ {προΠληρωθέντες VS εξόφλησης]</v>
      </c>
      <c r="C10" s="358">
        <f>'1-συμβολαια'!D11</f>
        <v>222.22</v>
      </c>
      <c r="D10" s="358"/>
      <c r="E10" s="76"/>
      <c r="F10" s="76"/>
      <c r="G10" s="76"/>
      <c r="H10" s="358"/>
      <c r="I10" s="76"/>
      <c r="J10" s="76"/>
      <c r="K10" s="76"/>
      <c r="L10" s="76"/>
      <c r="M10" s="76"/>
    </row>
    <row r="11" spans="1:13">
      <c r="A11" s="476" t="str">
        <f>'1-συμβολαια'!A12</f>
        <v>σύνολο</v>
      </c>
      <c r="B11" s="477"/>
      <c r="C11" s="478"/>
      <c r="D11" s="326">
        <f>SUM(D2:D10)</f>
        <v>0.5</v>
      </c>
    </row>
    <row r="13" spans="1:13">
      <c r="C13" s="2" t="s">
        <v>387</v>
      </c>
    </row>
    <row r="21" spans="3:4">
      <c r="C21" s="4"/>
      <c r="D21" s="5"/>
    </row>
    <row r="22" spans="3:4">
      <c r="C22" s="4"/>
      <c r="D22" s="5"/>
    </row>
    <row r="23" spans="3:4">
      <c r="C23" s="4"/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  <row r="30" spans="3:4">
      <c r="D30" s="5"/>
    </row>
  </sheetData>
  <mergeCells count="3">
    <mergeCell ref="A11:C11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I14" sqref="I14:M14"/>
    </sheetView>
  </sheetViews>
  <sheetFormatPr defaultRowHeight="11.25"/>
  <cols>
    <col min="1" max="1" width="7" style="8" customWidth="1"/>
    <col min="2" max="2" width="51.5703125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3" customWidth="1"/>
    <col min="22" max="22" width="18.7109375" style="83" customWidth="1"/>
    <col min="23" max="23" width="8" style="83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89" t="s">
        <v>1</v>
      </c>
      <c r="B1" s="491" t="s">
        <v>0</v>
      </c>
      <c r="C1" s="493" t="s">
        <v>7</v>
      </c>
      <c r="D1" s="487" t="s">
        <v>452</v>
      </c>
      <c r="E1" s="488"/>
      <c r="F1" s="488"/>
      <c r="G1" s="488"/>
      <c r="H1" s="488"/>
      <c r="I1" s="488"/>
      <c r="J1" s="488"/>
      <c r="K1" s="488"/>
      <c r="L1" s="495" t="s">
        <v>95</v>
      </c>
      <c r="M1" s="496"/>
      <c r="N1" s="497" t="s">
        <v>256</v>
      </c>
      <c r="O1" s="483"/>
      <c r="P1" s="483"/>
      <c r="Q1" s="483"/>
      <c r="R1" s="483"/>
      <c r="S1" s="483"/>
      <c r="T1" s="483"/>
      <c r="U1" s="483"/>
      <c r="V1" s="483"/>
      <c r="W1" s="484"/>
    </row>
    <row r="2" spans="1:23" s="12" customFormat="1" ht="24" customHeight="1" thickBot="1">
      <c r="A2" s="490"/>
      <c r="B2" s="492"/>
      <c r="C2" s="494"/>
      <c r="D2" s="61" t="s">
        <v>80</v>
      </c>
      <c r="E2" s="61" t="s">
        <v>81</v>
      </c>
      <c r="F2" s="61" t="s">
        <v>366</v>
      </c>
      <c r="G2" s="61" t="s">
        <v>23</v>
      </c>
      <c r="H2" s="225" t="s">
        <v>356</v>
      </c>
      <c r="I2" s="225" t="s">
        <v>357</v>
      </c>
      <c r="J2" s="225" t="s">
        <v>374</v>
      </c>
      <c r="K2" s="226" t="s">
        <v>359</v>
      </c>
      <c r="L2" s="228" t="s">
        <v>375</v>
      </c>
      <c r="M2" s="227" t="s">
        <v>376</v>
      </c>
      <c r="N2" s="498"/>
      <c r="O2" s="485"/>
      <c r="P2" s="485"/>
      <c r="Q2" s="485"/>
      <c r="R2" s="485"/>
      <c r="S2" s="485"/>
      <c r="T2" s="485"/>
      <c r="U2" s="485"/>
      <c r="V2" s="485"/>
      <c r="W2" s="486"/>
    </row>
    <row r="3" spans="1:23" s="5" customFormat="1">
      <c r="A3" s="418" t="str">
        <f>'1-συμβολαια'!A3</f>
        <v>4ο</v>
      </c>
      <c r="B3" s="359" t="str">
        <f>'1-συμβολαια'!C3</f>
        <v>δανείου 3ου [=…τραπ] κύρου 7.000.000δρχ ΕΞΟΦΛΗΣΗ</v>
      </c>
      <c r="C3" s="350">
        <f>'1-συμβολαια'!D3</f>
        <v>0</v>
      </c>
      <c r="D3" s="345">
        <v>12</v>
      </c>
      <c r="E3" s="345"/>
      <c r="F3" s="345"/>
      <c r="G3" s="345">
        <f t="shared" ref="G3:G11" si="0">D3+E3+F3</f>
        <v>12</v>
      </c>
      <c r="H3" s="345">
        <f t="shared" ref="H3:H11" si="1">F3*9%</f>
        <v>0</v>
      </c>
      <c r="I3" s="345">
        <f t="shared" ref="I3:I11" si="2">(D3+E3)*5%</f>
        <v>0.60000000000000009</v>
      </c>
      <c r="J3" s="345">
        <f t="shared" ref="J3:J11" si="3">G3*5%</f>
        <v>0.60000000000000009</v>
      </c>
      <c r="K3" s="350">
        <f t="shared" ref="K3:K11" si="4">G3*1%</f>
        <v>0.12</v>
      </c>
      <c r="L3" s="350">
        <f t="shared" ref="L3:L11" si="5">G3-N3</f>
        <v>10.68</v>
      </c>
      <c r="M3" s="350">
        <f t="shared" ref="M3:M11" si="6">D3+E3</f>
        <v>12</v>
      </c>
      <c r="N3" s="350">
        <f t="shared" ref="N3:N11" si="7">H3+I3+J3+K3</f>
        <v>1.3200000000000003</v>
      </c>
      <c r="O3" s="369"/>
      <c r="P3" s="369"/>
      <c r="Q3" s="369"/>
      <c r="R3" s="369"/>
      <c r="S3" s="369"/>
      <c r="T3" s="425"/>
      <c r="U3" s="425"/>
      <c r="V3" s="425"/>
      <c r="W3" s="425"/>
    </row>
    <row r="4" spans="1:23" s="5" customFormat="1">
      <c r="A4" s="419">
        <f>'1-συμβολαια'!A4</f>
        <v>0</v>
      </c>
      <c r="B4" s="348" t="str">
        <f>'1-συμβολαια'!C4</f>
        <v>υποθήκη δανείου  3ου [=…τραπ] κύρου 7.000.000δρχ  ΕΞΑΛΕΙΨΗ</v>
      </c>
      <c r="C4" s="350">
        <f>'1-συμβολαια'!D4</f>
        <v>0</v>
      </c>
      <c r="D4" s="344">
        <v>12</v>
      </c>
      <c r="E4" s="344"/>
      <c r="F4" s="344"/>
      <c r="G4" s="344">
        <f t="shared" si="0"/>
        <v>12</v>
      </c>
      <c r="H4" s="345">
        <f t="shared" si="1"/>
        <v>0</v>
      </c>
      <c r="I4" s="345">
        <f t="shared" si="2"/>
        <v>0.60000000000000009</v>
      </c>
      <c r="J4" s="345">
        <f t="shared" si="3"/>
        <v>0.60000000000000009</v>
      </c>
      <c r="K4" s="350">
        <f t="shared" si="4"/>
        <v>0.12</v>
      </c>
      <c r="L4" s="350">
        <f t="shared" si="5"/>
        <v>10.68</v>
      </c>
      <c r="M4" s="350">
        <f t="shared" si="6"/>
        <v>12</v>
      </c>
      <c r="N4" s="350">
        <f t="shared" si="7"/>
        <v>1.3200000000000003</v>
      </c>
      <c r="O4" s="351"/>
      <c r="P4" s="351"/>
      <c r="Q4" s="351"/>
      <c r="R4" s="351"/>
      <c r="S4" s="351"/>
      <c r="T4" s="286"/>
      <c r="U4" s="286"/>
      <c r="V4" s="286"/>
      <c r="W4" s="286"/>
    </row>
    <row r="5" spans="1:23" s="5" customFormat="1">
      <c r="A5" s="419">
        <f>'1-συμβολαια'!A5</f>
        <v>0</v>
      </c>
      <c r="B5" s="348" t="str">
        <f>'1-συμβολαια'!C5</f>
        <v>δανείου  3ου [=…τραπ] ΤΟΚΟΙ {προΠληρωθέντες VS εξόφλησης]</v>
      </c>
      <c r="C5" s="350">
        <f>'1-συμβολαια'!D5</f>
        <v>1888.88</v>
      </c>
      <c r="D5" s="344"/>
      <c r="E5" s="344">
        <v>12</v>
      </c>
      <c r="F5" s="344">
        <f t="shared" ref="F5:F11" si="8">C5*1.2%</f>
        <v>22.66656</v>
      </c>
      <c r="G5" s="344">
        <f t="shared" si="0"/>
        <v>34.666560000000004</v>
      </c>
      <c r="H5" s="345">
        <f t="shared" si="1"/>
        <v>2.0399903999999998</v>
      </c>
      <c r="I5" s="345">
        <f t="shared" si="2"/>
        <v>0.60000000000000009</v>
      </c>
      <c r="J5" s="345">
        <f t="shared" si="3"/>
        <v>1.7333280000000002</v>
      </c>
      <c r="K5" s="350">
        <f t="shared" si="4"/>
        <v>0.34666560000000007</v>
      </c>
      <c r="L5" s="350">
        <f t="shared" si="5"/>
        <v>29.946576000000004</v>
      </c>
      <c r="M5" s="350">
        <f t="shared" si="6"/>
        <v>12</v>
      </c>
      <c r="N5" s="350">
        <f t="shared" si="7"/>
        <v>4.7199840000000002</v>
      </c>
      <c r="O5" s="351" t="s">
        <v>385</v>
      </c>
      <c r="P5" s="351" t="s">
        <v>386</v>
      </c>
      <c r="Q5" s="351"/>
      <c r="R5" s="351"/>
      <c r="S5" s="351"/>
      <c r="T5" s="286"/>
      <c r="U5" s="286"/>
      <c r="V5" s="286"/>
      <c r="W5" s="286"/>
    </row>
    <row r="6" spans="1:23" s="5" customFormat="1">
      <c r="A6" s="419">
        <f>'1-συμβολαια'!A6</f>
        <v>0</v>
      </c>
      <c r="B6" s="348" t="str">
        <f>'1-συμβολαια'!C6</f>
        <v>δανείου 3ου [=…τραπ] κύρου 7.000.000δρχ ΕΞΟΦΛΗΣΗ</v>
      </c>
      <c r="C6" s="350">
        <f>'1-συμβολαια'!D6</f>
        <v>0</v>
      </c>
      <c r="D6" s="344">
        <v>12</v>
      </c>
      <c r="E6" s="344"/>
      <c r="F6" s="344"/>
      <c r="G6" s="344">
        <f t="shared" si="0"/>
        <v>12</v>
      </c>
      <c r="H6" s="345">
        <f t="shared" si="1"/>
        <v>0</v>
      </c>
      <c r="I6" s="345">
        <f t="shared" si="2"/>
        <v>0.60000000000000009</v>
      </c>
      <c r="J6" s="345">
        <f t="shared" si="3"/>
        <v>0.60000000000000009</v>
      </c>
      <c r="K6" s="350">
        <f t="shared" si="4"/>
        <v>0.12</v>
      </c>
      <c r="L6" s="350">
        <f t="shared" si="5"/>
        <v>10.68</v>
      </c>
      <c r="M6" s="350">
        <f t="shared" si="6"/>
        <v>12</v>
      </c>
      <c r="N6" s="350">
        <f t="shared" si="7"/>
        <v>1.3200000000000003</v>
      </c>
      <c r="O6" s="351"/>
      <c r="P6" s="351"/>
      <c r="Q6" s="351"/>
      <c r="R6" s="351"/>
      <c r="S6" s="351"/>
      <c r="T6" s="286"/>
      <c r="U6" s="286"/>
      <c r="V6" s="286"/>
      <c r="W6" s="286"/>
    </row>
    <row r="7" spans="1:23" s="5" customFormat="1">
      <c r="A7" s="419">
        <f>'1-συμβολαια'!A7</f>
        <v>0</v>
      </c>
      <c r="B7" s="348" t="str">
        <f>'1-συμβολαια'!C7</f>
        <v>υποθήκη δανείου  3ου [=…τραπ] κύρου 7.000.000δρχ  ΕΞΑΛΕΙΨΗ</v>
      </c>
      <c r="C7" s="350">
        <f>'1-συμβολαια'!D7</f>
        <v>0</v>
      </c>
      <c r="D7" s="344">
        <v>12</v>
      </c>
      <c r="E7" s="344"/>
      <c r="F7" s="344"/>
      <c r="G7" s="344">
        <f t="shared" si="0"/>
        <v>12</v>
      </c>
      <c r="H7" s="345">
        <f t="shared" si="1"/>
        <v>0</v>
      </c>
      <c r="I7" s="345">
        <f t="shared" si="2"/>
        <v>0.60000000000000009</v>
      </c>
      <c r="J7" s="345">
        <f t="shared" si="3"/>
        <v>0.60000000000000009</v>
      </c>
      <c r="K7" s="350">
        <f t="shared" si="4"/>
        <v>0.12</v>
      </c>
      <c r="L7" s="350">
        <f t="shared" si="5"/>
        <v>10.68</v>
      </c>
      <c r="M7" s="350">
        <f t="shared" si="6"/>
        <v>12</v>
      </c>
      <c r="N7" s="350">
        <f t="shared" si="7"/>
        <v>1.3200000000000003</v>
      </c>
      <c r="O7" s="351"/>
      <c r="P7" s="351"/>
      <c r="Q7" s="351"/>
      <c r="R7" s="351"/>
      <c r="S7" s="351"/>
      <c r="T7" s="286"/>
      <c r="U7" s="286"/>
      <c r="V7" s="286"/>
      <c r="W7" s="286"/>
    </row>
    <row r="8" spans="1:23" s="5" customFormat="1">
      <c r="A8" s="419">
        <f>'1-συμβολαια'!A8</f>
        <v>0</v>
      </c>
      <c r="B8" s="348" t="str">
        <f>'1-συμβολαια'!C8</f>
        <v>δανείου  3ου [=…τραπ] ΤΟΚΟΙ {προΠληρωθέντες VS εξόφλησης]</v>
      </c>
      <c r="C8" s="350">
        <f>'1-συμβολαια'!D8</f>
        <v>1888.88</v>
      </c>
      <c r="D8" s="344"/>
      <c r="E8" s="344">
        <v>12</v>
      </c>
      <c r="F8" s="344">
        <f t="shared" si="8"/>
        <v>22.66656</v>
      </c>
      <c r="G8" s="344">
        <f t="shared" si="0"/>
        <v>34.666560000000004</v>
      </c>
      <c r="H8" s="345">
        <f t="shared" si="1"/>
        <v>2.0399903999999998</v>
      </c>
      <c r="I8" s="345">
        <f t="shared" si="2"/>
        <v>0.60000000000000009</v>
      </c>
      <c r="J8" s="345">
        <f t="shared" si="3"/>
        <v>1.7333280000000002</v>
      </c>
      <c r="K8" s="350">
        <f t="shared" si="4"/>
        <v>0.34666560000000007</v>
      </c>
      <c r="L8" s="350">
        <f t="shared" si="5"/>
        <v>29.946576000000004</v>
      </c>
      <c r="M8" s="350">
        <f t="shared" si="6"/>
        <v>12</v>
      </c>
      <c r="N8" s="350">
        <f t="shared" si="7"/>
        <v>4.7199840000000002</v>
      </c>
      <c r="O8" s="351" t="s">
        <v>385</v>
      </c>
      <c r="P8" s="351" t="s">
        <v>386</v>
      </c>
      <c r="Q8" s="351"/>
      <c r="R8" s="351"/>
      <c r="S8" s="351"/>
      <c r="T8" s="286"/>
      <c r="U8" s="286"/>
      <c r="V8" s="286"/>
      <c r="W8" s="286"/>
    </row>
    <row r="9" spans="1:23" s="5" customFormat="1">
      <c r="A9" s="419">
        <f>'1-συμβολαια'!A9</f>
        <v>0</v>
      </c>
      <c r="B9" s="348" t="str">
        <f>'1-συμβολαια'!C9</f>
        <v>δανείου 3ου κύρου 100.000δρχ ΕΞΟΦΛΗΣΗ</v>
      </c>
      <c r="C9" s="350">
        <f>'1-συμβολαια'!D9</f>
        <v>0</v>
      </c>
      <c r="D9" s="344">
        <v>12</v>
      </c>
      <c r="E9" s="344"/>
      <c r="F9" s="344"/>
      <c r="G9" s="344">
        <f t="shared" si="0"/>
        <v>12</v>
      </c>
      <c r="H9" s="345">
        <f t="shared" si="1"/>
        <v>0</v>
      </c>
      <c r="I9" s="345">
        <f t="shared" si="2"/>
        <v>0.60000000000000009</v>
      </c>
      <c r="J9" s="345">
        <f t="shared" si="3"/>
        <v>0.60000000000000009</v>
      </c>
      <c r="K9" s="350">
        <f t="shared" si="4"/>
        <v>0.12</v>
      </c>
      <c r="L9" s="350">
        <f t="shared" si="5"/>
        <v>10.68</v>
      </c>
      <c r="M9" s="350">
        <f t="shared" si="6"/>
        <v>12</v>
      </c>
      <c r="N9" s="350">
        <f t="shared" si="7"/>
        <v>1.3200000000000003</v>
      </c>
      <c r="O9" s="351"/>
      <c r="P9" s="351"/>
      <c r="Q9" s="351"/>
      <c r="R9" s="351"/>
      <c r="S9" s="351"/>
      <c r="T9" s="286"/>
      <c r="U9" s="286"/>
      <c r="V9" s="286"/>
      <c r="W9" s="286"/>
    </row>
    <row r="10" spans="1:23" s="5" customFormat="1">
      <c r="A10" s="419">
        <f>'1-συμβολαια'!A10</f>
        <v>0</v>
      </c>
      <c r="B10" s="348" t="str">
        <f>'1-συμβολαια'!C10</f>
        <v>υποθήκη δανείου  3ου κύρου 100.000δρχ  ΕΞΑΛΕΙΨΗ</v>
      </c>
      <c r="C10" s="350">
        <f>'1-συμβολαια'!D10</f>
        <v>0</v>
      </c>
      <c r="D10" s="344">
        <v>12</v>
      </c>
      <c r="E10" s="344"/>
      <c r="F10" s="344"/>
      <c r="G10" s="344">
        <f t="shared" si="0"/>
        <v>12</v>
      </c>
      <c r="H10" s="345">
        <f t="shared" si="1"/>
        <v>0</v>
      </c>
      <c r="I10" s="345">
        <f t="shared" si="2"/>
        <v>0.60000000000000009</v>
      </c>
      <c r="J10" s="345">
        <f t="shared" si="3"/>
        <v>0.60000000000000009</v>
      </c>
      <c r="K10" s="350">
        <f t="shared" si="4"/>
        <v>0.12</v>
      </c>
      <c r="L10" s="350">
        <f t="shared" si="5"/>
        <v>10.68</v>
      </c>
      <c r="M10" s="350">
        <f t="shared" si="6"/>
        <v>12</v>
      </c>
      <c r="N10" s="350">
        <f t="shared" si="7"/>
        <v>1.3200000000000003</v>
      </c>
      <c r="O10" s="351"/>
      <c r="P10" s="351"/>
      <c r="Q10" s="351"/>
      <c r="R10" s="351"/>
      <c r="S10" s="351"/>
      <c r="T10" s="286"/>
      <c r="U10" s="286"/>
      <c r="V10" s="286"/>
      <c r="W10" s="286"/>
    </row>
    <row r="11" spans="1:23" s="5" customFormat="1">
      <c r="A11" s="419">
        <f>'1-συμβολαια'!A11</f>
        <v>0</v>
      </c>
      <c r="B11" s="348" t="str">
        <f>'1-συμβολαια'!C11</f>
        <v>δανείου  3ου κύρου ΤΟΚΟΙ {προΠληρωθέντες VS εξόφλησης]</v>
      </c>
      <c r="C11" s="350">
        <f>'1-συμβολαια'!D11</f>
        <v>222.22</v>
      </c>
      <c r="D11" s="344"/>
      <c r="E11" s="344">
        <v>12</v>
      </c>
      <c r="F11" s="344">
        <f t="shared" si="8"/>
        <v>2.6666400000000001</v>
      </c>
      <c r="G11" s="344">
        <f t="shared" si="0"/>
        <v>14.666640000000001</v>
      </c>
      <c r="H11" s="345">
        <f t="shared" si="1"/>
        <v>0.23999760000000001</v>
      </c>
      <c r="I11" s="345">
        <f t="shared" si="2"/>
        <v>0.60000000000000009</v>
      </c>
      <c r="J11" s="345">
        <f t="shared" si="3"/>
        <v>0.73333200000000009</v>
      </c>
      <c r="K11" s="350">
        <f t="shared" si="4"/>
        <v>0.1466664</v>
      </c>
      <c r="L11" s="350">
        <f t="shared" si="5"/>
        <v>12.946644000000001</v>
      </c>
      <c r="M11" s="350">
        <f t="shared" si="6"/>
        <v>12</v>
      </c>
      <c r="N11" s="350">
        <f t="shared" si="7"/>
        <v>1.7199960000000001</v>
      </c>
      <c r="O11" s="351" t="s">
        <v>385</v>
      </c>
      <c r="P11" s="351" t="s">
        <v>386</v>
      </c>
      <c r="Q11" s="351"/>
      <c r="R11" s="351"/>
      <c r="S11" s="351"/>
      <c r="T11" s="286"/>
      <c r="U11" s="286"/>
      <c r="V11" s="286"/>
      <c r="W11" s="286"/>
    </row>
    <row r="12" spans="1:23">
      <c r="A12" s="464" t="s">
        <v>56</v>
      </c>
      <c r="B12" s="465"/>
      <c r="C12" s="465"/>
      <c r="D12" s="39">
        <f t="shared" ref="D12:N12" si="9">SUM(D3:D11)</f>
        <v>72</v>
      </c>
      <c r="E12" s="39">
        <f t="shared" si="9"/>
        <v>36</v>
      </c>
      <c r="F12" s="39">
        <f t="shared" si="9"/>
        <v>47.999760000000002</v>
      </c>
      <c r="G12" s="39">
        <f t="shared" si="9"/>
        <v>155.99976000000001</v>
      </c>
      <c r="H12" s="39">
        <f t="shared" si="9"/>
        <v>4.3199783999999992</v>
      </c>
      <c r="I12" s="39">
        <f t="shared" si="9"/>
        <v>5.4</v>
      </c>
      <c r="J12" s="39">
        <f t="shared" si="9"/>
        <v>7.7999879999999999</v>
      </c>
      <c r="K12" s="39">
        <f t="shared" si="9"/>
        <v>1.5599976000000004</v>
      </c>
      <c r="L12" s="39">
        <f t="shared" si="9"/>
        <v>136.91979600000002</v>
      </c>
      <c r="M12" s="39">
        <f t="shared" si="9"/>
        <v>108</v>
      </c>
      <c r="N12" s="39">
        <f t="shared" si="9"/>
        <v>19.079964000000004</v>
      </c>
    </row>
    <row r="13" spans="1:23">
      <c r="K13" s="8"/>
      <c r="O13" s="139"/>
      <c r="P13" s="139"/>
      <c r="Q13" s="139"/>
      <c r="R13" s="139"/>
      <c r="S13" s="139"/>
      <c r="T13" s="139"/>
      <c r="U13" s="139"/>
      <c r="V13" s="139"/>
    </row>
    <row r="14" spans="1:23">
      <c r="K14" s="8"/>
      <c r="L14" s="8"/>
      <c r="M14" s="8"/>
      <c r="O14" s="172" t="s">
        <v>377</v>
      </c>
      <c r="P14" s="139"/>
      <c r="Q14" s="139"/>
      <c r="R14" s="139"/>
      <c r="S14" s="139"/>
      <c r="T14" s="139"/>
      <c r="U14" s="139"/>
      <c r="V14" s="149"/>
    </row>
    <row r="15" spans="1:23">
      <c r="O15" s="149"/>
      <c r="P15" s="139" t="s">
        <v>378</v>
      </c>
      <c r="Q15" s="149"/>
      <c r="R15" s="149"/>
      <c r="S15" s="149"/>
      <c r="T15" s="149"/>
      <c r="U15" s="149"/>
      <c r="V15" s="149"/>
    </row>
    <row r="16" spans="1:23">
      <c r="O16" s="149"/>
      <c r="P16" s="149"/>
      <c r="Q16" s="139" t="s">
        <v>379</v>
      </c>
      <c r="R16" s="149"/>
      <c r="S16" s="149"/>
      <c r="T16" s="149"/>
      <c r="U16" s="149"/>
      <c r="V16" s="149"/>
    </row>
    <row r="17" spans="2:23">
      <c r="O17" s="149"/>
      <c r="P17" s="139"/>
      <c r="Q17" s="149"/>
      <c r="R17" s="172" t="s">
        <v>380</v>
      </c>
      <c r="S17" s="149"/>
      <c r="T17" s="139"/>
      <c r="U17" s="139"/>
      <c r="V17" s="139"/>
      <c r="W17" s="139"/>
    </row>
    <row r="18" spans="2:23">
      <c r="O18" s="149"/>
      <c r="P18" s="139"/>
      <c r="Q18" s="149"/>
      <c r="R18" s="149"/>
      <c r="S18" s="139" t="s">
        <v>381</v>
      </c>
      <c r="T18" s="139"/>
      <c r="U18" s="139"/>
      <c r="V18" s="139"/>
      <c r="W18" s="149"/>
    </row>
    <row r="19" spans="2:23" ht="15.75">
      <c r="B19" s="308" t="s">
        <v>446</v>
      </c>
      <c r="C19" s="308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49"/>
      <c r="S19" s="149"/>
      <c r="T19" s="149"/>
      <c r="U19" s="149"/>
      <c r="V19" s="149"/>
      <c r="W19" s="149"/>
    </row>
    <row r="20" spans="2:23" ht="15.75">
      <c r="B20" s="151"/>
      <c r="C20" s="312" t="s">
        <v>447</v>
      </c>
      <c r="D20" s="312"/>
      <c r="E20" s="312"/>
      <c r="F20" s="313"/>
      <c r="G20" s="313"/>
      <c r="H20" s="313"/>
      <c r="I20" s="313"/>
      <c r="J20" s="313"/>
      <c r="K20" s="313"/>
      <c r="L20" s="313"/>
      <c r="M20" s="151"/>
      <c r="N20" s="151"/>
      <c r="O20" s="151"/>
      <c r="P20" s="151"/>
      <c r="Q20" s="151"/>
      <c r="R20" s="151"/>
      <c r="S20" s="151"/>
    </row>
    <row r="21" spans="2:23" ht="15.75">
      <c r="B21" s="314"/>
      <c r="C21" s="315"/>
      <c r="D21" s="316" t="s">
        <v>448</v>
      </c>
      <c r="E21" s="316"/>
      <c r="F21" s="316"/>
      <c r="G21" s="317"/>
      <c r="H21" s="317"/>
      <c r="I21" s="317"/>
      <c r="J21" s="317"/>
      <c r="K21" s="317"/>
      <c r="L21" s="317"/>
      <c r="M21" s="151"/>
      <c r="N21" s="151"/>
      <c r="O21" s="151"/>
      <c r="P21" s="151"/>
      <c r="Q21" s="151"/>
      <c r="R21" s="151"/>
      <c r="S21" s="151"/>
    </row>
    <row r="22" spans="2:23" ht="15.75">
      <c r="B22" s="314"/>
      <c r="C22" s="315"/>
      <c r="D22" s="315"/>
      <c r="E22" s="315"/>
      <c r="F22" s="315"/>
      <c r="G22" s="315"/>
      <c r="H22" s="319"/>
      <c r="I22" s="319"/>
      <c r="J22" s="319"/>
      <c r="K22" s="319"/>
      <c r="L22" s="62"/>
      <c r="M22" s="151"/>
      <c r="N22" s="151"/>
      <c r="O22" s="151"/>
      <c r="P22" s="151"/>
      <c r="Q22" s="151"/>
      <c r="R22" s="151"/>
      <c r="S22" s="151"/>
    </row>
    <row r="23" spans="2:23" ht="15.75">
      <c r="B23" s="314"/>
      <c r="C23" s="236" t="s">
        <v>61</v>
      </c>
      <c r="D23" s="236"/>
      <c r="E23" s="313"/>
      <c r="F23" s="319"/>
      <c r="G23" s="319"/>
      <c r="H23" s="319"/>
      <c r="I23" s="320"/>
      <c r="J23" s="315"/>
      <c r="K23" s="315"/>
      <c r="L23" s="319"/>
      <c r="M23" s="151"/>
      <c r="N23" s="151"/>
      <c r="O23" s="151"/>
      <c r="P23" s="151"/>
      <c r="Q23" s="151"/>
      <c r="R23" s="151"/>
      <c r="S23" s="151"/>
    </row>
    <row r="24" spans="2:23" ht="15.75">
      <c r="B24" s="314"/>
      <c r="C24" s="315"/>
      <c r="D24" s="229" t="s">
        <v>449</v>
      </c>
      <c r="E24" s="229"/>
      <c r="F24" s="321"/>
      <c r="G24" s="321"/>
      <c r="H24" s="321"/>
      <c r="I24" s="321"/>
      <c r="J24" s="321"/>
      <c r="K24" s="321"/>
      <c r="L24" s="313"/>
      <c r="M24" s="151"/>
      <c r="N24" s="151"/>
      <c r="O24" s="151"/>
      <c r="P24" s="151"/>
      <c r="Q24" s="151"/>
      <c r="R24" s="151"/>
      <c r="S24" s="151"/>
    </row>
    <row r="25" spans="2:23" ht="15.75">
      <c r="B25" s="314"/>
      <c r="C25" s="315"/>
      <c r="D25" s="230" t="s">
        <v>450</v>
      </c>
      <c r="E25" s="230"/>
      <c r="F25" s="319"/>
      <c r="G25" s="321"/>
      <c r="H25" s="321"/>
      <c r="I25" s="321"/>
      <c r="J25" s="321"/>
      <c r="K25" s="321"/>
      <c r="L25" s="321"/>
      <c r="M25" s="151"/>
      <c r="N25" s="151"/>
      <c r="O25" s="151"/>
      <c r="P25" s="151"/>
      <c r="Q25" s="151"/>
      <c r="R25" s="151"/>
      <c r="S25" s="151"/>
      <c r="T25" s="3"/>
      <c r="U25" s="3"/>
    </row>
    <row r="26" spans="2:23" ht="15.75">
      <c r="B26" s="314"/>
      <c r="C26" s="315"/>
      <c r="D26" s="230" t="s">
        <v>451</v>
      </c>
      <c r="E26" s="230"/>
      <c r="F26" s="319"/>
      <c r="G26" s="319"/>
      <c r="H26" s="315"/>
      <c r="I26" s="319"/>
      <c r="J26" s="319"/>
      <c r="K26" s="319"/>
      <c r="L26" s="322"/>
      <c r="M26" s="151"/>
      <c r="N26" s="151"/>
      <c r="O26" s="151"/>
      <c r="P26" s="151"/>
      <c r="Q26" s="151"/>
      <c r="R26" s="151"/>
      <c r="S26" s="151"/>
      <c r="T26" s="3"/>
      <c r="U26" s="3"/>
    </row>
    <row r="27" spans="2:23" ht="15.75">
      <c r="B27" s="314"/>
      <c r="C27" s="315"/>
      <c r="D27" s="231" t="s">
        <v>384</v>
      </c>
      <c r="E27" s="315"/>
      <c r="F27" s="315"/>
      <c r="G27" s="315"/>
      <c r="H27" s="315"/>
      <c r="I27" s="315"/>
      <c r="J27" s="315"/>
      <c r="K27" s="315"/>
      <c r="L27" s="315"/>
      <c r="M27" s="151"/>
      <c r="N27" s="151"/>
      <c r="O27" s="151"/>
      <c r="P27" s="151"/>
      <c r="Q27" s="151"/>
      <c r="R27" s="151"/>
      <c r="S27" s="151"/>
      <c r="T27" s="3"/>
      <c r="U27" s="3"/>
    </row>
    <row r="28" spans="2:23" ht="15.75">
      <c r="M28" s="151"/>
      <c r="N28" s="151"/>
      <c r="O28" s="151"/>
      <c r="P28" s="151"/>
      <c r="Q28" s="151"/>
      <c r="R28" s="151"/>
      <c r="S28" s="151"/>
    </row>
    <row r="29" spans="2:23" ht="15.75">
      <c r="M29" s="151"/>
      <c r="N29" s="151"/>
      <c r="O29" s="151"/>
      <c r="P29" s="151"/>
      <c r="Q29" s="151"/>
      <c r="R29" s="151"/>
      <c r="S29" s="151"/>
    </row>
    <row r="30" spans="2:23" ht="15.75">
      <c r="M30" s="151"/>
      <c r="N30" s="151"/>
      <c r="O30" s="151"/>
      <c r="P30" s="151"/>
      <c r="Q30" s="151"/>
      <c r="R30" s="151"/>
      <c r="S30" s="151"/>
    </row>
    <row r="31" spans="2:23" ht="15.75">
      <c r="D31" s="2"/>
      <c r="M31" s="151"/>
      <c r="N31" s="151"/>
      <c r="O31" s="151"/>
      <c r="P31" s="151"/>
      <c r="Q31" s="151"/>
      <c r="R31" s="151"/>
      <c r="S31" s="151"/>
    </row>
    <row r="32" spans="2:23" ht="15.75">
      <c r="M32" s="151"/>
      <c r="N32" s="151"/>
      <c r="O32" s="151"/>
      <c r="P32" s="151"/>
      <c r="Q32" s="151"/>
      <c r="R32" s="151"/>
      <c r="S32" s="151"/>
    </row>
    <row r="33" spans="2:19" ht="15.75">
      <c r="B33" s="143"/>
      <c r="C33" s="4"/>
      <c r="D33" s="59"/>
      <c r="E33" s="4"/>
      <c r="F33" s="4"/>
      <c r="G33" s="59"/>
      <c r="H33" s="59"/>
      <c r="I33" s="59"/>
      <c r="J33" s="59"/>
      <c r="M33" s="151"/>
      <c r="N33" s="151"/>
      <c r="O33" s="151"/>
      <c r="P33" s="151"/>
      <c r="Q33" s="151"/>
      <c r="R33" s="151"/>
      <c r="S33" s="151"/>
    </row>
    <row r="34" spans="2:19" ht="15.75">
      <c r="B34" s="96"/>
      <c r="C34" s="4"/>
      <c r="D34" s="59"/>
      <c r="E34" s="4"/>
      <c r="F34" s="4"/>
      <c r="G34" s="59"/>
      <c r="H34" s="59"/>
      <c r="I34" s="59"/>
      <c r="J34" s="59"/>
      <c r="M34" s="151"/>
      <c r="N34" s="151"/>
      <c r="O34" s="151"/>
      <c r="P34" s="151"/>
      <c r="Q34" s="151"/>
      <c r="R34" s="151"/>
      <c r="S34" s="151"/>
    </row>
    <row r="35" spans="2:19">
      <c r="N35" s="8"/>
      <c r="O35" s="5"/>
      <c r="P35" s="5"/>
    </row>
    <row r="36" spans="2:19">
      <c r="N36" s="8"/>
      <c r="O36" s="5"/>
      <c r="P36" s="5"/>
    </row>
  </sheetData>
  <mergeCells count="8">
    <mergeCell ref="O1:W2"/>
    <mergeCell ref="D1:K1"/>
    <mergeCell ref="A12:C12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1" width="11.5703125" style="3" bestFit="1" customWidth="1"/>
    <col min="2" max="2" width="75" style="93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08" t="s">
        <v>1</v>
      </c>
      <c r="B1" s="514" t="s">
        <v>0</v>
      </c>
      <c r="C1" s="516" t="s">
        <v>88</v>
      </c>
      <c r="D1" s="510" t="s">
        <v>3</v>
      </c>
      <c r="E1" s="511"/>
      <c r="F1" s="512" t="s">
        <v>454</v>
      </c>
      <c r="G1" s="513"/>
      <c r="H1" s="499" t="s">
        <v>29</v>
      </c>
      <c r="I1" s="500"/>
      <c r="J1" s="500"/>
      <c r="K1" s="500"/>
      <c r="L1" s="500"/>
      <c r="M1" s="500"/>
      <c r="N1" s="501"/>
    </row>
    <row r="2" spans="1:14" s="9" customFormat="1" ht="16.5" thickBot="1">
      <c r="A2" s="509"/>
      <c r="B2" s="515"/>
      <c r="C2" s="517"/>
      <c r="D2" s="49"/>
      <c r="E2" s="60" t="s">
        <v>9</v>
      </c>
      <c r="F2" s="325"/>
      <c r="G2" s="104" t="s">
        <v>9</v>
      </c>
      <c r="H2" s="502"/>
      <c r="I2" s="503"/>
      <c r="J2" s="503"/>
      <c r="K2" s="503"/>
      <c r="L2" s="503"/>
      <c r="M2" s="503"/>
      <c r="N2" s="504"/>
    </row>
    <row r="3" spans="1:14" s="148" customFormat="1" ht="15">
      <c r="A3" s="427" t="str">
        <f>'1-συμβολαια'!A3</f>
        <v>4ο</v>
      </c>
      <c r="B3" s="428" t="str">
        <f>'1-συμβολαια'!C3</f>
        <v>δανείου 3ου [=…τραπ] κύρου 7.000.000δρχ ΕΞΟΦΛΗΣΗ</v>
      </c>
      <c r="C3" s="429">
        <f>'1-συμβολαια'!D3</f>
        <v>0</v>
      </c>
      <c r="D3" s="430">
        <v>2</v>
      </c>
      <c r="E3" s="430">
        <v>2</v>
      </c>
      <c r="F3" s="415">
        <f t="shared" ref="F3:G11" si="0">(D3-1)*4</f>
        <v>4</v>
      </c>
      <c r="G3" s="415">
        <f t="shared" si="0"/>
        <v>4</v>
      </c>
      <c r="H3" s="369"/>
      <c r="I3" s="369"/>
      <c r="J3" s="369"/>
      <c r="K3" s="404"/>
      <c r="L3" s="404"/>
      <c r="M3" s="404"/>
      <c r="N3" s="404"/>
    </row>
    <row r="4" spans="1:14" s="148" customFormat="1" ht="15">
      <c r="A4" s="426">
        <f>'1-συμβολαια'!A4</f>
        <v>0</v>
      </c>
      <c r="B4" s="352" t="str">
        <f>'1-συμβολαια'!C4</f>
        <v>υποθήκη δανείου  3ου [=…τραπ] κύρου 7.000.000δρχ  ΕΞΑΛΕΙΨΗ</v>
      </c>
      <c r="C4" s="353">
        <f>'1-συμβολαια'!D4</f>
        <v>0</v>
      </c>
      <c r="D4" s="354">
        <v>2</v>
      </c>
      <c r="E4" s="354"/>
      <c r="F4" s="355">
        <f t="shared" si="0"/>
        <v>4</v>
      </c>
      <c r="G4" s="355"/>
      <c r="H4" s="351" t="s">
        <v>229</v>
      </c>
      <c r="I4" s="351" t="s">
        <v>137</v>
      </c>
      <c r="J4" s="351"/>
      <c r="K4" s="356"/>
      <c r="L4" s="356"/>
      <c r="M4" s="356"/>
      <c r="N4" s="356"/>
    </row>
    <row r="5" spans="1:14" s="148" customFormat="1" ht="15">
      <c r="A5" s="426">
        <f>'1-συμβολαια'!A5</f>
        <v>0</v>
      </c>
      <c r="B5" s="352" t="str">
        <f>'1-συμβολαια'!C5</f>
        <v>δανείου  3ου [=…τραπ] ΤΟΚΟΙ {προΠληρωθέντες VS εξόφλησης]</v>
      </c>
      <c r="C5" s="353">
        <f>'1-συμβολαια'!D5</f>
        <v>1888.88</v>
      </c>
      <c r="D5" s="354">
        <v>2</v>
      </c>
      <c r="E5" s="354"/>
      <c r="F5" s="355">
        <f t="shared" si="0"/>
        <v>4</v>
      </c>
      <c r="G5" s="355"/>
      <c r="H5" s="351" t="s">
        <v>229</v>
      </c>
      <c r="I5" s="351" t="s">
        <v>137</v>
      </c>
      <c r="J5" s="351"/>
      <c r="K5" s="356"/>
      <c r="L5" s="356"/>
      <c r="M5" s="356"/>
      <c r="N5" s="356"/>
    </row>
    <row r="6" spans="1:14" s="148" customFormat="1" ht="15">
      <c r="A6" s="426">
        <f>'1-συμβολαια'!A6</f>
        <v>0</v>
      </c>
      <c r="B6" s="352" t="str">
        <f>'1-συμβολαια'!C6</f>
        <v>δανείου 3ου [=…τραπ] κύρου 7.000.000δρχ ΕΞΟΦΛΗΣΗ</v>
      </c>
      <c r="C6" s="353">
        <f>'1-συμβολαια'!D6</f>
        <v>0</v>
      </c>
      <c r="D6" s="354">
        <v>2</v>
      </c>
      <c r="E6" s="354"/>
      <c r="F6" s="355">
        <f t="shared" si="0"/>
        <v>4</v>
      </c>
      <c r="G6" s="355"/>
      <c r="H6" s="351" t="s">
        <v>229</v>
      </c>
      <c r="I6" s="351" t="s">
        <v>137</v>
      </c>
      <c r="J6" s="351"/>
      <c r="K6" s="356"/>
      <c r="L6" s="356"/>
      <c r="M6" s="356"/>
      <c r="N6" s="356"/>
    </row>
    <row r="7" spans="1:14" s="148" customFormat="1" ht="15">
      <c r="A7" s="426">
        <f>'1-συμβολαια'!A7</f>
        <v>0</v>
      </c>
      <c r="B7" s="352" t="str">
        <f>'1-συμβολαια'!C7</f>
        <v>υποθήκη δανείου  3ου [=…τραπ] κύρου 7.000.000δρχ  ΕΞΑΛΕΙΨΗ</v>
      </c>
      <c r="C7" s="353">
        <f>'1-συμβολαια'!D7</f>
        <v>0</v>
      </c>
      <c r="D7" s="354">
        <v>2</v>
      </c>
      <c r="E7" s="354"/>
      <c r="F7" s="355">
        <f t="shared" si="0"/>
        <v>4</v>
      </c>
      <c r="G7" s="355"/>
      <c r="H7" s="351" t="s">
        <v>229</v>
      </c>
      <c r="I7" s="351" t="s">
        <v>137</v>
      </c>
      <c r="J7" s="351"/>
      <c r="K7" s="356"/>
      <c r="L7" s="356"/>
      <c r="M7" s="356"/>
      <c r="N7" s="356"/>
    </row>
    <row r="8" spans="1:14" s="148" customFormat="1" ht="15">
      <c r="A8" s="426">
        <f>'1-συμβολαια'!A8</f>
        <v>0</v>
      </c>
      <c r="B8" s="352" t="str">
        <f>'1-συμβολαια'!C8</f>
        <v>δανείου  3ου [=…τραπ] ΤΟΚΟΙ {προΠληρωθέντες VS εξόφλησης]</v>
      </c>
      <c r="C8" s="353">
        <f>'1-συμβολαια'!D8</f>
        <v>1888.88</v>
      </c>
      <c r="D8" s="354">
        <v>2</v>
      </c>
      <c r="E8" s="354"/>
      <c r="F8" s="355">
        <f t="shared" si="0"/>
        <v>4</v>
      </c>
      <c r="G8" s="355"/>
      <c r="H8" s="351" t="s">
        <v>229</v>
      </c>
      <c r="I8" s="351" t="s">
        <v>137</v>
      </c>
      <c r="J8" s="351"/>
      <c r="K8" s="356"/>
      <c r="L8" s="356"/>
      <c r="M8" s="356"/>
      <c r="N8" s="356"/>
    </row>
    <row r="9" spans="1:14" s="148" customFormat="1" ht="15">
      <c r="A9" s="426">
        <f>'1-συμβολαια'!A9</f>
        <v>0</v>
      </c>
      <c r="B9" s="352" t="str">
        <f>'1-συμβολαια'!C9</f>
        <v>δανείου 3ου κύρου 100.000δρχ ΕΞΟΦΛΗΣΗ</v>
      </c>
      <c r="C9" s="353">
        <f>'1-συμβολαια'!D9</f>
        <v>0</v>
      </c>
      <c r="D9" s="354">
        <v>2</v>
      </c>
      <c r="E9" s="354"/>
      <c r="F9" s="355">
        <f t="shared" si="0"/>
        <v>4</v>
      </c>
      <c r="G9" s="355"/>
      <c r="H9" s="351" t="s">
        <v>229</v>
      </c>
      <c r="I9" s="351" t="s">
        <v>137</v>
      </c>
      <c r="J9" s="351"/>
      <c r="K9" s="356"/>
      <c r="L9" s="356"/>
      <c r="M9" s="356"/>
      <c r="N9" s="356"/>
    </row>
    <row r="10" spans="1:14" s="148" customFormat="1" ht="15">
      <c r="A10" s="426">
        <f>'1-συμβολαια'!A10</f>
        <v>0</v>
      </c>
      <c r="B10" s="352" t="str">
        <f>'1-συμβολαια'!C10</f>
        <v>υποθήκη δανείου  3ου κύρου 100.000δρχ  ΕΞΑΛΕΙΨΗ</v>
      </c>
      <c r="C10" s="353">
        <f>'1-συμβολαια'!D10</f>
        <v>0</v>
      </c>
      <c r="D10" s="354">
        <v>2</v>
      </c>
      <c r="E10" s="354"/>
      <c r="F10" s="355">
        <f t="shared" si="0"/>
        <v>4</v>
      </c>
      <c r="G10" s="355"/>
      <c r="H10" s="351" t="s">
        <v>229</v>
      </c>
      <c r="I10" s="351" t="s">
        <v>137</v>
      </c>
      <c r="J10" s="351"/>
      <c r="K10" s="356"/>
      <c r="L10" s="356"/>
      <c r="M10" s="356"/>
      <c r="N10" s="356"/>
    </row>
    <row r="11" spans="1:14" s="148" customFormat="1" ht="15">
      <c r="A11" s="426">
        <f>'1-συμβολαια'!A11</f>
        <v>0</v>
      </c>
      <c r="B11" s="352" t="str">
        <f>'1-συμβολαια'!C11</f>
        <v>δανείου  3ου κύρου ΤΟΚΟΙ {προΠληρωθέντες VS εξόφλησης]</v>
      </c>
      <c r="C11" s="353">
        <f>'1-συμβολαια'!D11</f>
        <v>222.22</v>
      </c>
      <c r="D11" s="354">
        <v>2</v>
      </c>
      <c r="E11" s="354"/>
      <c r="F11" s="355">
        <f t="shared" si="0"/>
        <v>4</v>
      </c>
      <c r="G11" s="355"/>
      <c r="H11" s="351" t="s">
        <v>229</v>
      </c>
      <c r="I11" s="351" t="s">
        <v>137</v>
      </c>
      <c r="J11" s="351"/>
      <c r="K11" s="356"/>
      <c r="L11" s="356"/>
      <c r="M11" s="356"/>
      <c r="N11" s="356"/>
    </row>
    <row r="12" spans="1:14" ht="15.75">
      <c r="A12" s="505" t="s">
        <v>60</v>
      </c>
      <c r="B12" s="506"/>
      <c r="C12" s="506"/>
      <c r="D12" s="506"/>
      <c r="E12" s="507"/>
      <c r="F12" s="113">
        <f>SUM(F3:F11)</f>
        <v>36</v>
      </c>
      <c r="G12" s="113">
        <f>SUM(G3:G11)</f>
        <v>4</v>
      </c>
    </row>
    <row r="13" spans="1:14" ht="15.75">
      <c r="H13" s="150" t="s">
        <v>146</v>
      </c>
      <c r="I13" s="151"/>
      <c r="J13" s="151"/>
      <c r="K13" s="151"/>
      <c r="L13" s="151"/>
      <c r="M13" s="151"/>
    </row>
    <row r="14" spans="1:14" ht="15.75">
      <c r="B14" s="328" t="s">
        <v>453</v>
      </c>
      <c r="C14" s="329"/>
      <c r="D14" s="329"/>
      <c r="E14" s="329"/>
      <c r="F14" s="329"/>
      <c r="I14" s="151" t="s">
        <v>147</v>
      </c>
      <c r="J14" s="151"/>
      <c r="K14" s="151"/>
      <c r="L14" s="151"/>
      <c r="M14" s="88"/>
    </row>
    <row r="15" spans="1:14" ht="15.75">
      <c r="B15" s="3"/>
      <c r="C15" s="236" t="s">
        <v>61</v>
      </c>
      <c r="D15" s="3"/>
      <c r="J15" s="150" t="s">
        <v>148</v>
      </c>
    </row>
    <row r="18" spans="2:2">
      <c r="B18" s="235"/>
    </row>
    <row r="19" spans="2:2">
      <c r="B19" s="234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10.28515625" style="8" bestFit="1" customWidth="1"/>
    <col min="2" max="2" width="75.28515625" style="95" bestFit="1" customWidth="1"/>
    <col min="3" max="3" width="7.28515625" style="8" bestFit="1" customWidth="1"/>
    <col min="4" max="4" width="28" style="8" customWidth="1"/>
    <col min="5" max="5" width="9" style="8" customWidth="1"/>
    <col min="6" max="6" width="10.42578125" style="8" customWidth="1"/>
    <col min="7" max="7" width="4.28515625" style="8" bestFit="1" customWidth="1"/>
    <col min="8" max="8" width="10" style="8" bestFit="1" customWidth="1"/>
    <col min="9" max="9" width="12.570312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89" t="s">
        <v>1</v>
      </c>
      <c r="B1" s="491" t="s">
        <v>0</v>
      </c>
      <c r="C1" s="520" t="s">
        <v>11</v>
      </c>
      <c r="D1" s="520"/>
      <c r="E1" s="520"/>
      <c r="F1" s="520"/>
      <c r="G1" s="520"/>
      <c r="H1" s="521" t="s">
        <v>12</v>
      </c>
      <c r="I1" s="521"/>
      <c r="J1" s="521"/>
      <c r="K1" s="521"/>
      <c r="L1" s="521"/>
      <c r="M1" s="521"/>
      <c r="N1" s="521"/>
      <c r="O1" s="524" t="s">
        <v>89</v>
      </c>
      <c r="P1" s="522" t="s">
        <v>230</v>
      </c>
      <c r="Q1" s="518" t="s">
        <v>29</v>
      </c>
      <c r="R1" s="483"/>
      <c r="S1" s="483"/>
      <c r="T1" s="483"/>
      <c r="U1" s="484"/>
    </row>
    <row r="2" spans="1:25" ht="24" customHeight="1" thickBot="1">
      <c r="A2" s="490"/>
      <c r="B2" s="492"/>
      <c r="C2" s="7" t="s">
        <v>47</v>
      </c>
      <c r="D2" s="89" t="s">
        <v>48</v>
      </c>
      <c r="E2" s="89" t="s">
        <v>49</v>
      </c>
      <c r="F2" s="89" t="s">
        <v>50</v>
      </c>
      <c r="G2" s="40" t="s">
        <v>51</v>
      </c>
      <c r="H2" s="89" t="s">
        <v>47</v>
      </c>
      <c r="I2" s="89" t="s">
        <v>48</v>
      </c>
      <c r="J2" s="89" t="s">
        <v>49</v>
      </c>
      <c r="K2" s="89" t="s">
        <v>50</v>
      </c>
      <c r="L2" s="89" t="s">
        <v>51</v>
      </c>
      <c r="M2" s="89" t="s">
        <v>52</v>
      </c>
      <c r="N2" s="41" t="s">
        <v>53</v>
      </c>
      <c r="O2" s="525"/>
      <c r="P2" s="523"/>
      <c r="Q2" s="519"/>
      <c r="R2" s="485"/>
      <c r="S2" s="485"/>
      <c r="T2" s="485"/>
      <c r="U2" s="486"/>
    </row>
    <row r="3" spans="1:25" s="287" customFormat="1" ht="15">
      <c r="A3" s="427" t="str">
        <f>'1-συμβολαια'!A3</f>
        <v>4ο</v>
      </c>
      <c r="B3" s="431" t="str">
        <f>'1-συμβολαια'!C3</f>
        <v>δανείου 3ου [=…τραπ] κύρου 7.000.000δρχ ΕΞΟΦΛΗΣΗ</v>
      </c>
      <c r="C3" s="432">
        <v>1</v>
      </c>
      <c r="D3" s="349" t="s">
        <v>509</v>
      </c>
      <c r="E3" s="349"/>
      <c r="F3" s="284"/>
      <c r="G3" s="284"/>
      <c r="H3" s="284">
        <v>1</v>
      </c>
      <c r="I3" s="349" t="s">
        <v>510</v>
      </c>
      <c r="J3" s="284"/>
      <c r="K3" s="284"/>
      <c r="L3" s="284"/>
      <c r="M3" s="284"/>
      <c r="N3" s="284"/>
      <c r="O3" s="432"/>
      <c r="P3" s="415">
        <f>O3*('2-δικαιώμ'!M3+'3-φύλλα2α'!F3)</f>
        <v>0</v>
      </c>
      <c r="Q3" s="433"/>
      <c r="R3" s="433"/>
      <c r="S3" s="433"/>
      <c r="T3" s="433"/>
      <c r="U3" s="434"/>
    </row>
    <row r="4" spans="1:25" s="287" customFormat="1" ht="15">
      <c r="A4" s="426">
        <f>'1-συμβολαια'!A4</f>
        <v>0</v>
      </c>
      <c r="B4" s="362" t="str">
        <f>'1-συμβολαια'!C4</f>
        <v>υποθήκη δανείου  3ου [=…τραπ] κύρου 7.000.000δρχ  ΕΞΑΛΕΙΨΗ</v>
      </c>
      <c r="C4" s="432">
        <v>1</v>
      </c>
      <c r="D4" s="349" t="s">
        <v>509</v>
      </c>
      <c r="E4" s="349"/>
      <c r="F4" s="284"/>
      <c r="G4" s="284"/>
      <c r="H4" s="284">
        <v>1</v>
      </c>
      <c r="I4" s="349" t="s">
        <v>510</v>
      </c>
      <c r="J4" s="288"/>
      <c r="K4" s="288"/>
      <c r="L4" s="288"/>
      <c r="M4" s="288"/>
      <c r="N4" s="288"/>
      <c r="O4" s="363"/>
      <c r="P4" s="355">
        <f>O4*('2-δικαιώμ'!M4+'3-φύλλα2α'!F4)</f>
        <v>0</v>
      </c>
      <c r="Q4" s="364"/>
      <c r="R4" s="364"/>
      <c r="S4" s="364"/>
      <c r="T4" s="364"/>
      <c r="U4" s="365"/>
    </row>
    <row r="5" spans="1:25" s="287" customFormat="1" ht="15">
      <c r="A5" s="426">
        <f>'1-συμβολαια'!A5</f>
        <v>0</v>
      </c>
      <c r="B5" s="362" t="str">
        <f>'1-συμβολαια'!C5</f>
        <v>δανείου  3ου [=…τραπ] ΤΟΚΟΙ {προΠληρωθέντες VS εξόφλησης]</v>
      </c>
      <c r="C5" s="432">
        <v>1</v>
      </c>
      <c r="D5" s="349" t="s">
        <v>509</v>
      </c>
      <c r="E5" s="349"/>
      <c r="F5" s="284"/>
      <c r="G5" s="284"/>
      <c r="H5" s="284">
        <v>1</v>
      </c>
      <c r="I5" s="349" t="s">
        <v>510</v>
      </c>
      <c r="J5" s="288"/>
      <c r="K5" s="288"/>
      <c r="L5" s="288"/>
      <c r="M5" s="288"/>
      <c r="N5" s="288"/>
      <c r="O5" s="363"/>
      <c r="P5" s="355">
        <f>O5*('2-δικαιώμ'!M5+'3-φύλλα2α'!F5)</f>
        <v>0</v>
      </c>
      <c r="Q5" s="364"/>
      <c r="R5" s="364"/>
      <c r="S5" s="364"/>
      <c r="T5" s="364"/>
      <c r="U5" s="365"/>
    </row>
    <row r="6" spans="1:25" s="287" customFormat="1" ht="15">
      <c r="A6" s="426">
        <f>'1-συμβολαια'!A6</f>
        <v>0</v>
      </c>
      <c r="B6" s="362" t="str">
        <f>'1-συμβολαια'!C6</f>
        <v>δανείου 3ου [=…τραπ] κύρου 7.000.000δρχ ΕΞΟΦΛΗΣΗ</v>
      </c>
      <c r="C6" s="432">
        <v>1</v>
      </c>
      <c r="D6" s="349" t="s">
        <v>509</v>
      </c>
      <c r="E6" s="349"/>
      <c r="F6" s="284"/>
      <c r="G6" s="284"/>
      <c r="H6" s="284">
        <v>1</v>
      </c>
      <c r="I6" s="349" t="s">
        <v>510</v>
      </c>
      <c r="J6" s="288"/>
      <c r="K6" s="288"/>
      <c r="L6" s="288"/>
      <c r="M6" s="288"/>
      <c r="N6" s="288"/>
      <c r="O6" s="363"/>
      <c r="P6" s="355">
        <f>O6*('2-δικαιώμ'!M6+'3-φύλλα2α'!F6)</f>
        <v>0</v>
      </c>
      <c r="Q6" s="364"/>
      <c r="R6" s="364"/>
      <c r="S6" s="364"/>
      <c r="T6" s="364"/>
      <c r="U6" s="365"/>
    </row>
    <row r="7" spans="1:25" s="287" customFormat="1" ht="15">
      <c r="A7" s="426">
        <f>'1-συμβολαια'!A7</f>
        <v>0</v>
      </c>
      <c r="B7" s="362" t="str">
        <f>'1-συμβολαια'!C7</f>
        <v>υποθήκη δανείου  3ου [=…τραπ] κύρου 7.000.000δρχ  ΕΞΑΛΕΙΨΗ</v>
      </c>
      <c r="C7" s="432">
        <v>1</v>
      </c>
      <c r="D7" s="349" t="s">
        <v>509</v>
      </c>
      <c r="E7" s="349"/>
      <c r="F7" s="284"/>
      <c r="G7" s="284"/>
      <c r="H7" s="284">
        <v>1</v>
      </c>
      <c r="I7" s="349" t="s">
        <v>510</v>
      </c>
      <c r="J7" s="288"/>
      <c r="K7" s="288"/>
      <c r="L7" s="288"/>
      <c r="M7" s="288"/>
      <c r="N7" s="288"/>
      <c r="O7" s="363"/>
      <c r="P7" s="355">
        <f>O7*('2-δικαιώμ'!M7+'3-φύλλα2α'!F7)</f>
        <v>0</v>
      </c>
      <c r="Q7" s="364"/>
      <c r="R7" s="364"/>
      <c r="S7" s="364"/>
      <c r="T7" s="364"/>
      <c r="U7" s="365"/>
    </row>
    <row r="8" spans="1:25" s="287" customFormat="1" ht="15">
      <c r="A8" s="426">
        <f>'1-συμβολαια'!A8</f>
        <v>0</v>
      </c>
      <c r="B8" s="362" t="str">
        <f>'1-συμβολαια'!C8</f>
        <v>δανείου  3ου [=…τραπ] ΤΟΚΟΙ {προΠληρωθέντες VS εξόφλησης]</v>
      </c>
      <c r="C8" s="432">
        <v>1</v>
      </c>
      <c r="D8" s="349" t="s">
        <v>509</v>
      </c>
      <c r="E8" s="349"/>
      <c r="F8" s="284"/>
      <c r="G8" s="284"/>
      <c r="H8" s="284">
        <v>1</v>
      </c>
      <c r="I8" s="349" t="s">
        <v>510</v>
      </c>
      <c r="J8" s="288"/>
      <c r="K8" s="288"/>
      <c r="L8" s="288"/>
      <c r="M8" s="288"/>
      <c r="N8" s="288"/>
      <c r="O8" s="363"/>
      <c r="P8" s="355">
        <f>O8*('2-δικαιώμ'!M8+'3-φύλλα2α'!F8)</f>
        <v>0</v>
      </c>
      <c r="Q8" s="364"/>
      <c r="R8" s="364"/>
      <c r="S8" s="364"/>
      <c r="T8" s="364"/>
      <c r="U8" s="365"/>
    </row>
    <row r="9" spans="1:25" s="287" customFormat="1" ht="15">
      <c r="A9" s="426">
        <f>'1-συμβολαια'!A9</f>
        <v>0</v>
      </c>
      <c r="B9" s="362" t="str">
        <f>'1-συμβολαια'!C9</f>
        <v>δανείου 3ου κύρου 100.000δρχ ΕΞΟΦΛΗΣΗ</v>
      </c>
      <c r="C9" s="432">
        <v>1</v>
      </c>
      <c r="D9" s="349" t="s">
        <v>509</v>
      </c>
      <c r="E9" s="349"/>
      <c r="F9" s="284"/>
      <c r="G9" s="284"/>
      <c r="H9" s="284">
        <v>1</v>
      </c>
      <c r="I9" s="349" t="s">
        <v>510</v>
      </c>
      <c r="J9" s="288"/>
      <c r="K9" s="288"/>
      <c r="L9" s="288"/>
      <c r="M9" s="288"/>
      <c r="N9" s="288"/>
      <c r="O9" s="363"/>
      <c r="P9" s="355">
        <f>O9*('2-δικαιώμ'!M9+'3-φύλλα2α'!F9)</f>
        <v>0</v>
      </c>
      <c r="Q9" s="364"/>
      <c r="R9" s="364"/>
      <c r="S9" s="364"/>
      <c r="T9" s="364"/>
      <c r="U9" s="365"/>
    </row>
    <row r="10" spans="1:25" s="287" customFormat="1" ht="15">
      <c r="A10" s="426">
        <f>'1-συμβολαια'!A10</f>
        <v>0</v>
      </c>
      <c r="B10" s="362" t="str">
        <f>'1-συμβολαια'!C10</f>
        <v>υποθήκη δανείου  3ου κύρου 100.000δρχ  ΕΞΑΛΕΙΨΗ</v>
      </c>
      <c r="C10" s="432">
        <v>1</v>
      </c>
      <c r="D10" s="349" t="s">
        <v>509</v>
      </c>
      <c r="E10" s="349"/>
      <c r="F10" s="284"/>
      <c r="G10" s="284"/>
      <c r="H10" s="284">
        <v>1</v>
      </c>
      <c r="I10" s="349" t="s">
        <v>510</v>
      </c>
      <c r="J10" s="288"/>
      <c r="K10" s="288"/>
      <c r="L10" s="288"/>
      <c r="M10" s="288"/>
      <c r="N10" s="288"/>
      <c r="O10" s="363"/>
      <c r="P10" s="355">
        <f>O10*('2-δικαιώμ'!M10+'3-φύλλα2α'!F10)</f>
        <v>0</v>
      </c>
      <c r="Q10" s="364"/>
      <c r="R10" s="364"/>
      <c r="S10" s="364"/>
      <c r="T10" s="364"/>
      <c r="U10" s="365"/>
    </row>
    <row r="11" spans="1:25" s="287" customFormat="1" ht="15">
      <c r="A11" s="426">
        <f>'1-συμβολαια'!A11</f>
        <v>0</v>
      </c>
      <c r="B11" s="362" t="str">
        <f>'1-συμβολαια'!C11</f>
        <v>δανείου  3ου κύρου ΤΟΚΟΙ {προΠληρωθέντες VS εξόφλησης]</v>
      </c>
      <c r="C11" s="432">
        <v>1</v>
      </c>
      <c r="D11" s="349" t="s">
        <v>509</v>
      </c>
      <c r="E11" s="349"/>
      <c r="F11" s="284"/>
      <c r="G11" s="284"/>
      <c r="H11" s="284">
        <v>1</v>
      </c>
      <c r="I11" s="349" t="s">
        <v>510</v>
      </c>
      <c r="J11" s="288"/>
      <c r="K11" s="288"/>
      <c r="L11" s="288"/>
      <c r="M11" s="288"/>
      <c r="N11" s="288"/>
      <c r="O11" s="363"/>
      <c r="P11" s="355">
        <f>O11*('2-δικαιώμ'!M11+'3-φύλλα2α'!F11)</f>
        <v>0</v>
      </c>
      <c r="Q11" s="364"/>
      <c r="R11" s="364"/>
      <c r="S11" s="364"/>
      <c r="T11" s="364"/>
      <c r="U11" s="365"/>
    </row>
    <row r="12" spans="1:25" ht="15.75">
      <c r="A12" s="505" t="s">
        <v>47</v>
      </c>
      <c r="B12" s="506"/>
      <c r="C12" s="506"/>
      <c r="D12" s="506"/>
      <c r="E12" s="506"/>
      <c r="F12" s="506"/>
      <c r="G12" s="506"/>
      <c r="H12" s="506"/>
      <c r="I12" s="506"/>
      <c r="J12" s="506"/>
      <c r="K12" s="506"/>
      <c r="L12" s="506"/>
      <c r="M12" s="506"/>
      <c r="N12" s="506"/>
      <c r="O12" s="506"/>
      <c r="P12" s="102">
        <f>SUM(P3:P11)</f>
        <v>0</v>
      </c>
    </row>
    <row r="14" spans="1:25" ht="15.75">
      <c r="Q14" s="170" t="s">
        <v>149</v>
      </c>
      <c r="R14" s="134"/>
      <c r="S14" s="134"/>
      <c r="T14" s="134"/>
      <c r="U14" s="134"/>
      <c r="V14" s="134"/>
      <c r="W14" s="134"/>
      <c r="X14" s="134"/>
      <c r="Y14" s="123"/>
    </row>
    <row r="15" spans="1:25" ht="15.75">
      <c r="R15" s="151" t="s">
        <v>150</v>
      </c>
      <c r="S15" s="151"/>
      <c r="T15" s="151"/>
      <c r="U15" s="151"/>
      <c r="V15" s="151"/>
      <c r="W15" s="151"/>
      <c r="X15" s="151"/>
    </row>
    <row r="16" spans="1:25" ht="15.75">
      <c r="S16" s="170" t="s">
        <v>151</v>
      </c>
    </row>
  </sheetData>
  <mergeCells count="8">
    <mergeCell ref="Q1:U2"/>
    <mergeCell ref="A12:O1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R17" sqref="R17"/>
    </sheetView>
  </sheetViews>
  <sheetFormatPr defaultRowHeight="11.25"/>
  <cols>
    <col min="1" max="1" width="10.28515625" style="8" customWidth="1"/>
    <col min="2" max="2" width="53.85546875" style="95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7.140625" style="83" customWidth="1"/>
    <col min="19" max="19" width="7.28515625" style="83" customWidth="1"/>
    <col min="20" max="22" width="7.28515625" style="384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6.5703125" style="384" customWidth="1"/>
    <col min="29" max="30" width="6.28515625" style="83" customWidth="1"/>
    <col min="31" max="31" width="6.28515625" style="384" customWidth="1"/>
    <col min="32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6" t="s">
        <v>1</v>
      </c>
      <c r="B1" s="528" t="s">
        <v>0</v>
      </c>
      <c r="C1" s="472" t="s">
        <v>7</v>
      </c>
      <c r="D1" s="530" t="s">
        <v>3</v>
      </c>
      <c r="E1" s="531"/>
      <c r="F1" s="532" t="s">
        <v>456</v>
      </c>
      <c r="G1" s="533"/>
      <c r="H1" s="533"/>
      <c r="I1" s="533"/>
      <c r="J1" s="533"/>
      <c r="K1" s="533"/>
      <c r="L1" s="534"/>
      <c r="M1" s="535" t="s">
        <v>389</v>
      </c>
      <c r="N1" s="536"/>
      <c r="O1" s="537" t="s">
        <v>256</v>
      </c>
      <c r="P1" s="538"/>
      <c r="Q1" s="539" t="s">
        <v>388</v>
      </c>
      <c r="R1" s="527" t="s">
        <v>175</v>
      </c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</row>
    <row r="2" spans="1:41" ht="23.25" thickBot="1">
      <c r="A2" s="467"/>
      <c r="B2" s="529"/>
      <c r="C2" s="473"/>
      <c r="D2" s="175" t="s">
        <v>4</v>
      </c>
      <c r="E2" s="160" t="s">
        <v>9</v>
      </c>
      <c r="F2" s="238" t="s">
        <v>4</v>
      </c>
      <c r="G2" s="176" t="s">
        <v>9</v>
      </c>
      <c r="H2" s="158" t="s">
        <v>47</v>
      </c>
      <c r="I2" s="237" t="s">
        <v>9</v>
      </c>
      <c r="J2" s="219" t="s">
        <v>357</v>
      </c>
      <c r="K2" s="219" t="s">
        <v>374</v>
      </c>
      <c r="L2" s="221" t="s">
        <v>359</v>
      </c>
      <c r="M2" s="237" t="s">
        <v>23</v>
      </c>
      <c r="N2" s="239" t="s">
        <v>90</v>
      </c>
      <c r="O2" s="237" t="s">
        <v>23</v>
      </c>
      <c r="P2" s="233" t="s">
        <v>9</v>
      </c>
      <c r="Q2" s="540"/>
      <c r="R2" s="178" t="s">
        <v>133</v>
      </c>
      <c r="S2" s="178" t="s">
        <v>173</v>
      </c>
      <c r="T2" s="399" t="s">
        <v>134</v>
      </c>
      <c r="U2" s="399" t="s">
        <v>260</v>
      </c>
      <c r="V2" s="399" t="s">
        <v>135</v>
      </c>
      <c r="W2" s="178" t="s">
        <v>261</v>
      </c>
      <c r="X2" s="178" t="s">
        <v>152</v>
      </c>
      <c r="Y2" s="178" t="s">
        <v>174</v>
      </c>
      <c r="Z2" s="178" t="s">
        <v>153</v>
      </c>
      <c r="AA2" s="178" t="s">
        <v>262</v>
      </c>
      <c r="AB2" s="399" t="s">
        <v>154</v>
      </c>
      <c r="AC2" s="178" t="s">
        <v>263</v>
      </c>
      <c r="AD2" s="178" t="s">
        <v>155</v>
      </c>
      <c r="AE2" s="399" t="s">
        <v>278</v>
      </c>
      <c r="AF2" s="178" t="s">
        <v>279</v>
      </c>
      <c r="AG2" s="280" t="s">
        <v>280</v>
      </c>
      <c r="AH2" s="178" t="s">
        <v>281</v>
      </c>
      <c r="AI2" s="178" t="s">
        <v>282</v>
      </c>
      <c r="AJ2" s="178" t="s">
        <v>420</v>
      </c>
      <c r="AK2" s="178" t="s">
        <v>421</v>
      </c>
      <c r="AL2" s="178"/>
      <c r="AM2" s="265" t="s">
        <v>94</v>
      </c>
      <c r="AN2" s="263" t="s">
        <v>47</v>
      </c>
      <c r="AO2" s="264" t="s">
        <v>29</v>
      </c>
    </row>
    <row r="3" spans="1:41" s="5" customFormat="1">
      <c r="A3" s="418" t="str">
        <f>'1-συμβολαια'!A3</f>
        <v>4ο</v>
      </c>
      <c r="B3" s="359" t="str">
        <f>'1-συμβολαια'!C3</f>
        <v>δανείου 3ου [=…τραπ] κύρου 7.000.000δρχ ΕΞΟΦΛΗΣΗ</v>
      </c>
      <c r="C3" s="350">
        <f>'1-συμβολαια'!D3</f>
        <v>0</v>
      </c>
      <c r="D3" s="435">
        <f>'3-φύλλα2α'!D3</f>
        <v>2</v>
      </c>
      <c r="E3" s="435">
        <f>'3-φύλλα2α'!E3</f>
        <v>2</v>
      </c>
      <c r="F3" s="284">
        <v>2</v>
      </c>
      <c r="G3" s="284"/>
      <c r="H3" s="345">
        <f t="shared" ref="H3:H11" si="0">F3*D3*4</f>
        <v>16</v>
      </c>
      <c r="I3" s="436">
        <f t="shared" ref="I3:I11" si="1">E3*G3*4</f>
        <v>0</v>
      </c>
      <c r="J3" s="436">
        <f t="shared" ref="J3:J11" si="2">H3*5%</f>
        <v>0.8</v>
      </c>
      <c r="K3" s="436">
        <f t="shared" ref="K3:K11" si="3">H3*5%</f>
        <v>0.8</v>
      </c>
      <c r="L3" s="436">
        <f t="shared" ref="L3:L11" si="4">H3*1%</f>
        <v>0.16</v>
      </c>
      <c r="M3" s="436">
        <f t="shared" ref="M3:M11" si="5">H3-O3</f>
        <v>14.24</v>
      </c>
      <c r="N3" s="436">
        <f t="shared" ref="N3:N11" si="6">I3-P3</f>
        <v>0</v>
      </c>
      <c r="O3" s="436">
        <f t="shared" ref="O3:O11" si="7">J3+K3+L3</f>
        <v>1.76</v>
      </c>
      <c r="P3" s="436">
        <f t="shared" ref="P3:P11" si="8">I3*11%</f>
        <v>0</v>
      </c>
      <c r="Q3" s="436">
        <f t="shared" ref="Q3:Q11" si="9">O3-P3</f>
        <v>1.76</v>
      </c>
      <c r="R3" s="369">
        <v>28</v>
      </c>
      <c r="S3" s="369">
        <v>5</v>
      </c>
      <c r="T3" s="371"/>
      <c r="U3" s="371"/>
      <c r="V3" s="371"/>
      <c r="W3" s="369"/>
      <c r="X3" s="369"/>
      <c r="Y3" s="369"/>
      <c r="Z3" s="369"/>
      <c r="AA3" s="369"/>
      <c r="AB3" s="371"/>
      <c r="AC3" s="369"/>
      <c r="AD3" s="371"/>
      <c r="AE3" s="371"/>
      <c r="AF3" s="369"/>
      <c r="AG3" s="369"/>
      <c r="AH3" s="369"/>
      <c r="AI3" s="369"/>
      <c r="AJ3" s="369"/>
      <c r="AK3" s="369"/>
      <c r="AL3" s="369"/>
      <c r="AM3" s="370">
        <f t="shared" ref="AM3:AM11" si="10">U3+Y3+AA3+AI3+AK3</f>
        <v>0</v>
      </c>
      <c r="AN3" s="371">
        <f t="shared" ref="AN3:AN11" si="11">R3+S3+T3+V3+W3+X3+Z3+AB3+AC3+AD3+AE3+AF3+AG3+AH3+AJ3+AL3</f>
        <v>33</v>
      </c>
      <c r="AO3" s="425"/>
    </row>
    <row r="4" spans="1:41" s="5" customFormat="1">
      <c r="A4" s="419">
        <f>'1-συμβολαια'!A4</f>
        <v>0</v>
      </c>
      <c r="B4" s="348" t="str">
        <f>'1-συμβολαια'!C4</f>
        <v>υποθήκη δανείου  3ου [=…τραπ] κύρου 7.000.000δρχ  ΕΞΑΛΕΙΨΗ</v>
      </c>
      <c r="C4" s="350">
        <f>'1-συμβολαια'!D4</f>
        <v>0</v>
      </c>
      <c r="D4" s="366">
        <f>'3-φύλλα2α'!D4</f>
        <v>2</v>
      </c>
      <c r="E4" s="366">
        <f>'3-φύλλα2α'!E4</f>
        <v>0</v>
      </c>
      <c r="F4" s="288"/>
      <c r="G4" s="288"/>
      <c r="H4" s="344">
        <f t="shared" si="0"/>
        <v>0</v>
      </c>
      <c r="I4" s="367">
        <f t="shared" si="1"/>
        <v>0</v>
      </c>
      <c r="J4" s="367">
        <f t="shared" si="2"/>
        <v>0</v>
      </c>
      <c r="K4" s="367">
        <f t="shared" si="3"/>
        <v>0</v>
      </c>
      <c r="L4" s="367">
        <f t="shared" si="4"/>
        <v>0</v>
      </c>
      <c r="M4" s="367">
        <f t="shared" si="5"/>
        <v>0</v>
      </c>
      <c r="N4" s="367">
        <f t="shared" si="6"/>
        <v>0</v>
      </c>
      <c r="O4" s="367">
        <f t="shared" si="7"/>
        <v>0</v>
      </c>
      <c r="P4" s="367">
        <f t="shared" si="8"/>
        <v>0</v>
      </c>
      <c r="Q4" s="367">
        <f t="shared" si="9"/>
        <v>0</v>
      </c>
      <c r="R4" s="351"/>
      <c r="S4" s="351"/>
      <c r="T4" s="368">
        <v>8</v>
      </c>
      <c r="U4" s="368">
        <v>1.98</v>
      </c>
      <c r="V4" s="368"/>
      <c r="W4" s="351"/>
      <c r="X4" s="351"/>
      <c r="Y4" s="351"/>
      <c r="Z4" s="351"/>
      <c r="AA4" s="351"/>
      <c r="AB4" s="368"/>
      <c r="AC4" s="351"/>
      <c r="AD4" s="368"/>
      <c r="AE4" s="368"/>
      <c r="AF4" s="351"/>
      <c r="AG4" s="369"/>
      <c r="AH4" s="369"/>
      <c r="AI4" s="369"/>
      <c r="AJ4" s="369"/>
      <c r="AK4" s="369"/>
      <c r="AL4" s="369"/>
      <c r="AM4" s="370">
        <f t="shared" si="10"/>
        <v>1.98</v>
      </c>
      <c r="AN4" s="371">
        <f t="shared" si="11"/>
        <v>8</v>
      </c>
      <c r="AO4" s="286"/>
    </row>
    <row r="5" spans="1:41" s="5" customFormat="1">
      <c r="A5" s="419">
        <f>'1-συμβολαια'!A5</f>
        <v>0</v>
      </c>
      <c r="B5" s="348" t="str">
        <f>'1-συμβολαια'!C5</f>
        <v>δανείου  3ου [=…τραπ] ΤΟΚΟΙ {προΠληρωθέντες VS εξόφλησης]</v>
      </c>
      <c r="C5" s="350">
        <f>'1-συμβολαια'!D5</f>
        <v>1888.88</v>
      </c>
      <c r="D5" s="366">
        <f>'3-φύλλα2α'!D5</f>
        <v>2</v>
      </c>
      <c r="E5" s="366">
        <f>'3-φύλλα2α'!E5</f>
        <v>0</v>
      </c>
      <c r="F5" s="288"/>
      <c r="G5" s="288"/>
      <c r="H5" s="344">
        <f t="shared" si="0"/>
        <v>0</v>
      </c>
      <c r="I5" s="367">
        <f t="shared" si="1"/>
        <v>0</v>
      </c>
      <c r="J5" s="367">
        <f t="shared" si="2"/>
        <v>0</v>
      </c>
      <c r="K5" s="367">
        <f t="shared" si="3"/>
        <v>0</v>
      </c>
      <c r="L5" s="367">
        <f t="shared" si="4"/>
        <v>0</v>
      </c>
      <c r="M5" s="367">
        <f t="shared" si="5"/>
        <v>0</v>
      </c>
      <c r="N5" s="367">
        <f t="shared" si="6"/>
        <v>0</v>
      </c>
      <c r="O5" s="367">
        <f t="shared" si="7"/>
        <v>0</v>
      </c>
      <c r="P5" s="367">
        <f t="shared" si="8"/>
        <v>0</v>
      </c>
      <c r="Q5" s="367">
        <f t="shared" si="9"/>
        <v>0</v>
      </c>
      <c r="R5" s="351"/>
      <c r="S5" s="351"/>
      <c r="T5" s="368"/>
      <c r="U5" s="368"/>
      <c r="V5" s="368"/>
      <c r="W5" s="351"/>
      <c r="X5" s="351"/>
      <c r="Y5" s="351"/>
      <c r="Z5" s="351"/>
      <c r="AA5" s="351"/>
      <c r="AB5" s="368"/>
      <c r="AC5" s="351"/>
      <c r="AD5" s="368"/>
      <c r="AE5" s="368"/>
      <c r="AF5" s="351"/>
      <c r="AG5" s="369"/>
      <c r="AH5" s="369"/>
      <c r="AI5" s="369"/>
      <c r="AJ5" s="369"/>
      <c r="AK5" s="369"/>
      <c r="AL5" s="369"/>
      <c r="AM5" s="370">
        <f t="shared" si="10"/>
        <v>0</v>
      </c>
      <c r="AN5" s="371">
        <f t="shared" si="11"/>
        <v>0</v>
      </c>
      <c r="AO5" s="286"/>
    </row>
    <row r="6" spans="1:41" s="5" customFormat="1">
      <c r="A6" s="419">
        <f>'1-συμβολαια'!A6</f>
        <v>0</v>
      </c>
      <c r="B6" s="348" t="str">
        <f>'1-συμβολαια'!C6</f>
        <v>δανείου 3ου [=…τραπ] κύρου 7.000.000δρχ ΕΞΟΦΛΗΣΗ</v>
      </c>
      <c r="C6" s="350">
        <f>'1-συμβολαια'!D6</f>
        <v>0</v>
      </c>
      <c r="D6" s="366">
        <f>'3-φύλλα2α'!D6</f>
        <v>2</v>
      </c>
      <c r="E6" s="366">
        <f>'3-φύλλα2α'!E6</f>
        <v>0</v>
      </c>
      <c r="F6" s="288"/>
      <c r="G6" s="288"/>
      <c r="H6" s="344">
        <f t="shared" si="0"/>
        <v>0</v>
      </c>
      <c r="I6" s="367">
        <f t="shared" si="1"/>
        <v>0</v>
      </c>
      <c r="J6" s="367">
        <f t="shared" si="2"/>
        <v>0</v>
      </c>
      <c r="K6" s="367">
        <f t="shared" si="3"/>
        <v>0</v>
      </c>
      <c r="L6" s="367">
        <f t="shared" si="4"/>
        <v>0</v>
      </c>
      <c r="M6" s="367">
        <f t="shared" si="5"/>
        <v>0</v>
      </c>
      <c r="N6" s="367">
        <f t="shared" si="6"/>
        <v>0</v>
      </c>
      <c r="O6" s="367">
        <f t="shared" si="7"/>
        <v>0</v>
      </c>
      <c r="P6" s="367">
        <f t="shared" si="8"/>
        <v>0</v>
      </c>
      <c r="Q6" s="367">
        <f t="shared" si="9"/>
        <v>0</v>
      </c>
      <c r="R6" s="351"/>
      <c r="S6" s="351"/>
      <c r="T6" s="368"/>
      <c r="U6" s="368"/>
      <c r="V6" s="368"/>
      <c r="W6" s="351"/>
      <c r="X6" s="351"/>
      <c r="Y6" s="351"/>
      <c r="Z6" s="351"/>
      <c r="AA6" s="351"/>
      <c r="AB6" s="368"/>
      <c r="AC6" s="351"/>
      <c r="AD6" s="368"/>
      <c r="AE6" s="368"/>
      <c r="AF6" s="351"/>
      <c r="AG6" s="369"/>
      <c r="AH6" s="369"/>
      <c r="AI6" s="369"/>
      <c r="AJ6" s="369"/>
      <c r="AK6" s="369"/>
      <c r="AL6" s="369"/>
      <c r="AM6" s="370">
        <f t="shared" si="10"/>
        <v>0</v>
      </c>
      <c r="AN6" s="371">
        <f t="shared" si="11"/>
        <v>0</v>
      </c>
      <c r="AO6" s="286"/>
    </row>
    <row r="7" spans="1:41" s="5" customFormat="1">
      <c r="A7" s="419">
        <f>'1-συμβολαια'!A7</f>
        <v>0</v>
      </c>
      <c r="B7" s="348" t="str">
        <f>'1-συμβολαια'!C7</f>
        <v>υποθήκη δανείου  3ου [=…τραπ] κύρου 7.000.000δρχ  ΕΞΑΛΕΙΨΗ</v>
      </c>
      <c r="C7" s="350">
        <f>'1-συμβολαια'!D7</f>
        <v>0</v>
      </c>
      <c r="D7" s="366">
        <f>'3-φύλλα2α'!D7</f>
        <v>2</v>
      </c>
      <c r="E7" s="366">
        <f>'3-φύλλα2α'!E7</f>
        <v>0</v>
      </c>
      <c r="F7" s="288"/>
      <c r="G7" s="288"/>
      <c r="H7" s="344">
        <f t="shared" si="0"/>
        <v>0</v>
      </c>
      <c r="I7" s="367">
        <f t="shared" si="1"/>
        <v>0</v>
      </c>
      <c r="J7" s="367">
        <f t="shared" si="2"/>
        <v>0</v>
      </c>
      <c r="K7" s="367">
        <f t="shared" si="3"/>
        <v>0</v>
      </c>
      <c r="L7" s="367">
        <f t="shared" si="4"/>
        <v>0</v>
      </c>
      <c r="M7" s="367">
        <f t="shared" si="5"/>
        <v>0</v>
      </c>
      <c r="N7" s="367">
        <f t="shared" si="6"/>
        <v>0</v>
      </c>
      <c r="O7" s="367">
        <f t="shared" si="7"/>
        <v>0</v>
      </c>
      <c r="P7" s="367">
        <f t="shared" si="8"/>
        <v>0</v>
      </c>
      <c r="Q7" s="367">
        <f t="shared" si="9"/>
        <v>0</v>
      </c>
      <c r="R7" s="351"/>
      <c r="S7" s="351"/>
      <c r="T7" s="368">
        <v>8</v>
      </c>
      <c r="U7" s="368">
        <v>1.98</v>
      </c>
      <c r="V7" s="368"/>
      <c r="W7" s="351"/>
      <c r="X7" s="351"/>
      <c r="Y7" s="351"/>
      <c r="Z7" s="351"/>
      <c r="AA7" s="351"/>
      <c r="AB7" s="368"/>
      <c r="AC7" s="351"/>
      <c r="AD7" s="368"/>
      <c r="AE7" s="368"/>
      <c r="AF7" s="351"/>
      <c r="AG7" s="369"/>
      <c r="AH7" s="369"/>
      <c r="AI7" s="369"/>
      <c r="AJ7" s="369"/>
      <c r="AK7" s="369"/>
      <c r="AL7" s="369"/>
      <c r="AM7" s="370">
        <f t="shared" si="10"/>
        <v>1.98</v>
      </c>
      <c r="AN7" s="371">
        <f t="shared" si="11"/>
        <v>8</v>
      </c>
      <c r="AO7" s="286"/>
    </row>
    <row r="8" spans="1:41" s="5" customFormat="1">
      <c r="A8" s="419">
        <f>'1-συμβολαια'!A8</f>
        <v>0</v>
      </c>
      <c r="B8" s="348" t="str">
        <f>'1-συμβολαια'!C8</f>
        <v>δανείου  3ου [=…τραπ] ΤΟΚΟΙ {προΠληρωθέντες VS εξόφλησης]</v>
      </c>
      <c r="C8" s="350">
        <f>'1-συμβολαια'!D8</f>
        <v>1888.88</v>
      </c>
      <c r="D8" s="366">
        <f>'3-φύλλα2α'!D8</f>
        <v>2</v>
      </c>
      <c r="E8" s="366">
        <f>'3-φύλλα2α'!E8</f>
        <v>0</v>
      </c>
      <c r="F8" s="288"/>
      <c r="G8" s="288"/>
      <c r="H8" s="344">
        <f t="shared" si="0"/>
        <v>0</v>
      </c>
      <c r="I8" s="367">
        <f t="shared" si="1"/>
        <v>0</v>
      </c>
      <c r="J8" s="367">
        <f t="shared" si="2"/>
        <v>0</v>
      </c>
      <c r="K8" s="367">
        <f t="shared" si="3"/>
        <v>0</v>
      </c>
      <c r="L8" s="367">
        <f t="shared" si="4"/>
        <v>0</v>
      </c>
      <c r="M8" s="367">
        <f t="shared" si="5"/>
        <v>0</v>
      </c>
      <c r="N8" s="367">
        <f t="shared" si="6"/>
        <v>0</v>
      </c>
      <c r="O8" s="367">
        <f t="shared" si="7"/>
        <v>0</v>
      </c>
      <c r="P8" s="367">
        <f t="shared" si="8"/>
        <v>0</v>
      </c>
      <c r="Q8" s="367">
        <f t="shared" si="9"/>
        <v>0</v>
      </c>
      <c r="R8" s="351"/>
      <c r="S8" s="351"/>
      <c r="T8" s="368"/>
      <c r="U8" s="368"/>
      <c r="V8" s="368"/>
      <c r="W8" s="351"/>
      <c r="X8" s="351"/>
      <c r="Y8" s="351"/>
      <c r="Z8" s="351"/>
      <c r="AA8" s="351"/>
      <c r="AB8" s="368"/>
      <c r="AC8" s="351"/>
      <c r="AD8" s="368"/>
      <c r="AE8" s="368"/>
      <c r="AF8" s="351"/>
      <c r="AG8" s="369"/>
      <c r="AH8" s="369"/>
      <c r="AI8" s="369"/>
      <c r="AJ8" s="369"/>
      <c r="AK8" s="369"/>
      <c r="AL8" s="369"/>
      <c r="AM8" s="370">
        <f t="shared" si="10"/>
        <v>0</v>
      </c>
      <c r="AN8" s="371">
        <f t="shared" si="11"/>
        <v>0</v>
      </c>
      <c r="AO8" s="286"/>
    </row>
    <row r="9" spans="1:41" s="5" customFormat="1">
      <c r="A9" s="419">
        <f>'1-συμβολαια'!A9</f>
        <v>0</v>
      </c>
      <c r="B9" s="348" t="str">
        <f>'1-συμβολαια'!C9</f>
        <v>δανείου 3ου κύρου 100.000δρχ ΕΞΟΦΛΗΣΗ</v>
      </c>
      <c r="C9" s="350">
        <f>'1-συμβολαια'!D9</f>
        <v>0</v>
      </c>
      <c r="D9" s="366">
        <f>'3-φύλλα2α'!D9</f>
        <v>2</v>
      </c>
      <c r="E9" s="366">
        <f>'3-φύλλα2α'!E9</f>
        <v>0</v>
      </c>
      <c r="F9" s="288"/>
      <c r="G9" s="288"/>
      <c r="H9" s="344">
        <f t="shared" si="0"/>
        <v>0</v>
      </c>
      <c r="I9" s="367">
        <f t="shared" si="1"/>
        <v>0</v>
      </c>
      <c r="J9" s="367">
        <f t="shared" si="2"/>
        <v>0</v>
      </c>
      <c r="K9" s="367">
        <f t="shared" si="3"/>
        <v>0</v>
      </c>
      <c r="L9" s="367">
        <f t="shared" si="4"/>
        <v>0</v>
      </c>
      <c r="M9" s="367">
        <f t="shared" si="5"/>
        <v>0</v>
      </c>
      <c r="N9" s="367">
        <f t="shared" si="6"/>
        <v>0</v>
      </c>
      <c r="O9" s="367">
        <f t="shared" si="7"/>
        <v>0</v>
      </c>
      <c r="P9" s="367">
        <f t="shared" si="8"/>
        <v>0</v>
      </c>
      <c r="Q9" s="367">
        <f t="shared" si="9"/>
        <v>0</v>
      </c>
      <c r="R9" s="351"/>
      <c r="S9" s="351"/>
      <c r="T9" s="368"/>
      <c r="U9" s="368"/>
      <c r="V9" s="368"/>
      <c r="W9" s="351"/>
      <c r="X9" s="351"/>
      <c r="Y9" s="351"/>
      <c r="Z9" s="351"/>
      <c r="AA9" s="351"/>
      <c r="AB9" s="368"/>
      <c r="AC9" s="351"/>
      <c r="AD9" s="368"/>
      <c r="AE9" s="368"/>
      <c r="AF9" s="351"/>
      <c r="AG9" s="369"/>
      <c r="AH9" s="369"/>
      <c r="AI9" s="369"/>
      <c r="AJ9" s="369"/>
      <c r="AK9" s="369"/>
      <c r="AL9" s="369"/>
      <c r="AM9" s="370">
        <f t="shared" si="10"/>
        <v>0</v>
      </c>
      <c r="AN9" s="371">
        <f t="shared" si="11"/>
        <v>0</v>
      </c>
      <c r="AO9" s="286"/>
    </row>
    <row r="10" spans="1:41" s="5" customFormat="1">
      <c r="A10" s="419">
        <f>'1-συμβολαια'!A10</f>
        <v>0</v>
      </c>
      <c r="B10" s="348" t="str">
        <f>'1-συμβολαια'!C10</f>
        <v>υποθήκη δανείου  3ου κύρου 100.000δρχ  ΕΞΑΛΕΙΨΗ</v>
      </c>
      <c r="C10" s="350">
        <f>'1-συμβολαια'!D10</f>
        <v>0</v>
      </c>
      <c r="D10" s="366">
        <f>'3-φύλλα2α'!D10</f>
        <v>2</v>
      </c>
      <c r="E10" s="366">
        <f>'3-φύλλα2α'!E10</f>
        <v>0</v>
      </c>
      <c r="F10" s="288"/>
      <c r="G10" s="288"/>
      <c r="H10" s="344">
        <f t="shared" si="0"/>
        <v>0</v>
      </c>
      <c r="I10" s="367">
        <f t="shared" si="1"/>
        <v>0</v>
      </c>
      <c r="J10" s="367">
        <f t="shared" si="2"/>
        <v>0</v>
      </c>
      <c r="K10" s="367">
        <f t="shared" si="3"/>
        <v>0</v>
      </c>
      <c r="L10" s="367">
        <f t="shared" si="4"/>
        <v>0</v>
      </c>
      <c r="M10" s="367">
        <f t="shared" si="5"/>
        <v>0</v>
      </c>
      <c r="N10" s="367">
        <f t="shared" si="6"/>
        <v>0</v>
      </c>
      <c r="O10" s="367">
        <f t="shared" si="7"/>
        <v>0</v>
      </c>
      <c r="P10" s="367">
        <f t="shared" si="8"/>
        <v>0</v>
      </c>
      <c r="Q10" s="367">
        <f t="shared" si="9"/>
        <v>0</v>
      </c>
      <c r="R10" s="351"/>
      <c r="S10" s="351"/>
      <c r="T10" s="368">
        <v>8</v>
      </c>
      <c r="U10" s="368">
        <v>1.98</v>
      </c>
      <c r="V10" s="368"/>
      <c r="W10" s="351"/>
      <c r="X10" s="351"/>
      <c r="Y10" s="351"/>
      <c r="Z10" s="351"/>
      <c r="AA10" s="351"/>
      <c r="AB10" s="368"/>
      <c r="AC10" s="351"/>
      <c r="AD10" s="368"/>
      <c r="AE10" s="368"/>
      <c r="AF10" s="351"/>
      <c r="AG10" s="369"/>
      <c r="AH10" s="369"/>
      <c r="AI10" s="369"/>
      <c r="AJ10" s="369"/>
      <c r="AK10" s="369"/>
      <c r="AL10" s="369"/>
      <c r="AM10" s="370">
        <f t="shared" si="10"/>
        <v>1.98</v>
      </c>
      <c r="AN10" s="371">
        <f t="shared" si="11"/>
        <v>8</v>
      </c>
      <c r="AO10" s="286"/>
    </row>
    <row r="11" spans="1:41" s="5" customFormat="1">
      <c r="A11" s="419">
        <f>'1-συμβολαια'!A11</f>
        <v>0</v>
      </c>
      <c r="B11" s="348" t="str">
        <f>'1-συμβολαια'!C11</f>
        <v>δανείου  3ου κύρου ΤΟΚΟΙ {προΠληρωθέντες VS εξόφλησης]</v>
      </c>
      <c r="C11" s="350">
        <f>'1-συμβολαια'!D11</f>
        <v>222.22</v>
      </c>
      <c r="D11" s="366">
        <f>'3-φύλλα2α'!D11</f>
        <v>2</v>
      </c>
      <c r="E11" s="366">
        <f>'3-φύλλα2α'!E11</f>
        <v>0</v>
      </c>
      <c r="F11" s="288"/>
      <c r="G11" s="288"/>
      <c r="H11" s="344">
        <f t="shared" si="0"/>
        <v>0</v>
      </c>
      <c r="I11" s="367">
        <f t="shared" si="1"/>
        <v>0</v>
      </c>
      <c r="J11" s="367">
        <f t="shared" si="2"/>
        <v>0</v>
      </c>
      <c r="K11" s="367">
        <f t="shared" si="3"/>
        <v>0</v>
      </c>
      <c r="L11" s="367">
        <f t="shared" si="4"/>
        <v>0</v>
      </c>
      <c r="M11" s="367">
        <f t="shared" si="5"/>
        <v>0</v>
      </c>
      <c r="N11" s="367">
        <f t="shared" si="6"/>
        <v>0</v>
      </c>
      <c r="O11" s="367">
        <f t="shared" si="7"/>
        <v>0</v>
      </c>
      <c r="P11" s="367">
        <f t="shared" si="8"/>
        <v>0</v>
      </c>
      <c r="Q11" s="367">
        <f t="shared" si="9"/>
        <v>0</v>
      </c>
      <c r="R11" s="351"/>
      <c r="S11" s="351"/>
      <c r="T11" s="368"/>
      <c r="U11" s="368"/>
      <c r="V11" s="368"/>
      <c r="W11" s="351"/>
      <c r="X11" s="351"/>
      <c r="Y11" s="351"/>
      <c r="Z11" s="351"/>
      <c r="AA11" s="351"/>
      <c r="AB11" s="368"/>
      <c r="AC11" s="351"/>
      <c r="AD11" s="368"/>
      <c r="AE11" s="368"/>
      <c r="AF11" s="351"/>
      <c r="AG11" s="369"/>
      <c r="AH11" s="369"/>
      <c r="AI11" s="369"/>
      <c r="AJ11" s="369"/>
      <c r="AK11" s="369"/>
      <c r="AL11" s="369"/>
      <c r="AM11" s="370">
        <f t="shared" si="10"/>
        <v>0</v>
      </c>
      <c r="AN11" s="371">
        <f t="shared" si="11"/>
        <v>0</v>
      </c>
      <c r="AO11" s="286"/>
    </row>
    <row r="12" spans="1:41">
      <c r="A12" s="464" t="s">
        <v>47</v>
      </c>
      <c r="B12" s="465"/>
      <c r="C12" s="465"/>
      <c r="D12" s="465"/>
      <c r="E12" s="465"/>
      <c r="F12" s="465"/>
      <c r="G12" s="526"/>
      <c r="H12" s="39">
        <f t="shared" ref="H12:W12" si="12">SUM(H3:H11)</f>
        <v>16</v>
      </c>
      <c r="I12" s="39">
        <f t="shared" si="12"/>
        <v>0</v>
      </c>
      <c r="J12" s="39">
        <f t="shared" si="12"/>
        <v>0.8</v>
      </c>
      <c r="K12" s="39">
        <f t="shared" si="12"/>
        <v>0.8</v>
      </c>
      <c r="L12" s="39">
        <f t="shared" si="12"/>
        <v>0.16</v>
      </c>
      <c r="M12" s="39">
        <f t="shared" si="12"/>
        <v>14.24</v>
      </c>
      <c r="N12" s="39">
        <f t="shared" si="12"/>
        <v>0</v>
      </c>
      <c r="O12" s="39">
        <f t="shared" si="12"/>
        <v>1.76</v>
      </c>
      <c r="P12" s="39">
        <f t="shared" si="12"/>
        <v>0</v>
      </c>
      <c r="Q12" s="39">
        <f t="shared" si="12"/>
        <v>1.76</v>
      </c>
      <c r="R12" s="39">
        <f t="shared" si="12"/>
        <v>28</v>
      </c>
      <c r="S12" s="39">
        <f t="shared" si="12"/>
        <v>5</v>
      </c>
      <c r="T12" s="39">
        <f t="shared" si="12"/>
        <v>24</v>
      </c>
      <c r="U12" s="39">
        <f t="shared" si="12"/>
        <v>5.9399999999999995</v>
      </c>
      <c r="V12" s="39">
        <f t="shared" si="12"/>
        <v>0</v>
      </c>
      <c r="W12" s="39">
        <f t="shared" si="12"/>
        <v>0</v>
      </c>
      <c r="X12" s="39"/>
      <c r="Y12" s="39"/>
      <c r="Z12" s="39"/>
      <c r="AA12" s="39">
        <f t="shared" ref="AA12:AF12" si="13">SUM(AA3:AA11)</f>
        <v>0</v>
      </c>
      <c r="AB12" s="39">
        <f t="shared" si="13"/>
        <v>0</v>
      </c>
      <c r="AC12" s="39">
        <f t="shared" si="13"/>
        <v>0</v>
      </c>
      <c r="AD12" s="39">
        <f t="shared" si="13"/>
        <v>0</v>
      </c>
      <c r="AE12" s="39">
        <f t="shared" si="13"/>
        <v>0</v>
      </c>
      <c r="AF12" s="39">
        <f t="shared" si="13"/>
        <v>0</v>
      </c>
      <c r="AG12" s="281"/>
      <c r="AH12" s="39">
        <f>SUM(AH3:AH11)</f>
        <v>0</v>
      </c>
      <c r="AI12" s="39">
        <f>SUM(AI3:AI11)</f>
        <v>0</v>
      </c>
      <c r="AJ12" s="39"/>
      <c r="AK12" s="39"/>
      <c r="AL12" s="39">
        <f>SUM(AL3:AL11)</f>
        <v>0</v>
      </c>
      <c r="AM12" s="39">
        <f>SUM(AM3:AM11)</f>
        <v>5.9399999999999995</v>
      </c>
      <c r="AN12" s="39">
        <f>SUM(AN3:AN11)</f>
        <v>57</v>
      </c>
    </row>
    <row r="14" spans="1:41">
      <c r="R14" s="172" t="s">
        <v>419</v>
      </c>
      <c r="S14" s="181"/>
      <c r="T14" s="184"/>
      <c r="U14" s="184"/>
      <c r="V14" s="184"/>
      <c r="W14" s="181"/>
      <c r="X14" s="182"/>
      <c r="Y14" s="182"/>
      <c r="Z14" s="182"/>
      <c r="AA14" s="182"/>
      <c r="AB14" s="400"/>
      <c r="AC14" s="182"/>
      <c r="AD14" s="182"/>
      <c r="AE14" s="383"/>
      <c r="AF14" s="88"/>
      <c r="AG14" s="88"/>
      <c r="AH14" s="88"/>
      <c r="AI14" s="88"/>
      <c r="AJ14" s="88"/>
      <c r="AK14" s="88"/>
      <c r="AL14" s="88"/>
      <c r="AM14" s="88"/>
      <c r="AN14" s="88"/>
    </row>
    <row r="15" spans="1:41" ht="15.75">
      <c r="B15" s="328" t="s">
        <v>455</v>
      </c>
      <c r="C15" s="329"/>
      <c r="D15" s="329"/>
      <c r="E15" s="329"/>
      <c r="R15" s="182"/>
      <c r="S15" s="183" t="s">
        <v>231</v>
      </c>
      <c r="T15" s="400"/>
      <c r="U15" s="400"/>
      <c r="V15" s="400"/>
      <c r="W15" s="182"/>
      <c r="X15" s="182"/>
      <c r="Y15" s="182"/>
      <c r="Z15" s="182"/>
      <c r="AA15" s="182"/>
      <c r="AB15" s="400"/>
      <c r="AC15" s="182"/>
      <c r="AD15" s="182"/>
      <c r="AE15" s="383"/>
      <c r="AF15" s="88"/>
      <c r="AG15" s="88"/>
      <c r="AH15" s="88"/>
      <c r="AI15" s="88"/>
      <c r="AJ15" s="88"/>
      <c r="AK15" s="88"/>
      <c r="AL15" s="88"/>
      <c r="AM15" s="88"/>
      <c r="AN15" s="88"/>
    </row>
    <row r="16" spans="1:41">
      <c r="H16" s="2">
        <f>H3/F3</f>
        <v>8</v>
      </c>
      <c r="R16" s="182"/>
      <c r="S16" s="182"/>
      <c r="T16" s="180" t="s">
        <v>232</v>
      </c>
      <c r="U16" s="400"/>
      <c r="V16" s="400"/>
      <c r="W16" s="182"/>
      <c r="X16" s="182"/>
      <c r="Y16" s="182"/>
      <c r="Z16" s="182"/>
      <c r="AA16" s="182"/>
      <c r="AB16" s="400"/>
      <c r="AC16" s="182"/>
      <c r="AD16" s="182"/>
      <c r="AE16" s="383"/>
      <c r="AF16" s="88"/>
      <c r="AG16" s="88"/>
      <c r="AH16" s="88"/>
      <c r="AI16" s="88"/>
      <c r="AJ16" s="88"/>
      <c r="AK16" s="88"/>
      <c r="AL16" s="88"/>
      <c r="AM16" s="88"/>
      <c r="AN16" s="88"/>
    </row>
    <row r="17" spans="2:41" ht="22.5">
      <c r="Q17" s="2" t="s">
        <v>502</v>
      </c>
      <c r="R17" s="182" t="s">
        <v>508</v>
      </c>
      <c r="S17" s="182"/>
      <c r="T17" s="400"/>
      <c r="U17" s="183" t="s">
        <v>233</v>
      </c>
      <c r="V17" s="400"/>
      <c r="W17" s="182"/>
      <c r="X17" s="182"/>
      <c r="Y17" s="182"/>
      <c r="Z17" s="182"/>
      <c r="AA17" s="182"/>
      <c r="AB17" s="400"/>
      <c r="AC17" s="182"/>
      <c r="AD17" s="182"/>
      <c r="AE17" s="383"/>
      <c r="AF17" s="88"/>
      <c r="AG17" s="88"/>
      <c r="AH17" s="88"/>
      <c r="AI17" s="88"/>
      <c r="AJ17" s="88"/>
      <c r="AK17" s="88"/>
      <c r="AL17" s="88"/>
      <c r="AM17" s="88"/>
      <c r="AN17" s="88"/>
    </row>
    <row r="18" spans="2:41">
      <c r="R18" s="182"/>
      <c r="S18" s="182"/>
      <c r="T18" s="400"/>
      <c r="U18" s="400"/>
      <c r="V18" s="180" t="s">
        <v>264</v>
      </c>
      <c r="W18" s="182"/>
      <c r="X18" s="182"/>
      <c r="Y18" s="182"/>
      <c r="Z18" s="182"/>
      <c r="AA18" s="182"/>
      <c r="AB18" s="400"/>
      <c r="AC18" s="182"/>
      <c r="AD18" s="182"/>
      <c r="AE18" s="400"/>
      <c r="AF18" s="182"/>
      <c r="AG18" s="182"/>
      <c r="AH18" s="182"/>
      <c r="AI18" s="182"/>
      <c r="AJ18" s="182"/>
      <c r="AK18" s="182"/>
      <c r="AL18" s="182"/>
      <c r="AM18" s="88"/>
      <c r="AN18" s="88"/>
    </row>
    <row r="19" spans="2:41">
      <c r="R19" s="182"/>
      <c r="S19" s="182"/>
      <c r="T19" s="400"/>
      <c r="U19" s="400"/>
      <c r="V19" s="400"/>
      <c r="W19" s="183" t="s">
        <v>234</v>
      </c>
      <c r="X19" s="182"/>
      <c r="Y19" s="182"/>
      <c r="Z19" s="182"/>
      <c r="AA19" s="182"/>
      <c r="AB19" s="400"/>
      <c r="AC19" s="182"/>
      <c r="AD19" s="182"/>
      <c r="AE19" s="400"/>
      <c r="AF19" s="182"/>
      <c r="AG19" s="182"/>
      <c r="AH19" s="182"/>
      <c r="AI19" s="182"/>
      <c r="AJ19" s="182"/>
      <c r="AK19" s="182"/>
      <c r="AL19" s="182"/>
      <c r="AM19" s="88"/>
      <c r="AN19" s="88"/>
    </row>
    <row r="20" spans="2:41">
      <c r="R20" s="182"/>
      <c r="S20" s="182"/>
      <c r="T20" s="400"/>
      <c r="U20" s="400"/>
      <c r="V20" s="400"/>
      <c r="W20" s="182"/>
      <c r="X20" s="180" t="s">
        <v>235</v>
      </c>
      <c r="Y20" s="180"/>
      <c r="Z20" s="182"/>
      <c r="AA20" s="182"/>
      <c r="AB20" s="400"/>
      <c r="AC20" s="182"/>
      <c r="AD20" s="182"/>
      <c r="AE20" s="400"/>
      <c r="AF20" s="182"/>
      <c r="AG20" s="182"/>
      <c r="AH20" s="182"/>
      <c r="AI20" s="182"/>
      <c r="AJ20" s="182"/>
      <c r="AK20" s="182"/>
      <c r="AL20" s="182"/>
      <c r="AM20" s="88"/>
      <c r="AN20" s="88"/>
    </row>
    <row r="21" spans="2:41">
      <c r="R21" s="182"/>
      <c r="S21" s="182"/>
      <c r="T21" s="400"/>
      <c r="U21" s="400"/>
      <c r="V21" s="400"/>
      <c r="W21" s="182"/>
      <c r="X21" s="182"/>
      <c r="Y21" s="183" t="s">
        <v>265</v>
      </c>
      <c r="Z21" s="182"/>
      <c r="AA21" s="182"/>
      <c r="AB21" s="400"/>
      <c r="AC21" s="182"/>
      <c r="AD21" s="182"/>
      <c r="AE21" s="400"/>
      <c r="AF21" s="182"/>
      <c r="AG21" s="182"/>
      <c r="AH21" s="182"/>
      <c r="AI21" s="182"/>
      <c r="AJ21" s="182"/>
      <c r="AK21" s="182"/>
      <c r="AL21" s="182"/>
      <c r="AM21" s="88"/>
      <c r="AN21" s="88"/>
    </row>
    <row r="22" spans="2:41">
      <c r="B22" s="142"/>
      <c r="R22" s="182"/>
      <c r="S22" s="182"/>
      <c r="T22" s="400"/>
      <c r="U22" s="400"/>
      <c r="V22" s="400"/>
      <c r="W22" s="182"/>
      <c r="X22" s="182"/>
      <c r="Y22" s="182"/>
      <c r="Z22" s="180" t="s">
        <v>236</v>
      </c>
      <c r="AA22" s="183"/>
      <c r="AB22" s="400"/>
      <c r="AC22" s="182"/>
      <c r="AD22" s="182"/>
      <c r="AE22" s="400"/>
      <c r="AF22" s="182"/>
      <c r="AG22" s="182"/>
      <c r="AH22" s="182"/>
      <c r="AI22" s="182"/>
      <c r="AJ22" s="182"/>
      <c r="AK22" s="182"/>
      <c r="AL22" s="182"/>
      <c r="AM22" s="88"/>
      <c r="AN22" s="88"/>
      <c r="AO22" s="179"/>
    </row>
    <row r="23" spans="2:41">
      <c r="B23" s="143"/>
      <c r="R23" s="182"/>
      <c r="S23" s="182"/>
      <c r="T23" s="400"/>
      <c r="U23" s="400"/>
      <c r="V23" s="400"/>
      <c r="W23" s="182"/>
      <c r="X23" s="182"/>
      <c r="Y23" s="182"/>
      <c r="Z23" s="183"/>
      <c r="AA23" s="183" t="s">
        <v>266</v>
      </c>
      <c r="AB23" s="400"/>
      <c r="AC23" s="182"/>
      <c r="AD23" s="182"/>
      <c r="AE23" s="400"/>
      <c r="AF23" s="182"/>
      <c r="AG23" s="182"/>
      <c r="AH23" s="182"/>
      <c r="AI23" s="182"/>
      <c r="AJ23" s="182"/>
      <c r="AK23" s="182"/>
      <c r="AL23" s="182"/>
      <c r="AM23" s="88"/>
      <c r="AN23" s="88"/>
      <c r="AO23" s="179"/>
    </row>
    <row r="24" spans="2:41">
      <c r="R24" s="182"/>
      <c r="S24" s="182"/>
      <c r="T24" s="400"/>
      <c r="U24" s="400"/>
      <c r="V24" s="400"/>
      <c r="W24" s="182"/>
      <c r="X24" s="182"/>
      <c r="Y24" s="182"/>
      <c r="Z24" s="182"/>
      <c r="AA24" s="182"/>
      <c r="AB24" s="180" t="s">
        <v>237</v>
      </c>
      <c r="AC24" s="182"/>
      <c r="AD24" s="182"/>
      <c r="AE24" s="400"/>
      <c r="AF24" s="182"/>
      <c r="AG24" s="182"/>
      <c r="AH24" s="182"/>
      <c r="AI24" s="182"/>
      <c r="AJ24" s="182"/>
      <c r="AK24" s="182"/>
      <c r="AL24" s="182"/>
      <c r="AM24" s="88"/>
      <c r="AN24" s="183"/>
    </row>
    <row r="25" spans="2:41">
      <c r="R25" s="182"/>
      <c r="S25" s="182"/>
      <c r="T25" s="400"/>
      <c r="U25" s="400"/>
      <c r="V25" s="400"/>
      <c r="W25" s="182"/>
      <c r="X25" s="182"/>
      <c r="Y25" s="182"/>
      <c r="Z25" s="182"/>
      <c r="AA25" s="182"/>
      <c r="AB25" s="400"/>
      <c r="AC25" s="183" t="s">
        <v>238</v>
      </c>
      <c r="AD25" s="182"/>
      <c r="AE25" s="400"/>
      <c r="AF25" s="182"/>
      <c r="AG25" s="182"/>
      <c r="AH25" s="182"/>
      <c r="AI25" s="182"/>
      <c r="AJ25" s="182"/>
      <c r="AK25" s="182"/>
      <c r="AL25" s="182"/>
      <c r="AM25" s="88"/>
      <c r="AN25" s="88"/>
    </row>
    <row r="26" spans="2:41">
      <c r="R26" s="182"/>
      <c r="S26" s="182"/>
      <c r="T26" s="400"/>
      <c r="U26" s="400"/>
      <c r="V26" s="400"/>
      <c r="W26" s="182"/>
      <c r="X26" s="182"/>
      <c r="Y26" s="182"/>
      <c r="Z26" s="182"/>
      <c r="AA26" s="182"/>
      <c r="AB26" s="400"/>
      <c r="AC26" s="182"/>
      <c r="AD26" s="180" t="s">
        <v>283</v>
      </c>
      <c r="AE26" s="184"/>
      <c r="AF26" s="184"/>
      <c r="AG26" s="184"/>
      <c r="AH26" s="184"/>
      <c r="AI26" s="184"/>
      <c r="AJ26" s="184"/>
      <c r="AK26" s="184"/>
      <c r="AL26" s="184"/>
      <c r="AM26" s="183"/>
    </row>
    <row r="27" spans="2:41">
      <c r="R27" s="88"/>
      <c r="S27" s="88"/>
      <c r="T27" s="383"/>
      <c r="U27" s="383"/>
      <c r="V27" s="400"/>
      <c r="W27" s="182"/>
      <c r="X27" s="182"/>
      <c r="Y27" s="182"/>
      <c r="Z27" s="182"/>
      <c r="AA27" s="182"/>
      <c r="AB27" s="400"/>
      <c r="AC27" s="182"/>
      <c r="AD27" s="182"/>
      <c r="AE27" s="180" t="s">
        <v>284</v>
      </c>
      <c r="AF27" s="183"/>
      <c r="AG27" s="183"/>
      <c r="AH27" s="183"/>
      <c r="AI27" s="183"/>
      <c r="AJ27" s="183"/>
      <c r="AK27" s="183"/>
      <c r="AL27" s="183"/>
      <c r="AM27" s="88"/>
    </row>
    <row r="28" spans="2:41">
      <c r="R28" s="2"/>
      <c r="S28" s="2"/>
      <c r="T28" s="2"/>
      <c r="U28" s="2"/>
      <c r="AF28" s="183" t="s">
        <v>285</v>
      </c>
      <c r="AG28" s="184"/>
      <c r="AH28" s="184"/>
      <c r="AI28" s="184"/>
      <c r="AJ28" s="184"/>
      <c r="AK28" s="184"/>
    </row>
    <row r="29" spans="2:41">
      <c r="AF29" s="182"/>
      <c r="AG29" s="282" t="s">
        <v>286</v>
      </c>
      <c r="AH29" s="282"/>
      <c r="AI29" s="282"/>
      <c r="AJ29" s="282"/>
      <c r="AK29" s="282"/>
      <c r="AL29" s="282"/>
    </row>
    <row r="30" spans="2:41">
      <c r="AG30" s="182"/>
      <c r="AH30" s="180" t="s">
        <v>425</v>
      </c>
      <c r="AI30" s="182"/>
      <c r="AJ30" s="182"/>
      <c r="AK30" s="182"/>
      <c r="AL30" s="183"/>
    </row>
    <row r="31" spans="2:41">
      <c r="AI31" s="183" t="s">
        <v>422</v>
      </c>
      <c r="AJ31" s="183"/>
      <c r="AK31" s="183"/>
    </row>
    <row r="32" spans="2:41">
      <c r="AJ32" s="180" t="s">
        <v>423</v>
      </c>
      <c r="AK32" s="182"/>
    </row>
    <row r="33" spans="37:37">
      <c r="AK33" s="183" t="s">
        <v>424</v>
      </c>
    </row>
  </sheetData>
  <mergeCells count="10">
    <mergeCell ref="A12:G12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1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5703125" style="8" bestFit="1" customWidth="1"/>
    <col min="2" max="2" width="50.425781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7" customFormat="1" ht="15.75" customHeight="1">
      <c r="A1" s="544" t="s">
        <v>31</v>
      </c>
      <c r="B1" s="545"/>
      <c r="C1" s="545"/>
      <c r="D1" s="546"/>
      <c r="E1" s="548" t="s">
        <v>457</v>
      </c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50" t="s">
        <v>70</v>
      </c>
      <c r="U1" s="559" t="s">
        <v>164</v>
      </c>
      <c r="V1" s="544" t="s">
        <v>13</v>
      </c>
      <c r="W1" s="545"/>
      <c r="X1" s="545"/>
      <c r="Y1" s="545"/>
      <c r="Z1" s="545"/>
      <c r="AA1" s="545"/>
      <c r="AB1" s="545"/>
      <c r="AC1" s="545"/>
      <c r="AD1" s="545"/>
      <c r="AE1" s="546"/>
      <c r="AF1" s="547" t="s">
        <v>14</v>
      </c>
      <c r="AG1" s="547"/>
      <c r="AH1" s="547"/>
      <c r="AI1" s="547"/>
      <c r="AJ1" s="547"/>
      <c r="AK1" s="547"/>
      <c r="AL1" s="547"/>
      <c r="AM1" s="547"/>
      <c r="AN1" s="547"/>
      <c r="AO1" s="544" t="s">
        <v>15</v>
      </c>
      <c r="AP1" s="545"/>
      <c r="AQ1" s="545"/>
      <c r="AR1" s="545"/>
      <c r="AS1" s="545"/>
      <c r="AT1" s="545"/>
      <c r="AU1" s="545"/>
      <c r="AV1" s="545"/>
      <c r="AW1" s="545"/>
      <c r="AX1" s="546"/>
      <c r="AY1" s="561" t="s">
        <v>16</v>
      </c>
      <c r="AZ1" s="561"/>
      <c r="BA1" s="561"/>
      <c r="BB1" s="561"/>
      <c r="BC1" s="561"/>
      <c r="BD1" s="561"/>
      <c r="BE1" s="561"/>
      <c r="BF1" s="561"/>
      <c r="BG1" s="562" t="s">
        <v>17</v>
      </c>
      <c r="BH1" s="563"/>
      <c r="BI1" s="563"/>
      <c r="BJ1" s="563"/>
      <c r="BK1" s="564"/>
    </row>
    <row r="2" spans="1:63" s="4" customFormat="1" ht="34.5" thickBot="1">
      <c r="A2" s="80" t="s">
        <v>19</v>
      </c>
      <c r="B2" s="91" t="s">
        <v>0</v>
      </c>
      <c r="C2" s="68" t="s">
        <v>11</v>
      </c>
      <c r="D2" s="69" t="s">
        <v>12</v>
      </c>
      <c r="E2" s="56" t="s">
        <v>71</v>
      </c>
      <c r="F2" s="42" t="s">
        <v>72</v>
      </c>
      <c r="G2" s="42" t="s">
        <v>257</v>
      </c>
      <c r="H2" s="240" t="s">
        <v>258</v>
      </c>
      <c r="I2" s="42" t="s">
        <v>73</v>
      </c>
      <c r="J2" s="556" t="s">
        <v>29</v>
      </c>
      <c r="K2" s="557"/>
      <c r="L2" s="558"/>
      <c r="M2" s="42" t="s">
        <v>156</v>
      </c>
      <c r="N2" s="42" t="s">
        <v>157</v>
      </c>
      <c r="O2" s="42" t="s">
        <v>94</v>
      </c>
      <c r="P2" s="42" t="s">
        <v>443</v>
      </c>
      <c r="Q2" s="42" t="s">
        <v>163</v>
      </c>
      <c r="R2" s="97" t="s">
        <v>100</v>
      </c>
      <c r="S2" s="122" t="s">
        <v>99</v>
      </c>
      <c r="T2" s="551"/>
      <c r="U2" s="560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52" t="s">
        <v>29</v>
      </c>
      <c r="AE2" s="553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3" t="s">
        <v>74</v>
      </c>
      <c r="AL2" s="73" t="s">
        <v>75</v>
      </c>
      <c r="AM2" s="554" t="s">
        <v>29</v>
      </c>
      <c r="AN2" s="555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52" t="s">
        <v>29</v>
      </c>
      <c r="AX2" s="553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52" t="s">
        <v>29</v>
      </c>
      <c r="BK2" s="553"/>
    </row>
    <row r="3" spans="1:63" s="5" customFormat="1">
      <c r="A3" s="437" t="str">
        <f>'1-συμβολαια'!A3</f>
        <v>4ο</v>
      </c>
      <c r="B3" s="372" t="str">
        <f>'1-συμβολαια'!C3</f>
        <v>δανείου 3ου [=…τραπ] κύρου 7.000.000δρχ ΕΞΟΦΛΗΣΗ</v>
      </c>
      <c r="C3" s="349" t="str">
        <f>'4-πολλυπρ'!D3</f>
        <v>τραπεζα …??? [= ….???</v>
      </c>
      <c r="D3" s="349" t="str">
        <f>'4-πολλυπρ'!I3</f>
        <v>219-129</v>
      </c>
      <c r="E3" s="349"/>
      <c r="F3" s="350"/>
      <c r="G3" s="350"/>
      <c r="H3" s="349"/>
      <c r="I3" s="350"/>
      <c r="J3" s="289"/>
      <c r="K3" s="374"/>
      <c r="L3" s="374"/>
      <c r="M3" s="350"/>
      <c r="N3" s="350"/>
      <c r="O3" s="350"/>
      <c r="P3" s="350"/>
      <c r="Q3" s="350">
        <f t="shared" ref="Q3:Q11" si="0">M3+N3</f>
        <v>0</v>
      </c>
      <c r="R3" s="349"/>
      <c r="S3" s="349"/>
      <c r="T3" s="283"/>
      <c r="U3" s="283"/>
      <c r="V3" s="360"/>
      <c r="W3" s="76"/>
      <c r="X3" s="373" t="s">
        <v>390</v>
      </c>
      <c r="Y3" s="76"/>
      <c r="Z3" s="373" t="s">
        <v>9</v>
      </c>
      <c r="AA3" s="358"/>
      <c r="AB3" s="76"/>
      <c r="AC3" s="76"/>
      <c r="AD3" s="76"/>
      <c r="AE3" s="76"/>
      <c r="AF3" s="360"/>
      <c r="AG3" s="76"/>
      <c r="AH3" s="76"/>
      <c r="AI3" s="76"/>
      <c r="AJ3" s="76"/>
      <c r="AK3" s="288"/>
      <c r="AL3" s="288"/>
      <c r="AM3" s="288"/>
      <c r="AN3" s="76"/>
      <c r="AO3" s="76"/>
      <c r="AP3" s="76"/>
      <c r="AQ3" s="373" t="s">
        <v>390</v>
      </c>
      <c r="AR3" s="76"/>
      <c r="AS3" s="373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60"/>
      <c r="BJ3" s="76"/>
      <c r="BK3" s="76"/>
    </row>
    <row r="4" spans="1:63" s="5" customFormat="1">
      <c r="A4" s="438">
        <f>'1-συμβολαια'!A4</f>
        <v>0</v>
      </c>
      <c r="B4" s="372" t="str">
        <f>'1-συμβολαια'!C4</f>
        <v>υποθήκη δανείου  3ου [=…τραπ] κύρου 7.000.000δρχ  ΕΞΑΛΕΙΨΗ</v>
      </c>
      <c r="C4" s="283" t="str">
        <f>'4-πολλυπρ'!D4</f>
        <v>τραπεζα …??? [= ….???</v>
      </c>
      <c r="D4" s="283" t="str">
        <f>'4-πολλυπρ'!I4</f>
        <v>219-129</v>
      </c>
      <c r="E4" s="283">
        <v>2</v>
      </c>
      <c r="F4" s="350">
        <f t="shared" ref="F4:F10" si="1">E4*4</f>
        <v>8</v>
      </c>
      <c r="G4" s="350">
        <v>4</v>
      </c>
      <c r="H4" s="349"/>
      <c r="I4" s="350">
        <f t="shared" ref="I4:I10" si="2">F4+G4+H4</f>
        <v>12</v>
      </c>
      <c r="J4" s="289" t="s">
        <v>441</v>
      </c>
      <c r="K4" s="374" t="s">
        <v>162</v>
      </c>
      <c r="L4" s="374" t="s">
        <v>259</v>
      </c>
      <c r="M4" s="350">
        <v>7.4</v>
      </c>
      <c r="N4" s="350">
        <v>7.4</v>
      </c>
      <c r="O4" s="350">
        <v>1.98</v>
      </c>
      <c r="P4" s="350">
        <v>1.98</v>
      </c>
      <c r="Q4" s="350">
        <f t="shared" si="0"/>
        <v>14.8</v>
      </c>
      <c r="R4" s="283"/>
      <c r="S4" s="283"/>
      <c r="T4" s="283"/>
      <c r="U4" s="283"/>
      <c r="V4" s="360"/>
      <c r="W4" s="76"/>
      <c r="X4" s="373" t="s">
        <v>390</v>
      </c>
      <c r="Y4" s="76"/>
      <c r="Z4" s="373" t="s">
        <v>9</v>
      </c>
      <c r="AA4" s="358"/>
      <c r="AB4" s="76"/>
      <c r="AC4" s="76"/>
      <c r="AD4" s="76"/>
      <c r="AE4" s="76"/>
      <c r="AF4" s="360"/>
      <c r="AG4" s="76"/>
      <c r="AH4" s="76"/>
      <c r="AI4" s="76"/>
      <c r="AJ4" s="76"/>
      <c r="AK4" s="288"/>
      <c r="AL4" s="288"/>
      <c r="AM4" s="288"/>
      <c r="AN4" s="76"/>
      <c r="AO4" s="76"/>
      <c r="AP4" s="76"/>
      <c r="AQ4" s="373" t="s">
        <v>390</v>
      </c>
      <c r="AR4" s="76"/>
      <c r="AS4" s="373" t="s">
        <v>9</v>
      </c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360"/>
      <c r="BJ4" s="76"/>
      <c r="BK4" s="76"/>
    </row>
    <row r="5" spans="1:63" s="5" customFormat="1">
      <c r="A5" s="438">
        <f>'1-συμβολαια'!A5</f>
        <v>0</v>
      </c>
      <c r="B5" s="372" t="str">
        <f>'1-συμβολαια'!C5</f>
        <v>δανείου  3ου [=…τραπ] ΤΟΚΟΙ {προΠληρωθέντες VS εξόφλησης]</v>
      </c>
      <c r="C5" s="283" t="str">
        <f>'4-πολλυπρ'!D5</f>
        <v>τραπεζα …??? [= ….???</v>
      </c>
      <c r="D5" s="283" t="str">
        <f>'4-πολλυπρ'!I5</f>
        <v>219-129</v>
      </c>
      <c r="E5" s="283"/>
      <c r="F5" s="350"/>
      <c r="G5" s="350"/>
      <c r="H5" s="349"/>
      <c r="I5" s="350"/>
      <c r="J5" s="289"/>
      <c r="K5" s="374"/>
      <c r="L5" s="374"/>
      <c r="M5" s="350"/>
      <c r="N5" s="350"/>
      <c r="O5" s="350"/>
      <c r="P5" s="350"/>
      <c r="Q5" s="350">
        <f t="shared" si="0"/>
        <v>0</v>
      </c>
      <c r="R5" s="283"/>
      <c r="S5" s="283"/>
      <c r="T5" s="283"/>
      <c r="U5" s="283"/>
      <c r="V5" s="360"/>
      <c r="W5" s="76"/>
      <c r="X5" s="373" t="s">
        <v>390</v>
      </c>
      <c r="Y5" s="76"/>
      <c r="Z5" s="373" t="s">
        <v>9</v>
      </c>
      <c r="AA5" s="358"/>
      <c r="AB5" s="76"/>
      <c r="AC5" s="76"/>
      <c r="AD5" s="76"/>
      <c r="AE5" s="76"/>
      <c r="AF5" s="360"/>
      <c r="AG5" s="76"/>
      <c r="AH5" s="76"/>
      <c r="AI5" s="76"/>
      <c r="AJ5" s="76"/>
      <c r="AK5" s="288"/>
      <c r="AL5" s="288"/>
      <c r="AM5" s="288"/>
      <c r="AN5" s="76"/>
      <c r="AO5" s="76"/>
      <c r="AP5" s="76"/>
      <c r="AQ5" s="373" t="s">
        <v>390</v>
      </c>
      <c r="AR5" s="76"/>
      <c r="AS5" s="373" t="s">
        <v>9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360"/>
      <c r="BJ5" s="76"/>
      <c r="BK5" s="76"/>
    </row>
    <row r="6" spans="1:63" s="5" customFormat="1">
      <c r="A6" s="438">
        <f>'1-συμβολαια'!A6</f>
        <v>0</v>
      </c>
      <c r="B6" s="372" t="str">
        <f>'1-συμβολαια'!C6</f>
        <v>δανείου 3ου [=…τραπ] κύρου 7.000.000δρχ ΕΞΟΦΛΗΣΗ</v>
      </c>
      <c r="C6" s="283" t="str">
        <f>'4-πολλυπρ'!D6</f>
        <v>τραπεζα …??? [= ….???</v>
      </c>
      <c r="D6" s="283" t="str">
        <f>'4-πολλυπρ'!I6</f>
        <v>219-129</v>
      </c>
      <c r="E6" s="283"/>
      <c r="F6" s="350"/>
      <c r="G6" s="350"/>
      <c r="H6" s="349"/>
      <c r="I6" s="350"/>
      <c r="J6" s="289"/>
      <c r="K6" s="374"/>
      <c r="L6" s="374"/>
      <c r="M6" s="350"/>
      <c r="N6" s="350"/>
      <c r="O6" s="350"/>
      <c r="P6" s="350"/>
      <c r="Q6" s="350">
        <f t="shared" si="0"/>
        <v>0</v>
      </c>
      <c r="R6" s="283"/>
      <c r="S6" s="283"/>
      <c r="T6" s="283"/>
      <c r="U6" s="283"/>
      <c r="V6" s="360"/>
      <c r="W6" s="76"/>
      <c r="X6" s="373" t="s">
        <v>390</v>
      </c>
      <c r="Y6" s="76"/>
      <c r="Z6" s="373" t="s">
        <v>9</v>
      </c>
      <c r="AA6" s="358"/>
      <c r="AB6" s="76"/>
      <c r="AC6" s="76"/>
      <c r="AD6" s="76"/>
      <c r="AE6" s="76"/>
      <c r="AF6" s="360"/>
      <c r="AG6" s="76"/>
      <c r="AH6" s="76"/>
      <c r="AI6" s="76"/>
      <c r="AJ6" s="76"/>
      <c r="AK6" s="288"/>
      <c r="AL6" s="288"/>
      <c r="AM6" s="288"/>
      <c r="AN6" s="76"/>
      <c r="AO6" s="76"/>
      <c r="AP6" s="76"/>
      <c r="AQ6" s="373" t="s">
        <v>390</v>
      </c>
      <c r="AR6" s="76"/>
      <c r="AS6" s="373" t="s">
        <v>9</v>
      </c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60"/>
      <c r="BJ6" s="76"/>
      <c r="BK6" s="76"/>
    </row>
    <row r="7" spans="1:63" s="5" customFormat="1" ht="22.5">
      <c r="A7" s="438">
        <f>'1-συμβολαια'!A7</f>
        <v>0</v>
      </c>
      <c r="B7" s="372" t="str">
        <f>'1-συμβολαια'!C7</f>
        <v>υποθήκη δανείου  3ου [=…τραπ] κύρου 7.000.000δρχ  ΕΞΑΛΕΙΨΗ</v>
      </c>
      <c r="C7" s="283" t="str">
        <f>'4-πολλυπρ'!D7</f>
        <v>τραπεζα …??? [= ….???</v>
      </c>
      <c r="D7" s="283" t="str">
        <f>'4-πολλυπρ'!I7</f>
        <v>219-129</v>
      </c>
      <c r="E7" s="283">
        <v>2</v>
      </c>
      <c r="F7" s="350">
        <f t="shared" si="1"/>
        <v>8</v>
      </c>
      <c r="G7" s="350">
        <v>4</v>
      </c>
      <c r="H7" s="349"/>
      <c r="I7" s="350">
        <f t="shared" si="2"/>
        <v>12</v>
      </c>
      <c r="J7" s="289" t="s">
        <v>441</v>
      </c>
      <c r="K7" s="374" t="s">
        <v>162</v>
      </c>
      <c r="L7" s="374" t="s">
        <v>259</v>
      </c>
      <c r="M7" s="350"/>
      <c r="N7" s="350"/>
      <c r="O7" s="350">
        <v>1.98</v>
      </c>
      <c r="P7" s="350">
        <v>1.98</v>
      </c>
      <c r="Q7" s="350">
        <f t="shared" si="0"/>
        <v>0</v>
      </c>
      <c r="R7" s="283"/>
      <c r="S7" s="283"/>
      <c r="T7" s="283"/>
      <c r="U7" s="283"/>
      <c r="V7" s="360"/>
      <c r="W7" s="76"/>
      <c r="X7" s="373" t="s">
        <v>390</v>
      </c>
      <c r="Y7" s="76"/>
      <c r="Z7" s="373" t="s">
        <v>9</v>
      </c>
      <c r="AA7" s="358"/>
      <c r="AB7" s="76"/>
      <c r="AC7" s="76"/>
      <c r="AD7" s="76"/>
      <c r="AE7" s="76"/>
      <c r="AF7" s="360"/>
      <c r="AG7" s="76"/>
      <c r="AH7" s="76"/>
      <c r="AI7" s="76"/>
      <c r="AJ7" s="76"/>
      <c r="AK7" s="288"/>
      <c r="AL7" s="288"/>
      <c r="AM7" s="288"/>
      <c r="AN7" s="76"/>
      <c r="AO7" s="76"/>
      <c r="AP7" s="76"/>
      <c r="AQ7" s="373" t="s">
        <v>390</v>
      </c>
      <c r="AR7" s="76"/>
      <c r="AS7" s="373" t="s">
        <v>9</v>
      </c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360"/>
      <c r="BJ7" s="76"/>
      <c r="BK7" s="76"/>
    </row>
    <row r="8" spans="1:63" s="5" customFormat="1">
      <c r="A8" s="438">
        <f>'1-συμβολαια'!A8</f>
        <v>0</v>
      </c>
      <c r="B8" s="372" t="str">
        <f>'1-συμβολαια'!C8</f>
        <v>δανείου  3ου [=…τραπ] ΤΟΚΟΙ {προΠληρωθέντες VS εξόφλησης]</v>
      </c>
      <c r="C8" s="283" t="str">
        <f>'4-πολλυπρ'!D8</f>
        <v>τραπεζα …??? [= ….???</v>
      </c>
      <c r="D8" s="283" t="str">
        <f>'4-πολλυπρ'!I8</f>
        <v>219-129</v>
      </c>
      <c r="E8" s="283"/>
      <c r="F8" s="350"/>
      <c r="G8" s="350"/>
      <c r="H8" s="349"/>
      <c r="I8" s="350"/>
      <c r="J8" s="289"/>
      <c r="K8" s="374"/>
      <c r="L8" s="374"/>
      <c r="M8" s="350"/>
      <c r="N8" s="350"/>
      <c r="O8" s="350"/>
      <c r="P8" s="350"/>
      <c r="Q8" s="350">
        <f t="shared" si="0"/>
        <v>0</v>
      </c>
      <c r="R8" s="283"/>
      <c r="S8" s="283"/>
      <c r="T8" s="283"/>
      <c r="U8" s="283"/>
      <c r="V8" s="360"/>
      <c r="W8" s="76"/>
      <c r="X8" s="373" t="s">
        <v>390</v>
      </c>
      <c r="Y8" s="76"/>
      <c r="Z8" s="373" t="s">
        <v>9</v>
      </c>
      <c r="AA8" s="358"/>
      <c r="AB8" s="76"/>
      <c r="AC8" s="76"/>
      <c r="AD8" s="76"/>
      <c r="AE8" s="76"/>
      <c r="AF8" s="360"/>
      <c r="AG8" s="76"/>
      <c r="AH8" s="76"/>
      <c r="AI8" s="76"/>
      <c r="AJ8" s="76"/>
      <c r="AK8" s="288"/>
      <c r="AL8" s="288"/>
      <c r="AM8" s="288"/>
      <c r="AN8" s="76"/>
      <c r="AO8" s="76"/>
      <c r="AP8" s="76"/>
      <c r="AQ8" s="373" t="s">
        <v>390</v>
      </c>
      <c r="AR8" s="76"/>
      <c r="AS8" s="373" t="s">
        <v>9</v>
      </c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360"/>
      <c r="BJ8" s="76"/>
      <c r="BK8" s="76"/>
    </row>
    <row r="9" spans="1:63" s="5" customFormat="1">
      <c r="A9" s="438">
        <f>'1-συμβολαια'!A9</f>
        <v>0</v>
      </c>
      <c r="B9" s="372" t="str">
        <f>'1-συμβολαια'!C9</f>
        <v>δανείου 3ου κύρου 100.000δρχ ΕΞΟΦΛΗΣΗ</v>
      </c>
      <c r="C9" s="283" t="str">
        <f>'4-πολλυπρ'!D9</f>
        <v>τραπεζα …??? [= ….???</v>
      </c>
      <c r="D9" s="283" t="str">
        <f>'4-πολλυπρ'!I9</f>
        <v>219-129</v>
      </c>
      <c r="E9" s="283"/>
      <c r="F9" s="350"/>
      <c r="G9" s="350"/>
      <c r="H9" s="349"/>
      <c r="I9" s="350"/>
      <c r="J9" s="289"/>
      <c r="K9" s="374"/>
      <c r="L9" s="374"/>
      <c r="M9" s="350"/>
      <c r="N9" s="350"/>
      <c r="O9" s="350"/>
      <c r="P9" s="350"/>
      <c r="Q9" s="350">
        <f t="shared" si="0"/>
        <v>0</v>
      </c>
      <c r="R9" s="283"/>
      <c r="S9" s="283"/>
      <c r="T9" s="283"/>
      <c r="U9" s="283"/>
      <c r="V9" s="360"/>
      <c r="W9" s="76"/>
      <c r="X9" s="373" t="s">
        <v>390</v>
      </c>
      <c r="Y9" s="76"/>
      <c r="Z9" s="373" t="s">
        <v>9</v>
      </c>
      <c r="AA9" s="358"/>
      <c r="AB9" s="76"/>
      <c r="AC9" s="76"/>
      <c r="AD9" s="76"/>
      <c r="AE9" s="76"/>
      <c r="AF9" s="360"/>
      <c r="AG9" s="76"/>
      <c r="AH9" s="76"/>
      <c r="AI9" s="76"/>
      <c r="AJ9" s="76"/>
      <c r="AK9" s="288"/>
      <c r="AL9" s="288"/>
      <c r="AM9" s="288"/>
      <c r="AN9" s="76"/>
      <c r="AO9" s="76"/>
      <c r="AP9" s="76"/>
      <c r="AQ9" s="373" t="s">
        <v>390</v>
      </c>
      <c r="AR9" s="76"/>
      <c r="AS9" s="373" t="s">
        <v>9</v>
      </c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360"/>
      <c r="BJ9" s="76"/>
      <c r="BK9" s="76"/>
    </row>
    <row r="10" spans="1:63" s="5" customFormat="1">
      <c r="A10" s="438">
        <f>'1-συμβολαια'!A10</f>
        <v>0</v>
      </c>
      <c r="B10" s="372" t="str">
        <f>'1-συμβολαια'!C10</f>
        <v>υποθήκη δανείου  3ου κύρου 100.000δρχ  ΕΞΑΛΕΙΨΗ</v>
      </c>
      <c r="C10" s="283" t="str">
        <f>'4-πολλυπρ'!D10</f>
        <v>τραπεζα …??? [= ….???</v>
      </c>
      <c r="D10" s="283" t="str">
        <f>'4-πολλυπρ'!I10</f>
        <v>219-129</v>
      </c>
      <c r="E10" s="283">
        <v>2</v>
      </c>
      <c r="F10" s="350">
        <f t="shared" si="1"/>
        <v>8</v>
      </c>
      <c r="G10" s="350">
        <v>4</v>
      </c>
      <c r="H10" s="349"/>
      <c r="I10" s="350">
        <f t="shared" si="2"/>
        <v>12</v>
      </c>
      <c r="J10" s="289" t="s">
        <v>441</v>
      </c>
      <c r="K10" s="374" t="s">
        <v>162</v>
      </c>
      <c r="L10" s="374" t="s">
        <v>259</v>
      </c>
      <c r="M10" s="350"/>
      <c r="N10" s="350"/>
      <c r="O10" s="350">
        <v>1.98</v>
      </c>
      <c r="P10" s="350">
        <v>1.98</v>
      </c>
      <c r="Q10" s="350">
        <f t="shared" si="0"/>
        <v>0</v>
      </c>
      <c r="R10" s="283"/>
      <c r="S10" s="283"/>
      <c r="T10" s="283"/>
      <c r="U10" s="283"/>
      <c r="V10" s="360"/>
      <c r="W10" s="76"/>
      <c r="X10" s="373" t="s">
        <v>390</v>
      </c>
      <c r="Y10" s="76"/>
      <c r="Z10" s="373" t="s">
        <v>9</v>
      </c>
      <c r="AA10" s="358"/>
      <c r="AB10" s="76"/>
      <c r="AC10" s="76"/>
      <c r="AD10" s="76"/>
      <c r="AE10" s="76"/>
      <c r="AF10" s="360"/>
      <c r="AG10" s="76"/>
      <c r="AH10" s="76"/>
      <c r="AI10" s="76"/>
      <c r="AJ10" s="76"/>
      <c r="AK10" s="288"/>
      <c r="AL10" s="288"/>
      <c r="AM10" s="288"/>
      <c r="AN10" s="76"/>
      <c r="AO10" s="76"/>
      <c r="AP10" s="76"/>
      <c r="AQ10" s="373" t="s">
        <v>390</v>
      </c>
      <c r="AR10" s="76"/>
      <c r="AS10" s="373" t="s">
        <v>9</v>
      </c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360"/>
      <c r="BJ10" s="76"/>
      <c r="BK10" s="76"/>
    </row>
    <row r="11" spans="1:63" s="5" customFormat="1">
      <c r="A11" s="438">
        <f>'1-συμβολαια'!A11</f>
        <v>0</v>
      </c>
      <c r="B11" s="372" t="str">
        <f>'1-συμβολαια'!C11</f>
        <v>δανείου  3ου κύρου ΤΟΚΟΙ {προΠληρωθέντες VS εξόφλησης]</v>
      </c>
      <c r="C11" s="283" t="str">
        <f>'4-πολλυπρ'!D11</f>
        <v>τραπεζα …??? [= ….???</v>
      </c>
      <c r="D11" s="283" t="str">
        <f>'4-πολλυπρ'!I11</f>
        <v>219-129</v>
      </c>
      <c r="E11" s="283"/>
      <c r="F11" s="350"/>
      <c r="G11" s="350"/>
      <c r="H11" s="349"/>
      <c r="I11" s="350"/>
      <c r="J11" s="289"/>
      <c r="K11" s="374"/>
      <c r="L11" s="374"/>
      <c r="M11" s="350"/>
      <c r="N11" s="350"/>
      <c r="O11" s="350"/>
      <c r="P11" s="350"/>
      <c r="Q11" s="350">
        <f t="shared" si="0"/>
        <v>0</v>
      </c>
      <c r="R11" s="283"/>
      <c r="S11" s="283"/>
      <c r="T11" s="283"/>
      <c r="U11" s="283"/>
      <c r="V11" s="360"/>
      <c r="W11" s="76"/>
      <c r="X11" s="373" t="s">
        <v>390</v>
      </c>
      <c r="Y11" s="76"/>
      <c r="Z11" s="373" t="s">
        <v>9</v>
      </c>
      <c r="AA11" s="358"/>
      <c r="AB11" s="76"/>
      <c r="AC11" s="76"/>
      <c r="AD11" s="76"/>
      <c r="AE11" s="76"/>
      <c r="AF11" s="360"/>
      <c r="AG11" s="76"/>
      <c r="AH11" s="76"/>
      <c r="AI11" s="76"/>
      <c r="AJ11" s="76"/>
      <c r="AK11" s="288"/>
      <c r="AL11" s="288"/>
      <c r="AM11" s="288"/>
      <c r="AN11" s="76"/>
      <c r="AO11" s="76"/>
      <c r="AP11" s="76"/>
      <c r="AQ11" s="373" t="s">
        <v>390</v>
      </c>
      <c r="AR11" s="76"/>
      <c r="AS11" s="373" t="s">
        <v>9</v>
      </c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360"/>
      <c r="BJ11" s="76"/>
      <c r="BK11" s="76"/>
    </row>
    <row r="12" spans="1:63">
      <c r="A12" s="541" t="s">
        <v>35</v>
      </c>
      <c r="B12" s="542"/>
      <c r="C12" s="542"/>
      <c r="D12" s="543"/>
      <c r="E12" s="70">
        <f>SUM(E3:E11)</f>
        <v>6</v>
      </c>
      <c r="F12" s="70">
        <f>SUM(F3:F11)</f>
        <v>24</v>
      </c>
      <c r="G12" s="70">
        <f>SUM(G3:G11)</f>
        <v>12</v>
      </c>
      <c r="H12" s="330">
        <f>SUM(H3:H11)</f>
        <v>0</v>
      </c>
      <c r="I12" s="70">
        <f>SUM(I3:I11)</f>
        <v>36</v>
      </c>
      <c r="J12" s="70"/>
      <c r="K12" s="70"/>
      <c r="L12" s="70"/>
      <c r="M12" s="70">
        <f t="shared" ref="M12:T12" si="3">SUM(M3:M11)</f>
        <v>7.4</v>
      </c>
      <c r="N12" s="70">
        <f t="shared" si="3"/>
        <v>7.4</v>
      </c>
      <c r="O12" s="70">
        <f t="shared" si="3"/>
        <v>5.9399999999999995</v>
      </c>
      <c r="P12" s="70">
        <f t="shared" si="3"/>
        <v>5.9399999999999995</v>
      </c>
      <c r="Q12" s="70">
        <f t="shared" si="3"/>
        <v>14.8</v>
      </c>
      <c r="R12" s="70">
        <f t="shared" si="3"/>
        <v>0</v>
      </c>
      <c r="S12" s="70">
        <f t="shared" si="3"/>
        <v>0</v>
      </c>
      <c r="T12" s="70">
        <f t="shared" si="3"/>
        <v>0</v>
      </c>
      <c r="U12" s="70"/>
      <c r="V12" s="146"/>
      <c r="W12" s="70">
        <f>SUM(W3:W11)</f>
        <v>0</v>
      </c>
      <c r="X12" s="70"/>
      <c r="Y12" s="70">
        <f>SUM(Y3:Y11)</f>
        <v>0</v>
      </c>
      <c r="Z12" s="70"/>
      <c r="AA12" s="70">
        <f t="shared" ref="AA12:AL12" si="4">SUM(AA3:AA11)</f>
        <v>0</v>
      </c>
      <c r="AB12" s="70">
        <f t="shared" si="4"/>
        <v>0</v>
      </c>
      <c r="AC12" s="70">
        <f t="shared" si="4"/>
        <v>0</v>
      </c>
      <c r="AD12" s="70">
        <f t="shared" si="4"/>
        <v>0</v>
      </c>
      <c r="AE12" s="70">
        <f t="shared" si="4"/>
        <v>0</v>
      </c>
      <c r="AF12" s="146">
        <f t="shared" si="4"/>
        <v>0</v>
      </c>
      <c r="AG12" s="70">
        <f t="shared" si="4"/>
        <v>0</v>
      </c>
      <c r="AH12" s="70">
        <f t="shared" si="4"/>
        <v>0</v>
      </c>
      <c r="AI12" s="70">
        <f t="shared" si="4"/>
        <v>0</v>
      </c>
      <c r="AJ12" s="70">
        <f t="shared" si="4"/>
        <v>0</v>
      </c>
      <c r="AK12" s="74">
        <f t="shared" si="4"/>
        <v>0</v>
      </c>
      <c r="AL12" s="74">
        <f t="shared" si="4"/>
        <v>0</v>
      </c>
      <c r="AM12" s="74"/>
      <c r="AN12" s="70">
        <f>SUM(AN3:AN11)</f>
        <v>0</v>
      </c>
      <c r="AO12" s="70">
        <f>SUM(AO3:AO11)</f>
        <v>0</v>
      </c>
      <c r="AP12" s="70">
        <f>SUM(AP3:AP11)</f>
        <v>0</v>
      </c>
      <c r="AQ12" s="70"/>
      <c r="AR12" s="70">
        <f t="shared" ref="AR12:BK12" si="5">SUM(AR3:AR11)</f>
        <v>0</v>
      </c>
      <c r="AS12" s="70">
        <f t="shared" si="5"/>
        <v>0</v>
      </c>
      <c r="AT12" s="70">
        <f t="shared" si="5"/>
        <v>0</v>
      </c>
      <c r="AU12" s="70">
        <f t="shared" si="5"/>
        <v>0</v>
      </c>
      <c r="AV12" s="70">
        <f t="shared" si="5"/>
        <v>0</v>
      </c>
      <c r="AW12" s="70">
        <f t="shared" si="5"/>
        <v>0</v>
      </c>
      <c r="AX12" s="70">
        <f t="shared" si="5"/>
        <v>0</v>
      </c>
      <c r="AY12" s="70">
        <f t="shared" si="5"/>
        <v>0</v>
      </c>
      <c r="AZ12" s="70">
        <f t="shared" si="5"/>
        <v>0</v>
      </c>
      <c r="BA12" s="70">
        <f t="shared" si="5"/>
        <v>0</v>
      </c>
      <c r="BB12" s="70">
        <f t="shared" si="5"/>
        <v>0</v>
      </c>
      <c r="BC12" s="70">
        <f t="shared" si="5"/>
        <v>0</v>
      </c>
      <c r="BD12" s="70">
        <f t="shared" si="5"/>
        <v>0</v>
      </c>
      <c r="BE12" s="70">
        <f t="shared" si="5"/>
        <v>0</v>
      </c>
      <c r="BF12" s="70">
        <f t="shared" si="5"/>
        <v>0</v>
      </c>
      <c r="BG12" s="70">
        <f t="shared" si="5"/>
        <v>0</v>
      </c>
      <c r="BH12" s="70">
        <f t="shared" si="5"/>
        <v>0</v>
      </c>
      <c r="BI12" s="70">
        <f t="shared" si="5"/>
        <v>0</v>
      </c>
      <c r="BJ12" s="70">
        <f t="shared" si="5"/>
        <v>0</v>
      </c>
      <c r="BK12" s="70">
        <f t="shared" si="5"/>
        <v>0</v>
      </c>
    </row>
    <row r="13" spans="1:63">
      <c r="M13" s="149" t="s">
        <v>486</v>
      </c>
    </row>
    <row r="14" spans="1:63">
      <c r="G14" s="149"/>
      <c r="H14" s="149"/>
      <c r="I14" s="331" t="s">
        <v>102</v>
      </c>
      <c r="J14" s="149"/>
      <c r="K14" s="149"/>
      <c r="L14" s="149"/>
      <c r="M14" s="149"/>
      <c r="N14" s="149" t="s">
        <v>486</v>
      </c>
      <c r="O14" s="124"/>
      <c r="P14" s="124"/>
      <c r="U14" s="192" t="s">
        <v>164</v>
      </c>
      <c r="AB14" s="2"/>
      <c r="AD14" s="124" t="s">
        <v>103</v>
      </c>
      <c r="AK14" s="232" t="s">
        <v>104</v>
      </c>
    </row>
    <row r="15" spans="1:63">
      <c r="F15" s="3"/>
      <c r="G15" s="3"/>
      <c r="H15" s="3"/>
      <c r="I15" s="3"/>
      <c r="J15" s="171" t="s">
        <v>158</v>
      </c>
      <c r="K15" s="126"/>
      <c r="L15" s="126"/>
      <c r="N15" s="149"/>
      <c r="O15" s="3"/>
      <c r="P15" s="3"/>
      <c r="Q15" s="3"/>
      <c r="R15" s="171" t="s">
        <v>165</v>
      </c>
      <c r="U15" s="9"/>
    </row>
    <row r="16" spans="1:63">
      <c r="E16" s="125"/>
      <c r="F16" s="3"/>
      <c r="G16" s="3"/>
      <c r="H16" s="3"/>
      <c r="I16" s="3"/>
      <c r="J16" s="126" t="s">
        <v>159</v>
      </c>
      <c r="K16" s="126"/>
      <c r="L16" s="126"/>
      <c r="N16" s="3"/>
      <c r="O16" s="3"/>
      <c r="P16" s="3"/>
      <c r="Q16" s="3"/>
      <c r="S16" s="126" t="s">
        <v>166</v>
      </c>
      <c r="U16" s="9"/>
    </row>
    <row r="17" spans="8:21">
      <c r="H17" s="3"/>
      <c r="J17" s="126"/>
      <c r="K17" s="171" t="s">
        <v>160</v>
      </c>
      <c r="L17" s="126"/>
      <c r="O17" s="166" t="s">
        <v>433</v>
      </c>
      <c r="P17" s="4"/>
      <c r="U17" s="9"/>
    </row>
    <row r="18" spans="8:21">
      <c r="H18" s="3"/>
      <c r="K18" s="126" t="s">
        <v>161</v>
      </c>
      <c r="L18" s="126"/>
      <c r="P18" s="2" t="s">
        <v>443</v>
      </c>
      <c r="U18" s="9"/>
    </row>
    <row r="19" spans="8:21">
      <c r="H19" s="3"/>
      <c r="L19" s="171" t="s">
        <v>267</v>
      </c>
      <c r="U19" s="9"/>
    </row>
    <row r="20" spans="8:21">
      <c r="L20" s="126" t="s">
        <v>268</v>
      </c>
      <c r="U20" s="9"/>
    </row>
    <row r="21" spans="8:21">
      <c r="L21" s="126"/>
      <c r="U21" s="9"/>
    </row>
  </sheetData>
  <mergeCells count="15">
    <mergeCell ref="AO1:AX1"/>
    <mergeCell ref="AY1:BF1"/>
    <mergeCell ref="BG1:BK1"/>
    <mergeCell ref="V1:AE1"/>
    <mergeCell ref="BJ2:BK2"/>
    <mergeCell ref="AW2:AX2"/>
    <mergeCell ref="A12:D12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20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0.5703125" style="8" bestFit="1" customWidth="1"/>
    <col min="2" max="2" width="50.85546875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3" customWidth="1"/>
    <col min="19" max="19" width="7.42578125" style="83" customWidth="1"/>
    <col min="20" max="20" width="11.42578125" style="83" bestFit="1" customWidth="1"/>
    <col min="21" max="21" width="13" style="83" customWidth="1"/>
    <col min="22" max="16384" width="9.140625" style="3"/>
  </cols>
  <sheetData>
    <row r="1" spans="1:21" s="4" customFormat="1" ht="15.75" customHeight="1">
      <c r="A1" s="570" t="s">
        <v>31</v>
      </c>
      <c r="B1" s="571"/>
      <c r="C1" s="571"/>
      <c r="D1" s="572"/>
      <c r="E1" s="573" t="s">
        <v>169</v>
      </c>
      <c r="F1" s="574"/>
      <c r="G1" s="574"/>
      <c r="H1" s="574"/>
      <c r="I1" s="565" t="s">
        <v>163</v>
      </c>
      <c r="J1" s="565"/>
      <c r="K1" s="565"/>
      <c r="L1" s="565"/>
      <c r="M1" s="565"/>
      <c r="N1" s="565"/>
      <c r="O1" s="565"/>
      <c r="P1" s="565"/>
      <c r="Q1" s="565"/>
      <c r="R1" s="566" t="s">
        <v>29</v>
      </c>
      <c r="S1" s="567"/>
      <c r="T1" s="567"/>
      <c r="U1" s="567"/>
    </row>
    <row r="2" spans="1:21" s="4" customFormat="1" ht="23.25" thickBot="1">
      <c r="A2" s="10" t="s">
        <v>19</v>
      </c>
      <c r="B2" s="162" t="s">
        <v>0</v>
      </c>
      <c r="C2" s="56" t="s">
        <v>11</v>
      </c>
      <c r="D2" s="163" t="s">
        <v>12</v>
      </c>
      <c r="E2" s="42" t="s">
        <v>458</v>
      </c>
      <c r="F2" s="575" t="s">
        <v>29</v>
      </c>
      <c r="G2" s="576"/>
      <c r="H2" s="577"/>
      <c r="I2" s="42" t="s">
        <v>91</v>
      </c>
      <c r="J2" s="42" t="s">
        <v>92</v>
      </c>
      <c r="K2" s="56" t="s">
        <v>94</v>
      </c>
      <c r="L2" s="42" t="s">
        <v>239</v>
      </c>
      <c r="M2" s="42" t="s">
        <v>240</v>
      </c>
      <c r="N2" s="42" t="s">
        <v>241</v>
      </c>
      <c r="O2" s="56"/>
      <c r="P2" s="56" t="s">
        <v>170</v>
      </c>
      <c r="Q2" s="56" t="s">
        <v>47</v>
      </c>
      <c r="R2" s="568"/>
      <c r="S2" s="569"/>
      <c r="T2" s="569"/>
      <c r="U2" s="569"/>
    </row>
    <row r="3" spans="1:21" s="18" customFormat="1">
      <c r="A3" s="30" t="str">
        <f>'1-συμβολαια'!A3</f>
        <v>4ο</v>
      </c>
      <c r="B3" s="92" t="str">
        <f>'1-συμβολαια'!C3</f>
        <v>δανείου 3ου [=…τραπ] κύρου 7.000.000δρχ ΕΞΟΦΛΗΣΗ</v>
      </c>
      <c r="C3" s="15" t="str">
        <f>'4-πολλυπρ'!D3</f>
        <v>τραπεζα …??? [= ….???</v>
      </c>
      <c r="D3" s="15" t="str">
        <f>'4-πολλυπρ'!I3</f>
        <v>219-129</v>
      </c>
      <c r="E3" s="38"/>
      <c r="F3" s="152"/>
      <c r="G3" s="152"/>
      <c r="H3" s="38"/>
      <c r="I3" s="38"/>
      <c r="J3" s="38"/>
      <c r="K3" s="38"/>
      <c r="L3" s="38"/>
      <c r="M3" s="38"/>
      <c r="N3" s="38"/>
      <c r="O3" s="20"/>
      <c r="P3" s="20"/>
      <c r="Q3" s="38">
        <f t="shared" ref="Q3:Q11" si="0">I3+J3+L3+M3+N3+O3</f>
        <v>0</v>
      </c>
      <c r="R3" s="138"/>
      <c r="S3" s="138"/>
      <c r="T3" s="164"/>
      <c r="U3" s="82"/>
    </row>
    <row r="4" spans="1:21" s="18" customFormat="1">
      <c r="A4" s="30">
        <f>'1-συμβολαια'!A4</f>
        <v>0</v>
      </c>
      <c r="B4" s="92" t="str">
        <f>'1-συμβολαια'!C4</f>
        <v>υποθήκη δανείου  3ου [=…τραπ] κύρου 7.000.000δρχ  ΕΞΑΛΕΙΨΗ</v>
      </c>
      <c r="C4" s="15" t="str">
        <f>'4-πολλυπρ'!D4</f>
        <v>τραπεζα …??? [= ….???</v>
      </c>
      <c r="D4" s="15" t="str">
        <f>'4-πολλυπρ'!I4</f>
        <v>219-129</v>
      </c>
      <c r="E4" s="38"/>
      <c r="F4" s="152"/>
      <c r="G4" s="152"/>
      <c r="H4" s="38"/>
      <c r="I4" s="38"/>
      <c r="J4" s="38"/>
      <c r="K4" s="38"/>
      <c r="L4" s="38"/>
      <c r="M4" s="38"/>
      <c r="N4" s="38"/>
      <c r="O4" s="20"/>
      <c r="P4" s="20"/>
      <c r="Q4" s="38">
        <f t="shared" si="0"/>
        <v>0</v>
      </c>
      <c r="R4" s="138"/>
      <c r="S4" s="138"/>
      <c r="T4" s="164"/>
      <c r="U4" s="82"/>
    </row>
    <row r="5" spans="1:21" s="18" customFormat="1">
      <c r="A5" s="30">
        <f>'1-συμβολαια'!A5</f>
        <v>0</v>
      </c>
      <c r="B5" s="92" t="str">
        <f>'1-συμβολαια'!C5</f>
        <v>δανείου  3ου [=…τραπ] ΤΟΚΟΙ {προΠληρωθέντες VS εξόφλησης]</v>
      </c>
      <c r="C5" s="15" t="str">
        <f>'4-πολλυπρ'!D5</f>
        <v>τραπεζα …??? [= ….???</v>
      </c>
      <c r="D5" s="15" t="str">
        <f>'4-πολλυπρ'!I5</f>
        <v>219-129</v>
      </c>
      <c r="E5" s="38"/>
      <c r="F5" s="152"/>
      <c r="G5" s="152"/>
      <c r="H5" s="38"/>
      <c r="I5" s="38"/>
      <c r="J5" s="38"/>
      <c r="K5" s="38"/>
      <c r="L5" s="38"/>
      <c r="M5" s="38"/>
      <c r="N5" s="38"/>
      <c r="O5" s="20"/>
      <c r="P5" s="20"/>
      <c r="Q5" s="38">
        <f t="shared" si="0"/>
        <v>0</v>
      </c>
      <c r="R5" s="138"/>
      <c r="S5" s="138"/>
      <c r="T5" s="164"/>
      <c r="U5" s="82"/>
    </row>
    <row r="6" spans="1:21" s="18" customFormat="1">
      <c r="A6" s="30">
        <f>'1-συμβολαια'!A6</f>
        <v>0</v>
      </c>
      <c r="B6" s="92" t="str">
        <f>'1-συμβολαια'!C6</f>
        <v>δανείου 3ου [=…τραπ] κύρου 7.000.000δρχ ΕΞΟΦΛΗΣΗ</v>
      </c>
      <c r="C6" s="15" t="str">
        <f>'4-πολλυπρ'!D6</f>
        <v>τραπεζα …??? [= ….???</v>
      </c>
      <c r="D6" s="15" t="str">
        <f>'4-πολλυπρ'!I6</f>
        <v>219-129</v>
      </c>
      <c r="E6" s="38"/>
      <c r="F6" s="152"/>
      <c r="G6" s="152"/>
      <c r="H6" s="38"/>
      <c r="I6" s="38"/>
      <c r="J6" s="38"/>
      <c r="K6" s="38"/>
      <c r="L6" s="38"/>
      <c r="M6" s="38"/>
      <c r="N6" s="38"/>
      <c r="O6" s="20"/>
      <c r="P6" s="20"/>
      <c r="Q6" s="38">
        <f t="shared" si="0"/>
        <v>0</v>
      </c>
      <c r="R6" s="138"/>
      <c r="S6" s="138"/>
      <c r="T6" s="164"/>
      <c r="U6" s="82"/>
    </row>
    <row r="7" spans="1:21" s="18" customFormat="1">
      <c r="A7" s="30">
        <f>'1-συμβολαια'!A7</f>
        <v>0</v>
      </c>
      <c r="B7" s="92" t="str">
        <f>'1-συμβολαια'!C7</f>
        <v>υποθήκη δανείου  3ου [=…τραπ] κύρου 7.000.000δρχ  ΕΞΑΛΕΙΨΗ</v>
      </c>
      <c r="C7" s="15" t="str">
        <f>'4-πολλυπρ'!D7</f>
        <v>τραπεζα …??? [= ….???</v>
      </c>
      <c r="D7" s="15" t="str">
        <f>'4-πολλυπρ'!I7</f>
        <v>219-129</v>
      </c>
      <c r="E7" s="38"/>
      <c r="F7" s="152"/>
      <c r="G7" s="152"/>
      <c r="H7" s="38"/>
      <c r="I7" s="38"/>
      <c r="J7" s="38"/>
      <c r="K7" s="38"/>
      <c r="L7" s="38"/>
      <c r="M7" s="38"/>
      <c r="N7" s="38"/>
      <c r="O7" s="20"/>
      <c r="P7" s="20"/>
      <c r="Q7" s="38">
        <f t="shared" si="0"/>
        <v>0</v>
      </c>
      <c r="R7" s="138"/>
      <c r="S7" s="138"/>
      <c r="T7" s="164"/>
      <c r="U7" s="82"/>
    </row>
    <row r="8" spans="1:21" s="18" customFormat="1">
      <c r="A8" s="30">
        <f>'1-συμβολαια'!A8</f>
        <v>0</v>
      </c>
      <c r="B8" s="92" t="str">
        <f>'1-συμβολαια'!C8</f>
        <v>δανείου  3ου [=…τραπ] ΤΟΚΟΙ {προΠληρωθέντες VS εξόφλησης]</v>
      </c>
      <c r="C8" s="15" t="str">
        <f>'4-πολλυπρ'!D8</f>
        <v>τραπεζα …??? [= ….???</v>
      </c>
      <c r="D8" s="15" t="str">
        <f>'4-πολλυπρ'!I8</f>
        <v>219-129</v>
      </c>
      <c r="E8" s="38"/>
      <c r="F8" s="152"/>
      <c r="G8" s="152"/>
      <c r="H8" s="38"/>
      <c r="I8" s="38"/>
      <c r="J8" s="38"/>
      <c r="K8" s="38"/>
      <c r="L8" s="38"/>
      <c r="M8" s="38"/>
      <c r="N8" s="38"/>
      <c r="O8" s="20"/>
      <c r="P8" s="20"/>
      <c r="Q8" s="38">
        <f t="shared" si="0"/>
        <v>0</v>
      </c>
      <c r="R8" s="138"/>
      <c r="S8" s="138"/>
      <c r="T8" s="164"/>
      <c r="U8" s="82"/>
    </row>
    <row r="9" spans="1:21" s="18" customFormat="1">
      <c r="A9" s="30">
        <f>'1-συμβολαια'!A9</f>
        <v>0</v>
      </c>
      <c r="B9" s="92" t="str">
        <f>'1-συμβολαια'!C9</f>
        <v>δανείου 3ου κύρου 100.000δρχ ΕΞΟΦΛΗΣΗ</v>
      </c>
      <c r="C9" s="15" t="str">
        <f>'4-πολλυπρ'!D9</f>
        <v>τραπεζα …??? [= ….???</v>
      </c>
      <c r="D9" s="15" t="str">
        <f>'4-πολλυπρ'!I9</f>
        <v>219-129</v>
      </c>
      <c r="E9" s="38"/>
      <c r="F9" s="152"/>
      <c r="G9" s="152"/>
      <c r="H9" s="38"/>
      <c r="I9" s="38"/>
      <c r="J9" s="38"/>
      <c r="K9" s="38"/>
      <c r="L9" s="38"/>
      <c r="M9" s="38"/>
      <c r="N9" s="38"/>
      <c r="O9" s="20"/>
      <c r="P9" s="20"/>
      <c r="Q9" s="38">
        <f t="shared" si="0"/>
        <v>0</v>
      </c>
      <c r="R9" s="138"/>
      <c r="S9" s="138"/>
      <c r="T9" s="164"/>
      <c r="U9" s="82"/>
    </row>
    <row r="10" spans="1:21" s="18" customFormat="1">
      <c r="A10" s="30">
        <f>'1-συμβολαια'!A10</f>
        <v>0</v>
      </c>
      <c r="B10" s="92" t="str">
        <f>'1-συμβολαια'!C10</f>
        <v>υποθήκη δανείου  3ου κύρου 100.000δρχ  ΕΞΑΛΕΙΨΗ</v>
      </c>
      <c r="C10" s="15" t="str">
        <f>'4-πολλυπρ'!D10</f>
        <v>τραπεζα …??? [= ….???</v>
      </c>
      <c r="D10" s="15" t="str">
        <f>'4-πολλυπρ'!I10</f>
        <v>219-129</v>
      </c>
      <c r="E10" s="38"/>
      <c r="F10" s="152"/>
      <c r="G10" s="152"/>
      <c r="H10" s="38"/>
      <c r="I10" s="38"/>
      <c r="J10" s="38"/>
      <c r="K10" s="38"/>
      <c r="L10" s="38"/>
      <c r="M10" s="38"/>
      <c r="N10" s="38"/>
      <c r="O10" s="20"/>
      <c r="P10" s="20"/>
      <c r="Q10" s="38">
        <f t="shared" si="0"/>
        <v>0</v>
      </c>
      <c r="R10" s="138"/>
      <c r="S10" s="138"/>
      <c r="T10" s="164"/>
      <c r="U10" s="82"/>
    </row>
    <row r="11" spans="1:21" s="18" customFormat="1">
      <c r="A11" s="30">
        <f>'1-συμβολαια'!A11</f>
        <v>0</v>
      </c>
      <c r="B11" s="92" t="str">
        <f>'1-συμβολαια'!C11</f>
        <v>δανείου  3ου κύρου ΤΟΚΟΙ {προΠληρωθέντες VS εξόφλησης]</v>
      </c>
      <c r="C11" s="15" t="str">
        <f>'4-πολλυπρ'!D11</f>
        <v>τραπεζα …??? [= ….???</v>
      </c>
      <c r="D11" s="15" t="str">
        <f>'4-πολλυπρ'!I11</f>
        <v>219-129</v>
      </c>
      <c r="E11" s="38"/>
      <c r="F11" s="152"/>
      <c r="G11" s="152"/>
      <c r="H11" s="38"/>
      <c r="I11" s="38"/>
      <c r="J11" s="38"/>
      <c r="K11" s="38"/>
      <c r="L11" s="38"/>
      <c r="M11" s="38"/>
      <c r="N11" s="38"/>
      <c r="O11" s="20"/>
      <c r="P11" s="20"/>
      <c r="Q11" s="38">
        <f t="shared" si="0"/>
        <v>0</v>
      </c>
      <c r="R11" s="138"/>
      <c r="S11" s="138"/>
      <c r="T11" s="164"/>
      <c r="U11" s="82"/>
    </row>
    <row r="12" spans="1:21">
      <c r="A12" s="541" t="s">
        <v>35</v>
      </c>
      <c r="B12" s="542"/>
      <c r="C12" s="542"/>
      <c r="D12" s="543"/>
      <c r="E12" s="70">
        <f>SUM(E3:E11)</f>
        <v>0</v>
      </c>
      <c r="F12" s="70"/>
      <c r="G12" s="70"/>
      <c r="H12" s="70"/>
      <c r="I12" s="70">
        <f t="shared" ref="I12:R12" si="1">SUM(I3:I11)</f>
        <v>0</v>
      </c>
      <c r="J12" s="70">
        <f t="shared" si="1"/>
        <v>0</v>
      </c>
      <c r="K12" s="70">
        <f t="shared" si="1"/>
        <v>0</v>
      </c>
      <c r="L12" s="70">
        <f t="shared" si="1"/>
        <v>0</v>
      </c>
      <c r="M12" s="70">
        <f t="shared" si="1"/>
        <v>0</v>
      </c>
      <c r="N12" s="70">
        <f t="shared" si="1"/>
        <v>0</v>
      </c>
      <c r="O12" s="70">
        <f t="shared" si="1"/>
        <v>0</v>
      </c>
      <c r="P12" s="70">
        <f t="shared" si="1"/>
        <v>0</v>
      </c>
      <c r="Q12" s="70">
        <f t="shared" si="1"/>
        <v>0</v>
      </c>
      <c r="R12" s="84">
        <f t="shared" si="1"/>
        <v>0</v>
      </c>
      <c r="S12" s="153"/>
      <c r="T12" s="3"/>
      <c r="U12" s="3"/>
    </row>
    <row r="14" spans="1:21" ht="15.75" customHeight="1">
      <c r="I14" s="375" t="s">
        <v>445</v>
      </c>
      <c r="L14" s="144" t="s">
        <v>459</v>
      </c>
      <c r="S14" s="165"/>
      <c r="T14" s="88"/>
      <c r="U14" s="165"/>
    </row>
    <row r="15" spans="1:21">
      <c r="F15" s="171" t="s">
        <v>167</v>
      </c>
      <c r="G15" s="126"/>
      <c r="H15" s="83"/>
      <c r="L15" s="186" t="s">
        <v>207</v>
      </c>
      <c r="S15" s="2"/>
    </row>
    <row r="16" spans="1:21">
      <c r="F16" s="83"/>
      <c r="G16" s="126" t="s">
        <v>168</v>
      </c>
      <c r="M16" s="185" t="s">
        <v>208</v>
      </c>
      <c r="P16" s="171" t="s">
        <v>132</v>
      </c>
      <c r="R16" s="2"/>
      <c r="S16" s="2"/>
    </row>
    <row r="17" spans="2:19">
      <c r="N17" s="166" t="s">
        <v>209</v>
      </c>
      <c r="R17" s="2"/>
      <c r="S17" s="2"/>
    </row>
    <row r="18" spans="2:19">
      <c r="R18" s="2"/>
      <c r="S18" s="2"/>
    </row>
    <row r="19" spans="2:19">
      <c r="B19" s="235"/>
      <c r="Q19" s="307"/>
    </row>
    <row r="20" spans="2:19">
      <c r="B20" s="234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307"/>
      <c r="R20" s="336"/>
    </row>
  </sheetData>
  <mergeCells count="6">
    <mergeCell ref="I1:Q1"/>
    <mergeCell ref="R1:U2"/>
    <mergeCell ref="A1:D1"/>
    <mergeCell ref="A12:D12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3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89" t="s">
        <v>326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590"/>
      <c r="Z1" s="590"/>
      <c r="AA1" s="590"/>
      <c r="AB1" s="590"/>
      <c r="AC1" s="590"/>
      <c r="AD1" s="590"/>
      <c r="AE1" s="591" t="s">
        <v>47</v>
      </c>
      <c r="AF1" s="593" t="s">
        <v>9</v>
      </c>
      <c r="AG1" s="595" t="s">
        <v>33</v>
      </c>
      <c r="AH1" s="578" t="s">
        <v>336</v>
      </c>
      <c r="AI1" s="580" t="s">
        <v>87</v>
      </c>
      <c r="AJ1" s="581"/>
      <c r="AK1" s="581"/>
      <c r="AL1" s="582"/>
    </row>
    <row r="2" spans="1:38" ht="12" thickBot="1">
      <c r="A2" s="207"/>
      <c r="B2" s="208" t="s">
        <v>335</v>
      </c>
      <c r="C2" s="208" t="s">
        <v>88</v>
      </c>
      <c r="D2" s="209" t="s">
        <v>327</v>
      </c>
      <c r="E2" s="189" t="s">
        <v>31</v>
      </c>
      <c r="F2" s="189" t="s">
        <v>328</v>
      </c>
      <c r="G2" s="189" t="s">
        <v>329</v>
      </c>
      <c r="H2" s="189" t="s">
        <v>330</v>
      </c>
      <c r="I2" s="189" t="s">
        <v>331</v>
      </c>
      <c r="J2" s="189" t="s">
        <v>332</v>
      </c>
      <c r="K2" s="552" t="s">
        <v>29</v>
      </c>
      <c r="L2" s="553"/>
      <c r="M2" s="195" t="s">
        <v>333</v>
      </c>
      <c r="N2" s="195" t="s">
        <v>31</v>
      </c>
      <c r="O2" s="195" t="s">
        <v>328</v>
      </c>
      <c r="P2" s="195" t="s">
        <v>329</v>
      </c>
      <c r="Q2" s="195" t="s">
        <v>330</v>
      </c>
      <c r="R2" s="195" t="s">
        <v>331</v>
      </c>
      <c r="S2" s="195" t="s">
        <v>332</v>
      </c>
      <c r="T2" s="554" t="s">
        <v>29</v>
      </c>
      <c r="U2" s="555"/>
      <c r="V2" s="189" t="s">
        <v>334</v>
      </c>
      <c r="W2" s="189" t="s">
        <v>31</v>
      </c>
      <c r="X2" s="189" t="s">
        <v>328</v>
      </c>
      <c r="Y2" s="189" t="s">
        <v>329</v>
      </c>
      <c r="Z2" s="189" t="s">
        <v>330</v>
      </c>
      <c r="AA2" s="189" t="s">
        <v>331</v>
      </c>
      <c r="AB2" s="189" t="s">
        <v>332</v>
      </c>
      <c r="AC2" s="552" t="s">
        <v>29</v>
      </c>
      <c r="AD2" s="553"/>
      <c r="AE2" s="592"/>
      <c r="AF2" s="594"/>
      <c r="AG2" s="596"/>
      <c r="AH2" s="579"/>
      <c r="AI2" s="583"/>
      <c r="AJ2" s="584"/>
      <c r="AK2" s="584"/>
      <c r="AL2" s="585"/>
    </row>
    <row r="3" spans="1:38" s="5" customFormat="1">
      <c r="A3" s="440" t="str">
        <f>'1-συμβολαια'!A3</f>
        <v>4ο</v>
      </c>
      <c r="B3" s="376" t="str">
        <f>'1-συμβολαια'!C3</f>
        <v>δανείου 3ου [=…τραπ] κύρου 7.000.000δρχ ΕΞΟΦΛΗΣΗ</v>
      </c>
      <c r="C3" s="346">
        <f>'1-συμβολαια'!D3</f>
        <v>0</v>
      </c>
      <c r="D3" s="346">
        <f t="shared" ref="D3:D11" si="0">C3*1.3%</f>
        <v>0</v>
      </c>
      <c r="E3" s="376"/>
      <c r="F3" s="376"/>
      <c r="G3" s="376"/>
      <c r="H3" s="376"/>
      <c r="I3" s="376"/>
      <c r="J3" s="376"/>
      <c r="K3" s="376"/>
      <c r="L3" s="376"/>
      <c r="M3" s="346"/>
      <c r="N3" s="376"/>
      <c r="O3" s="376"/>
      <c r="P3" s="376"/>
      <c r="Q3" s="376"/>
      <c r="R3" s="376"/>
      <c r="S3" s="376"/>
      <c r="T3" s="376"/>
      <c r="U3" s="376"/>
      <c r="V3" s="346"/>
      <c r="W3" s="376"/>
      <c r="X3" s="376"/>
      <c r="Y3" s="376"/>
      <c r="Z3" s="376"/>
      <c r="AA3" s="376"/>
      <c r="AB3" s="376"/>
      <c r="AC3" s="376"/>
      <c r="AD3" s="376"/>
      <c r="AE3" s="346">
        <f t="shared" ref="AE3:AE11" si="1">D3+M3+V3</f>
        <v>0</v>
      </c>
      <c r="AF3" s="346">
        <f t="shared" ref="AF3:AF11" si="2">E3+N3+W3</f>
        <v>0</v>
      </c>
      <c r="AG3" s="346">
        <f t="shared" ref="AG3:AG11" si="3">AE3-AF3</f>
        <v>0</v>
      </c>
      <c r="AH3" s="376"/>
      <c r="AI3" s="376"/>
      <c r="AJ3" s="376"/>
      <c r="AK3" s="376"/>
      <c r="AL3" s="376"/>
    </row>
    <row r="4" spans="1:38" s="5" customFormat="1">
      <c r="A4" s="439"/>
      <c r="B4" s="76" t="str">
        <f>'1-συμβολαια'!C4</f>
        <v>υποθήκη δανείου  3ου [=…τραπ] κύρου 7.000.000δρχ  ΕΞΑΛΕΙΨΗ</v>
      </c>
      <c r="C4" s="358">
        <f>'1-συμβολαια'!D4</f>
        <v>0</v>
      </c>
      <c r="D4" s="358">
        <f t="shared" si="0"/>
        <v>0</v>
      </c>
      <c r="E4" s="76"/>
      <c r="F4" s="76"/>
      <c r="G4" s="76"/>
      <c r="H4" s="76"/>
      <c r="I4" s="76"/>
      <c r="J4" s="76"/>
      <c r="K4" s="76"/>
      <c r="L4" s="76"/>
      <c r="M4" s="358"/>
      <c r="N4" s="76"/>
      <c r="O4" s="76"/>
      <c r="P4" s="76"/>
      <c r="Q4" s="76"/>
      <c r="R4" s="76"/>
      <c r="S4" s="76"/>
      <c r="T4" s="76"/>
      <c r="U4" s="76"/>
      <c r="V4" s="358"/>
      <c r="W4" s="76"/>
      <c r="X4" s="76"/>
      <c r="Y4" s="76"/>
      <c r="Z4" s="76"/>
      <c r="AA4" s="76"/>
      <c r="AB4" s="76"/>
      <c r="AC4" s="76"/>
      <c r="AD4" s="76"/>
      <c r="AE4" s="346">
        <f t="shared" si="1"/>
        <v>0</v>
      </c>
      <c r="AF4" s="346">
        <f t="shared" si="2"/>
        <v>0</v>
      </c>
      <c r="AG4" s="346">
        <f t="shared" si="3"/>
        <v>0</v>
      </c>
      <c r="AH4" s="76"/>
      <c r="AI4" s="76"/>
      <c r="AJ4" s="76"/>
      <c r="AK4" s="76"/>
      <c r="AL4" s="76"/>
    </row>
    <row r="5" spans="1:38" s="5" customFormat="1">
      <c r="A5" s="439"/>
      <c r="B5" s="76" t="str">
        <f>'1-συμβολαια'!C5</f>
        <v>δανείου  3ου [=…τραπ] ΤΟΚΟΙ {προΠληρωθέντες VS εξόφλησης]</v>
      </c>
      <c r="C5" s="358">
        <f>'1-συμβολαια'!D5</f>
        <v>1888.88</v>
      </c>
      <c r="D5" s="358">
        <f t="shared" si="0"/>
        <v>24.555440000000004</v>
      </c>
      <c r="E5" s="76"/>
      <c r="F5" s="76"/>
      <c r="G5" s="76"/>
      <c r="H5" s="76"/>
      <c r="I5" s="76"/>
      <c r="J5" s="76"/>
      <c r="K5" s="76"/>
      <c r="L5" s="76"/>
      <c r="M5" s="358"/>
      <c r="N5" s="76"/>
      <c r="O5" s="76"/>
      <c r="P5" s="76"/>
      <c r="Q5" s="76"/>
      <c r="R5" s="76"/>
      <c r="S5" s="76"/>
      <c r="T5" s="76"/>
      <c r="U5" s="76"/>
      <c r="V5" s="358"/>
      <c r="W5" s="76"/>
      <c r="X5" s="76"/>
      <c r="Y5" s="76"/>
      <c r="Z5" s="76"/>
      <c r="AA5" s="76"/>
      <c r="AB5" s="76"/>
      <c r="AC5" s="76"/>
      <c r="AD5" s="76"/>
      <c r="AE5" s="346">
        <f t="shared" si="1"/>
        <v>24.555440000000004</v>
      </c>
      <c r="AF5" s="346">
        <f t="shared" si="2"/>
        <v>0</v>
      </c>
      <c r="AG5" s="346">
        <f t="shared" si="3"/>
        <v>24.555440000000004</v>
      </c>
      <c r="AH5" s="76"/>
      <c r="AI5" s="76"/>
      <c r="AJ5" s="76"/>
      <c r="AK5" s="76"/>
      <c r="AL5" s="76"/>
    </row>
    <row r="6" spans="1:38" s="5" customFormat="1">
      <c r="A6" s="439"/>
      <c r="B6" s="76" t="str">
        <f>'1-συμβολαια'!C6</f>
        <v>δανείου 3ου [=…τραπ] κύρου 7.000.000δρχ ΕΞΟΦΛΗΣΗ</v>
      </c>
      <c r="C6" s="358">
        <f>'1-συμβολαια'!D6</f>
        <v>0</v>
      </c>
      <c r="D6" s="358">
        <f t="shared" si="0"/>
        <v>0</v>
      </c>
      <c r="E6" s="76"/>
      <c r="F6" s="76"/>
      <c r="G6" s="76"/>
      <c r="H6" s="76"/>
      <c r="I6" s="76"/>
      <c r="J6" s="76"/>
      <c r="K6" s="76"/>
      <c r="L6" s="76"/>
      <c r="M6" s="358"/>
      <c r="N6" s="76"/>
      <c r="O6" s="76"/>
      <c r="P6" s="76"/>
      <c r="Q6" s="76"/>
      <c r="R6" s="76"/>
      <c r="S6" s="76"/>
      <c r="T6" s="76"/>
      <c r="U6" s="76"/>
      <c r="V6" s="358"/>
      <c r="W6" s="76"/>
      <c r="X6" s="76"/>
      <c r="Y6" s="76"/>
      <c r="Z6" s="76"/>
      <c r="AA6" s="76"/>
      <c r="AB6" s="76"/>
      <c r="AC6" s="76"/>
      <c r="AD6" s="76"/>
      <c r="AE6" s="346">
        <f t="shared" si="1"/>
        <v>0</v>
      </c>
      <c r="AF6" s="346">
        <f t="shared" si="2"/>
        <v>0</v>
      </c>
      <c r="AG6" s="346">
        <f t="shared" si="3"/>
        <v>0</v>
      </c>
      <c r="AH6" s="76"/>
      <c r="AI6" s="76"/>
      <c r="AJ6" s="76"/>
      <c r="AK6" s="76"/>
      <c r="AL6" s="76"/>
    </row>
    <row r="7" spans="1:38" s="5" customFormat="1">
      <c r="A7" s="439"/>
      <c r="B7" s="76" t="str">
        <f>'1-συμβολαια'!C7</f>
        <v>υποθήκη δανείου  3ου [=…τραπ] κύρου 7.000.000δρχ  ΕΞΑΛΕΙΨΗ</v>
      </c>
      <c r="C7" s="358">
        <f>'1-συμβολαια'!D7</f>
        <v>0</v>
      </c>
      <c r="D7" s="358">
        <f t="shared" si="0"/>
        <v>0</v>
      </c>
      <c r="E7" s="76"/>
      <c r="F7" s="76"/>
      <c r="G7" s="76"/>
      <c r="H7" s="76"/>
      <c r="I7" s="76"/>
      <c r="J7" s="76"/>
      <c r="K7" s="76"/>
      <c r="L7" s="76"/>
      <c r="M7" s="358"/>
      <c r="N7" s="76"/>
      <c r="O7" s="76"/>
      <c r="P7" s="76"/>
      <c r="Q7" s="76"/>
      <c r="R7" s="76"/>
      <c r="S7" s="76"/>
      <c r="T7" s="76"/>
      <c r="U7" s="76"/>
      <c r="V7" s="358"/>
      <c r="W7" s="76"/>
      <c r="X7" s="76"/>
      <c r="Y7" s="76"/>
      <c r="Z7" s="76"/>
      <c r="AA7" s="76"/>
      <c r="AB7" s="76"/>
      <c r="AC7" s="76"/>
      <c r="AD7" s="76"/>
      <c r="AE7" s="346">
        <f t="shared" si="1"/>
        <v>0</v>
      </c>
      <c r="AF7" s="346">
        <f t="shared" si="2"/>
        <v>0</v>
      </c>
      <c r="AG7" s="346">
        <f t="shared" si="3"/>
        <v>0</v>
      </c>
      <c r="AH7" s="76"/>
      <c r="AI7" s="76"/>
      <c r="AJ7" s="76"/>
      <c r="AK7" s="76"/>
      <c r="AL7" s="76"/>
    </row>
    <row r="8" spans="1:38" s="5" customFormat="1">
      <c r="A8" s="439"/>
      <c r="B8" s="76" t="str">
        <f>'1-συμβολαια'!C8</f>
        <v>δανείου  3ου [=…τραπ] ΤΟΚΟΙ {προΠληρωθέντες VS εξόφλησης]</v>
      </c>
      <c r="C8" s="358">
        <f>'1-συμβολαια'!D8</f>
        <v>1888.88</v>
      </c>
      <c r="D8" s="358">
        <f t="shared" si="0"/>
        <v>24.555440000000004</v>
      </c>
      <c r="E8" s="76"/>
      <c r="F8" s="76"/>
      <c r="G8" s="76"/>
      <c r="H8" s="76"/>
      <c r="I8" s="76"/>
      <c r="J8" s="76"/>
      <c r="K8" s="76"/>
      <c r="L8" s="76"/>
      <c r="M8" s="358"/>
      <c r="N8" s="76"/>
      <c r="O8" s="76"/>
      <c r="P8" s="76"/>
      <c r="Q8" s="76"/>
      <c r="R8" s="76"/>
      <c r="S8" s="76"/>
      <c r="T8" s="76"/>
      <c r="U8" s="76"/>
      <c r="V8" s="358"/>
      <c r="W8" s="76"/>
      <c r="X8" s="76"/>
      <c r="Y8" s="76"/>
      <c r="Z8" s="76"/>
      <c r="AA8" s="76"/>
      <c r="AB8" s="76"/>
      <c r="AC8" s="76"/>
      <c r="AD8" s="76"/>
      <c r="AE8" s="346">
        <f t="shared" si="1"/>
        <v>24.555440000000004</v>
      </c>
      <c r="AF8" s="346">
        <f t="shared" si="2"/>
        <v>0</v>
      </c>
      <c r="AG8" s="346">
        <f t="shared" si="3"/>
        <v>24.555440000000004</v>
      </c>
      <c r="AH8" s="76"/>
      <c r="AI8" s="76"/>
      <c r="AJ8" s="76"/>
      <c r="AK8" s="76"/>
      <c r="AL8" s="76"/>
    </row>
    <row r="9" spans="1:38" s="5" customFormat="1">
      <c r="A9" s="439"/>
      <c r="B9" s="76" t="str">
        <f>'1-συμβολαια'!C9</f>
        <v>δανείου 3ου κύρου 100.000δρχ ΕΞΟΦΛΗΣΗ</v>
      </c>
      <c r="C9" s="358">
        <f>'1-συμβολαια'!D9</f>
        <v>0</v>
      </c>
      <c r="D9" s="358">
        <f t="shared" si="0"/>
        <v>0</v>
      </c>
      <c r="E9" s="76"/>
      <c r="F9" s="76"/>
      <c r="G9" s="76"/>
      <c r="H9" s="76"/>
      <c r="I9" s="76"/>
      <c r="J9" s="76"/>
      <c r="K9" s="76"/>
      <c r="L9" s="76"/>
      <c r="M9" s="358"/>
      <c r="N9" s="76"/>
      <c r="O9" s="76"/>
      <c r="P9" s="76"/>
      <c r="Q9" s="76"/>
      <c r="R9" s="76"/>
      <c r="S9" s="76"/>
      <c r="T9" s="76"/>
      <c r="U9" s="76"/>
      <c r="V9" s="358"/>
      <c r="W9" s="76"/>
      <c r="X9" s="76"/>
      <c r="Y9" s="76"/>
      <c r="Z9" s="76"/>
      <c r="AA9" s="76"/>
      <c r="AB9" s="76"/>
      <c r="AC9" s="76"/>
      <c r="AD9" s="76"/>
      <c r="AE9" s="346">
        <f t="shared" si="1"/>
        <v>0</v>
      </c>
      <c r="AF9" s="346">
        <f t="shared" si="2"/>
        <v>0</v>
      </c>
      <c r="AG9" s="346">
        <f t="shared" si="3"/>
        <v>0</v>
      </c>
      <c r="AH9" s="76"/>
      <c r="AI9" s="76"/>
      <c r="AJ9" s="76"/>
      <c r="AK9" s="76"/>
      <c r="AL9" s="76"/>
    </row>
    <row r="10" spans="1:38" s="5" customFormat="1">
      <c r="A10" s="439"/>
      <c r="B10" s="76" t="str">
        <f>'1-συμβολαια'!C10</f>
        <v>υποθήκη δανείου  3ου κύρου 100.000δρχ  ΕΞΑΛΕΙΨΗ</v>
      </c>
      <c r="C10" s="358">
        <f>'1-συμβολαια'!D10</f>
        <v>0</v>
      </c>
      <c r="D10" s="358">
        <f t="shared" si="0"/>
        <v>0</v>
      </c>
      <c r="E10" s="76"/>
      <c r="F10" s="76"/>
      <c r="G10" s="76"/>
      <c r="H10" s="76"/>
      <c r="I10" s="76"/>
      <c r="J10" s="76"/>
      <c r="K10" s="76"/>
      <c r="L10" s="76"/>
      <c r="M10" s="358"/>
      <c r="N10" s="76"/>
      <c r="O10" s="76"/>
      <c r="P10" s="76"/>
      <c r="Q10" s="76"/>
      <c r="R10" s="76"/>
      <c r="S10" s="76"/>
      <c r="T10" s="76"/>
      <c r="U10" s="76"/>
      <c r="V10" s="358"/>
      <c r="W10" s="76"/>
      <c r="X10" s="76"/>
      <c r="Y10" s="76"/>
      <c r="Z10" s="76"/>
      <c r="AA10" s="76"/>
      <c r="AB10" s="76"/>
      <c r="AC10" s="76"/>
      <c r="AD10" s="76"/>
      <c r="AE10" s="346">
        <f t="shared" si="1"/>
        <v>0</v>
      </c>
      <c r="AF10" s="346">
        <f t="shared" si="2"/>
        <v>0</v>
      </c>
      <c r="AG10" s="346">
        <f t="shared" si="3"/>
        <v>0</v>
      </c>
      <c r="AH10" s="76"/>
      <c r="AI10" s="76"/>
      <c r="AJ10" s="76"/>
      <c r="AK10" s="76"/>
      <c r="AL10" s="76"/>
    </row>
    <row r="11" spans="1:38" s="5" customFormat="1">
      <c r="A11" s="439"/>
      <c r="B11" s="76" t="str">
        <f>'1-συμβολαια'!C11</f>
        <v>δανείου  3ου κύρου ΤΟΚΟΙ {προΠληρωθέντες VS εξόφλησης]</v>
      </c>
      <c r="C11" s="358">
        <f>'1-συμβολαια'!D11</f>
        <v>222.22</v>
      </c>
      <c r="D11" s="358">
        <f t="shared" si="0"/>
        <v>2.8888600000000002</v>
      </c>
      <c r="E11" s="76"/>
      <c r="F11" s="76"/>
      <c r="G11" s="76"/>
      <c r="H11" s="76"/>
      <c r="I11" s="76"/>
      <c r="J11" s="76"/>
      <c r="K11" s="76"/>
      <c r="L11" s="76"/>
      <c r="M11" s="358"/>
      <c r="N11" s="76"/>
      <c r="O11" s="76"/>
      <c r="P11" s="76"/>
      <c r="Q11" s="76"/>
      <c r="R11" s="76"/>
      <c r="S11" s="76"/>
      <c r="T11" s="76"/>
      <c r="U11" s="76"/>
      <c r="V11" s="358"/>
      <c r="W11" s="76"/>
      <c r="X11" s="76"/>
      <c r="Y11" s="76"/>
      <c r="Z11" s="76"/>
      <c r="AA11" s="76"/>
      <c r="AB11" s="76"/>
      <c r="AC11" s="76"/>
      <c r="AD11" s="76"/>
      <c r="AE11" s="346">
        <f t="shared" si="1"/>
        <v>2.8888600000000002</v>
      </c>
      <c r="AF11" s="346">
        <f t="shared" si="2"/>
        <v>0</v>
      </c>
      <c r="AG11" s="346">
        <f t="shared" si="3"/>
        <v>2.8888600000000002</v>
      </c>
      <c r="AH11" s="76"/>
      <c r="AI11" s="76"/>
      <c r="AJ11" s="76"/>
      <c r="AK11" s="76"/>
      <c r="AL11" s="76"/>
    </row>
    <row r="12" spans="1:38">
      <c r="A12" s="586" t="str">
        <f>'1-συμβολαια'!A12</f>
        <v>σύνολο</v>
      </c>
      <c r="B12" s="587"/>
      <c r="C12" s="588"/>
      <c r="D12" s="326">
        <f>SUM(D3:D11)</f>
        <v>51.99974000000001</v>
      </c>
      <c r="E12" s="206"/>
      <c r="F12" s="206"/>
      <c r="G12" s="206"/>
      <c r="H12" s="206"/>
      <c r="I12" s="206"/>
      <c r="J12" s="206"/>
      <c r="K12" s="206"/>
      <c r="L12" s="206"/>
      <c r="M12" s="326">
        <f>SUM(M3:M11)</f>
        <v>0</v>
      </c>
      <c r="N12" s="326"/>
      <c r="O12" s="206"/>
      <c r="P12" s="326"/>
      <c r="Q12" s="206"/>
      <c r="R12" s="206"/>
      <c r="S12" s="206"/>
      <c r="T12" s="206"/>
      <c r="U12" s="206"/>
      <c r="V12" s="326">
        <f>SUM(V3:V11)</f>
        <v>0</v>
      </c>
      <c r="W12" s="326"/>
      <c r="X12" s="206"/>
      <c r="Y12" s="206"/>
      <c r="Z12" s="206"/>
      <c r="AA12" s="206"/>
      <c r="AB12" s="206"/>
      <c r="AC12" s="206"/>
      <c r="AD12" s="206"/>
      <c r="AE12" s="326">
        <f>SUM(AE3:AE11)</f>
        <v>51.99974000000001</v>
      </c>
      <c r="AF12" s="326">
        <f>SUM(AF3:AF11)</f>
        <v>0</v>
      </c>
      <c r="AG12" s="326">
        <f>SUM(AG3:AG11)</f>
        <v>51.99974000000001</v>
      </c>
      <c r="AH12" s="206">
        <f>SUM(AH3:AH11)</f>
        <v>0</v>
      </c>
      <c r="AI12" s="206"/>
      <c r="AJ12" s="206"/>
      <c r="AK12" s="206"/>
      <c r="AL12" s="206"/>
    </row>
    <row r="14" spans="1:38">
      <c r="E14" s="2"/>
      <c r="F14" s="2"/>
      <c r="G14" s="2"/>
      <c r="H14" s="179" t="s">
        <v>337</v>
      </c>
      <c r="I14" s="2"/>
      <c r="J14" s="2"/>
      <c r="K14" s="2"/>
      <c r="L14" s="2"/>
      <c r="M14" s="2"/>
      <c r="N14" s="2"/>
      <c r="O14" s="2"/>
      <c r="P14" s="2"/>
      <c r="Q14" s="179" t="s">
        <v>337</v>
      </c>
      <c r="R14" s="2"/>
      <c r="S14" s="2"/>
      <c r="T14" s="2"/>
      <c r="U14" s="2"/>
      <c r="V14" s="2"/>
      <c r="W14" s="2"/>
      <c r="X14" s="2"/>
      <c r="Y14" s="2"/>
      <c r="Z14" s="179" t="s">
        <v>337</v>
      </c>
      <c r="AA14" s="2"/>
      <c r="AB14" s="2"/>
      <c r="AC14" s="2"/>
      <c r="AD14" s="2"/>
      <c r="AE14" s="2"/>
    </row>
    <row r="15" spans="1:38">
      <c r="E15" s="2"/>
      <c r="F15" s="210" t="s">
        <v>338</v>
      </c>
      <c r="G15" s="210"/>
      <c r="H15" s="210"/>
      <c r="I15" s="210"/>
      <c r="J15" s="210"/>
      <c r="K15" s="210"/>
      <c r="L15" s="210"/>
      <c r="M15" s="210"/>
      <c r="N15" s="210"/>
      <c r="O15" s="210" t="s">
        <v>338</v>
      </c>
      <c r="P15" s="2"/>
      <c r="Q15" s="2"/>
      <c r="R15" s="2"/>
      <c r="S15" s="2"/>
      <c r="T15" s="2"/>
      <c r="U15" s="2"/>
      <c r="V15" s="2"/>
      <c r="W15" s="2"/>
      <c r="X15" s="210" t="s">
        <v>338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83" t="s">
        <v>339</v>
      </c>
      <c r="K16" s="179"/>
      <c r="L16" s="2"/>
      <c r="M16" s="2"/>
      <c r="N16" s="2"/>
      <c r="O16" s="2"/>
      <c r="P16" s="2"/>
      <c r="Q16" s="4"/>
      <c r="R16" s="183" t="s">
        <v>340</v>
      </c>
      <c r="S16" s="183"/>
      <c r="T16" s="183"/>
      <c r="U16" s="183"/>
      <c r="V16" s="4"/>
      <c r="W16" s="4"/>
      <c r="X16" s="4"/>
      <c r="Y16" s="4"/>
      <c r="Z16" s="4"/>
      <c r="AA16" s="183" t="s">
        <v>340</v>
      </c>
      <c r="AB16" s="183"/>
      <c r="AC16" s="183"/>
      <c r="AD16" s="179"/>
      <c r="AE16" s="2"/>
    </row>
    <row r="17" spans="5:31">
      <c r="E17" s="2"/>
      <c r="F17" s="2"/>
      <c r="G17" s="2"/>
      <c r="H17" s="2"/>
      <c r="I17" s="183" t="s">
        <v>340</v>
      </c>
      <c r="J17" s="4"/>
      <c r="K17" s="2"/>
      <c r="L17" s="2"/>
      <c r="M17" s="2"/>
      <c r="N17" s="2"/>
      <c r="O17" s="2"/>
      <c r="P17" s="2"/>
      <c r="Q17" s="4"/>
      <c r="R17" s="4"/>
      <c r="S17" s="183" t="s">
        <v>339</v>
      </c>
      <c r="T17" s="183"/>
      <c r="U17" s="4"/>
      <c r="V17" s="4"/>
      <c r="W17" s="4"/>
      <c r="X17" s="4"/>
      <c r="Y17" s="4"/>
      <c r="Z17" s="4"/>
      <c r="AA17" s="4"/>
      <c r="AB17" s="183" t="s">
        <v>339</v>
      </c>
      <c r="AC17" s="183"/>
      <c r="AD17" s="2"/>
      <c r="AE17" s="2"/>
    </row>
    <row r="18" spans="5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5:31">
      <c r="E19" s="211" t="s">
        <v>341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12" t="s">
        <v>342</v>
      </c>
      <c r="R19" s="2"/>
      <c r="S19" s="2"/>
      <c r="T19" s="2"/>
      <c r="U19" s="2"/>
      <c r="V19" s="2"/>
      <c r="W19" s="2"/>
      <c r="X19" s="2"/>
      <c r="Y19" s="2"/>
      <c r="Z19" s="213" t="s">
        <v>343</v>
      </c>
      <c r="AA19" s="2"/>
      <c r="AB19" s="2"/>
      <c r="AC19" s="2"/>
      <c r="AD19" s="2"/>
      <c r="AE19" s="2"/>
    </row>
    <row r="20" spans="5:31">
      <c r="E20" s="214" t="s">
        <v>344</v>
      </c>
      <c r="F20" s="2"/>
      <c r="G20" s="2"/>
      <c r="H20" s="2"/>
      <c r="I20" s="2"/>
      <c r="J20" s="2"/>
      <c r="K20" s="2"/>
      <c r="L20" s="2"/>
      <c r="M20" s="8"/>
      <c r="N20" s="2"/>
      <c r="O20" s="179"/>
      <c r="P20" s="179"/>
      <c r="Q20" s="179"/>
      <c r="R20" s="179"/>
      <c r="S20" s="215" t="s">
        <v>345</v>
      </c>
      <c r="T20" s="179"/>
      <c r="U20" s="179"/>
      <c r="V20" s="179"/>
      <c r="W20" s="2"/>
      <c r="X20" s="2"/>
      <c r="Y20" s="2"/>
      <c r="Z20" s="2"/>
      <c r="AA20" s="216" t="s">
        <v>346</v>
      </c>
      <c r="AB20" s="2"/>
      <c r="AC20" s="2"/>
      <c r="AD20" s="2"/>
      <c r="AE20" s="2"/>
    </row>
    <row r="21" spans="5:31">
      <c r="E21" s="2"/>
      <c r="F21" s="214" t="s">
        <v>347</v>
      </c>
      <c r="G21" s="2"/>
      <c r="H21" s="2"/>
      <c r="I21" s="2"/>
      <c r="J21" s="2"/>
      <c r="K21" s="2"/>
      <c r="L21" s="2"/>
      <c r="M21" s="8"/>
      <c r="N21" s="2"/>
      <c r="O21" s="2"/>
      <c r="P21" s="2"/>
      <c r="Q21" s="2"/>
      <c r="R21" s="2"/>
      <c r="S21" s="217" t="s">
        <v>348</v>
      </c>
      <c r="T21" s="2"/>
      <c r="U21" s="2"/>
      <c r="V21" s="2"/>
      <c r="W21" s="2"/>
      <c r="X21" s="2"/>
      <c r="Y21" s="2"/>
      <c r="Z21" s="2"/>
      <c r="AA21" s="2"/>
      <c r="AB21" s="217" t="s">
        <v>348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179"/>
      <c r="Q22" s="179"/>
      <c r="R22" s="179"/>
      <c r="S22" s="179"/>
      <c r="T22" s="179"/>
      <c r="U22" s="179"/>
      <c r="V22" s="179"/>
      <c r="W22" s="179"/>
      <c r="X22" s="179"/>
      <c r="Y22" s="2"/>
      <c r="Z22" s="2"/>
      <c r="AA22" s="2"/>
      <c r="AB22" s="215" t="s">
        <v>345</v>
      </c>
      <c r="AC22" s="2"/>
      <c r="AD22" s="2"/>
      <c r="AE22" s="2"/>
    </row>
    <row r="23" spans="5:31">
      <c r="E23" s="2"/>
      <c r="F23" s="2"/>
      <c r="G23" s="2"/>
      <c r="H23" s="2"/>
      <c r="I23" s="2"/>
      <c r="J23" s="2"/>
      <c r="K23" s="2"/>
      <c r="L23" s="2"/>
      <c r="M23" s="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</sheetData>
  <mergeCells count="10">
    <mergeCell ref="A12:C12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2025-10-29T17:10:36Z</dcterms:modified>
</cp:coreProperties>
</file>