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E10" i="1"/>
  <c r="F10" s="1"/>
  <c r="F9"/>
  <c r="E9"/>
  <c r="F8"/>
  <c r="F4" i="4"/>
  <c r="BV6" i="24"/>
  <c r="AE4" i="5"/>
  <c r="AE5"/>
  <c r="AE3"/>
  <c r="AE6" s="1"/>
  <c r="Y6" l="1"/>
  <c r="AJ5" l="1"/>
  <c r="E5"/>
  <c r="D5"/>
  <c r="C5"/>
  <c r="A5"/>
  <c r="AJ4"/>
  <c r="E4" l="1"/>
  <c r="D4"/>
  <c r="C4"/>
  <c r="A4"/>
  <c r="AJ3"/>
  <c r="AJ6" s="1"/>
  <c r="E3"/>
  <c r="D3"/>
  <c r="C3"/>
  <c r="B3"/>
  <c r="A3"/>
  <c r="C5" i="28" l="1"/>
  <c r="B5"/>
  <c r="A5"/>
  <c r="C4"/>
  <c r="B4"/>
  <c r="A4"/>
  <c r="C3"/>
  <c r="B3"/>
  <c r="A3"/>
  <c r="S6" i="10"/>
  <c r="Q6" l="1"/>
  <c r="O6"/>
  <c r="L5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/>
  <c r="A4"/>
  <c r="A3"/>
  <c r="X6" i="9"/>
  <c r="W6"/>
  <c r="V6"/>
  <c r="U6"/>
  <c r="L6" i="10" l="1"/>
  <c r="T6" i="9"/>
  <c r="S6"/>
  <c r="M6" l="1"/>
  <c r="J6" l="1"/>
  <c r="I6"/>
  <c r="H6"/>
  <c r="G6"/>
  <c r="F6"/>
  <c r="E6"/>
  <c r="D5" l="1"/>
  <c r="C5"/>
  <c r="B5"/>
  <c r="A5"/>
  <c r="D4"/>
  <c r="C4"/>
  <c r="B4"/>
  <c r="A4"/>
  <c r="D3"/>
  <c r="C3"/>
  <c r="B3"/>
  <c r="A3"/>
  <c r="BS6" i="24"/>
  <c r="BR6"/>
  <c r="BQ6"/>
  <c r="BP6"/>
  <c r="BO6"/>
  <c r="BM6" l="1"/>
  <c r="BJ6"/>
  <c r="BI6"/>
  <c r="BH6"/>
  <c r="BG6"/>
  <c r="BF6"/>
  <c r="BE6"/>
  <c r="BD6"/>
  <c r="BC6"/>
  <c r="BA6" l="1"/>
  <c r="AZ6"/>
  <c r="AY6"/>
  <c r="AW6"/>
  <c r="AV6"/>
  <c r="AU6"/>
  <c r="AT6"/>
  <c r="AS6"/>
  <c r="AQ6"/>
  <c r="AP6"/>
  <c r="AO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BT5"/>
  <c r="BN5"/>
  <c r="BB5"/>
  <c r="AX5"/>
  <c r="AR5"/>
  <c r="AC5"/>
  <c r="I5"/>
  <c r="G5"/>
  <c r="F5"/>
  <c r="D5"/>
  <c r="B5"/>
  <c r="A5"/>
  <c r="BT4"/>
  <c r="BN4"/>
  <c r="BB4"/>
  <c r="AX4"/>
  <c r="AR4"/>
  <c r="AC4"/>
  <c r="I4"/>
  <c r="G4"/>
  <c r="F4"/>
  <c r="D4"/>
  <c r="B4"/>
  <c r="A4"/>
  <c r="BT3"/>
  <c r="BN3"/>
  <c r="BB3"/>
  <c r="BB6" s="1"/>
  <c r="AX3"/>
  <c r="AR3"/>
  <c r="AC3"/>
  <c r="AC6" s="1"/>
  <c r="I3"/>
  <c r="G3"/>
  <c r="F3"/>
  <c r="D3"/>
  <c r="B3"/>
  <c r="A3"/>
  <c r="C15" i="23"/>
  <c r="T6"/>
  <c r="S6"/>
  <c r="R6"/>
  <c r="Q6"/>
  <c r="P6"/>
  <c r="O6"/>
  <c r="N6"/>
  <c r="M6"/>
  <c r="L6"/>
  <c r="K6"/>
  <c r="J6"/>
  <c r="I6"/>
  <c r="B5"/>
  <c r="A5"/>
  <c r="B4"/>
  <c r="A4"/>
  <c r="B3"/>
  <c r="A3"/>
  <c r="AR6" i="24" l="1"/>
  <c r="AX6"/>
  <c r="BT6"/>
  <c r="BN6"/>
  <c r="BV4"/>
  <c r="Q4" i="9" s="1"/>
  <c r="G4" i="5" s="1"/>
  <c r="I6" i="24"/>
  <c r="G6"/>
  <c r="F6" s="1"/>
  <c r="BV3"/>
  <c r="D6"/>
  <c r="BV5"/>
  <c r="L6" i="15"/>
  <c r="Q3" i="9" l="1"/>
  <c r="Q5"/>
  <c r="G5" i="5" s="1"/>
  <c r="J6" i="15"/>
  <c r="I6"/>
  <c r="H6"/>
  <c r="G6"/>
  <c r="F6"/>
  <c r="E6"/>
  <c r="G3" i="5" l="1"/>
  <c r="D6" i="15"/>
  <c r="K5"/>
  <c r="C5"/>
  <c r="B5"/>
  <c r="A5"/>
  <c r="K4"/>
  <c r="C4"/>
  <c r="B4"/>
  <c r="A4"/>
  <c r="K3"/>
  <c r="K6" s="1"/>
  <c r="C3"/>
  <c r="B3"/>
  <c r="A3"/>
  <c r="A6" i="27" l="1"/>
  <c r="C5" l="1"/>
  <c r="B5"/>
  <c r="A5"/>
  <c r="C4"/>
  <c r="B4"/>
  <c r="A4"/>
  <c r="C3"/>
  <c r="B3"/>
  <c r="A3"/>
  <c r="AH6" i="26"/>
  <c r="A6"/>
  <c r="AF5" l="1"/>
  <c r="C5"/>
  <c r="D5" s="1"/>
  <c r="D5" i="27" s="1"/>
  <c r="B5" i="26"/>
  <c r="A5"/>
  <c r="AF4"/>
  <c r="AF4" i="5" s="1"/>
  <c r="C4" i="26"/>
  <c r="E4" i="27" s="1"/>
  <c r="B4" i="26"/>
  <c r="A4"/>
  <c r="C3"/>
  <c r="D3" s="1"/>
  <c r="B3"/>
  <c r="A3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N6"/>
  <c r="M6"/>
  <c r="L6"/>
  <c r="K6"/>
  <c r="G6"/>
  <c r="F6"/>
  <c r="E6"/>
  <c r="O5"/>
  <c r="E5" i="24" s="1"/>
  <c r="D5" i="4"/>
  <c r="C5"/>
  <c r="B5"/>
  <c r="A5"/>
  <c r="O4"/>
  <c r="D4"/>
  <c r="C4"/>
  <c r="B4"/>
  <c r="A4"/>
  <c r="O3"/>
  <c r="E3" i="24" s="1"/>
  <c r="D3" i="4"/>
  <c r="C3"/>
  <c r="B3"/>
  <c r="A3"/>
  <c r="AL6" i="16"/>
  <c r="AI6"/>
  <c r="AH6"/>
  <c r="AF6"/>
  <c r="AE6"/>
  <c r="H6" i="24" l="1"/>
  <c r="H4" i="4"/>
  <c r="H6" s="1"/>
  <c r="E4" i="24"/>
  <c r="E6" s="1"/>
  <c r="D4" i="26"/>
  <c r="D4" i="27" s="1"/>
  <c r="AF6" i="26"/>
  <c r="P6" i="20"/>
  <c r="O6" i="4"/>
  <c r="E5" i="27"/>
  <c r="D3"/>
  <c r="F4"/>
  <c r="AD6" i="16"/>
  <c r="AC6"/>
  <c r="AE4" i="26" l="1"/>
  <c r="AG4" s="1"/>
  <c r="J4" i="5" s="1"/>
  <c r="K4" s="1"/>
  <c r="F3" i="27"/>
  <c r="D6" i="26"/>
  <c r="D6" i="27"/>
  <c r="AB6" i="16"/>
  <c r="AA6"/>
  <c r="Y6"/>
  <c r="X6"/>
  <c r="W6"/>
  <c r="V6"/>
  <c r="U6"/>
  <c r="T6"/>
  <c r="S6"/>
  <c r="R6"/>
  <c r="P4" i="9" l="1"/>
  <c r="E3" i="27"/>
  <c r="E6" s="1"/>
  <c r="M6" i="26"/>
  <c r="AE3"/>
  <c r="AG3" l="1"/>
  <c r="G6" i="16"/>
  <c r="F6"/>
  <c r="Q6" i="9"/>
  <c r="AN5" i="16"/>
  <c r="C5" i="24" s="1"/>
  <c r="BU5" s="1"/>
  <c r="R5" i="9" s="1"/>
  <c r="AM5" i="16"/>
  <c r="E5"/>
  <c r="I5" s="1"/>
  <c r="P5" s="1"/>
  <c r="D5"/>
  <c r="H5" s="1"/>
  <c r="C5"/>
  <c r="B5"/>
  <c r="A5"/>
  <c r="AN4"/>
  <c r="C4" i="24" s="1"/>
  <c r="BU4" s="1"/>
  <c r="R4" i="9" s="1"/>
  <c r="AM4" i="16"/>
  <c r="E4"/>
  <c r="I4" s="1"/>
  <c r="P4" s="1"/>
  <c r="D4"/>
  <c r="H4" s="1"/>
  <c r="C4"/>
  <c r="B4"/>
  <c r="A4"/>
  <c r="AN3"/>
  <c r="C3" i="24" s="1"/>
  <c r="BU3" s="1"/>
  <c r="R3" i="9" s="1"/>
  <c r="AM3" i="16"/>
  <c r="E3"/>
  <c r="I3" s="1"/>
  <c r="D3"/>
  <c r="H3" s="1"/>
  <c r="C3"/>
  <c r="B3"/>
  <c r="A3"/>
  <c r="K3" l="1"/>
  <c r="H12"/>
  <c r="AM6"/>
  <c r="AN6"/>
  <c r="L5"/>
  <c r="J5"/>
  <c r="K5"/>
  <c r="L4"/>
  <c r="K4"/>
  <c r="J4"/>
  <c r="J3"/>
  <c r="I6"/>
  <c r="P3"/>
  <c r="H6"/>
  <c r="L3"/>
  <c r="J3" i="5"/>
  <c r="P3" i="9"/>
  <c r="C6" i="24" l="1"/>
  <c r="O5" i="16"/>
  <c r="M5" s="1"/>
  <c r="K6"/>
  <c r="J6"/>
  <c r="N5"/>
  <c r="Q5"/>
  <c r="R5" i="10" s="1"/>
  <c r="P5" s="1"/>
  <c r="O3" i="16"/>
  <c r="O4"/>
  <c r="R6" i="9" l="1"/>
  <c r="BU6" i="24"/>
  <c r="N3" i="16"/>
  <c r="Q3"/>
  <c r="M3"/>
  <c r="N4"/>
  <c r="Q4"/>
  <c r="R4" i="10" s="1"/>
  <c r="P4" s="1"/>
  <c r="M4" i="16"/>
  <c r="B5" i="14"/>
  <c r="A5"/>
  <c r="B4"/>
  <c r="A4"/>
  <c r="B3"/>
  <c r="A3"/>
  <c r="F5" i="12"/>
  <c r="C5"/>
  <c r="B5"/>
  <c r="A5"/>
  <c r="F4"/>
  <c r="C4"/>
  <c r="B4"/>
  <c r="A4"/>
  <c r="G3"/>
  <c r="G6" s="1"/>
  <c r="F3"/>
  <c r="C3"/>
  <c r="B3"/>
  <c r="A3"/>
  <c r="F6" l="1"/>
  <c r="R3" i="10"/>
  <c r="F6" i="13"/>
  <c r="E6"/>
  <c r="D6"/>
  <c r="N5"/>
  <c r="J5"/>
  <c r="H5" i="27" s="1"/>
  <c r="C5" i="13"/>
  <c r="G5" s="1"/>
  <c r="I5" s="1"/>
  <c r="B5"/>
  <c r="A5"/>
  <c r="N4"/>
  <c r="P4" i="14" s="1"/>
  <c r="J4" i="13"/>
  <c r="H4" i="27" s="1"/>
  <c r="C4" i="13"/>
  <c r="G4" s="1"/>
  <c r="I4" s="1"/>
  <c r="B4"/>
  <c r="A4"/>
  <c r="N3"/>
  <c r="P3" i="14" s="1"/>
  <c r="J3" i="13"/>
  <c r="H3" i="27" s="1"/>
  <c r="C3" i="13"/>
  <c r="G3" s="1"/>
  <c r="I3" s="1"/>
  <c r="B3"/>
  <c r="A3"/>
  <c r="J5" i="25"/>
  <c r="I5"/>
  <c r="H5"/>
  <c r="G5"/>
  <c r="F5"/>
  <c r="E5"/>
  <c r="D5"/>
  <c r="A5"/>
  <c r="K4"/>
  <c r="C4"/>
  <c r="B4"/>
  <c r="A4"/>
  <c r="K3"/>
  <c r="C3"/>
  <c r="B3"/>
  <c r="A3"/>
  <c r="K2"/>
  <c r="C2"/>
  <c r="B2"/>
  <c r="A2"/>
  <c r="N28" i="1"/>
  <c r="M28"/>
  <c r="O28" s="1"/>
  <c r="L28"/>
  <c r="J28"/>
  <c r="I28"/>
  <c r="H28"/>
  <c r="G28"/>
  <c r="G29" s="1"/>
  <c r="M6"/>
  <c r="K6"/>
  <c r="H6" i="27" l="1"/>
  <c r="K5" i="25"/>
  <c r="P3" i="1"/>
  <c r="N6" i="13"/>
  <c r="P5" i="14"/>
  <c r="P6" s="1"/>
  <c r="J6" i="13"/>
  <c r="H4"/>
  <c r="V4" i="27"/>
  <c r="G4"/>
  <c r="H3" i="13"/>
  <c r="V3" i="27"/>
  <c r="G3"/>
  <c r="H5" i="13"/>
  <c r="V5" i="27"/>
  <c r="G5"/>
  <c r="P3" i="10"/>
  <c r="P6" s="1"/>
  <c r="K5" i="13" l="1"/>
  <c r="L5"/>
  <c r="K3"/>
  <c r="L3"/>
  <c r="K4"/>
  <c r="L4"/>
  <c r="W4" i="27" l="1"/>
  <c r="I4"/>
  <c r="O4" i="13"/>
  <c r="M4" s="1"/>
  <c r="I3" i="27"/>
  <c r="W3"/>
  <c r="O3" i="13"/>
  <c r="X4" i="27"/>
  <c r="J4"/>
  <c r="X3"/>
  <c r="J3"/>
  <c r="W5"/>
  <c r="I5"/>
  <c r="O5" i="13"/>
  <c r="M5" s="1"/>
  <c r="J5" i="27"/>
  <c r="X5"/>
  <c r="M3" i="13" l="1"/>
  <c r="N5" i="1" l="1"/>
  <c r="J5"/>
  <c r="I5" s="1"/>
  <c r="H5"/>
  <c r="G5"/>
  <c r="F5"/>
  <c r="E5"/>
  <c r="N4"/>
  <c r="J4"/>
  <c r="I4" s="1"/>
  <c r="H4"/>
  <c r="G4"/>
  <c r="F4"/>
  <c r="E4"/>
  <c r="L5" l="1"/>
  <c r="K5" i="9"/>
  <c r="L4" i="1"/>
  <c r="D4" i="23"/>
  <c r="N3" i="1"/>
  <c r="J3"/>
  <c r="J6" s="1"/>
  <c r="I3"/>
  <c r="I6" s="1"/>
  <c r="H3"/>
  <c r="G3"/>
  <c r="F3"/>
  <c r="F6" s="1"/>
  <c r="E3"/>
  <c r="C5" i="23" l="1"/>
  <c r="O5" i="1"/>
  <c r="C4" i="23"/>
  <c r="E4" s="1"/>
  <c r="O4" i="1"/>
  <c r="L3"/>
  <c r="O3" l="1"/>
  <c r="D5" i="23" l="1"/>
  <c r="E5" s="1"/>
  <c r="G6" i="1"/>
  <c r="E6"/>
  <c r="M6" i="13"/>
  <c r="J6" i="27"/>
  <c r="O6" i="13"/>
  <c r="I6" i="27"/>
  <c r="G6"/>
  <c r="N6" i="16"/>
  <c r="M6"/>
  <c r="G6" i="13"/>
  <c r="H6"/>
  <c r="AE5" i="26"/>
  <c r="L5" i="9"/>
  <c r="O5" s="1"/>
  <c r="L6" i="16"/>
  <c r="O6"/>
  <c r="P6"/>
  <c r="L4" i="9"/>
  <c r="K4"/>
  <c r="F5" i="27"/>
  <c r="V6" i="26"/>
  <c r="K6" i="13"/>
  <c r="L6"/>
  <c r="I6"/>
  <c r="N5" i="9"/>
  <c r="N4"/>
  <c r="N6" i="1"/>
  <c r="K3" i="9"/>
  <c r="L3"/>
  <c r="AC3" i="5" s="1"/>
  <c r="N3" i="9"/>
  <c r="L4" i="5"/>
  <c r="M4" s="1"/>
  <c r="L5"/>
  <c r="M5" s="1"/>
  <c r="AF5"/>
  <c r="L3"/>
  <c r="K3"/>
  <c r="AF3"/>
  <c r="AF6" s="1"/>
  <c r="M3" l="1"/>
  <c r="M6" s="1"/>
  <c r="L6"/>
  <c r="AG5" i="26"/>
  <c r="AC5" i="5"/>
  <c r="O4" i="9"/>
  <c r="F4" i="5" s="1"/>
  <c r="H4" s="1"/>
  <c r="I4" s="1"/>
  <c r="AC4"/>
  <c r="G6"/>
  <c r="K6" i="9"/>
  <c r="D6" i="23"/>
  <c r="L6" i="1"/>
  <c r="Q6" i="16"/>
  <c r="O6" i="1"/>
  <c r="H6"/>
  <c r="E6" i="23"/>
  <c r="N6" i="9"/>
  <c r="F5" i="5"/>
  <c r="H5" s="1"/>
  <c r="N5"/>
  <c r="O5" s="1"/>
  <c r="J5"/>
  <c r="K5" s="1"/>
  <c r="P5" i="9"/>
  <c r="L6"/>
  <c r="F6" i="27"/>
  <c r="N4" i="5"/>
  <c r="O4" s="1"/>
  <c r="AE6" i="26"/>
  <c r="O3" i="9"/>
  <c r="AC6" i="5" l="1"/>
  <c r="R6" i="10"/>
  <c r="C6" i="23"/>
  <c r="I5" i="5"/>
  <c r="AD4"/>
  <c r="AG4"/>
  <c r="P6" i="9"/>
  <c r="AG6" i="26"/>
  <c r="N3" i="5"/>
  <c r="F3"/>
  <c r="O6" i="9"/>
  <c r="O3" i="5" l="1"/>
  <c r="O6" s="1"/>
  <c r="N6"/>
  <c r="U4"/>
  <c r="V4" s="1"/>
  <c r="AG5"/>
  <c r="AD5"/>
  <c r="AH4"/>
  <c r="K6"/>
  <c r="J6"/>
  <c r="F6"/>
  <c r="H3"/>
  <c r="W4" l="1"/>
  <c r="X4" s="1"/>
  <c r="U5"/>
  <c r="V5" s="1"/>
  <c r="AH5"/>
  <c r="I3"/>
  <c r="I6" s="1"/>
  <c r="H6"/>
  <c r="W5" l="1"/>
  <c r="X5" s="1"/>
  <c r="AD3"/>
  <c r="AD6" s="1"/>
  <c r="AG3"/>
  <c r="AG6" s="1"/>
  <c r="U3" l="1"/>
  <c r="W3" s="1"/>
  <c r="W6" s="1"/>
  <c r="AH3"/>
  <c r="AH6" s="1"/>
  <c r="X3" l="1"/>
  <c r="X6" s="1"/>
  <c r="V3"/>
  <c r="U6"/>
  <c r="V6" s="1"/>
  <c r="P28" i="1" l="1"/>
  <c r="Q28"/>
  <c r="R28"/>
</calcChain>
</file>

<file path=xl/sharedStrings.xml><?xml version="1.0" encoding="utf-8"?>
<sst xmlns="http://schemas.openxmlformats.org/spreadsheetml/2006/main" count="886" uniqueCount="539">
  <si>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</si>
  <si>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</si>
  <si>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</si>
  <si>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</si>
  <si>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</si>
  <si>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</si>
  <si>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</si>
  <si>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</si>
  <si>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</si>
  <si>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</si>
  <si>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</si>
  <si>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</si>
  <si>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</si>
  <si>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</si>
  <si>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</si>
  <si>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</si>
  <si>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</si>
  <si>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</si>
  <si>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</si>
  <si>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</si>
  <si>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</si>
  <si>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</si>
  <si>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</si>
  <si>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</si>
  <si>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</si>
  <si>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</si>
  <si>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</si>
  <si>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</si>
  <si>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</si>
  <si>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</si>
  <si>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</si>
  <si>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</si>
  <si>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</si>
  <si>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</si>
  <si>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</si>
  <si>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</si>
  <si>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</si>
  <si>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</si>
  <si>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</si>
  <si>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</si>
  <si>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</si>
  <si>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</si>
  <si>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</si>
  <si>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</si>
  <si>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</si>
  <si>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</si>
  <si>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</si>
  <si>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</si>
  <si>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</si>
  <si>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</si>
  <si>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</si>
  <si>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</si>
  <si>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</si>
  <si>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</si>
  <si>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</si>
  <si>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</si>
  <si>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</si>
  <si>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</si>
  <si>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</si>
  <si>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</si>
  <si>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</si>
  <si>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</si>
  <si>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</si>
  <si>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</si>
  <si>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</si>
  <si>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</si>
  <si>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</si>
  <si>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</si>
  <si>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</si>
  <si>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</si>
  <si>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</si>
  <si>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</si>
  <si>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</si>
  <si>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</si>
  <si>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</si>
  <si>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</si>
  <si>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</si>
  <si>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</si>
  <si>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</si>
  <si>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</si>
  <si>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</si>
  <si>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</si>
  <si>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</si>
  <si>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</si>
  <si>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</si>
  <si>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</si>
  <si>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</si>
  <si>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</si>
  <si>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</si>
  <si>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</si>
  <si>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</si>
  <si>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</si>
  <si>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</si>
  <si>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</si>
  <si>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</si>
  <si>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</si>
  <si>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</si>
  <si>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</si>
  <si>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</si>
  <si>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</si>
  <si>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</si>
  <si>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</si>
  <si>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</si>
  <si>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</si>
  <si>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</si>
  <si>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</si>
  <si>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</si>
  <si>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</si>
  <si>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</si>
  <si>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</si>
  <si>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</si>
  <si>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</si>
  <si>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</si>
  <si>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</si>
  <si>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</si>
  <si>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</si>
  <si>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</si>
  <si>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</si>
  <si>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</si>
  <si>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</si>
  <si>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</si>
  <si>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</si>
  <si>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</si>
  <si>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</si>
  <si>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</si>
  <si>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</si>
  <si>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</si>
  <si>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</si>
  <si>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</si>
  <si>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</si>
  <si>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</si>
  <si>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</si>
  <si>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</si>
  <si>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</si>
  <si>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</si>
  <si>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</si>
  <si>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</si>
  <si>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</si>
  <si>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</si>
  <si>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</si>
  <si>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</si>
  <si>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</si>
  <si>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</si>
  <si>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</si>
  <si>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</si>
  <si>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</si>
  <si>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</si>
  <si>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</si>
  <si>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</si>
  <si>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</si>
  <si>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</si>
  <si>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</si>
  <si>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</si>
  <si>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</si>
  <si>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</si>
  <si>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</si>
  <si>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</si>
  <si>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</si>
  <si>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</si>
  <si>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</si>
  <si>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</si>
  <si>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</si>
  <si>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</si>
  <si>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</si>
  <si>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</si>
  <si>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</si>
  <si>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</si>
  <si>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</si>
  <si>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</si>
  <si>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</si>
  <si>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</si>
  <si>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</si>
  <si>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</si>
  <si>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</si>
  <si>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</si>
  <si>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</si>
  <si>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</si>
  <si>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</si>
  <si>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</si>
  <si>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</si>
  <si>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</si>
  <si>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</si>
  <si>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</si>
  <si>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</si>
  <si>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</si>
  <si>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</si>
  <si>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</si>
  <si>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</si>
  <si>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</si>
  <si>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</si>
  <si>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</si>
  <si>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</si>
  <si>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</si>
  <si>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</si>
  <si>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</si>
  <si>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</si>
  <si>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</si>
  <si>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</si>
  <si>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</si>
  <si>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</si>
  <si>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</si>
  <si>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</si>
  <si>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</si>
  <si>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</si>
  <si>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</si>
  <si>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</si>
  <si>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</si>
  <si>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</si>
  <si>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</si>
  <si>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</si>
  <si>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</si>
  <si>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</si>
  <si>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</si>
  <si>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</si>
  <si>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</si>
  <si>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</si>
  <si>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</si>
  <si>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</si>
  <si>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</si>
  <si>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</si>
  <si>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</si>
  <si>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</si>
  <si>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</si>
  <si>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</si>
  <si>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</si>
  <si>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</si>
  <si>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</si>
  <si>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</si>
  <si>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</si>
  <si>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</si>
  <si>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</si>
  <si>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</si>
  <si>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</si>
  <si>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</si>
  <si>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</si>
  <si>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</si>
  <si>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</si>
  <si>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</si>
  <si>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</si>
  <si>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</si>
  <si>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</si>
  <si>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</si>
  <si>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</si>
  <si>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</si>
  <si>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</si>
  <si>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</si>
  <si>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</si>
  <si>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</si>
  <si>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</si>
  <si>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</si>
  <si>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</si>
  <si>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</si>
  <si>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</si>
  <si>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</si>
  <si>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</si>
  <si>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</si>
  <si>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</si>
  <si>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</si>
  <si>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</si>
  <si>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</si>
  <si>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</si>
  <si>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</si>
  <si>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</si>
  <si>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</si>
  <si>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</si>
  <si>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</si>
  <si>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</si>
  <si>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</si>
  <si>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</si>
  <si>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</si>
  <si>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</si>
  <si>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</si>
  <si>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</si>
  <si>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</si>
  <si>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</si>
  <si>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</si>
  <si>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</si>
  <si>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</si>
  <si>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</si>
  <si>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</si>
  <si>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</si>
  <si>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</si>
  <si>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</si>
  <si>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</si>
  <si>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</si>
  <si>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</si>
  <si>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</si>
  <si>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</si>
  <si>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</si>
  <si>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</si>
  <si>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</si>
  <si>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</si>
  <si>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</si>
  <si>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</si>
  <si>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</si>
  <si>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</si>
  <si>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</si>
  <si>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</si>
  <si>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</si>
  <si>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</si>
  <si>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</si>
  <si>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</si>
  <si>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</si>
  <si>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</si>
  <si>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</si>
  <si>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</si>
  <si>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</si>
  <si>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</si>
  <si>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</si>
  <si>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</si>
  <si>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</si>
  <si>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</si>
  <si>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</si>
  <si>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</si>
  <si>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</si>
  <si>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</si>
  <si>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</si>
  <si>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</si>
  <si>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</si>
  <si>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</si>
  <si>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</si>
  <si>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</si>
  <si>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</si>
  <si>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</si>
  <si>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</si>
  <si>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</si>
  <si>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</si>
  <si>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</si>
  <si>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</si>
  <si>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</si>
  <si>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</si>
  <si>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</si>
  <si>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</si>
  <si>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</si>
  <si>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</si>
  <si>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</si>
  <si>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</si>
  <si>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</si>
  <si>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</si>
  <si>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</si>
  <si>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</si>
  <si>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</si>
  <si>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</si>
  <si>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</si>
  <si>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</si>
  <si>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</si>
  <si>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</si>
  <si>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</si>
  <si>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</si>
  <si>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</si>
  <si>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</si>
  <si>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</si>
  <si>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</si>
  <si>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</si>
  <si>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</si>
  <si>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</si>
  <si>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</si>
  <si>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</si>
  <si>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</si>
  <si>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</si>
  <si>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</si>
  <si>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</si>
  <si>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</si>
  <si>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</si>
  <si>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</si>
  <si>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</si>
  <si>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</si>
  <si>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</si>
  <si>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</si>
  <si>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</si>
  <si>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</si>
  <si>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</si>
  <si>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</si>
  <si>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</si>
  <si>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</si>
  <si>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</si>
  <si>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</si>
  <si>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</si>
  <si>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</si>
  <si>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</si>
  <si>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</si>
  <si>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</si>
  <si>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</si>
  <si>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</si>
  <si>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</si>
  <si>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</si>
  <si>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</si>
  <si>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</si>
  <si>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</si>
  <si>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</si>
  <si>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</si>
  <si>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</si>
  <si>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</si>
  <si>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</si>
  <si>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</si>
  <si>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</si>
  <si>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</si>
  <si>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</si>
  <si>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</si>
  <si>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</si>
  <si>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</si>
  <si>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</si>
  <si>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</si>
  <si>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</si>
  <si>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</si>
  <si>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</si>
  <si>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</si>
  <si>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</si>
  <si>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</si>
  <si>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</si>
  <si>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</si>
  <si>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</si>
  <si>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</si>
  <si>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</si>
  <si>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</si>
  <si>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</si>
  <si>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</si>
  <si>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</si>
  <si>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</si>
  <si>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</si>
  <si>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</si>
  <si>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</si>
  <si>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</si>
  <si>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</si>
  <si>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</si>
  <si>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</si>
  <si>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</si>
  <si>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</si>
  <si>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</si>
  <si>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</si>
  <si>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</si>
  <si>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</si>
  <si>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</si>
  <si>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</si>
  <si>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</si>
  <si>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</si>
  <si>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</si>
  <si>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</si>
  <si>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</si>
  <si>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</si>
  <si>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</si>
  <si>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</si>
  <si>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</si>
  <si>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</si>
  <si>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</si>
  <si>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</si>
  <si>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</si>
  <si>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</si>
  <si>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</si>
  <si>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</si>
  <si>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</si>
  <si>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</si>
  <si>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</si>
  <si>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</si>
  <si>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</si>
  <si>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</si>
  <si>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</si>
  <si>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</si>
  <si>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</si>
  <si>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</si>
  <si>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</si>
  <si>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</si>
  <si>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</si>
  <si>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</si>
  <si>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</si>
  <si>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</si>
  <si>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</si>
  <si>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</si>
  <si>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</si>
  <si>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</si>
  <si>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</si>
  <si>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</si>
  <si>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</si>
  <si>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</si>
  <si>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</si>
  <si>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</si>
  <si>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</si>
  <si>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</si>
  <si>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</si>
  <si>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</si>
  <si>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</si>
  <si>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</si>
  <si>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</si>
  <si>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</si>
  <si>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</si>
  <si>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</si>
  <si>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</si>
  <si>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</si>
  <si>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</si>
  <si>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</si>
  <si>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</si>
  <si>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</si>
  <si>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</si>
  <si>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</si>
  <si>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</si>
  <si>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</si>
  <si>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</si>
  <si>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</si>
  <si>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</si>
  <si>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</si>
  <si>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δικαιώματα επί μεταγραφής = 300</t>
  </si>
  <si>
    <t>500 + 1000</t>
  </si>
  <si>
    <t>300 ανά φύλλο</t>
  </si>
  <si>
    <t>ΚΥΡΟΣ</t>
  </si>
  <si>
    <t>1.000 ή 100+{{{[40.000*3%=1200)]+[C-40.000*1%]}}}</t>
  </si>
  <si>
    <t>300δρχ για τα 10 φύλλα + 250δρχ  υπόλοιπα φύλλα {{{ από ??/??/1981 έως …/1984 }}}</t>
  </si>
  <si>
    <t>**81** = υπΔηλ - αιγιαλο-ρεμα = 100</t>
  </si>
  <si>
    <t>120 έως 250 + 120 έως 360 + 10/χλμ</t>
  </si>
  <si>
    <t>ΚΥΡΟΣ σύνολο</t>
  </si>
  <si>
    <t>300/φύλο</t>
  </si>
  <si>
    <t>πάγιες = 500δρχ για 1ο φύλλο {{{ 1985 έως 1987 }}}</t>
  </si>
  <si>
    <t>40.000δρχ*3% = 1.200 ---+---  υπόλοιπο *1% {{{ από 1985 έως 1987}}}</t>
  </si>
  <si>
    <t xml:space="preserve">ΕΠΙ ΠΑΝΤΟΣ συμβολαιογραφικού εγγράφου ο Συμβολαιογράφος παίρνει ως αμοιβή = 100δρχ (??-??-1985 έως …/…/1987) </t>
  </si>
  <si>
    <t xml:space="preserve"> 2' φύλλα [= 200</t>
  </si>
  <si>
    <t>200δρχ για υπόλοιπα φύλλα {{{ από ??/??/1985 έως …1987 }}}</t>
  </si>
  <si>
    <t>αντίγραφα = 200</t>
  </si>
  <si>
    <t>ΤΟΚΟΙ</t>
  </si>
  <si>
    <t>δάνειο τοκοχρεωλητικό</t>
  </si>
  <si>
    <t>υποθήκη</t>
  </si>
  <si>
    <t>δανείου ΤΟΚΟΙ</t>
  </si>
  <si>
    <t>ωςΠάγια</t>
  </si>
  <si>
    <t>Κύρος = δάνειο χρεωλητικό ενυπόθηκο 2.500.000δρχ {σύνθετη χρεωλησία</t>
  </si>
  <si>
    <t>1 με 2</t>
  </si>
  <si>
    <t>δανείου ΤΟΚΟΙ [= 22% ετησίως]] , [εξόφληση σε 15έτη</t>
  </si>
  <si>
    <t>ΙΘ</t>
  </si>
  <si>
    <t>30 6μηνιαίες δόσεις των 290.643δρχ (852,95€) = 8.719.290δρχ (= 25.588,53€)</t>
  </si>
  <si>
    <t>8.719.290-2.500.000 = 6.219.290δρχ [=  18.251,77€</t>
  </si>
  <si>
    <t>&amp; υποθήκη  2.500.000δρχ [οικόπεδο {1.327,25μ2} , {Λιμενάρια (Κυριακάτικα</t>
  </si>
  <si>
    <t>&amp; ισόγειος οικοδομή {1.327,25μ2} , {6 διαμερίσματα}</t>
  </si>
  <si>
    <t>ΧΡΕΩΝΕΙ &amp; αναλογικά &amp; πόρους -ταμεία</t>
  </si>
  <si>
    <t>έγγραφο ''λογαριασμός εξόδων συμβολαίου''</t>
  </si>
  <si>
    <t>κ-15 [= 32.500] , [σφραγίδα = ΝΑΙ (&amp; για τα 2)]</t>
  </si>
  <si>
    <t>κ-18 [= 2.331]</t>
  </si>
  <si>
    <t>τραπεζα ;;;??? [= ;;;???καβαλας</t>
  </si>
  <si>
    <t>219-128κ</t>
  </si>
  <si>
    <t>1ο</t>
  </si>
  <si>
    <t>δανείου 1ου  ΛΗΨΗ [2.500.000δρχ]</t>
  </si>
  <si>
    <t>με 1β = 61.700</t>
  </si>
  <si>
    <t>1β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</si>
</sst>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0" fontId="20" fillId="0" borderId="1" xfId="0" applyFont="1" applyFill="1" applyBorder="1" applyAlignment="1">
      <alignment horizont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43" fontId="33" fillId="0" borderId="0" xfId="1" applyFont="1" applyFill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164" fontId="33" fillId="0" borderId="23" xfId="1" applyNumberFormat="1" applyFont="1" applyFill="1" applyBorder="1" applyAlignment="1">
      <alignment horizontal="center"/>
    </xf>
    <xf numFmtId="0" fontId="17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41" fillId="0" borderId="1" xfId="0" applyFont="1" applyFill="1" applyBorder="1"/>
    <xf numFmtId="0" fontId="20" fillId="0" borderId="1" xfId="0" applyFont="1" applyFill="1" applyBorder="1"/>
    <xf numFmtId="14" fontId="20" fillId="0" borderId="1" xfId="0" applyNumberFormat="1" applyFont="1" applyBorder="1"/>
    <xf numFmtId="0" fontId="20" fillId="0" borderId="0" xfId="0" applyFont="1" applyFill="1" applyAlignment="1">
      <alignment horizontal="right"/>
    </xf>
    <xf numFmtId="0" fontId="41" fillId="3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0" fontId="41" fillId="0" borderId="0" xfId="0" applyFont="1" applyFill="1" applyAlignment="1">
      <alignment horizontal="right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3"/>
  <sheetViews>
    <sheetView tabSelected="1" workbookViewId="0">
      <pane ySplit="2" topLeftCell="A3" activePane="bottomLeft" state="frozen"/>
      <selection pane="bottomLeft" activeCell="F40" sqref="F40"/>
    </sheetView>
  </sheetViews>
  <sheetFormatPr defaultRowHeight="11.25"/>
  <cols>
    <col min="1" max="1" width="8.140625" style="7" bestFit="1" customWidth="1"/>
    <col min="2" max="2" width="12.28515625" style="141" customWidth="1"/>
    <col min="3" max="3" width="53" style="3" customWidth="1"/>
    <col min="4" max="4" width="16.85546875" style="2" customWidth="1"/>
    <col min="5" max="5" width="12.855468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2" t="s">
        <v>1</v>
      </c>
      <c r="B1" s="434" t="s">
        <v>2</v>
      </c>
      <c r="C1" s="436" t="s">
        <v>0</v>
      </c>
      <c r="D1" s="438" t="s">
        <v>62</v>
      </c>
      <c r="E1" s="427" t="s">
        <v>83</v>
      </c>
      <c r="F1" s="428"/>
      <c r="G1" s="428"/>
      <c r="H1" s="428"/>
      <c r="I1" s="428"/>
      <c r="J1" s="428"/>
      <c r="K1" s="428"/>
      <c r="L1" s="423" t="s">
        <v>365</v>
      </c>
      <c r="M1" s="423"/>
      <c r="N1" s="421" t="s">
        <v>63</v>
      </c>
      <c r="O1" s="422"/>
      <c r="P1" s="424" t="s">
        <v>29</v>
      </c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6"/>
    </row>
    <row r="2" spans="1:27" ht="12" thickBot="1">
      <c r="A2" s="433"/>
      <c r="B2" s="435"/>
      <c r="C2" s="437"/>
      <c r="D2" s="439"/>
      <c r="E2" s="84" t="s">
        <v>92</v>
      </c>
      <c r="F2" s="84" t="s">
        <v>3</v>
      </c>
      <c r="G2" s="84" t="s">
        <v>139</v>
      </c>
      <c r="H2" s="84" t="s">
        <v>93</v>
      </c>
      <c r="I2" s="84" t="s">
        <v>94</v>
      </c>
      <c r="J2" s="84" t="s">
        <v>95</v>
      </c>
      <c r="K2" s="95" t="s">
        <v>137</v>
      </c>
      <c r="L2" s="60" t="s">
        <v>23</v>
      </c>
      <c r="M2" s="160" t="s">
        <v>508</v>
      </c>
      <c r="N2" s="152" t="s">
        <v>23</v>
      </c>
      <c r="O2" s="94" t="s">
        <v>138</v>
      </c>
      <c r="P2" s="312">
        <v>1</v>
      </c>
      <c r="Q2" s="162" t="s">
        <v>219</v>
      </c>
      <c r="R2" s="162" t="s">
        <v>220</v>
      </c>
      <c r="S2" s="162" t="s">
        <v>221</v>
      </c>
      <c r="T2" s="162" t="s">
        <v>222</v>
      </c>
      <c r="U2" s="162" t="s">
        <v>373</v>
      </c>
      <c r="V2" s="162" t="s">
        <v>374</v>
      </c>
      <c r="W2" s="162" t="s">
        <v>375</v>
      </c>
      <c r="X2" s="162" t="s">
        <v>376</v>
      </c>
      <c r="Y2" s="162"/>
      <c r="Z2" s="162"/>
      <c r="AA2" s="163"/>
    </row>
    <row r="3" spans="1:27" s="5" customFormat="1">
      <c r="A3" s="414" t="s">
        <v>535</v>
      </c>
      <c r="B3" s="359">
        <v>31828</v>
      </c>
      <c r="C3" s="358" t="s">
        <v>517</v>
      </c>
      <c r="D3" s="360">
        <v>2500000</v>
      </c>
      <c r="E3" s="361">
        <f>'2-δικαιώμ'!M3</f>
        <v>22019</v>
      </c>
      <c r="F3" s="362">
        <f>'3-φύλλα2α'!F3</f>
        <v>800</v>
      </c>
      <c r="G3" s="362">
        <f>'4-πολλυπρ'!P3</f>
        <v>0</v>
      </c>
      <c r="H3" s="360">
        <f>'5-αντίγρ'!M3</f>
        <v>1780</v>
      </c>
      <c r="I3" s="360">
        <f>'6-μεταγρ'!H3</f>
        <v>0</v>
      </c>
      <c r="J3" s="360">
        <f>'7-προςΔΟΥ'!E3</f>
        <v>0</v>
      </c>
      <c r="K3" s="360"/>
      <c r="L3" s="361">
        <f t="shared" ref="L3:L5" si="0">E3+F3+G3+H3+I3+J3+K3</f>
        <v>24599</v>
      </c>
      <c r="M3" s="361">
        <v>59640</v>
      </c>
      <c r="N3" s="363">
        <f>M3-P3-'14-βιβλΕσ'!M3-'8-κ-15-17'!AF3</f>
        <v>24559</v>
      </c>
      <c r="O3" s="363">
        <f t="shared" ref="O3:O5" si="1">L3-N3</f>
        <v>40</v>
      </c>
      <c r="P3" s="364">
        <f>'1β-ΤΑΧΔΙΚκλπ'!K2</f>
        <v>250</v>
      </c>
      <c r="Q3" s="365"/>
      <c r="R3" s="365"/>
      <c r="S3" s="365"/>
      <c r="T3" s="365"/>
      <c r="U3" s="369" t="s">
        <v>373</v>
      </c>
      <c r="V3" s="365"/>
      <c r="W3" s="365"/>
      <c r="X3" s="365"/>
      <c r="Y3" s="365"/>
      <c r="Z3" s="366"/>
      <c r="AA3" s="366"/>
    </row>
    <row r="4" spans="1:27" s="5" customFormat="1">
      <c r="A4" s="414"/>
      <c r="B4" s="359"/>
      <c r="C4" s="358" t="s">
        <v>518</v>
      </c>
      <c r="D4" s="360">
        <v>2500000</v>
      </c>
      <c r="E4" s="361">
        <f>'2-δικαιώμ'!M4</f>
        <v>22019</v>
      </c>
      <c r="F4" s="362">
        <f>'3-φύλλα2α'!F4</f>
        <v>800</v>
      </c>
      <c r="G4" s="362">
        <f>'4-πολλυπρ'!P4</f>
        <v>0</v>
      </c>
      <c r="H4" s="360">
        <f>'5-αντίγρ'!M4</f>
        <v>0</v>
      </c>
      <c r="I4" s="360">
        <f>'6-μεταγρ'!H4</f>
        <v>600</v>
      </c>
      <c r="J4" s="360">
        <f>'7-προςΔΟΥ'!E4</f>
        <v>0</v>
      </c>
      <c r="K4" s="360"/>
      <c r="L4" s="361">
        <f t="shared" si="0"/>
        <v>23419</v>
      </c>
      <c r="M4" s="361"/>
      <c r="N4" s="363">
        <f>M4-P4-'14-βιβλΕσ'!M4-'8-κ-15-17'!AF4</f>
        <v>0</v>
      </c>
      <c r="O4" s="363">
        <f t="shared" si="1"/>
        <v>23419</v>
      </c>
      <c r="P4" s="364"/>
      <c r="Q4" s="365"/>
      <c r="R4" s="365"/>
      <c r="S4" s="365"/>
      <c r="T4" s="365"/>
      <c r="U4" s="369" t="s">
        <v>373</v>
      </c>
      <c r="V4" s="365"/>
      <c r="W4" s="365"/>
      <c r="X4" s="365"/>
      <c r="Y4" s="365"/>
      <c r="Z4" s="366"/>
      <c r="AA4" s="366"/>
    </row>
    <row r="5" spans="1:27" s="5" customFormat="1">
      <c r="A5" s="414"/>
      <c r="B5" s="359"/>
      <c r="C5" s="358" t="s">
        <v>519</v>
      </c>
      <c r="D5" s="360">
        <v>6219290</v>
      </c>
      <c r="E5" s="361">
        <f>'2-δικαιώμ'!M5</f>
        <v>53632.964999999997</v>
      </c>
      <c r="F5" s="362">
        <f>'3-φύλλα2α'!F5</f>
        <v>800</v>
      </c>
      <c r="G5" s="362">
        <f>'4-πολλυπρ'!P5</f>
        <v>0</v>
      </c>
      <c r="H5" s="360">
        <f>'5-αντίγρ'!M5</f>
        <v>0</v>
      </c>
      <c r="I5" s="360">
        <f>'6-μεταγρ'!H5</f>
        <v>0</v>
      </c>
      <c r="J5" s="360">
        <f>'7-προςΔΟΥ'!E5</f>
        <v>0</v>
      </c>
      <c r="K5" s="360"/>
      <c r="L5" s="361">
        <f t="shared" si="0"/>
        <v>54432.964999999997</v>
      </c>
      <c r="M5" s="361"/>
      <c r="N5" s="363">
        <f>M5-P5-'14-βιβλΕσ'!M5-'8-κ-15-17'!AF5</f>
        <v>0</v>
      </c>
      <c r="O5" s="363">
        <f t="shared" si="1"/>
        <v>54432.964999999997</v>
      </c>
      <c r="P5" s="364"/>
      <c r="Q5" s="365"/>
      <c r="R5" s="365"/>
      <c r="S5" s="365"/>
      <c r="T5" s="365"/>
      <c r="U5" s="365"/>
      <c r="V5" s="365"/>
      <c r="W5" s="365"/>
      <c r="X5" s="365"/>
      <c r="Y5" s="365"/>
      <c r="Z5" s="366"/>
      <c r="AA5" s="366"/>
    </row>
    <row r="6" spans="1:27">
      <c r="A6" s="430" t="s">
        <v>47</v>
      </c>
      <c r="B6" s="431"/>
      <c r="C6" s="431"/>
      <c r="D6" s="431"/>
      <c r="E6" s="161">
        <f t="shared" ref="E6:O6" si="2">SUM(E3:E5)</f>
        <v>97670.964999999997</v>
      </c>
      <c r="F6" s="161">
        <f t="shared" si="2"/>
        <v>2400</v>
      </c>
      <c r="G6" s="161">
        <f t="shared" si="2"/>
        <v>0</v>
      </c>
      <c r="H6" s="161">
        <f t="shared" si="2"/>
        <v>1780</v>
      </c>
      <c r="I6" s="161">
        <f t="shared" si="2"/>
        <v>600</v>
      </c>
      <c r="J6" s="161">
        <f t="shared" si="2"/>
        <v>0</v>
      </c>
      <c r="K6" s="161">
        <f t="shared" si="2"/>
        <v>0</v>
      </c>
      <c r="L6" s="161">
        <f t="shared" si="2"/>
        <v>102450.965</v>
      </c>
      <c r="M6" s="161">
        <f t="shared" si="2"/>
        <v>59640</v>
      </c>
      <c r="N6" s="161">
        <f t="shared" si="2"/>
        <v>24559</v>
      </c>
      <c r="O6" s="161">
        <f t="shared" si="2"/>
        <v>77891.964999999997</v>
      </c>
    </row>
    <row r="8" spans="1:27">
      <c r="A8" s="54"/>
      <c r="B8" s="111"/>
      <c r="C8" s="89"/>
      <c r="D8" s="7"/>
      <c r="E8" s="7">
        <v>290643</v>
      </c>
      <c r="F8" s="2">
        <f>E8/340.75</f>
        <v>852.95084372707265</v>
      </c>
      <c r="P8" s="209" t="s">
        <v>98</v>
      </c>
      <c r="Q8" s="133"/>
      <c r="R8" s="133"/>
      <c r="S8" s="133"/>
      <c r="T8" s="143"/>
      <c r="U8" s="143"/>
      <c r="V8" s="143"/>
      <c r="W8" s="143"/>
      <c r="X8" s="143"/>
      <c r="Z8" s="133"/>
      <c r="AA8" s="133"/>
    </row>
    <row r="9" spans="1:27" ht="20.25">
      <c r="A9" s="54"/>
      <c r="B9" s="111"/>
      <c r="C9" s="89"/>
      <c r="D9" s="7"/>
      <c r="E9" s="7">
        <f>E8*30</f>
        <v>8719290</v>
      </c>
      <c r="F9" s="2">
        <f>E9/340.75</f>
        <v>25588.52531181218</v>
      </c>
      <c r="K9" s="354" t="s">
        <v>507</v>
      </c>
      <c r="L9" s="7"/>
      <c r="M9" s="7"/>
      <c r="Q9" s="116" t="s">
        <v>369</v>
      </c>
      <c r="R9" s="116"/>
      <c r="S9" s="116"/>
      <c r="T9" s="135"/>
      <c r="U9" s="143"/>
      <c r="V9" s="143"/>
      <c r="W9" s="143"/>
      <c r="X9" s="143"/>
      <c r="Z9" s="134"/>
      <c r="AA9" s="116"/>
    </row>
    <row r="10" spans="1:27">
      <c r="A10" s="54"/>
      <c r="B10" s="111"/>
      <c r="C10" s="89" t="s">
        <v>521</v>
      </c>
      <c r="D10" s="7"/>
      <c r="E10" s="7">
        <f>E9-D3</f>
        <v>6219290</v>
      </c>
      <c r="F10" s="2">
        <f>E10/340.75</f>
        <v>18251.768158473955</v>
      </c>
      <c r="K10" s="165" t="s">
        <v>223</v>
      </c>
      <c r="L10" s="118"/>
      <c r="M10" s="118"/>
      <c r="Q10" s="116"/>
      <c r="R10" s="116" t="s">
        <v>134</v>
      </c>
      <c r="S10" s="116"/>
      <c r="T10" s="143"/>
      <c r="U10" s="143"/>
      <c r="V10" s="143"/>
      <c r="W10" s="143"/>
      <c r="X10" s="143"/>
      <c r="Z10" s="116"/>
    </row>
    <row r="11" spans="1:27">
      <c r="A11" s="54"/>
      <c r="B11" s="111"/>
      <c r="C11" s="328" t="s">
        <v>527</v>
      </c>
      <c r="D11" s="7"/>
      <c r="E11" s="7"/>
      <c r="K11" s="222" t="s">
        <v>224</v>
      </c>
      <c r="S11" s="116" t="s">
        <v>368</v>
      </c>
      <c r="T11" s="89"/>
      <c r="U11" s="89"/>
      <c r="V11" s="89"/>
      <c r="W11" s="89"/>
      <c r="X11" s="89"/>
    </row>
    <row r="12" spans="1:27">
      <c r="A12" s="355"/>
      <c r="B12" s="111"/>
      <c r="C12" s="328" t="s">
        <v>528</v>
      </c>
      <c r="E12" s="7"/>
      <c r="F12" s="7"/>
      <c r="G12" s="7"/>
      <c r="H12" s="7"/>
      <c r="I12" s="7"/>
      <c r="J12" s="7"/>
      <c r="K12" s="7"/>
      <c r="L12" s="7"/>
      <c r="M12" s="7" t="s">
        <v>494</v>
      </c>
      <c r="N12" s="7"/>
      <c r="O12" s="7"/>
      <c r="T12" s="116" t="s">
        <v>370</v>
      </c>
      <c r="U12" s="143"/>
      <c r="V12" s="143"/>
      <c r="W12" s="143"/>
      <c r="X12" s="143"/>
    </row>
    <row r="13" spans="1:27">
      <c r="A13" s="355"/>
      <c r="B13" s="111"/>
      <c r="C13" s="89"/>
      <c r="E13" s="7"/>
      <c r="O13" s="7"/>
      <c r="Q13" s="7"/>
      <c r="T13" s="89"/>
      <c r="U13" s="143" t="s">
        <v>371</v>
      </c>
      <c r="V13" s="143"/>
      <c r="W13" s="143"/>
      <c r="X13" s="143"/>
    </row>
    <row r="14" spans="1:27">
      <c r="A14" s="54"/>
      <c r="B14" s="111"/>
      <c r="C14" s="89"/>
      <c r="E14" s="7"/>
      <c r="L14" s="7"/>
      <c r="M14" s="7"/>
      <c r="N14" s="7"/>
      <c r="O14" s="7"/>
      <c r="Q14" s="2"/>
      <c r="R14" s="2"/>
      <c r="T14" s="89"/>
      <c r="U14" s="89"/>
      <c r="V14" s="143" t="s">
        <v>372</v>
      </c>
      <c r="W14" s="89"/>
      <c r="X14" s="89"/>
    </row>
    <row r="15" spans="1:27">
      <c r="A15" s="54"/>
      <c r="B15" s="346"/>
      <c r="C15" s="89"/>
      <c r="E15" s="7"/>
    </row>
    <row r="16" spans="1:27">
      <c r="A16" s="54"/>
      <c r="B16" s="346"/>
      <c r="C16" s="89"/>
      <c r="D16" s="299"/>
      <c r="E16" s="234" t="s">
        <v>537</v>
      </c>
      <c r="F16" s="7"/>
      <c r="G16" s="7"/>
      <c r="H16" s="7" t="s">
        <v>318</v>
      </c>
      <c r="I16" s="7" t="s">
        <v>319</v>
      </c>
      <c r="J16" s="7" t="s">
        <v>498</v>
      </c>
      <c r="L16" s="429" t="s">
        <v>488</v>
      </c>
      <c r="M16" s="429"/>
      <c r="N16" s="429"/>
      <c r="O16" s="429"/>
      <c r="P16" s="429"/>
      <c r="Q16" s="429"/>
    </row>
    <row r="17" spans="1:20">
      <c r="A17" s="54"/>
      <c r="B17" s="356"/>
      <c r="C17" s="368" t="s">
        <v>523</v>
      </c>
      <c r="D17" s="720" t="s">
        <v>535</v>
      </c>
      <c r="E17" s="7">
        <v>4472</v>
      </c>
      <c r="F17" s="313" t="s">
        <v>314</v>
      </c>
      <c r="G17" s="54">
        <v>50</v>
      </c>
      <c r="H17" s="54"/>
      <c r="I17" s="7"/>
      <c r="J17" s="7">
        <v>20</v>
      </c>
      <c r="K17" s="7"/>
      <c r="L17" s="7"/>
      <c r="M17" s="7"/>
      <c r="N17" s="7"/>
      <c r="O17" s="7"/>
      <c r="Q17" s="7"/>
      <c r="T17" s="3" t="s">
        <v>314</v>
      </c>
    </row>
    <row r="18" spans="1:20">
      <c r="A18" s="54"/>
      <c r="B18" s="346"/>
      <c r="C18" s="368" t="s">
        <v>525</v>
      </c>
      <c r="D18" s="299"/>
      <c r="E18" s="7"/>
      <c r="F18" s="313" t="s">
        <v>59</v>
      </c>
      <c r="G18" s="54">
        <v>200</v>
      </c>
      <c r="H18" s="54"/>
      <c r="I18" s="7"/>
      <c r="J18" s="7"/>
      <c r="K18" s="7"/>
      <c r="L18" s="7"/>
      <c r="M18" s="7"/>
      <c r="N18" s="7"/>
      <c r="O18" s="7"/>
      <c r="Q18" s="7"/>
      <c r="S18" s="3">
        <v>10</v>
      </c>
      <c r="T18" s="3" t="s">
        <v>400</v>
      </c>
    </row>
    <row r="19" spans="1:20">
      <c r="A19" s="54"/>
      <c r="B19" s="346"/>
      <c r="C19" s="90"/>
      <c r="D19" s="328"/>
      <c r="E19" s="7"/>
      <c r="F19" s="313" t="s">
        <v>485</v>
      </c>
      <c r="G19" s="7">
        <v>1000</v>
      </c>
      <c r="H19" s="54"/>
      <c r="I19" s="7"/>
      <c r="J19" s="7">
        <v>1000</v>
      </c>
      <c r="K19" s="7"/>
      <c r="L19" s="7"/>
      <c r="M19" s="7"/>
      <c r="N19" s="7"/>
      <c r="O19" s="7"/>
      <c r="Q19" s="7"/>
      <c r="T19" s="3" t="s">
        <v>485</v>
      </c>
    </row>
    <row r="20" spans="1:20">
      <c r="A20" s="54"/>
      <c r="B20" s="346"/>
      <c r="C20" s="89"/>
      <c r="D20" s="342"/>
      <c r="E20" s="7"/>
      <c r="F20" s="313" t="s">
        <v>486</v>
      </c>
      <c r="G20" s="7"/>
      <c r="H20" s="54"/>
      <c r="I20" s="7"/>
      <c r="J20" s="7"/>
      <c r="K20" s="7"/>
      <c r="L20" s="7"/>
      <c r="M20" s="7"/>
      <c r="N20" s="7"/>
      <c r="O20" s="7"/>
      <c r="Q20" s="7"/>
    </row>
    <row r="21" spans="1:20">
      <c r="A21" s="54"/>
      <c r="B21" s="346"/>
      <c r="C21" s="89"/>
      <c r="D21" s="342"/>
      <c r="E21" s="7"/>
      <c r="F21" s="313">
        <v>3600</v>
      </c>
      <c r="G21" s="7"/>
      <c r="H21" s="54"/>
      <c r="I21" s="7"/>
      <c r="J21" s="7"/>
      <c r="K21" s="7"/>
      <c r="L21" s="7"/>
      <c r="M21" s="7"/>
      <c r="N21" s="7"/>
      <c r="O21" s="7"/>
      <c r="Q21" s="7"/>
    </row>
    <row r="22" spans="1:20">
      <c r="A22" s="54"/>
      <c r="B22" s="346"/>
      <c r="C22" s="89"/>
      <c r="D22" s="342"/>
      <c r="E22" s="7"/>
      <c r="F22" s="313" t="s">
        <v>367</v>
      </c>
      <c r="G22" s="7"/>
      <c r="H22" s="54"/>
      <c r="I22" s="7"/>
      <c r="J22" s="7"/>
      <c r="K22" s="7"/>
      <c r="L22" s="7"/>
      <c r="M22" s="7"/>
      <c r="N22" s="7"/>
      <c r="O22" s="7"/>
      <c r="Q22" s="7"/>
      <c r="T22" s="351"/>
    </row>
    <row r="23" spans="1:20">
      <c r="A23" s="54"/>
      <c r="B23" s="346"/>
      <c r="C23" s="89"/>
      <c r="D23" s="342"/>
      <c r="E23" s="7"/>
      <c r="F23" s="313" t="s">
        <v>487</v>
      </c>
      <c r="G23" s="7">
        <v>800</v>
      </c>
      <c r="H23" s="54"/>
      <c r="I23" s="7"/>
      <c r="J23" s="7">
        <v>800</v>
      </c>
      <c r="K23" s="7"/>
      <c r="L23" s="7"/>
      <c r="M23" s="7"/>
      <c r="N23" s="7"/>
      <c r="O23" s="7"/>
      <c r="Q23" s="7"/>
      <c r="T23" s="351"/>
    </row>
    <row r="24" spans="1:20">
      <c r="A24" s="54"/>
      <c r="B24" s="346"/>
      <c r="C24" s="89"/>
      <c r="D24" s="342"/>
      <c r="E24" s="7"/>
      <c r="F24" s="139" t="s">
        <v>93</v>
      </c>
      <c r="G24" s="7">
        <v>2000</v>
      </c>
      <c r="H24" s="54"/>
      <c r="I24" s="7"/>
      <c r="J24" s="7">
        <v>2000</v>
      </c>
      <c r="K24" s="7"/>
      <c r="L24" s="7"/>
      <c r="M24" s="7"/>
      <c r="N24" s="7"/>
      <c r="O24" s="7"/>
      <c r="Q24" s="7"/>
      <c r="T24" s="351"/>
    </row>
    <row r="25" spans="1:20">
      <c r="A25" s="54"/>
      <c r="B25" s="347"/>
      <c r="C25" s="89"/>
      <c r="D25" s="342"/>
      <c r="E25" s="7"/>
      <c r="F25" s="139" t="s">
        <v>364</v>
      </c>
      <c r="G25" s="54"/>
      <c r="H25" s="54"/>
      <c r="I25" s="7"/>
      <c r="J25" s="7"/>
      <c r="K25" s="7"/>
      <c r="L25" s="7"/>
      <c r="M25" s="7"/>
      <c r="N25" s="7"/>
      <c r="O25" s="7"/>
      <c r="Q25" s="7"/>
      <c r="T25" s="351"/>
    </row>
    <row r="26" spans="1:20">
      <c r="A26" s="54"/>
      <c r="B26" s="357" t="s">
        <v>516</v>
      </c>
      <c r="C26" s="90" t="s">
        <v>526</v>
      </c>
      <c r="D26" s="342"/>
      <c r="E26" s="7"/>
      <c r="F26" s="139" t="s">
        <v>94</v>
      </c>
      <c r="G26" s="54"/>
      <c r="H26" s="54"/>
      <c r="I26" s="7"/>
      <c r="J26" s="7"/>
      <c r="K26" s="7"/>
      <c r="L26" s="7"/>
      <c r="M26" s="7"/>
      <c r="N26" s="7"/>
      <c r="O26" s="7"/>
      <c r="Q26" s="7"/>
      <c r="T26" s="351"/>
    </row>
    <row r="27" spans="1:20">
      <c r="A27" s="54"/>
      <c r="B27" s="111"/>
      <c r="C27" s="89"/>
      <c r="D27" s="342"/>
      <c r="E27" s="7"/>
      <c r="F27" s="139" t="s">
        <v>489</v>
      </c>
      <c r="G27" s="54">
        <v>422</v>
      </c>
      <c r="H27" s="54"/>
      <c r="I27" s="7"/>
      <c r="J27" s="7"/>
      <c r="K27" s="7"/>
      <c r="L27" s="7"/>
      <c r="M27" s="7"/>
      <c r="N27" s="7"/>
      <c r="O27" s="7"/>
      <c r="Q27" s="7"/>
      <c r="T27" s="351"/>
    </row>
    <row r="28" spans="1:20">
      <c r="A28" s="54"/>
      <c r="B28" s="111"/>
      <c r="C28" s="89"/>
      <c r="D28" s="342"/>
      <c r="F28" s="139"/>
      <c r="G28" s="234">
        <f>SUM(G17:G27)</f>
        <v>4472</v>
      </c>
      <c r="H28" s="234">
        <f>SUM(H17:H27)</f>
        <v>0</v>
      </c>
      <c r="I28" s="234">
        <f>SUM(I17:I27)</f>
        <v>0</v>
      </c>
      <c r="J28" s="234">
        <f>SUM(J17:J27)</f>
        <v>3820</v>
      </c>
      <c r="K28" s="234"/>
      <c r="L28" s="352">
        <f>SUM(L17:L27)</f>
        <v>0</v>
      </c>
      <c r="M28" s="352">
        <f>SUM(M17:M27)</f>
        <v>0</v>
      </c>
      <c r="N28" s="335">
        <f>SUM(L28:M28)</f>
        <v>0</v>
      </c>
      <c r="O28" s="335">
        <f>SUM(M28:N28)</f>
        <v>0</v>
      </c>
      <c r="P28" s="335">
        <f>SUM(N28:O28)</f>
        <v>0</v>
      </c>
      <c r="Q28" s="335">
        <f>SUM(O28:P28)</f>
        <v>0</v>
      </c>
      <c r="R28" s="353">
        <f>SUM(L28:Q28)</f>
        <v>0</v>
      </c>
    </row>
    <row r="29" spans="1:20">
      <c r="A29" s="355" t="s">
        <v>538</v>
      </c>
      <c r="B29" s="111">
        <v>31849</v>
      </c>
      <c r="C29" s="90" t="s">
        <v>536</v>
      </c>
      <c r="D29" s="342"/>
      <c r="G29" s="2">
        <f>E17-G28</f>
        <v>0</v>
      </c>
    </row>
    <row r="30" spans="1:20">
      <c r="A30" s="355"/>
      <c r="B30" s="111"/>
      <c r="C30" s="420" t="s">
        <v>531</v>
      </c>
      <c r="D30" s="342"/>
    </row>
    <row r="31" spans="1:20">
      <c r="A31" s="54"/>
      <c r="B31" s="111"/>
      <c r="C31" s="420" t="s">
        <v>532</v>
      </c>
      <c r="D31" s="342"/>
    </row>
    <row r="32" spans="1:20">
      <c r="A32" s="54"/>
      <c r="B32" s="346"/>
      <c r="C32" s="368" t="s">
        <v>529</v>
      </c>
      <c r="D32" s="342"/>
      <c r="E32" s="7"/>
    </row>
    <row r="33" spans="1:5">
      <c r="A33" s="54"/>
      <c r="B33" s="111"/>
      <c r="C33" s="420"/>
      <c r="D33" s="342"/>
    </row>
    <row r="34" spans="1:5">
      <c r="A34" s="54"/>
      <c r="B34" s="346"/>
      <c r="C34" s="368" t="s">
        <v>530</v>
      </c>
      <c r="D34" s="342"/>
    </row>
    <row r="35" spans="1:5">
      <c r="A35" s="54"/>
      <c r="B35" s="111"/>
      <c r="C35" s="89"/>
      <c r="D35" s="342"/>
    </row>
    <row r="36" spans="1:5">
      <c r="A36" s="54"/>
      <c r="C36" s="89"/>
      <c r="D36" s="342"/>
    </row>
    <row r="37" spans="1:5">
      <c r="A37" s="54"/>
      <c r="C37" s="89"/>
      <c r="D37" s="342"/>
      <c r="E37" s="7"/>
    </row>
    <row r="38" spans="1:5">
      <c r="A38" s="54"/>
      <c r="C38" s="89"/>
      <c r="D38" s="342"/>
      <c r="E38" s="7"/>
    </row>
    <row r="39" spans="1:5">
      <c r="A39" s="54"/>
      <c r="C39" s="89"/>
      <c r="D39" s="342"/>
      <c r="E39" s="7"/>
    </row>
    <row r="40" spans="1:5">
      <c r="A40" s="54"/>
      <c r="C40" s="89"/>
      <c r="D40" s="7"/>
    </row>
    <row r="41" spans="1:5">
      <c r="C41" s="89"/>
      <c r="D41" s="7"/>
    </row>
    <row r="42" spans="1:5">
      <c r="C42" s="89"/>
      <c r="D42" s="7"/>
    </row>
    <row r="43" spans="1:5">
      <c r="C43" s="89"/>
    </row>
    <row r="44" spans="1:5">
      <c r="C44" s="89"/>
    </row>
    <row r="45" spans="1:5">
      <c r="C45" s="89"/>
    </row>
    <row r="46" spans="1:5">
      <c r="C46" s="89"/>
    </row>
    <row r="47" spans="1:5">
      <c r="C47" s="89"/>
    </row>
    <row r="48" spans="1:5">
      <c r="C48" s="89"/>
    </row>
    <row r="49" spans="3:3">
      <c r="C49" s="89"/>
    </row>
    <row r="50" spans="3:3">
      <c r="C50" s="89"/>
    </row>
    <row r="51" spans="3:3">
      <c r="C51" s="89"/>
    </row>
    <row r="52" spans="3:3">
      <c r="C52" s="89"/>
    </row>
    <row r="53" spans="3:3">
      <c r="C53" s="89"/>
    </row>
  </sheetData>
  <mergeCells count="10">
    <mergeCell ref="A6:D6"/>
    <mergeCell ref="A1:A2"/>
    <mergeCell ref="B1:B2"/>
    <mergeCell ref="C1:C2"/>
    <mergeCell ref="D1:D2"/>
    <mergeCell ref="N1:O1"/>
    <mergeCell ref="L1:M1"/>
    <mergeCell ref="P1:AA1"/>
    <mergeCell ref="E1:K1"/>
    <mergeCell ref="L16:Q1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0" t="s">
        <v>19</v>
      </c>
      <c r="B1" s="582" t="s">
        <v>349</v>
      </c>
      <c r="C1" s="582" t="s">
        <v>85</v>
      </c>
      <c r="D1" s="584" t="s">
        <v>350</v>
      </c>
      <c r="E1" s="585"/>
      <c r="F1" s="585"/>
      <c r="G1" s="586" t="s">
        <v>318</v>
      </c>
      <c r="H1" s="587"/>
      <c r="I1" s="576" t="s">
        <v>319</v>
      </c>
      <c r="J1" s="576"/>
      <c r="K1" s="271"/>
      <c r="L1" s="272"/>
      <c r="M1" s="577" t="s">
        <v>351</v>
      </c>
      <c r="N1" s="577"/>
      <c r="O1" s="577"/>
      <c r="P1" s="272"/>
      <c r="Q1" s="577" t="s">
        <v>352</v>
      </c>
      <c r="R1" s="577"/>
      <c r="S1" s="577"/>
      <c r="T1" s="577"/>
      <c r="U1" s="273"/>
      <c r="V1" s="578" t="s">
        <v>318</v>
      </c>
      <c r="W1" s="578" t="s">
        <v>353</v>
      </c>
      <c r="X1" s="578" t="s">
        <v>354</v>
      </c>
      <c r="Y1" s="273"/>
      <c r="Z1" s="570" t="s">
        <v>355</v>
      </c>
      <c r="AA1" s="571"/>
      <c r="AB1" s="571"/>
      <c r="AC1" s="571"/>
      <c r="AD1" s="572"/>
    </row>
    <row r="2" spans="1:30" ht="12" thickBot="1">
      <c r="A2" s="581"/>
      <c r="B2" s="583"/>
      <c r="C2" s="583"/>
      <c r="D2" s="217" t="s">
        <v>327</v>
      </c>
      <c r="E2" s="217" t="s">
        <v>333</v>
      </c>
      <c r="F2" s="154" t="s">
        <v>334</v>
      </c>
      <c r="G2" s="218" t="s">
        <v>356</v>
      </c>
      <c r="H2" s="219" t="s">
        <v>357</v>
      </c>
      <c r="I2" s="218" t="s">
        <v>358</v>
      </c>
      <c r="J2" s="220" t="s">
        <v>359</v>
      </c>
      <c r="K2" s="274" t="s">
        <v>360</v>
      </c>
      <c r="L2" s="275"/>
      <c r="M2" s="276" t="s">
        <v>363</v>
      </c>
      <c r="N2" s="276" t="s">
        <v>361</v>
      </c>
      <c r="O2" s="276" t="s">
        <v>362</v>
      </c>
      <c r="P2" s="275"/>
      <c r="Q2" s="277" t="s">
        <v>363</v>
      </c>
      <c r="R2" s="278">
        <v>1.2999999999999999E-2</v>
      </c>
      <c r="S2" s="278">
        <v>6.4999999999999997E-3</v>
      </c>
      <c r="T2" s="279">
        <v>1.25E-3</v>
      </c>
      <c r="U2" s="280"/>
      <c r="V2" s="579"/>
      <c r="W2" s="579"/>
      <c r="X2" s="579"/>
      <c r="Y2" s="280"/>
      <c r="Z2" s="281" t="s">
        <v>363</v>
      </c>
      <c r="AA2" s="281" t="s">
        <v>361</v>
      </c>
      <c r="AB2" s="282" t="s">
        <v>362</v>
      </c>
      <c r="AC2" s="281" t="s">
        <v>353</v>
      </c>
      <c r="AD2" s="281" t="s">
        <v>354</v>
      </c>
    </row>
    <row r="3" spans="1:30" s="17" customFormat="1">
      <c r="A3" s="123" t="str">
        <f>'1-συμβολαια'!A3</f>
        <v>1ο</v>
      </c>
      <c r="B3" s="123" t="str">
        <f>'1-συμβολαια'!C3</f>
        <v>δάνειο τοκοχρεωλητικό</v>
      </c>
      <c r="C3" s="221">
        <f>'1-συμβολαια'!D3</f>
        <v>2500000</v>
      </c>
      <c r="D3" s="221">
        <f>'8-κ-15-17'!D3</f>
        <v>32500.000000000004</v>
      </c>
      <c r="E3" s="221">
        <f>'8-κ-15-17'!M3</f>
        <v>0</v>
      </c>
      <c r="F3" s="221">
        <f>'8-κ-15-17'!V3</f>
        <v>0</v>
      </c>
      <c r="G3" s="221">
        <f>'2-δικαιώμ'!I3</f>
        <v>2322</v>
      </c>
      <c r="H3" s="221">
        <f>'2-δικαιώμ'!J3</f>
        <v>5</v>
      </c>
      <c r="I3" s="221">
        <f>'2-δικαιώμ'!K3</f>
        <v>1295</v>
      </c>
      <c r="J3" s="221">
        <f>'2-δικαιώμ'!L3</f>
        <v>259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2327</v>
      </c>
      <c r="W3" s="11">
        <f>'2-δικαιώμ'!K3</f>
        <v>1295</v>
      </c>
      <c r="X3" s="11">
        <f>'2-δικαιώμ'!L3</f>
        <v>259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υποθήκη</v>
      </c>
      <c r="C4" s="221">
        <f>'1-συμβολαια'!D4</f>
        <v>2500000</v>
      </c>
      <c r="D4" s="221">
        <f>'8-κ-15-17'!D4</f>
        <v>32500.000000000004</v>
      </c>
      <c r="E4" s="221">
        <f>'8-κ-15-17'!M4</f>
        <v>0</v>
      </c>
      <c r="F4" s="221">
        <f>'8-κ-15-17'!V4</f>
        <v>0</v>
      </c>
      <c r="G4" s="221">
        <f>'2-δικαιώμ'!I4</f>
        <v>2322</v>
      </c>
      <c r="H4" s="221">
        <f>'2-δικαιώμ'!J4</f>
        <v>5</v>
      </c>
      <c r="I4" s="221">
        <f>'2-δικαιώμ'!K4</f>
        <v>1295</v>
      </c>
      <c r="J4" s="221">
        <f>'2-δικαιώμ'!L4</f>
        <v>259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2327</v>
      </c>
      <c r="W4" s="11">
        <f>'2-δικαιώμ'!K4</f>
        <v>1295</v>
      </c>
      <c r="X4" s="11">
        <f>'2-δικαιώμ'!L4</f>
        <v>259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δανείου ΤΟΚΟΙ</v>
      </c>
      <c r="C5" s="221">
        <f>'1-συμβολαια'!D5</f>
        <v>6219290</v>
      </c>
      <c r="D5" s="221">
        <f>'8-κ-15-17'!D5</f>
        <v>80850.77</v>
      </c>
      <c r="E5" s="221">
        <f>'8-κ-15-17'!M5</f>
        <v>0</v>
      </c>
      <c r="F5" s="221">
        <f>'8-κ-15-17'!V5</f>
        <v>0</v>
      </c>
      <c r="G5" s="221">
        <f>'2-δικαιώμ'!I5</f>
        <v>5669.3609999999999</v>
      </c>
      <c r="H5" s="221">
        <f>'2-δικαιώμ'!J5</f>
        <v>5</v>
      </c>
      <c r="I5" s="221">
        <f>'2-δικαιώμ'!K5</f>
        <v>3154.6450000000004</v>
      </c>
      <c r="J5" s="221">
        <f>'2-δικαιώμ'!L5</f>
        <v>630.92899999999997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5674.3609999999999</v>
      </c>
      <c r="W5" s="11">
        <f>'2-δικαιώμ'!K5</f>
        <v>3154.6450000000004</v>
      </c>
      <c r="X5" s="11">
        <f>'2-δικαιώμ'!L5</f>
        <v>630.92899999999997</v>
      </c>
      <c r="Z5" s="11"/>
      <c r="AA5" s="11"/>
      <c r="AB5" s="11"/>
      <c r="AC5" s="11"/>
      <c r="AD5" s="11"/>
    </row>
    <row r="6" spans="1:30">
      <c r="A6" s="573" t="str">
        <f>'1-συμβολαια'!A6</f>
        <v>σύνολο</v>
      </c>
      <c r="B6" s="574"/>
      <c r="C6" s="575"/>
      <c r="D6" s="206">
        <f t="shared" ref="D6:J6" si="0">SUM(D3:D5)</f>
        <v>145850.77000000002</v>
      </c>
      <c r="E6" s="206">
        <f t="shared" si="0"/>
        <v>0</v>
      </c>
      <c r="F6" s="206">
        <f t="shared" si="0"/>
        <v>0</v>
      </c>
      <c r="G6" s="206">
        <f t="shared" si="0"/>
        <v>10313.361000000001</v>
      </c>
      <c r="H6" s="206">
        <f t="shared" si="0"/>
        <v>15</v>
      </c>
      <c r="I6" s="206">
        <f t="shared" si="0"/>
        <v>5744.6450000000004</v>
      </c>
      <c r="J6" s="206">
        <f t="shared" si="0"/>
        <v>1148.9290000000001</v>
      </c>
    </row>
    <row r="9" spans="1:30">
      <c r="B9" s="89"/>
      <c r="D9" s="2"/>
      <c r="E9" s="2"/>
      <c r="F9" s="2"/>
      <c r="G9" s="2"/>
      <c r="H9" s="2"/>
      <c r="I9" s="2"/>
      <c r="J9" s="2"/>
    </row>
    <row r="10" spans="1:30" ht="12.75">
      <c r="B10" s="231" t="s">
        <v>387</v>
      </c>
      <c r="D10" s="2"/>
      <c r="E10" s="2"/>
      <c r="F10" s="2"/>
      <c r="G10" s="168"/>
      <c r="H10" s="5"/>
      <c r="I10" s="5"/>
      <c r="J10" s="2"/>
    </row>
    <row r="11" spans="1:30" ht="12.75">
      <c r="B11" s="232" t="s">
        <v>388</v>
      </c>
      <c r="D11" s="2"/>
      <c r="E11" s="2"/>
      <c r="F11" s="2"/>
      <c r="G11" s="116"/>
      <c r="J11" s="2"/>
      <c r="L11" s="116"/>
    </row>
    <row r="12" spans="1:30" ht="15.75">
      <c r="B12" s="245" t="s">
        <v>389</v>
      </c>
      <c r="D12" s="2"/>
      <c r="E12" s="2"/>
      <c r="F12" s="2"/>
      <c r="G12" s="2"/>
      <c r="H12" s="5"/>
      <c r="I12" s="5"/>
      <c r="J12" s="2"/>
    </row>
    <row r="13" spans="1:30">
      <c r="B13" s="89"/>
      <c r="D13" s="2"/>
      <c r="E13" s="2"/>
      <c r="F13" s="2"/>
      <c r="G13" s="2"/>
      <c r="H13" s="5"/>
      <c r="J13" s="2"/>
    </row>
    <row r="14" spans="1:30">
      <c r="B14" s="89"/>
      <c r="D14" s="2"/>
      <c r="E14" s="2"/>
      <c r="F14" s="2"/>
      <c r="G14" s="2"/>
      <c r="H14" s="237"/>
      <c r="I14" s="5"/>
      <c r="J14" s="5"/>
    </row>
    <row r="15" spans="1:30">
      <c r="B15" s="89"/>
      <c r="D15" s="2"/>
      <c r="E15" s="2"/>
      <c r="F15" s="2"/>
      <c r="G15" s="2"/>
      <c r="H15" s="2"/>
      <c r="I15" s="2"/>
      <c r="J15" s="2"/>
    </row>
    <row r="16" spans="1:30">
      <c r="B16" s="89"/>
      <c r="D16" s="2"/>
      <c r="E16" s="2"/>
      <c r="F16" s="2"/>
      <c r="G16" s="2"/>
      <c r="H16" s="2"/>
      <c r="I16" s="2"/>
      <c r="J16" s="2"/>
    </row>
    <row r="17" spans="2:10">
      <c r="B17" s="89"/>
      <c r="D17" s="2"/>
      <c r="E17" s="2"/>
      <c r="F17" s="2"/>
      <c r="G17" s="2"/>
      <c r="H17" s="2"/>
      <c r="I17" s="2"/>
      <c r="J17" s="2"/>
    </row>
    <row r="18" spans="2:10">
      <c r="B18" s="89"/>
      <c r="D18" s="2"/>
      <c r="E18" s="2"/>
      <c r="F18" s="2"/>
      <c r="G18" s="2"/>
      <c r="H18" s="2"/>
      <c r="I18" s="2"/>
      <c r="J18" s="2"/>
    </row>
    <row r="19" spans="2:10">
      <c r="C19" s="299"/>
      <c r="D19" s="7"/>
      <c r="E19" s="7"/>
    </row>
    <row r="20" spans="2:10">
      <c r="C20" s="299"/>
      <c r="D20" s="7"/>
      <c r="E20" s="7"/>
    </row>
    <row r="21" spans="2:10">
      <c r="C21" s="299"/>
      <c r="D21" s="7"/>
      <c r="E21" s="7"/>
    </row>
    <row r="22" spans="2:10">
      <c r="C22" s="299"/>
      <c r="D22" s="7"/>
      <c r="E22" s="7"/>
    </row>
    <row r="23" spans="2:10">
      <c r="C23" s="299"/>
      <c r="D23" s="7"/>
      <c r="E23" s="7"/>
    </row>
    <row r="24" spans="2:10">
      <c r="C24" s="299"/>
      <c r="D24" s="7"/>
      <c r="E24" s="7"/>
    </row>
    <row r="25" spans="2:10">
      <c r="C25" s="299"/>
      <c r="D25" s="7"/>
      <c r="E25" s="7"/>
    </row>
    <row r="26" spans="2:10">
      <c r="C26" s="299"/>
      <c r="D26" s="7"/>
      <c r="E26" s="7"/>
    </row>
    <row r="27" spans="2:10">
      <c r="C27" s="299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7" bestFit="1" customWidth="1"/>
    <col min="2" max="2" width="49.140625" style="89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0" t="s">
        <v>1</v>
      </c>
      <c r="B1" s="462" t="s">
        <v>0</v>
      </c>
      <c r="C1" s="497" t="s">
        <v>7</v>
      </c>
      <c r="D1" s="593" t="s">
        <v>45</v>
      </c>
      <c r="E1" s="594"/>
      <c r="F1" s="594"/>
      <c r="G1" s="595" t="s">
        <v>401</v>
      </c>
      <c r="H1" s="596"/>
      <c r="I1" s="596"/>
      <c r="J1" s="596"/>
      <c r="K1" s="597"/>
      <c r="L1" s="591" t="s">
        <v>57</v>
      </c>
      <c r="M1" s="588" t="s">
        <v>29</v>
      </c>
      <c r="N1" s="589"/>
      <c r="O1" s="589"/>
      <c r="P1" s="589"/>
      <c r="Q1" s="589"/>
      <c r="R1" s="589"/>
      <c r="S1" s="590"/>
    </row>
    <row r="2" spans="1:25" ht="34.5" customHeight="1" thickBot="1">
      <c r="A2" s="461"/>
      <c r="B2" s="463"/>
      <c r="C2" s="498"/>
      <c r="D2" s="242" t="s">
        <v>314</v>
      </c>
      <c r="E2" s="242" t="s">
        <v>400</v>
      </c>
      <c r="F2" s="248" t="s">
        <v>90</v>
      </c>
      <c r="G2" s="246" t="s">
        <v>314</v>
      </c>
      <c r="H2" s="247" t="s">
        <v>318</v>
      </c>
      <c r="I2" s="247" t="s">
        <v>402</v>
      </c>
      <c r="J2" s="247" t="s">
        <v>319</v>
      </c>
      <c r="K2" s="244" t="s">
        <v>33</v>
      </c>
      <c r="L2" s="592"/>
      <c r="M2" s="453"/>
      <c r="N2" s="454"/>
      <c r="O2" s="454"/>
      <c r="P2" s="454"/>
      <c r="Q2" s="454"/>
      <c r="R2" s="454"/>
      <c r="S2" s="455"/>
    </row>
    <row r="3" spans="1:25" s="107" customFormat="1" ht="14.25">
      <c r="A3" s="108" t="str">
        <f>'1-συμβολαια'!A3</f>
        <v>1ο</v>
      </c>
      <c r="B3" s="109" t="str">
        <f>'1-συμβολαια'!C3</f>
        <v>δάνειο τοκοχρεωλητικό</v>
      </c>
      <c r="C3" s="110">
        <f>'1-συμβολαια'!D3</f>
        <v>2500000</v>
      </c>
      <c r="D3" s="250"/>
      <c r="E3" s="250"/>
      <c r="F3" s="249"/>
      <c r="G3" s="250"/>
      <c r="H3" s="251"/>
      <c r="I3" s="251"/>
      <c r="J3" s="251"/>
      <c r="K3" s="251">
        <f t="shared" ref="K3:K5" si="0">D3+E3-G3-H3-I3-J3</f>
        <v>0</v>
      </c>
      <c r="L3" s="251"/>
      <c r="M3" s="131" t="s">
        <v>133</v>
      </c>
      <c r="N3" s="131" t="s">
        <v>407</v>
      </c>
      <c r="O3" s="131" t="s">
        <v>131</v>
      </c>
      <c r="P3" s="131" t="s">
        <v>408</v>
      </c>
      <c r="Q3" s="131" t="s">
        <v>409</v>
      </c>
      <c r="R3" s="131" t="s">
        <v>410</v>
      </c>
      <c r="S3" s="24"/>
    </row>
    <row r="4" spans="1:25" s="107" customFormat="1" ht="14.25">
      <c r="A4" s="108">
        <f>'1-συμβολαια'!A4</f>
        <v>0</v>
      </c>
      <c r="B4" s="109" t="str">
        <f>'1-συμβολαια'!C4</f>
        <v>υποθήκη</v>
      </c>
      <c r="C4" s="110">
        <f>'1-συμβολαια'!D4</f>
        <v>2500000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1" t="s">
        <v>133</v>
      </c>
      <c r="N4" s="131" t="s">
        <v>407</v>
      </c>
      <c r="O4" s="131" t="s">
        <v>131</v>
      </c>
      <c r="P4" s="131" t="s">
        <v>408</v>
      </c>
      <c r="Q4" s="131" t="s">
        <v>409</v>
      </c>
      <c r="R4" s="131" t="s">
        <v>410</v>
      </c>
      <c r="S4" s="24"/>
    </row>
    <row r="5" spans="1:25" s="107" customFormat="1" ht="14.25">
      <c r="A5" s="108">
        <f>'1-συμβολαια'!A5</f>
        <v>0</v>
      </c>
      <c r="B5" s="109" t="str">
        <f>'1-συμβολαια'!C5</f>
        <v>δανείου ΤΟΚΟΙ</v>
      </c>
      <c r="C5" s="110">
        <f>'1-συμβολαια'!D5</f>
        <v>6219290</v>
      </c>
      <c r="D5" s="250"/>
      <c r="E5" s="250"/>
      <c r="F5" s="249"/>
      <c r="G5" s="250"/>
      <c r="H5" s="251"/>
      <c r="I5" s="251"/>
      <c r="J5" s="251"/>
      <c r="K5" s="251">
        <f t="shared" si="0"/>
        <v>0</v>
      </c>
      <c r="L5" s="251"/>
      <c r="M5" s="131" t="s">
        <v>133</v>
      </c>
      <c r="N5" s="131" t="s">
        <v>407</v>
      </c>
      <c r="O5" s="131" t="s">
        <v>131</v>
      </c>
      <c r="P5" s="131" t="s">
        <v>408</v>
      </c>
      <c r="Q5" s="131" t="s">
        <v>409</v>
      </c>
      <c r="R5" s="131" t="s">
        <v>410</v>
      </c>
      <c r="S5" s="24"/>
    </row>
    <row r="6" spans="1:25" ht="15.75">
      <c r="A6" s="478" t="s">
        <v>56</v>
      </c>
      <c r="B6" s="479"/>
      <c r="C6" s="479"/>
      <c r="D6" s="252">
        <f t="shared" ref="D6:L6" si="1">SUM(D3:D5)</f>
        <v>0</v>
      </c>
      <c r="E6" s="252">
        <f t="shared" si="1"/>
        <v>0</v>
      </c>
      <c r="F6" s="252">
        <f t="shared" si="1"/>
        <v>0</v>
      </c>
      <c r="G6" s="252">
        <f t="shared" si="1"/>
        <v>0</v>
      </c>
      <c r="H6" s="252">
        <f t="shared" si="1"/>
        <v>0</v>
      </c>
      <c r="I6" s="252">
        <f t="shared" si="1"/>
        <v>0</v>
      </c>
      <c r="J6" s="252">
        <f t="shared" si="1"/>
        <v>0</v>
      </c>
      <c r="K6" s="252">
        <f t="shared" si="1"/>
        <v>0</v>
      </c>
      <c r="L6" s="252">
        <f t="shared" si="1"/>
        <v>0</v>
      </c>
    </row>
    <row r="7" spans="1:25" ht="15.75">
      <c r="M7" s="128" t="s">
        <v>101</v>
      </c>
      <c r="N7" s="145"/>
      <c r="O7" s="145"/>
      <c r="P7" s="145"/>
      <c r="Q7" s="145"/>
      <c r="R7" s="145"/>
      <c r="S7" s="145"/>
      <c r="T7" s="121"/>
      <c r="U7" s="121"/>
      <c r="V7" s="121"/>
      <c r="W7" s="121"/>
      <c r="X7" s="5"/>
    </row>
    <row r="8" spans="1:25" ht="15.75">
      <c r="M8" s="243"/>
      <c r="N8" s="128" t="s">
        <v>403</v>
      </c>
      <c r="O8" s="243"/>
      <c r="P8" s="243"/>
      <c r="Q8" s="243"/>
      <c r="R8" s="243"/>
      <c r="S8" s="243"/>
      <c r="T8" s="243"/>
      <c r="U8" s="243"/>
      <c r="V8" s="243"/>
      <c r="W8" s="254"/>
      <c r="X8" s="254"/>
      <c r="Y8" s="254"/>
    </row>
    <row r="9" spans="1:25" ht="15.75">
      <c r="M9" s="254"/>
      <c r="N9" s="254"/>
      <c r="O9" s="145" t="s">
        <v>102</v>
      </c>
      <c r="P9" s="145"/>
      <c r="Q9" s="145"/>
      <c r="R9" s="145"/>
      <c r="S9" s="145"/>
      <c r="T9" s="145"/>
      <c r="U9" s="145"/>
      <c r="V9" s="145"/>
      <c r="W9" s="145"/>
      <c r="X9" s="254"/>
      <c r="Y9" s="253"/>
    </row>
    <row r="10" spans="1:25" ht="15.75">
      <c r="B10" s="136"/>
      <c r="M10" s="254"/>
      <c r="N10" s="254"/>
      <c r="O10" s="254"/>
      <c r="P10" s="255" t="s">
        <v>404</v>
      </c>
      <c r="Q10" s="254"/>
      <c r="R10" s="254"/>
      <c r="S10" s="255"/>
      <c r="T10" s="255"/>
      <c r="U10" s="255"/>
      <c r="V10" s="255"/>
      <c r="W10" s="255"/>
      <c r="X10" s="255"/>
      <c r="Y10" s="253"/>
    </row>
    <row r="11" spans="1:25" ht="15.75">
      <c r="B11" s="137"/>
      <c r="M11" s="254"/>
      <c r="N11" s="254"/>
      <c r="O11" s="254"/>
      <c r="P11" s="254"/>
      <c r="Q11" s="145" t="s">
        <v>405</v>
      </c>
      <c r="R11" s="145"/>
      <c r="S11" s="145"/>
      <c r="T11" s="255"/>
      <c r="U11" s="255"/>
      <c r="V11" s="145"/>
      <c r="W11" s="145"/>
      <c r="X11" s="145"/>
      <c r="Y11" s="253"/>
    </row>
    <row r="12" spans="1:25" ht="15.75">
      <c r="M12" s="254"/>
      <c r="N12" s="254"/>
      <c r="O12" s="254"/>
      <c r="P12" s="254"/>
      <c r="Q12" s="254"/>
      <c r="R12" s="255" t="s">
        <v>406</v>
      </c>
      <c r="S12" s="255"/>
      <c r="T12" s="255"/>
      <c r="U12" s="255"/>
      <c r="V12" s="255"/>
      <c r="W12" s="255"/>
      <c r="X12" s="255"/>
      <c r="Y12" s="253"/>
    </row>
    <row r="13" spans="1:25" ht="15.75">
      <c r="B13" s="136"/>
      <c r="C13" s="299"/>
      <c r="D13" s="7"/>
      <c r="E13" s="7"/>
      <c r="T13" s="130"/>
      <c r="Y13" s="253"/>
    </row>
    <row r="14" spans="1:25" ht="15.75">
      <c r="B14" s="137"/>
      <c r="C14" s="299"/>
      <c r="D14" s="7"/>
      <c r="E14" s="7"/>
      <c r="T14" s="130"/>
    </row>
    <row r="15" spans="1:25" ht="15.75">
      <c r="C15" s="89"/>
      <c r="D15" s="89"/>
      <c r="E15" s="89"/>
      <c r="F15" s="89"/>
      <c r="G15" s="89"/>
      <c r="H15" s="89"/>
      <c r="I15" s="89"/>
      <c r="J15" s="89"/>
      <c r="K15" s="89"/>
      <c r="L15" s="89"/>
      <c r="T15" s="130"/>
    </row>
    <row r="16" spans="1:25" ht="15.75">
      <c r="C16" s="299"/>
      <c r="D16" s="7"/>
      <c r="E16" s="7"/>
      <c r="T16" s="130"/>
    </row>
    <row r="17" spans="3:6">
      <c r="C17" s="299"/>
      <c r="D17" s="7"/>
      <c r="E17" s="7"/>
    </row>
    <row r="18" spans="3:6">
      <c r="C18" s="299"/>
      <c r="D18" s="7"/>
      <c r="E18" s="7"/>
    </row>
    <row r="19" spans="3:6">
      <c r="C19" s="299"/>
      <c r="D19" s="7"/>
      <c r="E19" s="7"/>
    </row>
    <row r="20" spans="3:6">
      <c r="C20" s="299"/>
      <c r="D20" s="7"/>
      <c r="E20" s="7"/>
    </row>
    <row r="21" spans="3:6">
      <c r="C21" s="299"/>
      <c r="D21" s="7"/>
      <c r="E21" s="7"/>
    </row>
    <row r="22" spans="3:6">
      <c r="C22" s="299"/>
      <c r="D22" s="7"/>
      <c r="E22" s="7"/>
    </row>
    <row r="23" spans="3:6">
      <c r="C23" s="299"/>
      <c r="D23" s="7"/>
      <c r="E23" s="7"/>
    </row>
    <row r="24" spans="3:6">
      <c r="C24" s="299"/>
      <c r="D24" s="7"/>
      <c r="E24" s="7"/>
    </row>
    <row r="25" spans="3:6">
      <c r="C25" s="299"/>
      <c r="D25" s="7"/>
      <c r="E25" s="7"/>
    </row>
    <row r="26" spans="3:6">
      <c r="C26" s="299"/>
      <c r="D26" s="7"/>
      <c r="E26" s="7"/>
    </row>
    <row r="27" spans="3:6">
      <c r="C27" s="299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A3" sqref="A3:A5"/>
    </sheetView>
  </sheetViews>
  <sheetFormatPr defaultRowHeight="15"/>
  <cols>
    <col min="1" max="1" width="11.5703125" style="101" bestFit="1" customWidth="1"/>
    <col min="2" max="2" width="52.85546875" style="102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460" t="s">
        <v>1</v>
      </c>
      <c r="B1" s="598" t="s">
        <v>0</v>
      </c>
      <c r="C1" s="600" t="s">
        <v>140</v>
      </c>
      <c r="D1" s="600"/>
      <c r="E1" s="600"/>
      <c r="F1" s="601" t="s">
        <v>29</v>
      </c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3"/>
    </row>
    <row r="2" spans="1:22" ht="16.5" thickBot="1">
      <c r="A2" s="461"/>
      <c r="B2" s="599"/>
      <c r="C2" s="99" t="s">
        <v>23</v>
      </c>
      <c r="D2" s="104" t="s">
        <v>9</v>
      </c>
      <c r="E2" s="106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439</v>
      </c>
      <c r="K2" s="291" t="s">
        <v>440</v>
      </c>
      <c r="L2" s="291" t="s">
        <v>441</v>
      </c>
      <c r="M2" s="292">
        <v>65</v>
      </c>
      <c r="N2" s="293" t="s">
        <v>442</v>
      </c>
      <c r="O2" s="293" t="s">
        <v>443</v>
      </c>
      <c r="P2" s="293" t="s">
        <v>444</v>
      </c>
      <c r="Q2" s="293" t="s">
        <v>445</v>
      </c>
      <c r="R2" s="293" t="s">
        <v>446</v>
      </c>
      <c r="S2" s="289">
        <v>67</v>
      </c>
      <c r="T2" s="183"/>
      <c r="U2" s="183"/>
      <c r="V2" s="288"/>
    </row>
    <row r="3" spans="1:22" s="142" customFormat="1">
      <c r="A3" s="418" t="str">
        <f>'1-συμβολαια'!A3</f>
        <v>1ο</v>
      </c>
      <c r="B3" s="393" t="str">
        <f>'1-συμβολαια'!C3</f>
        <v>δάνειο τοκοχρεωλητικό</v>
      </c>
      <c r="C3" s="376"/>
      <c r="D3" s="394"/>
      <c r="E3" s="394"/>
      <c r="F3" s="377"/>
      <c r="G3" s="377"/>
      <c r="H3" s="395"/>
      <c r="I3" s="396"/>
      <c r="J3" s="396"/>
      <c r="K3" s="396"/>
      <c r="L3" s="396"/>
      <c r="M3" s="396"/>
      <c r="N3" s="377"/>
      <c r="O3" s="377"/>
      <c r="P3" s="377"/>
      <c r="Q3" s="377"/>
      <c r="R3" s="377"/>
      <c r="S3" s="377"/>
      <c r="T3" s="377"/>
      <c r="U3" s="377"/>
      <c r="V3" s="377"/>
    </row>
    <row r="4" spans="1:22" s="142" customFormat="1">
      <c r="A4" s="418">
        <f>'1-συμβολαια'!A4</f>
        <v>0</v>
      </c>
      <c r="B4" s="393" t="str">
        <f>'1-συμβολαια'!C4</f>
        <v>υποθήκη</v>
      </c>
      <c r="C4" s="376">
        <f>'1-συμβολαια'!L4</f>
        <v>23419</v>
      </c>
      <c r="D4" s="394">
        <f>'1-συμβολαια'!N4</f>
        <v>0</v>
      </c>
      <c r="E4" s="394">
        <f t="shared" ref="E4:E5" si="0">C4-D4</f>
        <v>23419</v>
      </c>
      <c r="F4" s="377">
        <v>61</v>
      </c>
      <c r="G4" s="377">
        <v>62</v>
      </c>
      <c r="H4" s="395"/>
      <c r="I4" s="396"/>
      <c r="J4" s="396"/>
      <c r="K4" s="396"/>
      <c r="L4" s="396"/>
      <c r="M4" s="396"/>
      <c r="N4" s="377"/>
      <c r="O4" s="377"/>
      <c r="P4" s="377"/>
      <c r="Q4" s="377"/>
      <c r="R4" s="377"/>
      <c r="S4" s="377"/>
      <c r="T4" s="377"/>
      <c r="U4" s="377"/>
      <c r="V4" s="377"/>
    </row>
    <row r="5" spans="1:22" s="142" customFormat="1">
      <c r="A5" s="418">
        <f>'1-συμβολαια'!A5</f>
        <v>0</v>
      </c>
      <c r="B5" s="393" t="str">
        <f>'1-συμβολαια'!C5</f>
        <v>δανείου ΤΟΚΟΙ</v>
      </c>
      <c r="C5" s="376">
        <f>'1-συμβολαια'!L5</f>
        <v>54432.964999999997</v>
      </c>
      <c r="D5" s="394">
        <f>'1-συμβολαια'!N5</f>
        <v>0</v>
      </c>
      <c r="E5" s="394">
        <f t="shared" si="0"/>
        <v>54432.964999999997</v>
      </c>
      <c r="F5" s="377">
        <v>61</v>
      </c>
      <c r="G5" s="377">
        <v>62</v>
      </c>
      <c r="H5" s="395"/>
      <c r="I5" s="396"/>
      <c r="J5" s="396"/>
      <c r="K5" s="396"/>
      <c r="L5" s="396"/>
      <c r="M5" s="396"/>
      <c r="N5" s="377"/>
      <c r="O5" s="377"/>
      <c r="P5" s="377"/>
      <c r="Q5" s="377"/>
      <c r="R5" s="377"/>
      <c r="S5" s="377"/>
      <c r="T5" s="377"/>
      <c r="U5" s="377"/>
      <c r="V5" s="377"/>
    </row>
    <row r="6" spans="1:22" ht="15.75">
      <c r="A6" s="478" t="s">
        <v>47</v>
      </c>
      <c r="B6" s="479"/>
      <c r="C6" s="105">
        <f>SUM(C3:C5)</f>
        <v>77851.964999999997</v>
      </c>
      <c r="D6" s="105">
        <f>SUM(D3:D5)</f>
        <v>0</v>
      </c>
      <c r="E6" s="105">
        <f>SUM(E3:E5)</f>
        <v>77851.964999999997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64" t="s">
        <v>237</v>
      </c>
      <c r="G8" s="128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6"/>
      <c r="G9" s="145" t="s">
        <v>238</v>
      </c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5"/>
      <c r="H10" s="164" t="s">
        <v>239</v>
      </c>
      <c r="I10" s="128"/>
      <c r="J10" s="128"/>
      <c r="K10" s="128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</row>
    <row r="11" spans="1:22" ht="15.75">
      <c r="F11" s="295"/>
      <c r="G11" s="296"/>
      <c r="H11" s="295"/>
      <c r="I11" s="145" t="s">
        <v>259</v>
      </c>
      <c r="J11" s="145"/>
      <c r="K11" s="145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5"/>
      <c r="J12" s="164" t="s">
        <v>447</v>
      </c>
      <c r="K12" s="145"/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6"/>
      <c r="H13" s="295"/>
      <c r="I13" s="145"/>
      <c r="J13" s="145"/>
      <c r="K13" s="145" t="s">
        <v>448</v>
      </c>
      <c r="L13" s="297"/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F14" s="295"/>
      <c r="G14" s="295"/>
      <c r="H14" s="294"/>
      <c r="I14" s="297"/>
      <c r="J14" s="297"/>
      <c r="K14" s="297"/>
      <c r="L14" s="164" t="s">
        <v>449</v>
      </c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B15" s="136"/>
      <c r="C15" s="103">
        <f>SUM(C7:C8)</f>
        <v>0</v>
      </c>
      <c r="F15" s="294"/>
      <c r="G15" s="294"/>
      <c r="H15" s="294"/>
      <c r="I15" s="297"/>
      <c r="J15" s="297"/>
      <c r="K15" s="297"/>
      <c r="L15" s="297"/>
      <c r="M15" s="145" t="s">
        <v>260</v>
      </c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B16" s="137"/>
      <c r="F16" s="295"/>
      <c r="G16" s="295"/>
      <c r="H16" s="294"/>
      <c r="I16" s="297"/>
      <c r="J16" s="297"/>
      <c r="K16" s="297"/>
      <c r="L16" s="297"/>
      <c r="M16" s="297"/>
      <c r="N16" s="164" t="s">
        <v>450</v>
      </c>
      <c r="O16" s="297"/>
      <c r="P16" s="297"/>
      <c r="Q16" s="297"/>
      <c r="R16" s="297"/>
      <c r="S16" s="297"/>
      <c r="T16" s="297"/>
      <c r="U16" s="294"/>
      <c r="V16" s="295"/>
    </row>
    <row r="17" spans="6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145" t="s">
        <v>451</v>
      </c>
      <c r="P17" s="297"/>
      <c r="Q17" s="297"/>
      <c r="R17" s="297"/>
      <c r="S17" s="297"/>
      <c r="T17" s="297"/>
      <c r="U17" s="294"/>
      <c r="V17" s="295"/>
    </row>
    <row r="18" spans="6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164" t="s">
        <v>261</v>
      </c>
      <c r="Q18" s="297"/>
      <c r="R18" s="297"/>
      <c r="S18" s="297"/>
      <c r="T18" s="297"/>
      <c r="U18" s="294"/>
      <c r="V18" s="295"/>
    </row>
    <row r="19" spans="6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145" t="s">
        <v>262</v>
      </c>
      <c r="R19" s="145"/>
      <c r="S19" s="145"/>
      <c r="T19" s="297"/>
      <c r="U19" s="294"/>
      <c r="V19" s="295"/>
    </row>
    <row r="20" spans="6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164" t="s">
        <v>263</v>
      </c>
      <c r="S20" s="297"/>
      <c r="T20" s="297"/>
      <c r="U20" s="294"/>
      <c r="V20" s="295"/>
    </row>
    <row r="21" spans="6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145" t="s">
        <v>264</v>
      </c>
      <c r="T21" s="297"/>
      <c r="U21" s="294"/>
      <c r="V21" s="295"/>
    </row>
    <row r="22" spans="6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164" t="s">
        <v>473</v>
      </c>
      <c r="U22" s="294"/>
      <c r="V22" s="295"/>
    </row>
    <row r="23" spans="6:22">
      <c r="F23" s="295"/>
      <c r="G23" s="295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5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9" style="7" customWidth="1"/>
    <col min="2" max="2" width="16.85546875" style="149" bestFit="1" customWidth="1"/>
    <col min="3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6.8554687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8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2" t="s">
        <v>1</v>
      </c>
      <c r="B1" s="616" t="s">
        <v>0</v>
      </c>
      <c r="C1" s="619" t="s">
        <v>93</v>
      </c>
      <c r="D1" s="620"/>
      <c r="E1" s="607" t="s">
        <v>94</v>
      </c>
      <c r="F1" s="607"/>
      <c r="G1" s="607"/>
      <c r="H1" s="608" t="s">
        <v>167</v>
      </c>
      <c r="I1" s="608"/>
      <c r="J1" s="607" t="s">
        <v>171</v>
      </c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18" t="s">
        <v>172</v>
      </c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09" t="s">
        <v>188</v>
      </c>
      <c r="AT1" s="610"/>
      <c r="AU1" s="610"/>
      <c r="AV1" s="610"/>
      <c r="AW1" s="610"/>
      <c r="AX1" s="611"/>
      <c r="AY1" s="612" t="s">
        <v>192</v>
      </c>
      <c r="AZ1" s="613"/>
      <c r="BA1" s="613"/>
      <c r="BB1" s="614"/>
      <c r="BC1" s="615" t="s">
        <v>180</v>
      </c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21" t="s">
        <v>477</v>
      </c>
      <c r="BP1" s="622"/>
      <c r="BQ1" s="622"/>
      <c r="BR1" s="622"/>
      <c r="BS1" s="622"/>
      <c r="BT1" s="623"/>
      <c r="BU1" s="604" t="s">
        <v>286</v>
      </c>
      <c r="BV1" s="604"/>
      <c r="BW1" s="604"/>
    </row>
    <row r="2" spans="1:75" ht="23.25" thickBot="1">
      <c r="A2" s="433"/>
      <c r="B2" s="617"/>
      <c r="C2" s="172"/>
      <c r="D2" s="191" t="s">
        <v>91</v>
      </c>
      <c r="E2" s="152"/>
      <c r="F2" s="192" t="s">
        <v>91</v>
      </c>
      <c r="G2" s="151" t="s">
        <v>166</v>
      </c>
      <c r="H2" s="152"/>
      <c r="I2" s="192" t="s">
        <v>91</v>
      </c>
      <c r="J2" s="152" t="s">
        <v>240</v>
      </c>
      <c r="K2" s="152" t="s">
        <v>241</v>
      </c>
      <c r="L2" s="152" t="s">
        <v>242</v>
      </c>
      <c r="M2" s="152" t="s">
        <v>243</v>
      </c>
      <c r="N2" s="152" t="s">
        <v>244</v>
      </c>
      <c r="O2" s="152" t="s">
        <v>468</v>
      </c>
      <c r="P2" s="152" t="s">
        <v>245</v>
      </c>
      <c r="Q2" s="152" t="s">
        <v>435</v>
      </c>
      <c r="R2" s="152" t="s">
        <v>436</v>
      </c>
      <c r="S2" s="152" t="s">
        <v>462</v>
      </c>
      <c r="T2" s="152" t="s">
        <v>471</v>
      </c>
      <c r="U2" s="152" t="s">
        <v>246</v>
      </c>
      <c r="V2" s="152" t="s">
        <v>247</v>
      </c>
      <c r="W2" s="152" t="s">
        <v>248</v>
      </c>
      <c r="X2" s="152" t="s">
        <v>279</v>
      </c>
      <c r="Y2" s="152" t="s">
        <v>277</v>
      </c>
      <c r="Z2" s="152" t="s">
        <v>278</v>
      </c>
      <c r="AA2" s="152"/>
      <c r="AB2" s="152"/>
      <c r="AC2" s="152" t="s">
        <v>47</v>
      </c>
      <c r="AD2" s="150" t="s">
        <v>29</v>
      </c>
      <c r="AE2" s="152" t="s">
        <v>173</v>
      </c>
      <c r="AF2" s="152" t="s">
        <v>174</v>
      </c>
      <c r="AG2" s="152" t="s">
        <v>175</v>
      </c>
      <c r="AH2" s="152" t="s">
        <v>177</v>
      </c>
      <c r="AI2" s="152" t="s">
        <v>178</v>
      </c>
      <c r="AJ2" s="152" t="s">
        <v>179</v>
      </c>
      <c r="AK2" s="152" t="s">
        <v>265</v>
      </c>
      <c r="AL2" s="152" t="s">
        <v>266</v>
      </c>
      <c r="AM2" s="152" t="s">
        <v>267</v>
      </c>
      <c r="AN2" s="152" t="s">
        <v>464</v>
      </c>
      <c r="AO2" s="152" t="s">
        <v>465</v>
      </c>
      <c r="AP2" s="152"/>
      <c r="AQ2" s="152"/>
      <c r="AR2" s="154" t="s">
        <v>47</v>
      </c>
      <c r="AS2" s="152" t="s">
        <v>185</v>
      </c>
      <c r="AT2" s="152" t="s">
        <v>186</v>
      </c>
      <c r="AU2" s="152" t="s">
        <v>189</v>
      </c>
      <c r="AV2" s="152" t="s">
        <v>187</v>
      </c>
      <c r="AW2" s="152" t="s">
        <v>191</v>
      </c>
      <c r="AX2" s="150" t="s">
        <v>47</v>
      </c>
      <c r="AY2" s="152" t="s">
        <v>196</v>
      </c>
      <c r="AZ2" s="152" t="s">
        <v>197</v>
      </c>
      <c r="BA2" s="152" t="s">
        <v>198</v>
      </c>
      <c r="BB2" s="153" t="s">
        <v>47</v>
      </c>
      <c r="BC2" s="152" t="s">
        <v>207</v>
      </c>
      <c r="BD2" s="152" t="s">
        <v>208</v>
      </c>
      <c r="BE2" s="152" t="s">
        <v>211</v>
      </c>
      <c r="BF2" s="152" t="s">
        <v>216</v>
      </c>
      <c r="BG2" s="152" t="s">
        <v>217</v>
      </c>
      <c r="BH2" s="152" t="s">
        <v>218</v>
      </c>
      <c r="BI2" s="152" t="s">
        <v>281</v>
      </c>
      <c r="BJ2" s="152" t="s">
        <v>282</v>
      </c>
      <c r="BK2" s="152" t="s">
        <v>452</v>
      </c>
      <c r="BL2" s="152" t="s">
        <v>453</v>
      </c>
      <c r="BM2" s="152"/>
      <c r="BN2" s="150" t="s">
        <v>47</v>
      </c>
      <c r="BO2" s="152"/>
      <c r="BP2" s="152"/>
      <c r="BQ2" s="152"/>
      <c r="BR2" s="152"/>
      <c r="BS2" s="152"/>
      <c r="BT2" s="154" t="s">
        <v>478</v>
      </c>
      <c r="BU2" s="333" t="s">
        <v>135</v>
      </c>
      <c r="BV2" s="334" t="s">
        <v>484</v>
      </c>
      <c r="BW2" s="190" t="s">
        <v>285</v>
      </c>
    </row>
    <row r="3" spans="1:75" s="5" customFormat="1">
      <c r="A3" s="419" t="str">
        <f>'1-συμβολαια'!A3</f>
        <v>1ο</v>
      </c>
      <c r="B3" s="397" t="str">
        <f>'1-συμβολαια'!C3</f>
        <v>δάνειο τοκοχρεωλητικό</v>
      </c>
      <c r="C3" s="398">
        <f>'5-αντίγρ'!AN3</f>
        <v>0</v>
      </c>
      <c r="D3" s="398">
        <f>'5-αντίγρ'!U3+'5-αντίγρ'!Y3+'5-αντίγρ'!AA3+'5-αντίγρ'!AI3</f>
        <v>0</v>
      </c>
      <c r="E3" s="399">
        <f>'6-μεταγρ'!O3</f>
        <v>0</v>
      </c>
      <c r="F3" s="399">
        <f>'6-μεταγρ'!M3+'6-μεταγρ'!N3</f>
        <v>0</v>
      </c>
      <c r="G3" s="400">
        <f>'6-μεταγρ'!P3</f>
        <v>0</v>
      </c>
      <c r="H3" s="399">
        <f>'7-προςΔΟΥ'!P3</f>
        <v>0</v>
      </c>
      <c r="I3" s="399">
        <f>'7-προςΔΟΥ'!K3</f>
        <v>0</v>
      </c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>
        <f t="shared" ref="AC3:AC5" si="0">SUM(J3:AB3)</f>
        <v>0</v>
      </c>
      <c r="AD3" s="401"/>
      <c r="AE3" s="401"/>
      <c r="AF3" s="401"/>
      <c r="AG3" s="401">
        <v>600</v>
      </c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>
        <f t="shared" ref="AR3:AR5" si="1">SUM(AE3:AJ3)</f>
        <v>600</v>
      </c>
      <c r="AS3" s="401">
        <v>420</v>
      </c>
      <c r="AT3" s="401"/>
      <c r="AU3" s="401">
        <v>420</v>
      </c>
      <c r="AV3" s="401"/>
      <c r="AW3" s="401"/>
      <c r="AX3" s="401">
        <f t="shared" ref="AX3:AX5" si="2">SUM(AS3:AW3)</f>
        <v>840</v>
      </c>
      <c r="AY3" s="401"/>
      <c r="AZ3" s="401"/>
      <c r="BA3" s="401">
        <v>420</v>
      </c>
      <c r="BB3" s="401">
        <f t="shared" ref="BB3:BB5" si="3">SUM(AY3:BA3)</f>
        <v>420</v>
      </c>
      <c r="BC3" s="401"/>
      <c r="BD3" s="401"/>
      <c r="BE3" s="401"/>
      <c r="BF3" s="401"/>
      <c r="BG3" s="401"/>
      <c r="BH3" s="401"/>
      <c r="BI3" s="401"/>
      <c r="BJ3" s="401"/>
      <c r="BK3" s="401"/>
      <c r="BL3" s="401">
        <v>20</v>
      </c>
      <c r="BM3" s="285"/>
      <c r="BN3" s="402">
        <f t="shared" ref="BN3:BN5" si="4">SUM(BC3:BM3)</f>
        <v>20</v>
      </c>
      <c r="BO3" s="403"/>
      <c r="BP3" s="403"/>
      <c r="BQ3" s="403"/>
      <c r="BR3" s="403"/>
      <c r="BS3" s="403"/>
      <c r="BT3" s="403">
        <f t="shared" ref="BT3:BT5" si="5">BO3+BP3+BQ3+BR3</f>
        <v>0</v>
      </c>
      <c r="BU3" s="400">
        <f t="shared" ref="BU3:BU5" si="6">C3+E3+G3+H3+AC3-W3-Y3+AR3+AX3+BB3+BN3-BJ3+BT3-BS3</f>
        <v>1880</v>
      </c>
      <c r="BV3" s="400">
        <f t="shared" ref="BV3:BV5" si="7">D3+F3+I3+W3+BJ3+BS3</f>
        <v>0</v>
      </c>
      <c r="BW3" s="391"/>
    </row>
    <row r="4" spans="1:75" s="5" customFormat="1">
      <c r="A4" s="419">
        <f>'1-συμβολαια'!A4</f>
        <v>0</v>
      </c>
      <c r="B4" s="397" t="str">
        <f>'1-συμβολαια'!C4</f>
        <v>υποθήκη</v>
      </c>
      <c r="C4" s="398">
        <f>'5-αντίγρ'!AN4</f>
        <v>1000</v>
      </c>
      <c r="D4" s="398">
        <f>'5-αντίγρ'!U4+'5-αντίγρ'!Y4+'5-αντίγρ'!AA4+'5-αντίγρ'!AI4</f>
        <v>120</v>
      </c>
      <c r="E4" s="399">
        <f>'6-μεταγρ'!O4</f>
        <v>1000</v>
      </c>
      <c r="F4" s="399">
        <f>'6-μεταγρ'!M4+'6-μεταγρ'!N4</f>
        <v>80</v>
      </c>
      <c r="G4" s="400">
        <f>'6-μεταγρ'!P4</f>
        <v>0</v>
      </c>
      <c r="H4" s="399">
        <f>'7-προςΔΟΥ'!P4</f>
        <v>0</v>
      </c>
      <c r="I4" s="399">
        <f>'7-προςΔΟΥ'!K4</f>
        <v>0</v>
      </c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>
        <f t="shared" si="0"/>
        <v>0</v>
      </c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401"/>
      <c r="AO4" s="401"/>
      <c r="AP4" s="401"/>
      <c r="AQ4" s="401"/>
      <c r="AR4" s="401">
        <f t="shared" si="1"/>
        <v>0</v>
      </c>
      <c r="AS4" s="401"/>
      <c r="AT4" s="401"/>
      <c r="AU4" s="401"/>
      <c r="AV4" s="401"/>
      <c r="AW4" s="401"/>
      <c r="AX4" s="401">
        <f t="shared" si="2"/>
        <v>0</v>
      </c>
      <c r="AY4" s="401"/>
      <c r="AZ4" s="401"/>
      <c r="BA4" s="401">
        <v>300</v>
      </c>
      <c r="BB4" s="401">
        <f t="shared" si="3"/>
        <v>300</v>
      </c>
      <c r="BC4" s="401"/>
      <c r="BD4" s="401"/>
      <c r="BE4" s="401"/>
      <c r="BF4" s="401"/>
      <c r="BG4" s="401"/>
      <c r="BH4" s="401"/>
      <c r="BI4" s="401"/>
      <c r="BJ4" s="401"/>
      <c r="BK4" s="401">
        <v>20</v>
      </c>
      <c r="BL4" s="401"/>
      <c r="BM4" s="285"/>
      <c r="BN4" s="402">
        <f t="shared" si="4"/>
        <v>20</v>
      </c>
      <c r="BO4" s="403"/>
      <c r="BP4" s="403"/>
      <c r="BQ4" s="403"/>
      <c r="BR4" s="403"/>
      <c r="BS4" s="403"/>
      <c r="BT4" s="403">
        <f t="shared" si="5"/>
        <v>0</v>
      </c>
      <c r="BU4" s="400">
        <f t="shared" si="6"/>
        <v>2320</v>
      </c>
      <c r="BV4" s="400">
        <f t="shared" si="7"/>
        <v>200</v>
      </c>
      <c r="BW4" s="391"/>
    </row>
    <row r="5" spans="1:75" s="5" customFormat="1">
      <c r="A5" s="419">
        <f>'1-συμβολαια'!A5</f>
        <v>0</v>
      </c>
      <c r="B5" s="397" t="str">
        <f>'1-συμβολαια'!C5</f>
        <v>δανείου ΤΟΚΟΙ</v>
      </c>
      <c r="C5" s="398">
        <f>'5-αντίγρ'!AN5</f>
        <v>0</v>
      </c>
      <c r="D5" s="398">
        <f>'5-αντίγρ'!U5+'5-αντίγρ'!Y5+'5-αντίγρ'!AA5+'5-αντίγρ'!AI5</f>
        <v>0</v>
      </c>
      <c r="E5" s="399">
        <f>'6-μεταγρ'!O5</f>
        <v>0</v>
      </c>
      <c r="F5" s="399">
        <f>'6-μεταγρ'!M5+'6-μεταγρ'!N5</f>
        <v>0</v>
      </c>
      <c r="G5" s="400">
        <f>'6-μεταγρ'!P5</f>
        <v>0</v>
      </c>
      <c r="H5" s="399">
        <f>'7-προςΔΟΥ'!P5</f>
        <v>0</v>
      </c>
      <c r="I5" s="399">
        <f>'7-προςΔΟΥ'!K5</f>
        <v>0</v>
      </c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>
        <f t="shared" si="0"/>
        <v>0</v>
      </c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1"/>
      <c r="AP5" s="401"/>
      <c r="AQ5" s="401"/>
      <c r="AR5" s="401">
        <f t="shared" si="1"/>
        <v>0</v>
      </c>
      <c r="AS5" s="401"/>
      <c r="AT5" s="401"/>
      <c r="AU5" s="401"/>
      <c r="AV5" s="401"/>
      <c r="AW5" s="401"/>
      <c r="AX5" s="401">
        <f t="shared" si="2"/>
        <v>0</v>
      </c>
      <c r="AY5" s="401"/>
      <c r="AZ5" s="401"/>
      <c r="BA5" s="401">
        <v>300</v>
      </c>
      <c r="BB5" s="401">
        <f t="shared" si="3"/>
        <v>300</v>
      </c>
      <c r="BC5" s="401"/>
      <c r="BD5" s="401"/>
      <c r="BE5" s="401"/>
      <c r="BF5" s="401"/>
      <c r="BG5" s="401"/>
      <c r="BH5" s="401"/>
      <c r="BI5" s="401"/>
      <c r="BJ5" s="401"/>
      <c r="BK5" s="401"/>
      <c r="BL5" s="401"/>
      <c r="BM5" s="285"/>
      <c r="BN5" s="402">
        <f t="shared" si="4"/>
        <v>0</v>
      </c>
      <c r="BO5" s="403"/>
      <c r="BP5" s="403"/>
      <c r="BQ5" s="403"/>
      <c r="BR5" s="403"/>
      <c r="BS5" s="403"/>
      <c r="BT5" s="403">
        <f t="shared" si="5"/>
        <v>0</v>
      </c>
      <c r="BU5" s="400">
        <f t="shared" si="6"/>
        <v>300</v>
      </c>
      <c r="BV5" s="400">
        <f t="shared" si="7"/>
        <v>0</v>
      </c>
      <c r="BW5" s="391"/>
    </row>
    <row r="6" spans="1:75" s="7" customFormat="1">
      <c r="A6" s="605" t="s">
        <v>47</v>
      </c>
      <c r="B6" s="606"/>
      <c r="C6" s="161">
        <f t="shared" ref="C6:AC6" si="8">SUM(C3:C5)</f>
        <v>1000</v>
      </c>
      <c r="D6" s="161">
        <f t="shared" si="8"/>
        <v>120</v>
      </c>
      <c r="E6" s="161">
        <f t="shared" si="8"/>
        <v>1000</v>
      </c>
      <c r="F6" s="161">
        <f t="shared" si="8"/>
        <v>80</v>
      </c>
      <c r="G6" s="161">
        <f t="shared" si="8"/>
        <v>0</v>
      </c>
      <c r="H6" s="161">
        <f t="shared" si="8"/>
        <v>0</v>
      </c>
      <c r="I6" s="161">
        <f t="shared" si="8"/>
        <v>0</v>
      </c>
      <c r="J6" s="161">
        <f t="shared" si="8"/>
        <v>0</v>
      </c>
      <c r="K6" s="161">
        <f t="shared" si="8"/>
        <v>0</v>
      </c>
      <c r="L6" s="161">
        <f t="shared" si="8"/>
        <v>0</v>
      </c>
      <c r="M6" s="161">
        <f t="shared" si="8"/>
        <v>0</v>
      </c>
      <c r="N6" s="161">
        <f t="shared" si="8"/>
        <v>0</v>
      </c>
      <c r="O6" s="161">
        <f t="shared" si="8"/>
        <v>0</v>
      </c>
      <c r="P6" s="161">
        <f t="shared" si="8"/>
        <v>0</v>
      </c>
      <c r="Q6" s="161">
        <f t="shared" si="8"/>
        <v>0</v>
      </c>
      <c r="R6" s="161">
        <f t="shared" si="8"/>
        <v>0</v>
      </c>
      <c r="S6" s="161">
        <f t="shared" si="8"/>
        <v>0</v>
      </c>
      <c r="T6" s="161">
        <f t="shared" si="8"/>
        <v>0</v>
      </c>
      <c r="U6" s="161">
        <f t="shared" si="8"/>
        <v>0</v>
      </c>
      <c r="V6" s="161">
        <f t="shared" si="8"/>
        <v>0</v>
      </c>
      <c r="W6" s="161">
        <f t="shared" si="8"/>
        <v>0</v>
      </c>
      <c r="X6" s="161">
        <f t="shared" si="8"/>
        <v>0</v>
      </c>
      <c r="Y6" s="161">
        <f t="shared" si="8"/>
        <v>0</v>
      </c>
      <c r="Z6" s="161">
        <f t="shared" si="8"/>
        <v>0</v>
      </c>
      <c r="AA6" s="161">
        <f t="shared" si="8"/>
        <v>0</v>
      </c>
      <c r="AB6" s="161">
        <f t="shared" si="8"/>
        <v>0</v>
      </c>
      <c r="AC6" s="161">
        <f t="shared" si="8"/>
        <v>0</v>
      </c>
      <c r="AD6" s="161"/>
      <c r="AE6" s="161">
        <f t="shared" ref="AE6:BJ6" si="9">SUM(AE3:AE5)</f>
        <v>0</v>
      </c>
      <c r="AF6" s="161">
        <f t="shared" si="9"/>
        <v>0</v>
      </c>
      <c r="AG6" s="161">
        <f t="shared" si="9"/>
        <v>600</v>
      </c>
      <c r="AH6" s="161">
        <f t="shared" si="9"/>
        <v>0</v>
      </c>
      <c r="AI6" s="161">
        <f t="shared" si="9"/>
        <v>0</v>
      </c>
      <c r="AJ6" s="340">
        <f t="shared" si="9"/>
        <v>0</v>
      </c>
      <c r="AK6" s="161">
        <f t="shared" si="9"/>
        <v>0</v>
      </c>
      <c r="AL6" s="161">
        <f t="shared" si="9"/>
        <v>0</v>
      </c>
      <c r="AM6" s="161">
        <f t="shared" si="9"/>
        <v>0</v>
      </c>
      <c r="AN6" s="161">
        <f t="shared" si="9"/>
        <v>0</v>
      </c>
      <c r="AO6" s="161">
        <f t="shared" si="9"/>
        <v>0</v>
      </c>
      <c r="AP6" s="161">
        <f t="shared" si="9"/>
        <v>0</v>
      </c>
      <c r="AQ6" s="161">
        <f t="shared" si="9"/>
        <v>0</v>
      </c>
      <c r="AR6" s="161">
        <f t="shared" si="9"/>
        <v>600</v>
      </c>
      <c r="AS6" s="161">
        <f t="shared" si="9"/>
        <v>420</v>
      </c>
      <c r="AT6" s="341">
        <f t="shared" si="9"/>
        <v>0</v>
      </c>
      <c r="AU6" s="341">
        <f t="shared" si="9"/>
        <v>420</v>
      </c>
      <c r="AV6" s="341">
        <f t="shared" si="9"/>
        <v>0</v>
      </c>
      <c r="AW6" s="341">
        <f t="shared" si="9"/>
        <v>0</v>
      </c>
      <c r="AX6" s="161">
        <f t="shared" si="9"/>
        <v>840</v>
      </c>
      <c r="AY6" s="161">
        <f t="shared" si="9"/>
        <v>0</v>
      </c>
      <c r="AZ6" s="341">
        <f t="shared" si="9"/>
        <v>0</v>
      </c>
      <c r="BA6" s="161">
        <f t="shared" si="9"/>
        <v>1020</v>
      </c>
      <c r="BB6" s="161">
        <f t="shared" si="9"/>
        <v>1020</v>
      </c>
      <c r="BC6" s="161">
        <f t="shared" si="9"/>
        <v>0</v>
      </c>
      <c r="BD6" s="161">
        <f t="shared" si="9"/>
        <v>0</v>
      </c>
      <c r="BE6" s="161">
        <f t="shared" si="9"/>
        <v>0</v>
      </c>
      <c r="BF6" s="161">
        <f t="shared" si="9"/>
        <v>0</v>
      </c>
      <c r="BG6" s="161">
        <f t="shared" si="9"/>
        <v>0</v>
      </c>
      <c r="BH6" s="161">
        <f t="shared" si="9"/>
        <v>0</v>
      </c>
      <c r="BI6" s="161">
        <f t="shared" si="9"/>
        <v>0</v>
      </c>
      <c r="BJ6" s="161">
        <f t="shared" si="9"/>
        <v>0</v>
      </c>
      <c r="BK6" s="161"/>
      <c r="BL6" s="161"/>
      <c r="BM6" s="161">
        <f t="shared" ref="BM6:BV6" si="10">SUM(BM3:BM5)</f>
        <v>0</v>
      </c>
      <c r="BN6" s="161">
        <f t="shared" si="10"/>
        <v>40</v>
      </c>
      <c r="BO6" s="161">
        <f t="shared" si="10"/>
        <v>0</v>
      </c>
      <c r="BP6" s="161">
        <f t="shared" si="10"/>
        <v>0</v>
      </c>
      <c r="BQ6" s="161">
        <f t="shared" si="10"/>
        <v>0</v>
      </c>
      <c r="BR6" s="161">
        <f t="shared" si="10"/>
        <v>0</v>
      </c>
      <c r="BS6" s="161">
        <f t="shared" si="10"/>
        <v>0</v>
      </c>
      <c r="BT6" s="161">
        <f t="shared" si="10"/>
        <v>0</v>
      </c>
      <c r="BU6" s="161">
        <f t="shared" si="10"/>
        <v>4500</v>
      </c>
      <c r="BV6" s="161">
        <f t="shared" si="10"/>
        <v>200</v>
      </c>
      <c r="BW6" s="341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3"/>
      <c r="D8" s="133"/>
      <c r="E8" s="2"/>
      <c r="F8" s="2"/>
      <c r="G8" s="2"/>
      <c r="H8" s="2"/>
      <c r="I8" s="2"/>
      <c r="J8" s="168" t="s">
        <v>412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506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9" t="s">
        <v>181</v>
      </c>
      <c r="AT8" s="2"/>
      <c r="AU8" s="2"/>
      <c r="AV8" s="2"/>
      <c r="AW8" s="2"/>
      <c r="AX8" s="2"/>
      <c r="AY8" s="159" t="s">
        <v>193</v>
      </c>
      <c r="AZ8" s="2"/>
      <c r="BA8" s="2"/>
      <c r="BB8" s="2"/>
      <c r="BC8" s="159" t="s">
        <v>206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474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3"/>
      <c r="D9" s="133"/>
      <c r="E9" s="2"/>
      <c r="F9" s="2"/>
      <c r="G9" s="2"/>
      <c r="H9" s="2"/>
      <c r="I9" s="2"/>
      <c r="J9" s="4"/>
      <c r="K9" s="168" t="s">
        <v>413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8" t="s">
        <v>176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0" t="s">
        <v>184</v>
      </c>
      <c r="AU9" s="2"/>
      <c r="AV9" s="2"/>
      <c r="AW9" s="2"/>
      <c r="AX9" s="2"/>
      <c r="AY9" s="2"/>
      <c r="AZ9" s="259" t="s">
        <v>194</v>
      </c>
      <c r="BA9" s="2"/>
      <c r="BB9" s="2"/>
      <c r="BC9" s="2"/>
      <c r="BD9" s="180" t="s">
        <v>209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475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3"/>
      <c r="D10" s="133"/>
      <c r="E10" s="2"/>
      <c r="F10" s="2"/>
      <c r="G10" s="2"/>
      <c r="H10" s="2"/>
      <c r="I10" s="2"/>
      <c r="J10" s="4"/>
      <c r="K10" s="4"/>
      <c r="L10" s="168" t="s">
        <v>414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423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182</v>
      </c>
      <c r="AV10" s="2"/>
      <c r="AW10" s="2"/>
      <c r="AX10" s="2"/>
      <c r="AY10" s="2"/>
      <c r="AZ10" s="2"/>
      <c r="BA10" s="159" t="s">
        <v>195</v>
      </c>
      <c r="BB10" s="2"/>
      <c r="BC10" s="2"/>
      <c r="BD10" s="2"/>
      <c r="BE10" s="159" t="s">
        <v>210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4"/>
      <c r="K11" s="4"/>
      <c r="L11" s="4"/>
      <c r="M11" s="182" t="s">
        <v>415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6" t="s">
        <v>424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0" t="s">
        <v>183</v>
      </c>
      <c r="AW11" s="2"/>
      <c r="AX11" s="2"/>
      <c r="AY11" s="2"/>
      <c r="AZ11" s="2"/>
      <c r="BA11" s="2"/>
      <c r="BB11" s="2"/>
      <c r="BC11" s="2"/>
      <c r="BD11" s="2"/>
      <c r="BE11" s="2"/>
      <c r="BF11" s="180" t="s">
        <v>212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476</v>
      </c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159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425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59" t="s">
        <v>190</v>
      </c>
      <c r="AX12" s="2"/>
      <c r="AY12" s="2"/>
      <c r="AZ12" s="2"/>
      <c r="BA12" s="2"/>
      <c r="BB12" s="2"/>
      <c r="BC12" s="2"/>
      <c r="BD12" s="2"/>
      <c r="BE12" s="2"/>
      <c r="BF12" s="2"/>
      <c r="BG12" s="159" t="s">
        <v>213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7"/>
      <c r="BV12" s="7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54"/>
      <c r="M13" s="4"/>
      <c r="N13" s="4"/>
      <c r="O13" s="159" t="s">
        <v>469</v>
      </c>
      <c r="P13" s="4"/>
      <c r="Q13" s="182"/>
      <c r="R13" s="182"/>
      <c r="S13" s="182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8" t="s">
        <v>426</v>
      </c>
      <c r="AK13" s="116"/>
      <c r="AL13" s="116"/>
      <c r="AM13" s="116"/>
      <c r="AN13" s="116"/>
      <c r="AO13" s="116"/>
      <c r="AP13" s="116"/>
      <c r="AQ13" s="116"/>
      <c r="AR13" s="2"/>
      <c r="AS13" s="223" t="s">
        <v>507</v>
      </c>
      <c r="AT13" s="2"/>
      <c r="AU13" s="2"/>
      <c r="AV13" s="2"/>
      <c r="AW13" s="2"/>
      <c r="AX13" s="2"/>
      <c r="AY13" s="2"/>
      <c r="AZ13" s="2"/>
      <c r="BA13" s="159" t="s">
        <v>201</v>
      </c>
      <c r="BB13" s="2"/>
      <c r="BC13" s="2"/>
      <c r="BD13" s="2"/>
      <c r="BE13" s="2"/>
      <c r="BF13" s="2"/>
      <c r="BG13" s="2"/>
      <c r="BH13" s="180" t="s">
        <v>214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8"/>
      <c r="D14" s="78"/>
      <c r="E14" s="2"/>
      <c r="F14" s="2"/>
      <c r="G14" s="2"/>
      <c r="H14" s="2"/>
      <c r="I14" s="2"/>
      <c r="J14" s="4"/>
      <c r="K14" s="4"/>
      <c r="L14" s="138"/>
      <c r="M14" s="4"/>
      <c r="N14" s="4"/>
      <c r="O14" s="4"/>
      <c r="P14" s="182" t="s">
        <v>417</v>
      </c>
      <c r="Q14" s="182"/>
      <c r="R14" s="182"/>
      <c r="S14" s="182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7" t="s">
        <v>427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0" t="s">
        <v>199</v>
      </c>
      <c r="BB14" s="2"/>
      <c r="BC14" s="2"/>
      <c r="BD14" s="2"/>
      <c r="BE14" s="2"/>
      <c r="BF14" s="2"/>
      <c r="BG14" s="2"/>
      <c r="BH14" s="2"/>
      <c r="BI14" s="159" t="s">
        <v>215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6"/>
      <c r="C15" s="78"/>
      <c r="D15" s="78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9" t="s">
        <v>437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6" t="s">
        <v>466</v>
      </c>
      <c r="AM15" s="116"/>
      <c r="AN15" s="116"/>
      <c r="AO15" s="116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9" t="s">
        <v>200</v>
      </c>
      <c r="BB15" s="2"/>
      <c r="BC15" s="2"/>
      <c r="BD15" s="2"/>
      <c r="BE15" s="2"/>
      <c r="BF15" s="2"/>
      <c r="BG15" s="2"/>
      <c r="BH15" s="2"/>
      <c r="BI15" s="2"/>
      <c r="BJ15" s="180" t="s">
        <v>283</v>
      </c>
      <c r="BK15" s="180"/>
      <c r="BL15" s="180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7"/>
      <c r="C16" s="78"/>
      <c r="D16" s="78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1" t="s">
        <v>438</v>
      </c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7" t="s">
        <v>467</v>
      </c>
      <c r="AN16" s="2"/>
      <c r="AO16" s="167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0" t="s">
        <v>202</v>
      </c>
      <c r="BB16" s="2"/>
      <c r="BC16" s="2"/>
      <c r="BD16" s="2"/>
      <c r="BE16" s="2"/>
      <c r="BF16" s="2"/>
      <c r="BG16" s="2"/>
      <c r="BH16" s="2"/>
      <c r="BI16" s="2"/>
      <c r="BJ16" s="2"/>
      <c r="BK16" s="159" t="s">
        <v>455</v>
      </c>
      <c r="BL16" s="159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8"/>
      <c r="D17" s="78"/>
      <c r="E17" s="83"/>
      <c r="F17" s="83"/>
      <c r="G17" s="83"/>
      <c r="H17" s="83"/>
      <c r="I17" s="2"/>
      <c r="J17" s="83"/>
      <c r="K17" s="83"/>
      <c r="L17" s="83"/>
      <c r="M17" s="83"/>
      <c r="N17" s="4"/>
      <c r="O17" s="4"/>
      <c r="P17" s="4"/>
      <c r="Q17" s="4"/>
      <c r="R17" s="4"/>
      <c r="S17" s="159" t="s">
        <v>463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3"/>
      <c r="AH17" s="83"/>
      <c r="AI17" s="83"/>
      <c r="AJ17" s="83"/>
      <c r="AK17" s="83"/>
      <c r="AL17" s="83"/>
      <c r="AM17" s="83"/>
      <c r="AN17" s="116" t="s">
        <v>428</v>
      </c>
      <c r="AO17" s="116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185" t="s">
        <v>249</v>
      </c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182" t="s">
        <v>454</v>
      </c>
      <c r="BM17" s="83"/>
      <c r="BN17" s="83"/>
      <c r="BO17" s="83"/>
      <c r="BP17" s="83"/>
      <c r="BQ17" s="83"/>
      <c r="BR17" s="83"/>
      <c r="BS17" s="83"/>
      <c r="BT17" s="83"/>
      <c r="BU17" s="7"/>
      <c r="BV17" s="7"/>
    </row>
    <row r="18" spans="3:74">
      <c r="C18" s="78"/>
      <c r="D18" s="78"/>
      <c r="J18" s="83"/>
      <c r="K18" s="83"/>
      <c r="L18" s="83"/>
      <c r="M18" s="83"/>
      <c r="N18" s="83"/>
      <c r="O18" s="83"/>
      <c r="P18" s="4"/>
      <c r="Q18" s="4"/>
      <c r="R18" s="4"/>
      <c r="S18" s="4"/>
      <c r="T18" s="182" t="s">
        <v>470</v>
      </c>
      <c r="U18" s="4"/>
      <c r="V18" s="4"/>
      <c r="W18" s="4"/>
      <c r="X18" s="4"/>
      <c r="Y18" s="4"/>
      <c r="Z18" s="4"/>
      <c r="AA18" s="4"/>
      <c r="AB18" s="4"/>
      <c r="AC18" s="2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2"/>
      <c r="AO18" s="167" t="s">
        <v>429</v>
      </c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186" t="s">
        <v>250</v>
      </c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7"/>
      <c r="BV18" s="7"/>
    </row>
    <row r="19" spans="3:74">
      <c r="C19" s="78"/>
      <c r="D19" s="78"/>
      <c r="L19" s="83">
        <v>300</v>
      </c>
      <c r="M19" s="83"/>
      <c r="N19" s="83"/>
      <c r="O19" s="83"/>
      <c r="P19" s="4"/>
      <c r="Q19" s="4"/>
      <c r="R19" s="4"/>
      <c r="S19" s="4"/>
      <c r="T19" s="4"/>
      <c r="U19" s="182" t="s">
        <v>418</v>
      </c>
      <c r="V19" s="4"/>
      <c r="W19" s="4"/>
      <c r="X19" s="4"/>
      <c r="Y19" s="4"/>
      <c r="Z19" s="4"/>
      <c r="AA19" s="4"/>
      <c r="AB19" s="4"/>
      <c r="AC19" s="2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185" t="s">
        <v>251</v>
      </c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7"/>
      <c r="BV19" s="7"/>
    </row>
    <row r="20" spans="3:74" ht="20.25">
      <c r="C20" s="78"/>
      <c r="D20" s="78"/>
      <c r="L20" s="354" t="s">
        <v>507</v>
      </c>
      <c r="M20" s="83"/>
      <c r="N20" s="83"/>
      <c r="O20" s="83"/>
      <c r="P20" s="83"/>
      <c r="Q20" s="83"/>
      <c r="R20" s="83"/>
      <c r="S20" s="83"/>
      <c r="T20" s="4"/>
      <c r="U20" s="4"/>
      <c r="V20" s="159" t="s">
        <v>419</v>
      </c>
      <c r="W20" s="4"/>
      <c r="X20" s="4"/>
      <c r="Y20" s="4"/>
      <c r="Z20" s="4"/>
      <c r="AA20" s="4"/>
      <c r="AB20" s="4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332" t="s">
        <v>492</v>
      </c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7"/>
      <c r="BV20" s="7"/>
    </row>
    <row r="21" spans="3:74">
      <c r="C21" s="78"/>
      <c r="D21" s="78"/>
      <c r="L21" s="83"/>
      <c r="M21" s="83"/>
      <c r="N21" s="83"/>
      <c r="O21" s="83"/>
      <c r="P21" s="83"/>
      <c r="Q21" s="83"/>
      <c r="R21" s="83"/>
      <c r="S21" s="83"/>
      <c r="T21" s="4"/>
      <c r="U21" s="4"/>
      <c r="V21" s="4"/>
      <c r="W21" s="181" t="s">
        <v>420</v>
      </c>
      <c r="X21" s="4"/>
      <c r="Y21" s="4"/>
      <c r="Z21" s="4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7"/>
      <c r="BV21" s="7"/>
    </row>
    <row r="22" spans="3:74">
      <c r="L22" s="83"/>
      <c r="M22" s="83"/>
      <c r="N22" s="83"/>
      <c r="O22" s="83"/>
      <c r="P22" s="83"/>
      <c r="Q22" s="83"/>
      <c r="R22" s="83"/>
      <c r="S22" s="83"/>
      <c r="T22" s="4"/>
      <c r="U22" s="4"/>
      <c r="V22" s="4"/>
      <c r="W22" s="4"/>
      <c r="X22" s="182" t="s">
        <v>421</v>
      </c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</row>
    <row r="23" spans="3:74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159" t="s">
        <v>280</v>
      </c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</row>
    <row r="24" spans="3:74">
      <c r="K24" s="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182" t="s">
        <v>422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</row>
    <row r="25" spans="3:74">
      <c r="K25" s="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3:74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3:74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3:74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3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3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3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3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  <row r="36" spans="12:72"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</row>
    <row r="37" spans="12:72"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7.28515625" style="7" bestFit="1" customWidth="1"/>
    <col min="2" max="2" width="8.7109375" style="141" bestFit="1" customWidth="1"/>
    <col min="3" max="3" width="32.5703125" style="87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6" t="s">
        <v>1</v>
      </c>
      <c r="B1" s="638" t="s">
        <v>2</v>
      </c>
      <c r="C1" s="640" t="s">
        <v>0</v>
      </c>
      <c r="D1" s="642" t="s">
        <v>7</v>
      </c>
      <c r="E1" s="631" t="s">
        <v>6</v>
      </c>
      <c r="F1" s="632"/>
      <c r="G1" s="633" t="s">
        <v>5</v>
      </c>
      <c r="H1" s="634"/>
      <c r="I1" s="631" t="s">
        <v>64</v>
      </c>
      <c r="J1" s="632"/>
      <c r="K1" s="628" t="s">
        <v>9</v>
      </c>
      <c r="L1" s="427" t="s">
        <v>430</v>
      </c>
      <c r="M1" s="630"/>
      <c r="N1" s="427" t="s">
        <v>82</v>
      </c>
      <c r="O1" s="428"/>
      <c r="P1" s="428"/>
      <c r="Q1" s="428"/>
      <c r="R1" s="428"/>
      <c r="S1" s="624" t="s">
        <v>84</v>
      </c>
      <c r="T1" s="624"/>
      <c r="U1" s="624"/>
      <c r="V1" s="624"/>
      <c r="W1" s="624"/>
      <c r="X1" s="624"/>
    </row>
    <row r="2" spans="1:28" ht="15.75" customHeight="1" thickBot="1">
      <c r="A2" s="637"/>
      <c r="B2" s="639"/>
      <c r="C2" s="641"/>
      <c r="D2" s="498"/>
      <c r="E2" s="58"/>
      <c r="F2" s="31" t="s">
        <v>9</v>
      </c>
      <c r="G2" s="58"/>
      <c r="H2" s="59" t="s">
        <v>9</v>
      </c>
      <c r="I2" s="58"/>
      <c r="J2" s="31" t="s">
        <v>9</v>
      </c>
      <c r="K2" s="629"/>
      <c r="L2" s="256"/>
      <c r="M2" s="184" t="s">
        <v>503</v>
      </c>
      <c r="N2" s="187" t="s">
        <v>136</v>
      </c>
      <c r="O2" s="187" t="s">
        <v>430</v>
      </c>
      <c r="P2" s="187" t="s">
        <v>364</v>
      </c>
      <c r="Q2" s="187" t="s">
        <v>59</v>
      </c>
      <c r="R2" s="187" t="s">
        <v>135</v>
      </c>
      <c r="S2" s="625" t="s">
        <v>434</v>
      </c>
      <c r="T2" s="626"/>
      <c r="U2" s="626"/>
      <c r="V2" s="626"/>
      <c r="W2" s="627"/>
      <c r="X2" s="188" t="s">
        <v>47</v>
      </c>
    </row>
    <row r="3" spans="1:28" s="5" customFormat="1">
      <c r="A3" s="419" t="str">
        <f>'1-συμβολαια'!A3</f>
        <v>1ο</v>
      </c>
      <c r="B3" s="404">
        <f>'1-συμβολαια'!B3</f>
        <v>31828</v>
      </c>
      <c r="C3" s="397" t="str">
        <f>'1-συμβολαια'!C3</f>
        <v>δάνειο τοκοχρεωλητικό</v>
      </c>
      <c r="D3" s="405">
        <f>'1-συμβολαια'!D3</f>
        <v>2500000</v>
      </c>
      <c r="E3" s="378"/>
      <c r="F3" s="378"/>
      <c r="G3" s="378"/>
      <c r="H3" s="378"/>
      <c r="I3" s="378"/>
      <c r="J3" s="378"/>
      <c r="K3" s="362">
        <f>'1-συμβολαια'!N3</f>
        <v>24559</v>
      </c>
      <c r="L3" s="362">
        <f>'2-δικαιώμ'!O3+'5-αντίγρ'!O3</f>
        <v>4101</v>
      </c>
      <c r="M3" s="362">
        <v>2331</v>
      </c>
      <c r="N3" s="362">
        <f>'1-συμβολαια'!O3</f>
        <v>40</v>
      </c>
      <c r="O3" s="362">
        <f t="shared" ref="O3:O5" si="0">L3-M3</f>
        <v>1770</v>
      </c>
      <c r="P3" s="362">
        <f>'8-κ-15-17'!AG3</f>
        <v>0</v>
      </c>
      <c r="Q3" s="362">
        <f>'11-χαρτόσ'!L3+'13-ντιΜιΧο'!BV3</f>
        <v>0</v>
      </c>
      <c r="R3" s="362">
        <f>'13-ντιΜιΧο'!BU3</f>
        <v>1880</v>
      </c>
      <c r="S3" s="406"/>
      <c r="T3" s="364"/>
      <c r="U3" s="364"/>
      <c r="V3" s="364"/>
      <c r="W3" s="364"/>
      <c r="X3" s="378"/>
    </row>
    <row r="4" spans="1:28" s="5" customFormat="1">
      <c r="A4" s="419">
        <f>'1-συμβολαια'!A4</f>
        <v>0</v>
      </c>
      <c r="B4" s="404">
        <f>'1-συμβολαια'!B4</f>
        <v>0</v>
      </c>
      <c r="C4" s="397" t="str">
        <f>'1-συμβολαια'!C4</f>
        <v>υποθήκη</v>
      </c>
      <c r="D4" s="405">
        <f>'1-συμβολαια'!D4</f>
        <v>2500000</v>
      </c>
      <c r="E4" s="378"/>
      <c r="F4" s="378"/>
      <c r="G4" s="378"/>
      <c r="H4" s="378"/>
      <c r="I4" s="378"/>
      <c r="J4" s="378"/>
      <c r="K4" s="362">
        <f>'1-συμβολαια'!N4</f>
        <v>0</v>
      </c>
      <c r="L4" s="362">
        <f>'2-δικαιώμ'!O4+'5-αντίγρ'!O4</f>
        <v>3881</v>
      </c>
      <c r="M4" s="362"/>
      <c r="N4" s="362">
        <f>'1-συμβολαια'!O4</f>
        <v>23419</v>
      </c>
      <c r="O4" s="362">
        <f t="shared" si="0"/>
        <v>3881</v>
      </c>
      <c r="P4" s="362">
        <f>'8-κ-15-17'!AG4</f>
        <v>32500.000000000004</v>
      </c>
      <c r="Q4" s="362">
        <f>'11-χαρτόσ'!L4+'13-ντιΜιΧο'!BV4</f>
        <v>200</v>
      </c>
      <c r="R4" s="362">
        <f>'13-ντιΜιΧο'!BU4</f>
        <v>2320</v>
      </c>
      <c r="S4" s="406"/>
      <c r="T4" s="364"/>
      <c r="U4" s="364"/>
      <c r="V4" s="364"/>
      <c r="W4" s="364"/>
      <c r="X4" s="378"/>
    </row>
    <row r="5" spans="1:28" s="5" customFormat="1">
      <c r="A5" s="419">
        <f>'1-συμβολαια'!A5</f>
        <v>0</v>
      </c>
      <c r="B5" s="404">
        <f>'1-συμβολαια'!B5</f>
        <v>0</v>
      </c>
      <c r="C5" s="397" t="str">
        <f>'1-συμβολαια'!C5</f>
        <v>δανείου ΤΟΚΟΙ</v>
      </c>
      <c r="D5" s="405">
        <f>'1-συμβολαια'!D5</f>
        <v>6219290</v>
      </c>
      <c r="E5" s="378"/>
      <c r="F5" s="378"/>
      <c r="G5" s="378"/>
      <c r="H5" s="378"/>
      <c r="I5" s="378"/>
      <c r="J5" s="378"/>
      <c r="K5" s="362">
        <f>'1-συμβολαια'!N5</f>
        <v>0</v>
      </c>
      <c r="L5" s="362">
        <f>'2-δικαιώμ'!O5+'5-αντίγρ'!O5</f>
        <v>9459.9350000000013</v>
      </c>
      <c r="M5" s="362"/>
      <c r="N5" s="362">
        <f>'1-συμβολαια'!O5</f>
        <v>54432.964999999997</v>
      </c>
      <c r="O5" s="362">
        <f t="shared" si="0"/>
        <v>9459.9350000000013</v>
      </c>
      <c r="P5" s="362">
        <f>'8-κ-15-17'!AG5</f>
        <v>80850.77</v>
      </c>
      <c r="Q5" s="362">
        <f>'11-χαρτόσ'!L5+'13-ντιΜιΧο'!BV5</f>
        <v>0</v>
      </c>
      <c r="R5" s="362">
        <f>'13-ντιΜιΧο'!BU5</f>
        <v>300</v>
      </c>
      <c r="S5" s="406"/>
      <c r="T5" s="364"/>
      <c r="U5" s="364"/>
      <c r="V5" s="364"/>
      <c r="W5" s="364"/>
      <c r="X5" s="378"/>
    </row>
    <row r="6" spans="1:28">
      <c r="A6" s="635" t="s">
        <v>56</v>
      </c>
      <c r="B6" s="635"/>
      <c r="C6" s="635"/>
      <c r="D6" s="635"/>
      <c r="E6" s="262">
        <f t="shared" ref="E6:X6" si="1">SUM(E3:E5)</f>
        <v>0</v>
      </c>
      <c r="F6" s="262">
        <f t="shared" si="1"/>
        <v>0</v>
      </c>
      <c r="G6" s="262">
        <f t="shared" si="1"/>
        <v>0</v>
      </c>
      <c r="H6" s="262">
        <f t="shared" si="1"/>
        <v>0</v>
      </c>
      <c r="I6" s="262">
        <f t="shared" si="1"/>
        <v>0</v>
      </c>
      <c r="J6" s="262">
        <f t="shared" si="1"/>
        <v>0</v>
      </c>
      <c r="K6" s="262">
        <f t="shared" si="1"/>
        <v>24559</v>
      </c>
      <c r="L6" s="262">
        <f t="shared" si="1"/>
        <v>17441.935000000001</v>
      </c>
      <c r="M6" s="262">
        <f t="shared" si="1"/>
        <v>2331</v>
      </c>
      <c r="N6" s="262">
        <f t="shared" si="1"/>
        <v>77891.964999999997</v>
      </c>
      <c r="O6" s="262">
        <f t="shared" si="1"/>
        <v>15110.935000000001</v>
      </c>
      <c r="P6" s="262">
        <f t="shared" si="1"/>
        <v>113350.77</v>
      </c>
      <c r="Q6" s="262">
        <f t="shared" si="1"/>
        <v>200</v>
      </c>
      <c r="R6" s="262">
        <f t="shared" si="1"/>
        <v>4500</v>
      </c>
      <c r="S6" s="286">
        <f t="shared" si="1"/>
        <v>0</v>
      </c>
      <c r="T6" s="286">
        <f t="shared" si="1"/>
        <v>0</v>
      </c>
      <c r="U6" s="286">
        <f t="shared" si="1"/>
        <v>0</v>
      </c>
      <c r="V6" s="286">
        <f t="shared" si="1"/>
        <v>0</v>
      </c>
      <c r="W6" s="286">
        <f t="shared" si="1"/>
        <v>0</v>
      </c>
      <c r="X6" s="287">
        <f t="shared" si="1"/>
        <v>0</v>
      </c>
    </row>
    <row r="8" spans="1:28">
      <c r="T8" s="80"/>
      <c r="U8" s="80"/>
      <c r="V8" s="80"/>
      <c r="W8" s="80"/>
      <c r="X8" s="80"/>
      <c r="Y8" s="80"/>
      <c r="Z8" s="80"/>
      <c r="AA8" s="80"/>
      <c r="AB8" s="80"/>
    </row>
    <row r="9" spans="1:28">
      <c r="T9" s="80"/>
      <c r="U9" s="80"/>
      <c r="V9" s="80"/>
      <c r="W9" s="80"/>
      <c r="X9" s="80"/>
      <c r="Y9" s="80"/>
      <c r="Z9" s="80"/>
      <c r="AA9" s="80"/>
      <c r="AB9" s="80"/>
    </row>
    <row r="10" spans="1:28" s="5" customFormat="1">
      <c r="A10" s="54"/>
      <c r="B10" s="111"/>
      <c r="C10" s="11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0"/>
      <c r="T10" s="80"/>
      <c r="U10" s="80"/>
      <c r="V10" s="80"/>
      <c r="W10" s="80"/>
      <c r="X10" s="80"/>
      <c r="Y10" s="80"/>
      <c r="Z10" s="80"/>
      <c r="AA10" s="80"/>
      <c r="AB10" s="80"/>
    </row>
    <row r="11" spans="1:28" s="5" customFormat="1">
      <c r="A11" s="54"/>
      <c r="B11" s="111"/>
      <c r="C11" s="136"/>
      <c r="D11" s="299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0"/>
      <c r="X11" s="80"/>
      <c r="Y11" s="80"/>
      <c r="Z11" s="80"/>
      <c r="AA11" s="80"/>
      <c r="AB11" s="80"/>
    </row>
    <row r="12" spans="1:28" s="5" customFormat="1">
      <c r="A12" s="54"/>
      <c r="B12" s="111"/>
      <c r="C12" s="137"/>
      <c r="D12" s="299"/>
      <c r="E12" s="7"/>
      <c r="F12" s="7"/>
      <c r="G12" s="7"/>
      <c r="H12" s="7"/>
      <c r="I12" s="4"/>
      <c r="J12" s="4"/>
      <c r="K12" s="299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0"/>
      <c r="X12" s="80"/>
      <c r="Y12" s="80"/>
      <c r="Z12" s="80"/>
      <c r="AA12" s="80"/>
      <c r="AB12" s="80"/>
    </row>
    <row r="13" spans="1:28" s="5" customFormat="1">
      <c r="A13" s="54"/>
      <c r="B13" s="111"/>
      <c r="C13" s="112"/>
      <c r="D13" s="299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0"/>
      <c r="X13" s="80"/>
      <c r="Y13" s="80"/>
      <c r="Z13" s="80"/>
      <c r="AA13" s="80"/>
      <c r="AB13" s="80"/>
    </row>
    <row r="14" spans="1:28" s="5" customFormat="1">
      <c r="A14" s="54"/>
      <c r="B14" s="111"/>
      <c r="C14" s="112"/>
      <c r="D14" s="299"/>
      <c r="E14" s="7"/>
      <c r="F14" s="7"/>
      <c r="G14" s="7"/>
      <c r="H14" s="7"/>
      <c r="I14" s="4"/>
      <c r="J14" s="4"/>
      <c r="K14" s="299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0"/>
      <c r="X14" s="80"/>
      <c r="Y14" s="80"/>
      <c r="Z14" s="80"/>
      <c r="AA14" s="80"/>
      <c r="AB14" s="80"/>
    </row>
    <row r="15" spans="1:28">
      <c r="D15" s="299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0"/>
      <c r="X15" s="80"/>
      <c r="Y15" s="80"/>
      <c r="Z15" s="80"/>
      <c r="AA15" s="80"/>
      <c r="AB15" s="80"/>
    </row>
    <row r="16" spans="1:28">
      <c r="D16" s="29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29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299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299"/>
      <c r="E19" s="7"/>
      <c r="F19" s="7"/>
      <c r="G19" s="7"/>
      <c r="H19" s="7"/>
      <c r="L19" s="7"/>
      <c r="M19" s="234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299"/>
      <c r="E20" s="7"/>
      <c r="F20" s="7"/>
      <c r="G20" s="7"/>
      <c r="H20" s="7"/>
      <c r="K20" s="299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299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29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29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29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29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299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5" t="s">
        <v>75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</row>
    <row r="2" spans="1:23" s="8" customFormat="1" ht="23.25" customHeight="1" thickBot="1">
      <c r="A2" s="265" t="s">
        <v>19</v>
      </c>
      <c r="B2" s="646" t="s">
        <v>29</v>
      </c>
      <c r="C2" s="647"/>
      <c r="D2" s="648"/>
      <c r="E2" s="649" t="s">
        <v>84</v>
      </c>
      <c r="F2" s="650"/>
      <c r="G2" s="650"/>
      <c r="H2" s="651"/>
      <c r="I2" s="652" t="s">
        <v>84</v>
      </c>
      <c r="J2" s="653"/>
      <c r="K2" s="653"/>
      <c r="L2" s="654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43" t="s">
        <v>103</v>
      </c>
      <c r="C7" s="643"/>
      <c r="D7" s="643"/>
      <c r="E7" s="643"/>
      <c r="F7" s="643"/>
      <c r="G7" s="643"/>
      <c r="H7" s="643"/>
      <c r="I7" s="643"/>
      <c r="J7" s="643"/>
      <c r="K7" s="643"/>
      <c r="L7" s="3"/>
      <c r="M7" s="3"/>
      <c r="N7" s="3"/>
      <c r="O7" s="3"/>
      <c r="P7" s="3"/>
      <c r="Q7" s="3"/>
    </row>
    <row r="8" spans="1:23" ht="15.75" customHeight="1">
      <c r="C8" s="644" t="s">
        <v>104</v>
      </c>
      <c r="D8" s="644"/>
      <c r="E8" s="644"/>
      <c r="F8" s="644"/>
      <c r="G8" s="644"/>
      <c r="H8" s="644"/>
      <c r="I8" s="644"/>
      <c r="J8" s="644"/>
      <c r="K8" s="644"/>
      <c r="L8" s="3"/>
      <c r="M8" s="3"/>
      <c r="N8" s="3"/>
      <c r="O8" s="3"/>
      <c r="P8" s="3"/>
      <c r="Q8" s="3"/>
    </row>
    <row r="9" spans="1:23" ht="15.75" customHeight="1">
      <c r="D9" s="643" t="s">
        <v>284</v>
      </c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  <c r="P9" s="3"/>
      <c r="Q9" s="3"/>
    </row>
    <row r="10" spans="1:23" s="5" customFormat="1" ht="15.75" customHeight="1">
      <c r="A10" s="54"/>
      <c r="B10" s="263"/>
      <c r="C10" s="263"/>
      <c r="D10" s="264"/>
      <c r="E10" s="644" t="s">
        <v>431</v>
      </c>
      <c r="F10" s="644"/>
      <c r="G10" s="644"/>
      <c r="H10" s="644"/>
      <c r="I10" s="644"/>
      <c r="J10" s="644"/>
      <c r="K10" s="644"/>
      <c r="L10" s="644"/>
      <c r="M10" s="644"/>
      <c r="N10" s="3"/>
      <c r="O10" s="3"/>
      <c r="P10" s="3"/>
      <c r="Q10" s="3"/>
    </row>
    <row r="11" spans="1:23" s="5" customFormat="1" ht="15.75" customHeight="1">
      <c r="A11" s="54"/>
      <c r="B11" s="263"/>
      <c r="C11" s="263"/>
      <c r="D11" s="264"/>
      <c r="E11" s="6"/>
      <c r="F11" s="643" t="s">
        <v>126</v>
      </c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3"/>
    </row>
    <row r="12" spans="1:23" s="5" customFormat="1" ht="15.75" customHeight="1">
      <c r="A12" s="54"/>
      <c r="B12" s="263"/>
      <c r="C12" s="263"/>
      <c r="D12" s="264"/>
      <c r="E12" s="6"/>
      <c r="F12" s="6"/>
      <c r="G12" s="644" t="s">
        <v>432</v>
      </c>
      <c r="H12" s="644"/>
      <c r="I12" s="644"/>
      <c r="J12" s="644"/>
      <c r="K12" s="644"/>
      <c r="L12" s="644"/>
      <c r="M12" s="644"/>
      <c r="N12" s="644"/>
      <c r="O12" s="644"/>
      <c r="P12" s="644"/>
      <c r="Q12" s="644"/>
    </row>
    <row r="13" spans="1:23" s="5" customFormat="1" ht="15.75" customHeight="1">
      <c r="A13" s="54"/>
      <c r="B13" s="263"/>
      <c r="C13" s="263"/>
      <c r="D13" s="264"/>
      <c r="E13" s="6"/>
      <c r="F13" s="6"/>
      <c r="G13" s="257"/>
      <c r="H13" s="643" t="s">
        <v>105</v>
      </c>
      <c r="I13" s="643"/>
      <c r="J13" s="643"/>
      <c r="K13" s="643"/>
      <c r="L13" s="643"/>
      <c r="M13" s="643"/>
      <c r="N13" s="64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3"/>
      <c r="C14" s="263"/>
      <c r="D14" s="264"/>
      <c r="E14" s="6"/>
      <c r="F14" s="6"/>
      <c r="G14" s="257"/>
      <c r="H14" s="6"/>
      <c r="I14" s="644" t="s">
        <v>106</v>
      </c>
      <c r="J14" s="644"/>
      <c r="K14" s="644"/>
      <c r="L14" s="644"/>
      <c r="M14" s="644"/>
      <c r="N14" s="644"/>
      <c r="O14" s="644"/>
      <c r="P14" s="644"/>
      <c r="Q14" s="644"/>
      <c r="R14" s="644"/>
      <c r="S14" s="3"/>
      <c r="T14" s="3"/>
      <c r="U14" s="3"/>
      <c r="V14" s="3"/>
      <c r="W14" s="3"/>
    </row>
    <row r="15" spans="1:23" s="5" customFormat="1" ht="15.75" customHeight="1">
      <c r="A15" s="54"/>
      <c r="B15" s="263"/>
      <c r="C15" s="263"/>
      <c r="D15" s="264"/>
      <c r="E15" s="6"/>
      <c r="F15" s="6"/>
      <c r="G15" s="257"/>
      <c r="H15" s="6"/>
      <c r="I15" s="6"/>
      <c r="J15" s="643" t="s">
        <v>107</v>
      </c>
      <c r="K15" s="643"/>
      <c r="L15" s="643"/>
      <c r="M15" s="643"/>
      <c r="N15" s="643"/>
      <c r="O15" s="643"/>
      <c r="P15" s="643"/>
      <c r="Q15" s="643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3"/>
      <c r="C16" s="263"/>
      <c r="D16" s="264"/>
      <c r="E16" s="6"/>
      <c r="F16" s="6"/>
      <c r="G16" s="257"/>
      <c r="H16" s="6"/>
      <c r="I16" s="6"/>
      <c r="J16" s="6"/>
      <c r="K16" s="655" t="s">
        <v>127</v>
      </c>
      <c r="L16" s="655"/>
      <c r="M16" s="655"/>
      <c r="N16" s="655"/>
      <c r="O16" s="655"/>
      <c r="P16" s="655"/>
      <c r="Q16" s="655"/>
      <c r="R16" s="655"/>
      <c r="S16" s="655"/>
      <c r="T16" s="655"/>
      <c r="U16" s="655"/>
      <c r="V16" s="3"/>
      <c r="W16" s="3"/>
    </row>
    <row r="17" spans="1:23" s="5" customFormat="1" ht="15.75" customHeight="1">
      <c r="A17" s="54"/>
      <c r="B17" s="263"/>
      <c r="C17" s="263"/>
      <c r="D17" s="264"/>
      <c r="E17" s="6"/>
      <c r="F17" s="6"/>
      <c r="G17" s="257"/>
      <c r="H17" s="6"/>
      <c r="I17" s="6"/>
      <c r="J17" s="6"/>
      <c r="K17" s="6"/>
      <c r="L17" s="643" t="s">
        <v>108</v>
      </c>
      <c r="M17" s="643"/>
      <c r="N17" s="643"/>
      <c r="O17" s="643"/>
      <c r="P17" s="643"/>
      <c r="Q17" s="643"/>
      <c r="R17" s="643"/>
      <c r="S17" s="643"/>
      <c r="T17" s="3"/>
      <c r="U17" s="3"/>
      <c r="V17" s="3"/>
      <c r="W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257"/>
      <c r="H18" s="6"/>
      <c r="I18" s="6"/>
      <c r="J18" s="6"/>
      <c r="K18" s="6"/>
      <c r="L18" s="3"/>
      <c r="M18" s="644" t="s">
        <v>109</v>
      </c>
      <c r="N18" s="644"/>
      <c r="O18" s="644"/>
      <c r="P18" s="644"/>
      <c r="Q18" s="644"/>
      <c r="R18" s="644"/>
      <c r="S18" s="644"/>
      <c r="T18" s="644"/>
      <c r="U18" s="3"/>
      <c r="V18" s="3"/>
      <c r="W18" s="3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6"/>
      <c r="I19" s="6"/>
      <c r="J19" s="6"/>
      <c r="K19" s="6"/>
      <c r="L19" s="3"/>
      <c r="M19" s="3"/>
      <c r="N19" s="643" t="s">
        <v>110</v>
      </c>
      <c r="O19" s="643"/>
      <c r="P19" s="643"/>
      <c r="Q19" s="643"/>
      <c r="R19" s="643"/>
      <c r="S19" s="643"/>
      <c r="T19" s="643"/>
      <c r="U19" s="643"/>
      <c r="V19" s="643"/>
      <c r="W19" s="643"/>
    </row>
    <row r="20" spans="1:23" s="5" customFormat="1" ht="15.75" customHeight="1">
      <c r="A20" s="54"/>
      <c r="B20" s="263"/>
      <c r="C20" s="263"/>
      <c r="D20" s="264"/>
      <c r="E20" s="6"/>
      <c r="F20" s="6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45" t="s">
        <v>75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</row>
    <row r="2" spans="1:20" s="8" customFormat="1" ht="23.25" customHeight="1" thickBot="1">
      <c r="A2" s="265" t="s">
        <v>19</v>
      </c>
      <c r="B2" s="646" t="s">
        <v>29</v>
      </c>
      <c r="C2" s="647"/>
      <c r="D2" s="648"/>
      <c r="E2" s="649" t="s">
        <v>84</v>
      </c>
      <c r="F2" s="650"/>
      <c r="G2" s="651"/>
      <c r="H2" s="656" t="s">
        <v>84</v>
      </c>
      <c r="I2" s="657"/>
      <c r="J2" s="658"/>
      <c r="K2" s="652" t="s">
        <v>84</v>
      </c>
      <c r="L2" s="653"/>
      <c r="M2" s="654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7" customFormat="1">
      <c r="A3" s="29" t="str">
        <f>'1-συμβολαια'!A3</f>
        <v>1ο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7" customFormat="1">
      <c r="A4" s="29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17" customFormat="1">
      <c r="A5" s="29">
        <f>'1-συμβολαια'!A5</f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7" spans="1:20" ht="15.75">
      <c r="B7" s="643" t="s">
        <v>111</v>
      </c>
      <c r="C7" s="643"/>
      <c r="D7" s="643"/>
      <c r="E7" s="643"/>
      <c r="F7" s="643"/>
      <c r="G7" s="643"/>
      <c r="H7" s="643"/>
      <c r="I7" s="120"/>
      <c r="J7" s="6"/>
      <c r="K7" s="6"/>
      <c r="L7" s="3"/>
      <c r="M7" s="3"/>
      <c r="N7" s="3"/>
      <c r="O7" s="3"/>
    </row>
    <row r="8" spans="1:20" ht="15.75">
      <c r="B8" s="6"/>
      <c r="C8" s="644" t="s">
        <v>112</v>
      </c>
      <c r="D8" s="644"/>
      <c r="E8" s="644"/>
      <c r="F8" s="644"/>
      <c r="G8" s="644"/>
      <c r="H8" s="644"/>
      <c r="I8" s="644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43" t="s">
        <v>113</v>
      </c>
      <c r="E9" s="643"/>
      <c r="F9" s="643"/>
      <c r="G9" s="643"/>
      <c r="H9" s="643"/>
      <c r="I9" s="643"/>
      <c r="J9" s="643"/>
      <c r="K9" s="643"/>
      <c r="L9" s="3"/>
      <c r="M9" s="3"/>
      <c r="N9" s="3"/>
      <c r="O9" s="3"/>
    </row>
    <row r="10" spans="1:20" ht="15.75" customHeight="1">
      <c r="B10" s="6"/>
      <c r="C10" s="6"/>
      <c r="D10" s="6"/>
      <c r="E10" s="659" t="s">
        <v>118</v>
      </c>
      <c r="F10" s="659"/>
      <c r="G10" s="659"/>
      <c r="H10" s="659"/>
      <c r="I10" s="659"/>
      <c r="J10" s="659"/>
      <c r="K10" s="659"/>
      <c r="L10" s="659"/>
      <c r="M10" s="3"/>
      <c r="N10" s="3"/>
      <c r="O10" s="3"/>
    </row>
    <row r="11" spans="1:20" ht="15.75" customHeight="1">
      <c r="B11" s="6"/>
      <c r="C11" s="6"/>
      <c r="D11" s="6"/>
      <c r="E11" s="6"/>
      <c r="F11" s="643" t="s">
        <v>114</v>
      </c>
      <c r="G11" s="643"/>
      <c r="H11" s="643"/>
      <c r="I11" s="643"/>
      <c r="J11" s="643"/>
      <c r="K11" s="643"/>
      <c r="L11" s="64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44" t="s">
        <v>115</v>
      </c>
      <c r="H12" s="644"/>
      <c r="I12" s="644"/>
      <c r="J12" s="644"/>
      <c r="K12" s="644"/>
      <c r="L12" s="644"/>
      <c r="M12" s="644"/>
      <c r="N12" s="3"/>
      <c r="O12" s="3"/>
    </row>
    <row r="13" spans="1:20" ht="15.75">
      <c r="B13" s="6"/>
      <c r="C13" s="6"/>
      <c r="D13" s="6"/>
      <c r="E13" s="6"/>
      <c r="F13" s="6"/>
      <c r="G13" s="6"/>
      <c r="H13" s="643" t="s">
        <v>116</v>
      </c>
      <c r="I13" s="643"/>
      <c r="J13" s="643"/>
      <c r="K13" s="643"/>
      <c r="L13" s="643"/>
      <c r="M13" s="643"/>
      <c r="N13" s="643"/>
      <c r="O13" s="3"/>
    </row>
    <row r="14" spans="1:20" ht="15.75">
      <c r="B14" s="6"/>
      <c r="C14" s="6"/>
      <c r="D14" s="6"/>
      <c r="E14" s="6"/>
      <c r="F14" s="6"/>
      <c r="G14" s="6"/>
      <c r="H14" s="6"/>
      <c r="I14" s="644" t="s">
        <v>117</v>
      </c>
      <c r="J14" s="644"/>
      <c r="K14" s="644"/>
      <c r="L14" s="644"/>
      <c r="M14" s="644"/>
      <c r="N14" s="644"/>
      <c r="O14" s="644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9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0" t="s">
        <v>66</v>
      </c>
      <c r="B1" s="660"/>
      <c r="C1" s="662" t="s">
        <v>67</v>
      </c>
      <c r="D1" s="662"/>
      <c r="E1" s="660" t="s">
        <v>0</v>
      </c>
      <c r="F1" s="660"/>
      <c r="G1" s="663" t="s">
        <v>10</v>
      </c>
      <c r="H1" s="663"/>
      <c r="I1" s="663"/>
      <c r="J1" s="660" t="s">
        <v>8</v>
      </c>
      <c r="K1" s="660"/>
      <c r="L1" s="664" t="s">
        <v>433</v>
      </c>
      <c r="M1" s="665"/>
      <c r="N1" s="665"/>
      <c r="O1" s="666"/>
      <c r="P1" s="661" t="s">
        <v>65</v>
      </c>
      <c r="Q1" s="661"/>
      <c r="R1" s="663" t="s">
        <v>55</v>
      </c>
      <c r="S1" s="663"/>
      <c r="T1" s="669" t="s">
        <v>46</v>
      </c>
      <c r="U1" s="667" t="s">
        <v>84</v>
      </c>
      <c r="V1" s="667"/>
      <c r="W1" s="667"/>
      <c r="X1" s="667"/>
      <c r="Y1" s="667"/>
      <c r="Z1" s="667"/>
      <c r="AA1" s="667"/>
      <c r="AB1" s="667"/>
      <c r="AC1" s="667"/>
    </row>
    <row r="2" spans="1:35" s="10" customFormat="1" ht="15.75" customHeight="1" thickBot="1">
      <c r="A2" s="92"/>
      <c r="B2" s="47"/>
      <c r="C2" s="81"/>
      <c r="D2" s="50" t="s">
        <v>68</v>
      </c>
      <c r="E2" s="93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314</v>
      </c>
      <c r="M2" s="70" t="s">
        <v>318</v>
      </c>
      <c r="N2" s="70" t="s">
        <v>319</v>
      </c>
      <c r="O2" s="261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670"/>
      <c r="U2" s="668"/>
      <c r="V2" s="668"/>
      <c r="W2" s="668"/>
      <c r="X2" s="668"/>
      <c r="Y2" s="668"/>
      <c r="Z2" s="668"/>
      <c r="AA2" s="668"/>
      <c r="AB2" s="668"/>
      <c r="AC2" s="668"/>
    </row>
    <row r="3" spans="1:35" s="17" customFormat="1">
      <c r="A3" s="12" t="str">
        <f>'1-συμβολαια'!A3</f>
        <v>1ο</v>
      </c>
      <c r="B3" s="46"/>
      <c r="C3" s="76">
        <f>'1-συμβολαια'!B3</f>
        <v>31828</v>
      </c>
      <c r="D3" s="18"/>
      <c r="E3" s="88" t="str">
        <f>'1-συμβολαια'!C3</f>
        <v>δάνειο τοκοχρεωλητικό</v>
      </c>
      <c r="F3" s="13"/>
      <c r="G3" s="14" t="str">
        <f>'4-πολλυπρ'!D3</f>
        <v>τραπεζα ;;;??? [= ;;;???καβαλας</v>
      </c>
      <c r="H3" s="14" t="str">
        <f>'4-πολλυπρ'!I3</f>
        <v>219-128κ</v>
      </c>
      <c r="I3" s="19"/>
      <c r="J3" s="19">
        <f>'1-συμβολαια'!D3</f>
        <v>2500000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6">
        <f>'1-συμβολαια'!B4</f>
        <v>0</v>
      </c>
      <c r="D4" s="18"/>
      <c r="E4" s="88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>219-128κ</v>
      </c>
      <c r="I4" s="19"/>
      <c r="J4" s="19">
        <f>'1-συμβολαια'!D4</f>
        <v>2500000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2"/>
      <c r="V4" s="82"/>
      <c r="W4" s="7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6">
        <f>'1-συμβολαια'!B5</f>
        <v>0</v>
      </c>
      <c r="D5" s="18"/>
      <c r="E5" s="88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>219-128κ</v>
      </c>
      <c r="I5" s="19"/>
      <c r="J5" s="19">
        <f>'1-συμβολαια'!D5</f>
        <v>6219290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2"/>
      <c r="V5" s="82"/>
      <c r="W5" s="77"/>
      <c r="X5" s="24"/>
      <c r="Y5" s="24"/>
      <c r="Z5" s="24"/>
      <c r="AA5" s="24"/>
      <c r="AB5" s="24"/>
      <c r="AC5" s="24"/>
    </row>
    <row r="6" spans="1:35">
      <c r="A6" s="430" t="s">
        <v>56</v>
      </c>
      <c r="B6" s="431"/>
      <c r="C6" s="431"/>
      <c r="D6" s="431"/>
      <c r="E6" s="431"/>
      <c r="F6" s="431"/>
      <c r="G6" s="431"/>
      <c r="H6" s="431"/>
      <c r="I6" s="431"/>
      <c r="J6" s="431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8"/>
      <c r="V6" s="78"/>
    </row>
    <row r="7" spans="1:35">
      <c r="T7" s="122"/>
    </row>
    <row r="8" spans="1:35" ht="15.75" customHeight="1">
      <c r="T8" s="122"/>
      <c r="U8" s="643" t="s">
        <v>119</v>
      </c>
      <c r="V8" s="643"/>
      <c r="W8" s="643"/>
      <c r="X8" s="643"/>
      <c r="Y8" s="643"/>
      <c r="Z8" s="643"/>
      <c r="AA8" s="643"/>
      <c r="AB8" s="643"/>
      <c r="AC8" s="643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44" t="s">
        <v>120</v>
      </c>
      <c r="W9" s="644"/>
      <c r="X9" s="644"/>
      <c r="Y9" s="644"/>
      <c r="Z9" s="644"/>
      <c r="AA9" s="644"/>
      <c r="AB9" s="644"/>
      <c r="AC9" s="644"/>
      <c r="AD9" s="644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43" t="s">
        <v>121</v>
      </c>
      <c r="X10" s="643"/>
      <c r="Y10" s="643"/>
      <c r="Z10" s="643"/>
      <c r="AA10" s="643"/>
      <c r="AB10" s="643"/>
      <c r="AC10" s="643"/>
      <c r="AD10" s="643"/>
      <c r="AE10" s="643"/>
      <c r="AF10" s="115"/>
      <c r="AG10" s="115"/>
      <c r="AH10" s="115"/>
      <c r="AI10" s="115"/>
    </row>
    <row r="11" spans="1:35" ht="15.75">
      <c r="U11" s="121"/>
      <c r="V11" s="121"/>
      <c r="W11" s="121"/>
      <c r="X11" s="644" t="s">
        <v>122</v>
      </c>
      <c r="Y11" s="644"/>
      <c r="Z11" s="644"/>
      <c r="AA11" s="644"/>
      <c r="AB11" s="644"/>
      <c r="AC11" s="644"/>
      <c r="AD11" s="644"/>
      <c r="AE11" s="644"/>
      <c r="AF11" s="644"/>
      <c r="AG11" s="115"/>
      <c r="AH11" s="115"/>
      <c r="AI11" s="115"/>
    </row>
    <row r="12" spans="1:35" ht="15.75">
      <c r="U12" s="121"/>
      <c r="V12" s="121"/>
      <c r="W12" s="121"/>
      <c r="X12" s="121"/>
      <c r="Y12" s="643" t="s">
        <v>123</v>
      </c>
      <c r="Z12" s="643"/>
      <c r="AA12" s="643"/>
      <c r="AB12" s="643"/>
      <c r="AC12" s="643"/>
      <c r="AD12" s="643"/>
      <c r="AE12" s="643"/>
      <c r="AF12" s="643"/>
      <c r="AG12" s="643"/>
      <c r="AH12" s="115"/>
      <c r="AI12" s="115"/>
    </row>
    <row r="13" spans="1:35" ht="15.75">
      <c r="U13" s="121"/>
      <c r="V13" s="121"/>
      <c r="W13" s="121"/>
      <c r="X13" s="121"/>
      <c r="Y13" s="121"/>
      <c r="Z13" s="644" t="s">
        <v>124</v>
      </c>
      <c r="AA13" s="644"/>
      <c r="AB13" s="644"/>
      <c r="AC13" s="644"/>
      <c r="AD13" s="644"/>
      <c r="AE13" s="644"/>
      <c r="AF13" s="644"/>
      <c r="AG13" s="644"/>
      <c r="AH13" s="644"/>
      <c r="AI13" s="115"/>
    </row>
    <row r="14" spans="1:35" ht="15.75">
      <c r="U14" s="121"/>
      <c r="V14" s="121"/>
      <c r="W14" s="121"/>
      <c r="X14" s="121"/>
      <c r="Y14" s="121"/>
      <c r="Z14" s="121"/>
      <c r="AA14" s="643" t="s">
        <v>125</v>
      </c>
      <c r="AB14" s="643"/>
      <c r="AC14" s="643"/>
      <c r="AD14" s="643"/>
      <c r="AE14" s="643"/>
      <c r="AF14" s="643"/>
      <c r="AG14" s="643"/>
      <c r="AH14" s="643"/>
      <c r="AI14" s="643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75" t="s">
        <v>31</v>
      </c>
      <c r="B1" s="676"/>
      <c r="C1" s="676"/>
      <c r="D1" s="676"/>
      <c r="E1" s="677"/>
      <c r="F1" s="678" t="s">
        <v>287</v>
      </c>
      <c r="G1" s="679"/>
      <c r="H1" s="679"/>
      <c r="I1" s="680"/>
      <c r="J1" s="671" t="s">
        <v>288</v>
      </c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3"/>
      <c r="Z1" s="681" t="s">
        <v>289</v>
      </c>
      <c r="AA1" s="682"/>
      <c r="AB1" s="682"/>
      <c r="AC1" s="683"/>
      <c r="AD1" s="671" t="s">
        <v>290</v>
      </c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3"/>
      <c r="AT1" s="678" t="s">
        <v>291</v>
      </c>
      <c r="AU1" s="679"/>
      <c r="AV1" s="679"/>
      <c r="AW1" s="680"/>
      <c r="AX1" s="671" t="s">
        <v>292</v>
      </c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3"/>
    </row>
    <row r="2" spans="1:65" s="4" customFormat="1" ht="23.25" customHeight="1">
      <c r="A2" s="194" t="s">
        <v>19</v>
      </c>
      <c r="B2" s="194" t="s">
        <v>293</v>
      </c>
      <c r="C2" s="195" t="s">
        <v>294</v>
      </c>
      <c r="D2" s="427" t="s">
        <v>29</v>
      </c>
      <c r="E2" s="630"/>
      <c r="F2" s="196" t="s">
        <v>295</v>
      </c>
      <c r="G2" s="194" t="s">
        <v>18</v>
      </c>
      <c r="H2" s="196" t="s">
        <v>23</v>
      </c>
      <c r="I2" s="197" t="s">
        <v>84</v>
      </c>
      <c r="J2" s="198" t="s">
        <v>296</v>
      </c>
      <c r="K2" s="198" t="s">
        <v>297</v>
      </c>
      <c r="L2" s="196" t="s">
        <v>298</v>
      </c>
      <c r="M2" s="196" t="s">
        <v>299</v>
      </c>
      <c r="N2" s="196" t="s">
        <v>300</v>
      </c>
      <c r="O2" s="196" t="s">
        <v>301</v>
      </c>
      <c r="P2" s="196" t="s">
        <v>302</v>
      </c>
      <c r="Q2" s="196" t="s">
        <v>303</v>
      </c>
      <c r="R2" s="196" t="s">
        <v>304</v>
      </c>
      <c r="S2" s="196" t="s">
        <v>305</v>
      </c>
      <c r="T2" s="196" t="s">
        <v>306</v>
      </c>
      <c r="U2" s="196" t="s">
        <v>23</v>
      </c>
      <c r="V2" s="196" t="s">
        <v>307</v>
      </c>
      <c r="W2" s="196" t="s">
        <v>308</v>
      </c>
      <c r="X2" s="196" t="s">
        <v>309</v>
      </c>
      <c r="Y2" s="199" t="s">
        <v>310</v>
      </c>
      <c r="Z2" s="196" t="s">
        <v>295</v>
      </c>
      <c r="AA2" s="194" t="s">
        <v>18</v>
      </c>
      <c r="AB2" s="196" t="s">
        <v>23</v>
      </c>
      <c r="AC2" s="200" t="s">
        <v>84</v>
      </c>
      <c r="AD2" s="198" t="s">
        <v>296</v>
      </c>
      <c r="AE2" s="198" t="s">
        <v>297</v>
      </c>
      <c r="AF2" s="196" t="s">
        <v>298</v>
      </c>
      <c r="AG2" s="196" t="s">
        <v>299</v>
      </c>
      <c r="AH2" s="196" t="s">
        <v>300</v>
      </c>
      <c r="AI2" s="196" t="s">
        <v>301</v>
      </c>
      <c r="AJ2" s="196" t="s">
        <v>302</v>
      </c>
      <c r="AK2" s="196" t="s">
        <v>303</v>
      </c>
      <c r="AL2" s="196" t="s">
        <v>304</v>
      </c>
      <c r="AM2" s="196" t="s">
        <v>305</v>
      </c>
      <c r="AN2" s="196" t="s">
        <v>306</v>
      </c>
      <c r="AO2" s="196" t="s">
        <v>23</v>
      </c>
      <c r="AP2" s="196" t="s">
        <v>307</v>
      </c>
      <c r="AQ2" s="196" t="s">
        <v>308</v>
      </c>
      <c r="AR2" s="196" t="s">
        <v>309</v>
      </c>
      <c r="AS2" s="199" t="s">
        <v>310</v>
      </c>
      <c r="AT2" s="196" t="s">
        <v>295</v>
      </c>
      <c r="AU2" s="194" t="s">
        <v>18</v>
      </c>
      <c r="AV2" s="196" t="s">
        <v>23</v>
      </c>
      <c r="AW2" s="197" t="s">
        <v>84</v>
      </c>
      <c r="AX2" s="198" t="s">
        <v>296</v>
      </c>
      <c r="AY2" s="198" t="s">
        <v>297</v>
      </c>
      <c r="AZ2" s="196" t="s">
        <v>298</v>
      </c>
      <c r="BA2" s="196" t="s">
        <v>299</v>
      </c>
      <c r="BB2" s="196" t="s">
        <v>300</v>
      </c>
      <c r="BC2" s="196" t="s">
        <v>301</v>
      </c>
      <c r="BD2" s="196" t="s">
        <v>302</v>
      </c>
      <c r="BE2" s="196" t="s">
        <v>303</v>
      </c>
      <c r="BF2" s="196" t="s">
        <v>304</v>
      </c>
      <c r="BG2" s="196" t="s">
        <v>305</v>
      </c>
      <c r="BH2" s="196" t="s">
        <v>306</v>
      </c>
      <c r="BI2" s="196" t="s">
        <v>23</v>
      </c>
      <c r="BJ2" s="196" t="s">
        <v>307</v>
      </c>
      <c r="BK2" s="196" t="s">
        <v>308</v>
      </c>
      <c r="BL2" s="196" t="s">
        <v>311</v>
      </c>
      <c r="BM2" s="199" t="s">
        <v>310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>219-128κ</v>
      </c>
      <c r="D3" s="24"/>
      <c r="E3" s="24"/>
      <c r="F3" s="11"/>
      <c r="G3" s="28"/>
      <c r="H3" s="11"/>
      <c r="I3" s="24"/>
      <c r="J3" s="11"/>
      <c r="K3" s="148" t="s">
        <v>312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312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>219-128κ</v>
      </c>
      <c r="D4" s="24"/>
      <c r="E4" s="24"/>
      <c r="F4" s="11"/>
      <c r="G4" s="28"/>
      <c r="H4" s="11"/>
      <c r="I4" s="24"/>
      <c r="J4" s="11"/>
      <c r="K4" s="148" t="s">
        <v>312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312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>219-128κ</v>
      </c>
      <c r="D5" s="24"/>
      <c r="E5" s="24"/>
      <c r="F5" s="11"/>
      <c r="G5" s="28"/>
      <c r="H5" s="11"/>
      <c r="I5" s="24"/>
      <c r="J5" s="11"/>
      <c r="K5" s="148" t="s">
        <v>312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312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4" t="s">
        <v>313</v>
      </c>
      <c r="G7" s="674"/>
      <c r="H7" s="674"/>
      <c r="I7" s="674"/>
    </row>
    <row r="8" spans="1:65">
      <c r="F8" s="674"/>
      <c r="G8" s="674"/>
      <c r="H8" s="674"/>
      <c r="I8" s="674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16.85546875" style="89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2" bestFit="1" customWidth="1"/>
    <col min="19" max="19" width="8.5703125" style="7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15" t="s">
        <v>1</v>
      </c>
      <c r="B1" s="717" t="s">
        <v>2</v>
      </c>
      <c r="C1" s="714" t="s">
        <v>0</v>
      </c>
      <c r="D1" s="718" t="s">
        <v>11</v>
      </c>
      <c r="E1" s="712" t="s">
        <v>12</v>
      </c>
      <c r="F1" s="664" t="s">
        <v>480</v>
      </c>
      <c r="G1" s="665"/>
      <c r="H1" s="665"/>
      <c r="I1" s="666"/>
      <c r="J1" s="707" t="s">
        <v>483</v>
      </c>
      <c r="K1" s="708"/>
      <c r="L1" s="688" t="s">
        <v>135</v>
      </c>
      <c r="M1" s="689"/>
      <c r="N1" s="705" t="s">
        <v>479</v>
      </c>
      <c r="O1" s="706"/>
      <c r="P1" s="702" t="s">
        <v>76</v>
      </c>
      <c r="Q1" s="703"/>
      <c r="R1" s="703"/>
      <c r="S1" s="703"/>
      <c r="T1" s="704"/>
      <c r="U1" s="705" t="s">
        <v>472</v>
      </c>
      <c r="V1" s="705"/>
      <c r="W1" s="694" t="s">
        <v>43</v>
      </c>
      <c r="X1" s="695"/>
      <c r="Y1" s="696"/>
      <c r="Z1" s="584" t="s">
        <v>58</v>
      </c>
      <c r="AA1" s="585"/>
      <c r="AB1" s="697"/>
      <c r="AC1" s="692" t="s">
        <v>77</v>
      </c>
      <c r="AD1" s="693"/>
      <c r="AE1" s="693"/>
      <c r="AF1" s="693"/>
      <c r="AG1" s="693"/>
      <c r="AH1" s="326"/>
      <c r="AI1" s="698" t="s">
        <v>54</v>
      </c>
      <c r="AJ1" s="700" t="s">
        <v>44</v>
      </c>
      <c r="AK1" s="690" t="s">
        <v>80</v>
      </c>
      <c r="AL1" s="685" t="s">
        <v>29</v>
      </c>
      <c r="AM1" s="686"/>
      <c r="AN1" s="686"/>
      <c r="AO1" s="686"/>
      <c r="AP1" s="687"/>
    </row>
    <row r="2" spans="1:49" ht="39" thickBot="1">
      <c r="A2" s="716"/>
      <c r="B2" s="435"/>
      <c r="C2" s="463"/>
      <c r="D2" s="719"/>
      <c r="E2" s="713"/>
      <c r="F2" s="306" t="s">
        <v>251</v>
      </c>
      <c r="G2" s="307" t="s">
        <v>91</v>
      </c>
      <c r="H2" s="307" t="s">
        <v>47</v>
      </c>
      <c r="I2" s="303" t="s">
        <v>396</v>
      </c>
      <c r="J2" s="270" t="s">
        <v>23</v>
      </c>
      <c r="K2" s="305" t="s">
        <v>396</v>
      </c>
      <c r="L2" s="37" t="s">
        <v>23</v>
      </c>
      <c r="M2" s="303" t="s">
        <v>396</v>
      </c>
      <c r="N2" s="66" t="s">
        <v>23</v>
      </c>
      <c r="O2" s="304" t="s">
        <v>396</v>
      </c>
      <c r="P2" s="338" t="s">
        <v>23</v>
      </c>
      <c r="Q2" s="339" t="s">
        <v>396</v>
      </c>
      <c r="R2" s="71" t="s">
        <v>81</v>
      </c>
      <c r="S2" s="71" t="s">
        <v>496</v>
      </c>
      <c r="T2" s="337" t="s">
        <v>497</v>
      </c>
      <c r="U2" s="66" t="s">
        <v>23</v>
      </c>
      <c r="V2" s="304" t="s">
        <v>396</v>
      </c>
      <c r="W2" s="37" t="s">
        <v>23</v>
      </c>
      <c r="X2" s="270" t="s">
        <v>396</v>
      </c>
      <c r="Y2" s="32" t="s">
        <v>34</v>
      </c>
      <c r="Z2" s="37" t="s">
        <v>23</v>
      </c>
      <c r="AA2" s="270" t="s">
        <v>396</v>
      </c>
      <c r="AB2" s="241" t="s">
        <v>34</v>
      </c>
      <c r="AC2" s="37" t="s">
        <v>481</v>
      </c>
      <c r="AD2" s="270" t="s">
        <v>396</v>
      </c>
      <c r="AE2" s="9" t="s">
        <v>482</v>
      </c>
      <c r="AF2" s="270" t="s">
        <v>396</v>
      </c>
      <c r="AG2" s="67" t="s">
        <v>33</v>
      </c>
      <c r="AH2" s="327" t="s">
        <v>396</v>
      </c>
      <c r="AI2" s="699"/>
      <c r="AJ2" s="701"/>
      <c r="AK2" s="691"/>
      <c r="AL2" s="685"/>
      <c r="AM2" s="686"/>
      <c r="AN2" s="686"/>
      <c r="AO2" s="686"/>
      <c r="AP2" s="687"/>
    </row>
    <row r="3" spans="1:49" s="5" customFormat="1">
      <c r="A3" s="415" t="str">
        <f>'1-συμβολαια'!A3</f>
        <v>1ο</v>
      </c>
      <c r="B3" s="407">
        <f>'1-συμβολαια'!B3</f>
        <v>31828</v>
      </c>
      <c r="C3" s="408" t="str">
        <f>'1-συμβολαια'!C3</f>
        <v>δάνειο τοκοχρεωλητικό</v>
      </c>
      <c r="D3" s="371" t="str">
        <f>'4-πολλυπρ'!D3</f>
        <v>τραπεζα ;;;??? [= ;;;???καβαλας</v>
      </c>
      <c r="E3" s="371" t="str">
        <f>'4-πολλυπρ'!I3</f>
        <v>219-128κ</v>
      </c>
      <c r="F3" s="371">
        <f>'14-βιβλΕσ'!O3</f>
        <v>1770</v>
      </c>
      <c r="G3" s="363">
        <f>'14-βιβλΕσ'!Q3</f>
        <v>0</v>
      </c>
      <c r="H3" s="363">
        <f t="shared" ref="H3:H5" si="0">F3+G3</f>
        <v>1770</v>
      </c>
      <c r="I3" s="409">
        <f t="shared" ref="I3:I5" si="1">H3/340.75</f>
        <v>5.1944240645634627</v>
      </c>
      <c r="J3" s="363">
        <f>'8-κ-15-17'!AG3</f>
        <v>0</v>
      </c>
      <c r="K3" s="409">
        <f t="shared" ref="K3:K5" si="2">J3/340.75</f>
        <v>0</v>
      </c>
      <c r="L3" s="363">
        <f>'14-βιβλΕσ'!R3</f>
        <v>1880</v>
      </c>
      <c r="M3" s="409">
        <f t="shared" ref="M3:M5" si="3">L3/340.75</f>
        <v>5.5172413793103452</v>
      </c>
      <c r="N3" s="363">
        <f>('14-βιβλΕσ'!N3+'14-βιβλΕσ'!O3+'14-βιβλΕσ'!R3)*30%</f>
        <v>1107</v>
      </c>
      <c r="O3" s="409">
        <f t="shared" ref="O3:O5" si="4">N3/340.75</f>
        <v>3.2487160674981657</v>
      </c>
      <c r="P3" s="411"/>
      <c r="Q3" s="412"/>
      <c r="R3" s="411"/>
      <c r="S3" s="411"/>
      <c r="T3" s="411"/>
      <c r="U3" s="363">
        <f>AG3</f>
        <v>3440</v>
      </c>
      <c r="V3" s="409">
        <f t="shared" ref="V3:V5" si="5">U3/340.75</f>
        <v>10.095377842993397</v>
      </c>
      <c r="W3" s="363">
        <f>AG3+U3</f>
        <v>6880</v>
      </c>
      <c r="X3" s="409">
        <f t="shared" ref="X3:X5" si="6">W3/340.75</f>
        <v>20.190755685986794</v>
      </c>
      <c r="Y3" s="378">
        <v>12684</v>
      </c>
      <c r="Z3" s="411"/>
      <c r="AA3" s="412"/>
      <c r="AB3" s="413"/>
      <c r="AC3" s="363">
        <f>'1-συμβολαια'!L3+'8-κ-15-17'!AE3+'14-βιβλΕσ'!L3+'14-βιβλΕσ'!Q3+'14-βιβλΕσ'!R3</f>
        <v>63080</v>
      </c>
      <c r="AD3" s="409">
        <f t="shared" ref="AD3:AD5" si="7">AC3/340.75</f>
        <v>185.12105649303007</v>
      </c>
      <c r="AE3" s="363">
        <f>'1-συμβολαια'!M3</f>
        <v>59640</v>
      </c>
      <c r="AF3" s="409">
        <f t="shared" ref="AF3:AF5" si="8">AE3/340.75</f>
        <v>175.0256786500367</v>
      </c>
      <c r="AG3" s="363">
        <f t="shared" ref="AG3:AG5" si="9">AC3-AE3</f>
        <v>3440</v>
      </c>
      <c r="AH3" s="409">
        <f t="shared" ref="AH3:AH5" si="10">AG3/340.75</f>
        <v>10.095377842993397</v>
      </c>
      <c r="AI3" s="389">
        <v>45974</v>
      </c>
      <c r="AJ3" s="301">
        <f t="shared" ref="AJ3:AJ5" si="11">Y3+AB3</f>
        <v>12684</v>
      </c>
      <c r="AK3" s="410"/>
      <c r="AL3" s="366"/>
      <c r="AM3" s="366"/>
      <c r="AN3" s="366"/>
      <c r="AO3" s="366"/>
      <c r="AP3" s="366"/>
    </row>
    <row r="4" spans="1:49" s="5" customFormat="1">
      <c r="A4" s="415">
        <f>'1-συμβολαια'!A4</f>
        <v>0</v>
      </c>
      <c r="B4" s="407"/>
      <c r="C4" s="408" t="str">
        <f>'1-συμβολαια'!C4</f>
        <v>υποθήκη</v>
      </c>
      <c r="D4" s="371" t="str">
        <f>'4-πολλυπρ'!D4</f>
        <v>τραπεζα ;;;??? [= ;;;???καβαλας</v>
      </c>
      <c r="E4" s="371" t="str">
        <f>'4-πολλυπρ'!I4</f>
        <v>219-128κ</v>
      </c>
      <c r="F4" s="371">
        <f>'14-βιβλΕσ'!O4</f>
        <v>3881</v>
      </c>
      <c r="G4" s="363">
        <f>'14-βιβλΕσ'!Q4</f>
        <v>200</v>
      </c>
      <c r="H4" s="363">
        <f t="shared" si="0"/>
        <v>4081</v>
      </c>
      <c r="I4" s="409">
        <f t="shared" si="1"/>
        <v>11.976522377109317</v>
      </c>
      <c r="J4" s="363">
        <f>'8-κ-15-17'!AG4</f>
        <v>32500.000000000004</v>
      </c>
      <c r="K4" s="409">
        <f t="shared" si="2"/>
        <v>95.377842993396925</v>
      </c>
      <c r="L4" s="363">
        <f>'14-βιβλΕσ'!R4</f>
        <v>2320</v>
      </c>
      <c r="M4" s="409">
        <f t="shared" si="3"/>
        <v>6.8085106382978724</v>
      </c>
      <c r="N4" s="363">
        <f>('14-βιβλΕσ'!N4+'14-βιβλΕσ'!O4+'14-βιβλΕσ'!R4)*30%</f>
        <v>8886</v>
      </c>
      <c r="O4" s="409">
        <f t="shared" si="4"/>
        <v>26.077769625825386</v>
      </c>
      <c r="P4" s="411"/>
      <c r="Q4" s="412"/>
      <c r="R4" s="411"/>
      <c r="S4" s="411"/>
      <c r="T4" s="411"/>
      <c r="U4" s="363">
        <f t="shared" ref="U4:U5" si="12">AG4</f>
        <v>62320</v>
      </c>
      <c r="V4" s="409">
        <f t="shared" si="5"/>
        <v>182.89068231841526</v>
      </c>
      <c r="W4" s="363">
        <f t="shared" ref="W4:W5" si="13">AG4+U4</f>
        <v>124640</v>
      </c>
      <c r="X4" s="409">
        <f t="shared" si="6"/>
        <v>365.78136463683052</v>
      </c>
      <c r="Y4" s="378">
        <v>229802.88795286254</v>
      </c>
      <c r="Z4" s="411"/>
      <c r="AA4" s="412"/>
      <c r="AB4" s="413"/>
      <c r="AC4" s="363">
        <f>'1-συμβολαια'!L4+'8-κ-15-17'!AE4+'14-βιβλΕσ'!L4+'14-βιβλΕσ'!Q4+'14-βιβλΕσ'!R4</f>
        <v>62320</v>
      </c>
      <c r="AD4" s="409">
        <f t="shared" si="7"/>
        <v>182.89068231841526</v>
      </c>
      <c r="AE4" s="363">
        <f>'1-συμβολαια'!M4</f>
        <v>0</v>
      </c>
      <c r="AF4" s="409">
        <f t="shared" si="8"/>
        <v>0</v>
      </c>
      <c r="AG4" s="363">
        <f t="shared" si="9"/>
        <v>62320</v>
      </c>
      <c r="AH4" s="409">
        <f t="shared" si="10"/>
        <v>182.89068231841526</v>
      </c>
      <c r="AI4" s="389">
        <v>45957</v>
      </c>
      <c r="AJ4" s="301">
        <f t="shared" si="11"/>
        <v>229802.88795286254</v>
      </c>
      <c r="AK4" s="410"/>
      <c r="AL4" s="366"/>
      <c r="AM4" s="366"/>
      <c r="AN4" s="366"/>
      <c r="AO4" s="366"/>
      <c r="AP4" s="366"/>
    </row>
    <row r="5" spans="1:49" s="5" customFormat="1">
      <c r="A5" s="415">
        <f>'1-συμβολαια'!A5</f>
        <v>0</v>
      </c>
      <c r="B5" s="407"/>
      <c r="C5" s="408" t="str">
        <f>'1-συμβολαια'!C5</f>
        <v>δανείου ΤΟΚΟΙ</v>
      </c>
      <c r="D5" s="371" t="str">
        <f>'4-πολλυπρ'!D5</f>
        <v>τραπεζα ;;;??? [= ;;;???καβαλας</v>
      </c>
      <c r="E5" s="371" t="str">
        <f>'4-πολλυπρ'!I5</f>
        <v>219-128κ</v>
      </c>
      <c r="F5" s="371">
        <f>'14-βιβλΕσ'!O5</f>
        <v>9459.9350000000013</v>
      </c>
      <c r="G5" s="363">
        <f>'14-βιβλΕσ'!Q5</f>
        <v>0</v>
      </c>
      <c r="H5" s="363">
        <f t="shared" si="0"/>
        <v>9459.9350000000013</v>
      </c>
      <c r="I5" s="409">
        <f t="shared" si="1"/>
        <v>27.762098312545859</v>
      </c>
      <c r="J5" s="363">
        <f>'8-κ-15-17'!AG5</f>
        <v>80850.77</v>
      </c>
      <c r="K5" s="409">
        <f t="shared" si="2"/>
        <v>237.27298606016143</v>
      </c>
      <c r="L5" s="363">
        <f>'14-βιβλΕσ'!R5</f>
        <v>300</v>
      </c>
      <c r="M5" s="409">
        <f t="shared" si="3"/>
        <v>0.88041085840058697</v>
      </c>
      <c r="N5" s="363">
        <f>('14-βιβλΕσ'!N5+'14-βιβλΕσ'!O5+'14-βιβλΕσ'!R5)*30%</f>
        <v>19257.87</v>
      </c>
      <c r="O5" s="409">
        <f t="shared" si="4"/>
        <v>56.516126192223034</v>
      </c>
      <c r="P5" s="411"/>
      <c r="Q5" s="412"/>
      <c r="R5" s="411"/>
      <c r="S5" s="411"/>
      <c r="T5" s="411"/>
      <c r="U5" s="363">
        <f t="shared" si="12"/>
        <v>145043.66999999998</v>
      </c>
      <c r="V5" s="409">
        <f t="shared" si="5"/>
        <v>425.6600733675715</v>
      </c>
      <c r="W5" s="363">
        <f t="shared" si="13"/>
        <v>290087.33999999997</v>
      </c>
      <c r="X5" s="409">
        <f t="shared" si="6"/>
        <v>851.320146735143</v>
      </c>
      <c r="Y5" s="378">
        <v>534843.61754303507</v>
      </c>
      <c r="Z5" s="411"/>
      <c r="AA5" s="412"/>
      <c r="AB5" s="413"/>
      <c r="AC5" s="363">
        <f>'1-συμβολαια'!L5+'8-κ-15-17'!AE5+'14-βιβλΕσ'!L5+'14-βιβλΕσ'!Q5+'14-βιβλΕσ'!R5</f>
        <v>145043.66999999998</v>
      </c>
      <c r="AD5" s="409">
        <f t="shared" si="7"/>
        <v>425.6600733675715</v>
      </c>
      <c r="AE5" s="363">
        <f>'1-συμβολαια'!M5</f>
        <v>0</v>
      </c>
      <c r="AF5" s="409">
        <f t="shared" si="8"/>
        <v>0</v>
      </c>
      <c r="AG5" s="363">
        <f t="shared" si="9"/>
        <v>145043.66999999998</v>
      </c>
      <c r="AH5" s="409">
        <f t="shared" si="10"/>
        <v>425.6600733675715</v>
      </c>
      <c r="AI5" s="389">
        <v>45957</v>
      </c>
      <c r="AJ5" s="301">
        <f t="shared" si="11"/>
        <v>534843.61754303507</v>
      </c>
      <c r="AK5" s="410"/>
      <c r="AL5" s="366"/>
      <c r="AM5" s="366"/>
      <c r="AN5" s="366"/>
      <c r="AO5" s="366"/>
      <c r="AP5" s="366"/>
    </row>
    <row r="6" spans="1:49">
      <c r="A6" s="709" t="s">
        <v>35</v>
      </c>
      <c r="B6" s="710"/>
      <c r="C6" s="710"/>
      <c r="D6" s="710"/>
      <c r="E6" s="711"/>
      <c r="F6" s="269">
        <f t="shared" ref="F6:K6" si="14">SUM(F3:F5)</f>
        <v>15110.935000000001</v>
      </c>
      <c r="G6" s="269">
        <f t="shared" si="14"/>
        <v>200</v>
      </c>
      <c r="H6" s="269">
        <f t="shared" si="14"/>
        <v>15310.935000000001</v>
      </c>
      <c r="I6" s="39">
        <f t="shared" si="14"/>
        <v>44.933044754218642</v>
      </c>
      <c r="J6" s="269">
        <f t="shared" si="14"/>
        <v>113350.77</v>
      </c>
      <c r="K6" s="39">
        <f t="shared" si="14"/>
        <v>332.65082905355837</v>
      </c>
      <c r="L6" s="269">
        <f t="shared" ref="L6" si="15">SUM(L3:L5)</f>
        <v>4500</v>
      </c>
      <c r="M6" s="39">
        <f t="shared" ref="M6" si="16">SUM(M3:M5)</f>
        <v>13.206162876008804</v>
      </c>
      <c r="N6" s="269">
        <f t="shared" ref="N6" si="17">SUM(N3:N5)</f>
        <v>29250.87</v>
      </c>
      <c r="O6" s="39">
        <f t="shared" ref="O6" si="18">SUM(O3:O5)</f>
        <v>85.842611885546589</v>
      </c>
      <c r="P6" s="411"/>
      <c r="Q6" s="412"/>
      <c r="R6" s="411"/>
      <c r="S6" s="411"/>
      <c r="T6" s="411"/>
      <c r="U6" s="269">
        <f>SUM(U3:U5)</f>
        <v>210803.66999999998</v>
      </c>
      <c r="V6" s="409">
        <f t="shared" ref="V6" si="19">U6/340.75</f>
        <v>618.64613352898016</v>
      </c>
      <c r="W6" s="269">
        <f t="shared" ref="W6" si="20">SUM(W3:W5)</f>
        <v>421607.33999999997</v>
      </c>
      <c r="X6" s="39">
        <f t="shared" ref="X6" si="21">SUM(X3:X5)</f>
        <v>1237.2922670579603</v>
      </c>
      <c r="Y6" s="269">
        <f t="shared" ref="Y6" si="22">SUM(Y3:Y5)</f>
        <v>777330.50549589761</v>
      </c>
      <c r="Z6" s="411"/>
      <c r="AA6" s="411"/>
      <c r="AB6" s="411"/>
      <c r="AC6" s="269">
        <f t="shared" ref="AC6" si="23">SUM(AC3:AC5)</f>
        <v>270443.67</v>
      </c>
      <c r="AD6" s="39">
        <f t="shared" ref="AD6" si="24">SUM(AD3:AD5)</f>
        <v>793.6718121790168</v>
      </c>
      <c r="AE6" s="269">
        <f t="shared" ref="AE6" si="25">SUM(AE3:AE5)</f>
        <v>59640</v>
      </c>
      <c r="AF6" s="39">
        <f t="shared" ref="AF6" si="26">SUM(AF3:AF5)</f>
        <v>175.0256786500367</v>
      </c>
      <c r="AG6" s="269">
        <f t="shared" ref="AG6" si="27">SUM(AG3:AG5)</f>
        <v>210803.66999999998</v>
      </c>
      <c r="AH6" s="39">
        <f t="shared" ref="AH6" si="28">SUM(AH3:AH5)</f>
        <v>618.64613352898016</v>
      </c>
      <c r="AI6" s="39"/>
      <c r="AJ6" s="269">
        <f>SUM(AJ3:AJ5)</f>
        <v>777330.50549589761</v>
      </c>
    </row>
    <row r="7" spans="1:49">
      <c r="L7" s="72"/>
      <c r="M7" s="72"/>
      <c r="N7" s="72"/>
      <c r="O7" s="72"/>
    </row>
    <row r="8" spans="1:49">
      <c r="L8" s="138"/>
      <c r="M8" s="138"/>
      <c r="N8" s="138"/>
      <c r="O8" s="138"/>
      <c r="AC8" s="138"/>
      <c r="AD8" s="138"/>
    </row>
    <row r="9" spans="1:49">
      <c r="AC9" s="139"/>
      <c r="AD9" s="139"/>
    </row>
    <row r="12" spans="1:49" ht="15">
      <c r="AL12" s="124"/>
      <c r="AM12" s="114"/>
      <c r="AN12" s="114"/>
      <c r="AO12" s="114"/>
      <c r="AP12" s="124"/>
    </row>
    <row r="13" spans="1:49" ht="15">
      <c r="AL13" s="125"/>
      <c r="AM13" s="125"/>
      <c r="AN13" s="125"/>
      <c r="AO13" s="125"/>
      <c r="AP13" s="125"/>
      <c r="AQ13" s="124"/>
      <c r="AR13" s="124"/>
      <c r="AS13" s="124"/>
      <c r="AT13" s="124"/>
      <c r="AU13" s="124"/>
      <c r="AV13" s="124"/>
      <c r="AW13" s="124"/>
    </row>
    <row r="14" spans="1:49" ht="15.75">
      <c r="AL14" s="124"/>
      <c r="AM14" s="126"/>
      <c r="AN14" s="126"/>
      <c r="AO14" s="126"/>
      <c r="AP14" s="126"/>
      <c r="AQ14" s="127"/>
      <c r="AR14" s="127"/>
      <c r="AS14" s="127"/>
      <c r="AT14" s="127"/>
      <c r="AU14" s="127"/>
      <c r="AV14" s="127"/>
      <c r="AW14" s="127"/>
    </row>
    <row r="15" spans="1:49" ht="15.75">
      <c r="AL15" s="124"/>
      <c r="AM15" s="128"/>
      <c r="AN15" s="128"/>
      <c r="AO15" s="128"/>
      <c r="AP15" s="128"/>
      <c r="AQ15" s="127"/>
      <c r="AR15" s="127"/>
      <c r="AS15" s="127"/>
      <c r="AT15" s="127"/>
      <c r="AU15" s="127"/>
      <c r="AV15" s="127"/>
      <c r="AW15" s="127"/>
    </row>
    <row r="16" spans="1:49" ht="15.75"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</row>
    <row r="17" spans="38:49" ht="15.75">
      <c r="AL17" s="127"/>
      <c r="AM17" s="127"/>
      <c r="AN17" s="127"/>
      <c r="AO17" s="127"/>
      <c r="AP17" s="127"/>
      <c r="AQ17" s="129"/>
      <c r="AR17" s="129"/>
      <c r="AS17" s="129"/>
      <c r="AT17" s="129"/>
      <c r="AU17" s="129"/>
      <c r="AV17" s="129"/>
      <c r="AW17" s="127"/>
    </row>
    <row r="18" spans="38:49" ht="15.75"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</row>
    <row r="19" spans="38:49" ht="15.75"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</row>
    <row r="20" spans="38:49" ht="15.75"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</row>
    <row r="21" spans="38:49" ht="15.75"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</row>
    <row r="22" spans="38:49" ht="15.75"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</row>
    <row r="23" spans="38:49" ht="15"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</row>
    <row r="24" spans="38:49" ht="15"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</row>
    <row r="25" spans="38:49" ht="15"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</row>
    <row r="26" spans="38:49" ht="15"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</row>
    <row r="27" spans="38:49" ht="15"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</row>
    <row r="28" spans="38:49" ht="15"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</row>
    <row r="29" spans="38:49" ht="15"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</row>
    <row r="30" spans="38:49" ht="15"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.75" customHeight="1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"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</row>
    <row r="47" spans="38:49" ht="15.75">
      <c r="AL47" s="124"/>
      <c r="AM47" s="124"/>
      <c r="AN47" s="124"/>
      <c r="AO47" s="124"/>
      <c r="AP47" s="124"/>
      <c r="AQ47" s="130"/>
      <c r="AR47" s="130"/>
      <c r="AS47" s="130"/>
      <c r="AT47" s="130"/>
      <c r="AU47" s="130"/>
      <c r="AV47" s="130"/>
      <c r="AW47" s="130"/>
    </row>
    <row r="48" spans="38:49" ht="15.75" customHeight="1">
      <c r="AL48" s="124"/>
      <c r="AM48" s="124"/>
      <c r="AN48" s="124"/>
      <c r="AO48" s="124"/>
      <c r="AP48" s="124"/>
      <c r="AQ48" s="130"/>
      <c r="AR48" s="130"/>
      <c r="AS48" s="130"/>
      <c r="AT48" s="130"/>
      <c r="AU48" s="130"/>
      <c r="AV48" s="130"/>
      <c r="AW48" s="130"/>
    </row>
    <row r="49" spans="38:49" ht="15"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"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</row>
    <row r="59" spans="38:49" ht="15.75">
      <c r="AL59" s="124"/>
      <c r="AM59" s="124"/>
      <c r="AN59" s="124"/>
      <c r="AO59" s="124"/>
      <c r="AP59" s="124"/>
      <c r="AQ59" s="684"/>
      <c r="AR59" s="684"/>
      <c r="AS59" s="684"/>
      <c r="AT59" s="129"/>
      <c r="AU59" s="129"/>
      <c r="AV59" s="129"/>
      <c r="AW59" s="124"/>
    </row>
    <row r="60" spans="38:49" ht="15.75">
      <c r="AL60" s="124"/>
      <c r="AM60" s="124"/>
      <c r="AN60" s="124"/>
      <c r="AO60" s="124"/>
      <c r="AP60" s="124"/>
      <c r="AQ60" s="655"/>
      <c r="AR60" s="655"/>
      <c r="AS60" s="655"/>
      <c r="AT60" s="655"/>
      <c r="AU60" s="124"/>
      <c r="AV60" s="124"/>
      <c r="AW60" s="124"/>
    </row>
    <row r="61" spans="38:49" ht="15.75">
      <c r="AL61" s="124"/>
      <c r="AM61" s="124"/>
      <c r="AN61" s="124"/>
      <c r="AO61" s="124"/>
      <c r="AP61" s="124"/>
      <c r="AQ61" s="684"/>
      <c r="AR61" s="684"/>
      <c r="AS61" s="684"/>
      <c r="AT61" s="684"/>
      <c r="AU61" s="684"/>
      <c r="AV61" s="124"/>
      <c r="AW61" s="124"/>
    </row>
    <row r="62" spans="38:49" ht="15"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  <row r="76" spans="38:49" ht="15"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H8" sqref="H8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43"/>
      <c r="D1" s="203" t="s">
        <v>314</v>
      </c>
      <c r="E1" s="203" t="s">
        <v>315</v>
      </c>
      <c r="F1" s="203" t="s">
        <v>316</v>
      </c>
      <c r="G1" s="203" t="s">
        <v>317</v>
      </c>
      <c r="H1" s="203" t="s">
        <v>318</v>
      </c>
      <c r="I1" s="203" t="s">
        <v>319</v>
      </c>
      <c r="J1" s="203" t="s">
        <v>320</v>
      </c>
      <c r="K1" s="204" t="s">
        <v>321</v>
      </c>
      <c r="L1" s="203" t="s">
        <v>322</v>
      </c>
      <c r="M1" s="203" t="s">
        <v>94</v>
      </c>
      <c r="N1" s="203" t="s">
        <v>323</v>
      </c>
      <c r="O1" s="203" t="s">
        <v>318</v>
      </c>
      <c r="P1" s="205" t="s">
        <v>29</v>
      </c>
      <c r="Q1" s="440" t="s">
        <v>324</v>
      </c>
      <c r="R1" s="441"/>
      <c r="S1" s="442"/>
      <c r="T1" s="329"/>
      <c r="U1" s="448" t="s">
        <v>394</v>
      </c>
      <c r="V1" s="449"/>
      <c r="W1" s="449"/>
      <c r="X1" s="443" t="s">
        <v>325</v>
      </c>
      <c r="Y1" s="443"/>
      <c r="Z1" s="443"/>
      <c r="AA1" s="443"/>
      <c r="AB1" s="444"/>
    </row>
    <row r="2" spans="1:28">
      <c r="A2" s="416" t="str">
        <f>'1-συμβολαια'!A3</f>
        <v>1ο</v>
      </c>
      <c r="B2" s="73" t="str">
        <f>'1-συμβολαια'!C3</f>
        <v>δάνειο τοκοχρεωλητικό</v>
      </c>
      <c r="C2" s="206">
        <f>'1-συμβολαια'!D3</f>
        <v>2500000</v>
      </c>
      <c r="D2" s="73">
        <v>50</v>
      </c>
      <c r="E2" s="73">
        <v>80</v>
      </c>
      <c r="F2" s="73"/>
      <c r="G2" s="73">
        <v>60</v>
      </c>
      <c r="H2" s="73">
        <v>60</v>
      </c>
      <c r="I2" s="73"/>
      <c r="J2" s="73"/>
      <c r="K2" s="73">
        <f t="shared" ref="K2:K4" si="0">SUM(D2:I2)</f>
        <v>250</v>
      </c>
      <c r="L2" s="73"/>
      <c r="M2" s="73"/>
      <c r="N2" s="73"/>
      <c r="O2" s="73"/>
      <c r="P2" s="73"/>
      <c r="Q2" s="367"/>
      <c r="R2" s="73" t="s">
        <v>524</v>
      </c>
      <c r="S2" s="73">
        <v>34</v>
      </c>
      <c r="T2" s="330"/>
      <c r="U2" s="73"/>
      <c r="V2" s="73"/>
      <c r="W2" s="73"/>
      <c r="X2" s="73"/>
      <c r="Y2" s="73"/>
      <c r="Z2" s="73"/>
      <c r="AA2" s="73"/>
      <c r="AB2" s="73"/>
    </row>
    <row r="3" spans="1:28">
      <c r="A3" s="416">
        <f>'1-συμβολαια'!A4</f>
        <v>0</v>
      </c>
      <c r="B3" s="73" t="str">
        <f>'1-συμβολαια'!C4</f>
        <v>υποθήκη</v>
      </c>
      <c r="C3" s="206">
        <f>'1-συμβολαια'!D4</f>
        <v>2500000</v>
      </c>
      <c r="D3" s="73"/>
      <c r="E3" s="73"/>
      <c r="F3" s="73"/>
      <c r="G3" s="73"/>
      <c r="H3" s="73"/>
      <c r="I3" s="73"/>
      <c r="J3" s="73"/>
      <c r="K3" s="73">
        <f t="shared" si="0"/>
        <v>0</v>
      </c>
      <c r="L3" s="73"/>
      <c r="M3" s="73"/>
      <c r="N3" s="73"/>
      <c r="O3" s="73"/>
      <c r="P3" s="73"/>
      <c r="Q3" s="73"/>
      <c r="R3" s="73"/>
      <c r="S3" s="73"/>
      <c r="T3" s="330"/>
      <c r="U3" s="73"/>
      <c r="V3" s="73"/>
      <c r="W3" s="73"/>
      <c r="X3" s="73"/>
      <c r="Y3" s="73"/>
      <c r="Z3" s="73"/>
      <c r="AA3" s="73"/>
      <c r="AB3" s="73"/>
    </row>
    <row r="4" spans="1:28">
      <c r="A4" s="416">
        <f>'1-συμβολαια'!A5</f>
        <v>0</v>
      </c>
      <c r="B4" s="73" t="str">
        <f>'1-συμβολαια'!C5</f>
        <v>δανείου ΤΟΚΟΙ</v>
      </c>
      <c r="C4" s="206">
        <f>'1-συμβολαια'!D5</f>
        <v>6219290</v>
      </c>
      <c r="D4" s="73"/>
      <c r="E4" s="73"/>
      <c r="F4" s="73"/>
      <c r="G4" s="73"/>
      <c r="H4" s="73"/>
      <c r="I4" s="73"/>
      <c r="J4" s="73"/>
      <c r="K4" s="73">
        <f t="shared" si="0"/>
        <v>0</v>
      </c>
      <c r="L4" s="73"/>
      <c r="M4" s="73"/>
      <c r="N4" s="73"/>
      <c r="O4" s="73"/>
      <c r="P4" s="73"/>
      <c r="Q4" s="73"/>
      <c r="R4" s="73"/>
      <c r="S4" s="73"/>
      <c r="T4" s="330"/>
      <c r="U4" s="73"/>
      <c r="V4" s="73"/>
      <c r="W4" s="73"/>
      <c r="X4" s="73"/>
      <c r="Y4" s="73"/>
      <c r="Z4" s="73"/>
      <c r="AA4" s="73"/>
      <c r="AB4" s="73"/>
    </row>
    <row r="5" spans="1:28">
      <c r="A5" s="445" t="str">
        <f>'1-συμβολαια'!A6</f>
        <v>σύνολο</v>
      </c>
      <c r="B5" s="446"/>
      <c r="C5" s="447"/>
      <c r="D5" s="73">
        <f t="shared" ref="D5:K5" si="1">SUM(D2:D4)</f>
        <v>50</v>
      </c>
      <c r="E5" s="73">
        <f t="shared" si="1"/>
        <v>80</v>
      </c>
      <c r="F5" s="73">
        <f t="shared" si="1"/>
        <v>0</v>
      </c>
      <c r="G5" s="73">
        <f t="shared" si="1"/>
        <v>60</v>
      </c>
      <c r="H5" s="73">
        <f t="shared" si="1"/>
        <v>60</v>
      </c>
      <c r="I5" s="73">
        <f t="shared" si="1"/>
        <v>0</v>
      </c>
      <c r="J5" s="73">
        <f t="shared" si="1"/>
        <v>0</v>
      </c>
      <c r="K5" s="73">
        <f t="shared" si="1"/>
        <v>250</v>
      </c>
    </row>
    <row r="6" spans="1:28">
      <c r="J6" s="2"/>
    </row>
    <row r="7" spans="1:28">
      <c r="C7" s="7" t="s">
        <v>395</v>
      </c>
      <c r="H7" s="3">
        <v>60</v>
      </c>
      <c r="I7" s="5"/>
    </row>
    <row r="8" spans="1:28">
      <c r="J8" s="2"/>
    </row>
    <row r="9" spans="1:28">
      <c r="H9" s="168"/>
    </row>
    <row r="10" spans="1:28">
      <c r="J10" s="2"/>
    </row>
    <row r="11" spans="1:28">
      <c r="E11" s="116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4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4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299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2"/>
      <c r="M27" s="7"/>
      <c r="N27" s="7"/>
      <c r="O27" s="7"/>
      <c r="P27" s="7"/>
      <c r="Q27" s="234"/>
    </row>
    <row r="28" spans="3:17">
      <c r="D28" s="5"/>
      <c r="L28" s="299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99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7" style="7" customWidth="1"/>
    <col min="2" max="2" width="52.5703125" style="89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0" t="s">
        <v>1</v>
      </c>
      <c r="B1" s="462" t="s">
        <v>0</v>
      </c>
      <c r="C1" s="464" t="s">
        <v>7</v>
      </c>
      <c r="D1" s="458" t="s">
        <v>504</v>
      </c>
      <c r="E1" s="459"/>
      <c r="F1" s="459"/>
      <c r="G1" s="459"/>
      <c r="H1" s="459"/>
      <c r="I1" s="459"/>
      <c r="J1" s="459"/>
      <c r="K1" s="459"/>
      <c r="L1" s="459"/>
      <c r="M1" s="466" t="s">
        <v>92</v>
      </c>
      <c r="N1" s="467"/>
      <c r="O1" s="468" t="s">
        <v>251</v>
      </c>
      <c r="P1" s="450" t="s">
        <v>84</v>
      </c>
      <c r="Q1" s="451"/>
      <c r="R1" s="451"/>
      <c r="S1" s="451"/>
      <c r="T1" s="451"/>
      <c r="U1" s="451"/>
      <c r="V1" s="451"/>
      <c r="W1" s="451"/>
      <c r="X1" s="451"/>
      <c r="Y1" s="451"/>
      <c r="Z1" s="452"/>
    </row>
    <row r="2" spans="1:26" s="10" customFormat="1" ht="24" customHeight="1" thickBot="1">
      <c r="A2" s="461"/>
      <c r="B2" s="463"/>
      <c r="C2" s="465"/>
      <c r="D2" s="56" t="s">
        <v>78</v>
      </c>
      <c r="E2" s="56" t="s">
        <v>79</v>
      </c>
      <c r="F2" s="56" t="s">
        <v>366</v>
      </c>
      <c r="G2" s="56" t="s">
        <v>367</v>
      </c>
      <c r="H2" s="56" t="s">
        <v>23</v>
      </c>
      <c r="I2" s="224" t="s">
        <v>356</v>
      </c>
      <c r="J2" s="224" t="s">
        <v>357</v>
      </c>
      <c r="K2" s="224" t="s">
        <v>377</v>
      </c>
      <c r="L2" s="225" t="s">
        <v>359</v>
      </c>
      <c r="M2" s="229" t="s">
        <v>378</v>
      </c>
      <c r="N2" s="228" t="s">
        <v>379</v>
      </c>
      <c r="O2" s="469"/>
      <c r="P2" s="453"/>
      <c r="Q2" s="454"/>
      <c r="R2" s="454"/>
      <c r="S2" s="454"/>
      <c r="T2" s="454"/>
      <c r="U2" s="454"/>
      <c r="V2" s="454"/>
      <c r="W2" s="454"/>
      <c r="X2" s="454"/>
      <c r="Y2" s="454"/>
      <c r="Z2" s="455"/>
    </row>
    <row r="3" spans="1:26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1">
        <f>'1-συμβολαια'!D3</f>
        <v>2500000</v>
      </c>
      <c r="D3" s="361"/>
      <c r="E3" s="361">
        <v>100</v>
      </c>
      <c r="F3" s="361">
        <v>1200</v>
      </c>
      <c r="G3" s="361">
        <f t="shared" ref="G3:G5" si="0">(C3-40000)*1%</f>
        <v>24600</v>
      </c>
      <c r="H3" s="361">
        <f t="shared" ref="H3:H5" si="1">D3+E3+F3+G3</f>
        <v>25900</v>
      </c>
      <c r="I3" s="362">
        <f t="shared" ref="I3:I5" si="2">(F3+G3)*9%</f>
        <v>2322</v>
      </c>
      <c r="J3" s="362">
        <f t="shared" ref="J3:J5" si="3">(D3+E3)*5%</f>
        <v>5</v>
      </c>
      <c r="K3" s="362">
        <f t="shared" ref="K3:K5" si="4">H3*5%</f>
        <v>1295</v>
      </c>
      <c r="L3" s="371">
        <f t="shared" ref="L3:L5" si="5">H3*1%</f>
        <v>259</v>
      </c>
      <c r="M3" s="371">
        <f t="shared" ref="M3:M5" si="6">H3-O3</f>
        <v>22019</v>
      </c>
      <c r="N3" s="371">
        <f t="shared" ref="N3:N5" si="7">D3+E3</f>
        <v>100</v>
      </c>
      <c r="O3" s="371">
        <f t="shared" ref="O3:O5" si="8">I3+J3+K3+L3</f>
        <v>3881</v>
      </c>
      <c r="P3" s="372" t="s">
        <v>390</v>
      </c>
      <c r="Q3" s="372" t="s">
        <v>391</v>
      </c>
      <c r="R3" s="372" t="s">
        <v>392</v>
      </c>
      <c r="S3" s="372" t="s">
        <v>393</v>
      </c>
      <c r="T3" s="372"/>
      <c r="U3" s="372"/>
      <c r="V3" s="372" t="s">
        <v>520</v>
      </c>
      <c r="W3" s="285"/>
      <c r="X3" s="285"/>
      <c r="Y3" s="285"/>
      <c r="Z3" s="285"/>
    </row>
    <row r="4" spans="1:26" s="5" customFormat="1">
      <c r="A4" s="414">
        <f>'1-συμβολαια'!A4</f>
        <v>0</v>
      </c>
      <c r="B4" s="370" t="str">
        <f>'1-συμβολαια'!C4</f>
        <v>υποθήκη</v>
      </c>
      <c r="C4" s="371">
        <f>'1-συμβολαια'!D4</f>
        <v>2500000</v>
      </c>
      <c r="D4" s="361"/>
      <c r="E4" s="361">
        <v>100</v>
      </c>
      <c r="F4" s="361">
        <v>1200</v>
      </c>
      <c r="G4" s="361">
        <f t="shared" si="0"/>
        <v>24600</v>
      </c>
      <c r="H4" s="361">
        <f t="shared" si="1"/>
        <v>25900</v>
      </c>
      <c r="I4" s="362">
        <f t="shared" si="2"/>
        <v>2322</v>
      </c>
      <c r="J4" s="362">
        <f t="shared" si="3"/>
        <v>5</v>
      </c>
      <c r="K4" s="362">
        <f t="shared" si="4"/>
        <v>1295</v>
      </c>
      <c r="L4" s="371">
        <f t="shared" si="5"/>
        <v>259</v>
      </c>
      <c r="M4" s="371">
        <f t="shared" si="6"/>
        <v>22019</v>
      </c>
      <c r="N4" s="371">
        <f t="shared" si="7"/>
        <v>100</v>
      </c>
      <c r="O4" s="371">
        <f t="shared" si="8"/>
        <v>3881</v>
      </c>
      <c r="P4" s="372"/>
      <c r="Q4" s="372" t="s">
        <v>391</v>
      </c>
      <c r="R4" s="372" t="s">
        <v>392</v>
      </c>
      <c r="S4" s="372" t="s">
        <v>393</v>
      </c>
      <c r="T4" s="372"/>
      <c r="U4" s="372"/>
      <c r="V4" s="372"/>
      <c r="W4" s="285"/>
      <c r="X4" s="285"/>
      <c r="Y4" s="285"/>
      <c r="Z4" s="285"/>
    </row>
    <row r="5" spans="1:26" s="5" customFormat="1">
      <c r="A5" s="414">
        <f>'1-συμβολαια'!A5</f>
        <v>0</v>
      </c>
      <c r="B5" s="370" t="str">
        <f>'1-συμβολαια'!C5</f>
        <v>δανείου ΤΟΚΟΙ</v>
      </c>
      <c r="C5" s="371">
        <f>'1-συμβολαια'!D5</f>
        <v>6219290</v>
      </c>
      <c r="D5" s="361"/>
      <c r="E5" s="361">
        <v>100</v>
      </c>
      <c r="F5" s="361">
        <v>1200</v>
      </c>
      <c r="G5" s="361">
        <f t="shared" si="0"/>
        <v>61792.9</v>
      </c>
      <c r="H5" s="361">
        <f t="shared" si="1"/>
        <v>63092.9</v>
      </c>
      <c r="I5" s="362">
        <f t="shared" si="2"/>
        <v>5669.3609999999999</v>
      </c>
      <c r="J5" s="362">
        <f t="shared" si="3"/>
        <v>5</v>
      </c>
      <c r="K5" s="362">
        <f t="shared" si="4"/>
        <v>3154.6450000000004</v>
      </c>
      <c r="L5" s="371">
        <f t="shared" si="5"/>
        <v>630.92899999999997</v>
      </c>
      <c r="M5" s="371">
        <f t="shared" si="6"/>
        <v>53632.964999999997</v>
      </c>
      <c r="N5" s="371">
        <f t="shared" si="7"/>
        <v>100</v>
      </c>
      <c r="O5" s="371">
        <f t="shared" si="8"/>
        <v>9459.9350000000013</v>
      </c>
      <c r="P5" s="372"/>
      <c r="Q5" s="372" t="s">
        <v>391</v>
      </c>
      <c r="R5" s="372" t="s">
        <v>392</v>
      </c>
      <c r="S5" s="372" t="s">
        <v>393</v>
      </c>
      <c r="T5" s="372"/>
      <c r="U5" s="372"/>
      <c r="V5" s="372"/>
      <c r="W5" s="285"/>
      <c r="X5" s="285"/>
      <c r="Y5" s="285"/>
      <c r="Z5" s="285"/>
    </row>
    <row r="6" spans="1:26">
      <c r="A6" s="430" t="s">
        <v>56</v>
      </c>
      <c r="B6" s="431"/>
      <c r="C6" s="431"/>
      <c r="D6" s="161">
        <f t="shared" ref="D6:O6" si="9">SUM(D3:D5)</f>
        <v>0</v>
      </c>
      <c r="E6" s="161">
        <f t="shared" si="9"/>
        <v>300</v>
      </c>
      <c r="F6" s="161">
        <f t="shared" si="9"/>
        <v>3600</v>
      </c>
      <c r="G6" s="161">
        <f t="shared" si="9"/>
        <v>110992.9</v>
      </c>
      <c r="H6" s="161">
        <f t="shared" si="9"/>
        <v>114892.9</v>
      </c>
      <c r="I6" s="161">
        <f t="shared" si="9"/>
        <v>10313.361000000001</v>
      </c>
      <c r="J6" s="161">
        <f t="shared" si="9"/>
        <v>15</v>
      </c>
      <c r="K6" s="161">
        <f t="shared" si="9"/>
        <v>5744.6450000000004</v>
      </c>
      <c r="L6" s="161">
        <f t="shared" si="9"/>
        <v>1148.9290000000001</v>
      </c>
      <c r="M6" s="161">
        <f t="shared" si="9"/>
        <v>97670.964999999997</v>
      </c>
      <c r="N6" s="161">
        <f t="shared" si="9"/>
        <v>300</v>
      </c>
      <c r="O6" s="161">
        <f t="shared" si="9"/>
        <v>17221.935000000001</v>
      </c>
    </row>
    <row r="7" spans="1:26">
      <c r="J7" s="234"/>
      <c r="K7" s="234"/>
      <c r="L7" s="7"/>
      <c r="P7" s="166" t="s">
        <v>380</v>
      </c>
      <c r="Q7" s="133"/>
      <c r="R7" s="133"/>
      <c r="S7" s="133"/>
      <c r="T7" s="133"/>
      <c r="U7" s="133"/>
      <c r="V7" s="133"/>
      <c r="W7" s="133"/>
      <c r="X7" s="133"/>
      <c r="Y7" s="133"/>
    </row>
    <row r="8" spans="1:26">
      <c r="K8" s="234"/>
      <c r="L8" s="7"/>
      <c r="P8" s="143"/>
      <c r="Q8" s="166" t="s">
        <v>381</v>
      </c>
      <c r="R8" s="133"/>
      <c r="S8" s="133"/>
      <c r="T8" s="133"/>
      <c r="U8" s="133"/>
      <c r="V8" s="133"/>
      <c r="W8" s="133"/>
      <c r="X8" s="133"/>
      <c r="Y8" s="143"/>
    </row>
    <row r="9" spans="1:26">
      <c r="P9" s="143"/>
      <c r="Q9" s="143"/>
      <c r="R9" s="133" t="s">
        <v>382</v>
      </c>
      <c r="S9" s="143"/>
      <c r="T9" s="143"/>
      <c r="U9" s="143"/>
      <c r="V9" s="143"/>
      <c r="W9" s="143"/>
      <c r="X9" s="143"/>
      <c r="Y9" s="143"/>
    </row>
    <row r="10" spans="1:26">
      <c r="P10" s="143"/>
      <c r="Q10" s="143"/>
      <c r="R10" s="143"/>
      <c r="S10" s="166" t="s">
        <v>383</v>
      </c>
      <c r="T10" s="143"/>
      <c r="U10" s="143"/>
      <c r="V10" s="143"/>
      <c r="W10" s="143"/>
      <c r="X10" s="143"/>
      <c r="Y10" s="143"/>
    </row>
    <row r="11" spans="1:26">
      <c r="P11" s="143"/>
      <c r="Q11" s="143"/>
      <c r="R11" s="143"/>
      <c r="S11" s="143"/>
      <c r="T11" s="133" t="s">
        <v>384</v>
      </c>
      <c r="U11" s="143"/>
      <c r="V11" s="143"/>
      <c r="W11" s="143"/>
      <c r="X11" s="143"/>
      <c r="Y11" s="143"/>
    </row>
    <row r="12" spans="1:26">
      <c r="P12" s="143"/>
      <c r="Q12" s="143"/>
      <c r="R12" s="133"/>
      <c r="S12" s="133"/>
      <c r="T12" s="143"/>
      <c r="U12" s="166" t="s">
        <v>385</v>
      </c>
      <c r="V12" s="143"/>
      <c r="W12" s="133"/>
      <c r="X12" s="133"/>
      <c r="Y12" s="133"/>
      <c r="Z12" s="133"/>
    </row>
    <row r="13" spans="1:26">
      <c r="P13" s="143"/>
      <c r="Q13" s="143"/>
      <c r="R13" s="133"/>
      <c r="S13" s="133"/>
      <c r="T13" s="143"/>
      <c r="U13" s="143"/>
      <c r="V13" s="133" t="s">
        <v>386</v>
      </c>
      <c r="W13" s="133"/>
      <c r="X13" s="133"/>
      <c r="Y13" s="133"/>
      <c r="Z13" s="143"/>
    </row>
    <row r="14" spans="1:26">
      <c r="P14" s="143"/>
      <c r="Q14" s="143"/>
      <c r="R14" s="143"/>
      <c r="S14" s="133"/>
      <c r="T14" s="143"/>
      <c r="U14" s="143"/>
      <c r="V14" s="143"/>
      <c r="W14" s="143"/>
      <c r="X14" s="143"/>
      <c r="Y14" s="143"/>
      <c r="Z14" s="143"/>
    </row>
    <row r="15" spans="1:26" ht="15.75">
      <c r="B15" s="456" t="s">
        <v>512</v>
      </c>
      <c r="C15" s="456"/>
      <c r="D15" s="456"/>
      <c r="E15" s="456"/>
      <c r="F15" s="456"/>
      <c r="G15" s="456"/>
      <c r="H15" s="456"/>
      <c r="I15" s="456"/>
      <c r="J15" s="456"/>
      <c r="K15" s="456"/>
      <c r="L15" s="456"/>
      <c r="M15" s="456"/>
      <c r="N15" s="456"/>
      <c r="O15" s="456"/>
      <c r="P15" s="456"/>
    </row>
    <row r="16" spans="1:26" ht="15.75">
      <c r="C16" s="471" t="s">
        <v>511</v>
      </c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57"/>
      <c r="O16" s="235"/>
      <c r="P16" s="236"/>
      <c r="Q16" s="5"/>
      <c r="R16" s="3"/>
      <c r="S16" s="235"/>
    </row>
    <row r="17" spans="2:24" ht="15.75">
      <c r="C17" s="230"/>
      <c r="D17" s="470" t="s">
        <v>510</v>
      </c>
      <c r="E17" s="470"/>
      <c r="F17" s="470"/>
      <c r="G17" s="470"/>
      <c r="H17" s="470"/>
      <c r="I17" s="470"/>
      <c r="J17" s="470"/>
      <c r="K17" s="470"/>
      <c r="L17" s="470"/>
      <c r="M17" s="57"/>
      <c r="N17" s="57"/>
      <c r="O17" s="169"/>
      <c r="P17" s="348"/>
      <c r="Q17" s="236"/>
      <c r="R17" s="3"/>
      <c r="S17" s="169"/>
    </row>
    <row r="18" spans="2:24" ht="15">
      <c r="L18" s="226"/>
      <c r="M18" s="226"/>
      <c r="N18" s="226"/>
      <c r="O18" s="236"/>
      <c r="P18" s="236"/>
      <c r="Q18" s="236"/>
      <c r="R18" s="236"/>
      <c r="S18" s="5"/>
    </row>
    <row r="19" spans="2:24" ht="15">
      <c r="C19" s="457" t="s">
        <v>61</v>
      </c>
      <c r="D19" s="457"/>
      <c r="E19" s="457"/>
      <c r="F19" s="457"/>
      <c r="G19" s="457"/>
      <c r="H19" s="457"/>
      <c r="L19" s="7"/>
      <c r="M19" s="227"/>
      <c r="N19" s="227"/>
      <c r="O19" s="236"/>
      <c r="P19" s="236"/>
      <c r="Q19" s="236"/>
      <c r="R19" s="236"/>
      <c r="S19" s="3"/>
    </row>
    <row r="20" spans="2:24" ht="15">
      <c r="H20" s="3"/>
      <c r="J20" s="3"/>
      <c r="K20" s="3"/>
      <c r="L20" s="226"/>
      <c r="M20" s="226"/>
      <c r="N20" s="226"/>
      <c r="O20" s="236"/>
      <c r="P20" s="236"/>
      <c r="Q20" s="236"/>
      <c r="R20" s="236"/>
      <c r="S20" s="5"/>
      <c r="U20" s="3"/>
      <c r="V20" s="3"/>
      <c r="W20" s="3"/>
      <c r="X20" s="3"/>
    </row>
    <row r="21" spans="2:24" ht="15">
      <c r="D21" s="3"/>
      <c r="H21" s="3"/>
      <c r="J21" s="3"/>
      <c r="K21" s="3"/>
      <c r="L21" s="227"/>
      <c r="M21" s="227"/>
      <c r="N21" s="227"/>
      <c r="O21" s="236"/>
      <c r="P21" s="236"/>
      <c r="Q21" s="236"/>
      <c r="R21" s="236"/>
      <c r="S21" s="5"/>
      <c r="U21" s="3"/>
      <c r="V21" s="3"/>
      <c r="W21" s="3"/>
      <c r="X21" s="3"/>
    </row>
    <row r="22" spans="2:24" ht="15">
      <c r="B22" s="231" t="s">
        <v>387</v>
      </c>
      <c r="H22" s="3"/>
      <c r="J22" s="3"/>
      <c r="K22" s="3"/>
      <c r="O22" s="236"/>
      <c r="P22" s="236"/>
      <c r="Q22" s="236"/>
      <c r="R22" s="236"/>
      <c r="S22" s="5"/>
      <c r="U22" s="3"/>
      <c r="V22" s="3"/>
      <c r="W22" s="3"/>
      <c r="X22" s="3"/>
    </row>
    <row r="23" spans="2:24" ht="15">
      <c r="B23" s="232" t="s">
        <v>388</v>
      </c>
      <c r="H23" s="54"/>
      <c r="J23" s="54"/>
      <c r="K23" s="54"/>
      <c r="O23" s="236"/>
      <c r="P23" s="236"/>
      <c r="Q23" s="236"/>
      <c r="R23" s="236"/>
      <c r="S23" s="5"/>
    </row>
    <row r="24" spans="2:24" ht="15.75">
      <c r="B24" s="233" t="s">
        <v>389</v>
      </c>
      <c r="H24" s="54"/>
      <c r="I24" s="54"/>
      <c r="J24" s="54"/>
      <c r="K24" s="54"/>
      <c r="O24" s="236"/>
      <c r="P24" s="236"/>
      <c r="Q24" s="236"/>
      <c r="R24" s="236"/>
      <c r="S24" s="5"/>
    </row>
    <row r="25" spans="2:24" ht="15">
      <c r="B25" s="90"/>
      <c r="C25" s="4"/>
      <c r="D25" s="54"/>
      <c r="E25" s="4"/>
      <c r="F25" s="4"/>
      <c r="G25" s="4"/>
      <c r="H25" s="54"/>
      <c r="I25" s="54"/>
      <c r="J25" s="54"/>
      <c r="K25" s="54"/>
      <c r="O25" s="236"/>
      <c r="P25" s="236"/>
      <c r="Q25" s="236"/>
      <c r="R25" s="236"/>
      <c r="S25" s="5"/>
    </row>
    <row r="26" spans="2:24" ht="15">
      <c r="B26" s="90"/>
      <c r="C26" s="4"/>
      <c r="D26" s="54"/>
      <c r="E26" s="4"/>
      <c r="F26" s="4"/>
      <c r="G26" s="4"/>
      <c r="H26" s="54"/>
      <c r="I26" s="54"/>
      <c r="J26" s="54"/>
      <c r="K26" s="54"/>
      <c r="O26" s="236"/>
      <c r="P26" s="236"/>
      <c r="Q26" s="236"/>
      <c r="R26" s="236"/>
      <c r="S26" s="3"/>
    </row>
    <row r="27" spans="2:24" ht="15">
      <c r="B27" s="90"/>
      <c r="C27" s="4"/>
      <c r="D27" s="54"/>
      <c r="E27" s="4"/>
      <c r="F27" s="4"/>
      <c r="G27" s="4"/>
      <c r="H27" s="54"/>
      <c r="I27" s="54"/>
      <c r="J27" s="54"/>
      <c r="K27" s="54"/>
      <c r="O27" s="236"/>
      <c r="P27" s="236"/>
      <c r="Q27" s="236"/>
      <c r="R27" s="236"/>
      <c r="S27" s="169"/>
    </row>
    <row r="28" spans="2:24">
      <c r="B28" s="90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299"/>
      <c r="E29" s="7"/>
      <c r="F29" s="7"/>
      <c r="G29" s="7"/>
      <c r="K29" s="299"/>
      <c r="L29" s="7"/>
      <c r="M29" s="7"/>
      <c r="N29" s="7"/>
      <c r="O29" s="7"/>
      <c r="P29" s="7"/>
      <c r="Q29" s="5"/>
      <c r="R29" s="5"/>
      <c r="S29" s="5"/>
    </row>
    <row r="30" spans="2:24">
      <c r="C30" s="299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299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9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299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299"/>
      <c r="E34" s="7"/>
      <c r="F34" s="7"/>
      <c r="G34" s="7"/>
      <c r="K34" s="2"/>
      <c r="L34" s="7"/>
      <c r="M34" s="7"/>
      <c r="N34" s="7"/>
      <c r="O34" s="7"/>
      <c r="P34" s="234"/>
    </row>
    <row r="35" spans="3:16">
      <c r="C35" s="299"/>
      <c r="E35" s="7"/>
      <c r="F35" s="7"/>
      <c r="G35" s="7"/>
      <c r="K35" s="299"/>
      <c r="L35" s="7"/>
      <c r="M35" s="7"/>
      <c r="N35" s="7"/>
      <c r="O35" s="7"/>
      <c r="P35" s="7"/>
    </row>
    <row r="36" spans="3:16">
      <c r="C36" s="299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9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299"/>
      <c r="E41" s="7"/>
      <c r="F41" s="7"/>
      <c r="G41" s="7"/>
      <c r="K41" s="299"/>
      <c r="L41" s="7"/>
      <c r="M41" s="7"/>
      <c r="N41" s="7"/>
      <c r="O41" s="7"/>
      <c r="P41" s="7"/>
    </row>
    <row r="42" spans="3:16">
      <c r="C42" s="29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299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F21" sqref="F21"/>
    </sheetView>
  </sheetViews>
  <sheetFormatPr defaultRowHeight="11.25"/>
  <cols>
    <col min="1" max="1" width="11.5703125" style="3" bestFit="1" customWidth="1"/>
    <col min="2" max="2" width="41.28515625" style="87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1" t="s">
        <v>1</v>
      </c>
      <c r="B1" s="487" t="s">
        <v>0</v>
      </c>
      <c r="C1" s="489" t="s">
        <v>85</v>
      </c>
      <c r="D1" s="483" t="s">
        <v>3</v>
      </c>
      <c r="E1" s="484"/>
      <c r="F1" s="485" t="s">
        <v>513</v>
      </c>
      <c r="G1" s="486"/>
      <c r="H1" s="472" t="s">
        <v>29</v>
      </c>
      <c r="I1" s="473"/>
      <c r="J1" s="473"/>
      <c r="K1" s="473"/>
      <c r="L1" s="473"/>
      <c r="M1" s="473"/>
      <c r="N1" s="474"/>
    </row>
    <row r="2" spans="1:14" s="8" customFormat="1" ht="23.25" customHeight="1" thickBot="1">
      <c r="A2" s="482"/>
      <c r="B2" s="488"/>
      <c r="C2" s="490"/>
      <c r="D2" s="44"/>
      <c r="E2" s="55" t="s">
        <v>9</v>
      </c>
      <c r="F2" s="324">
        <v>100</v>
      </c>
      <c r="G2" s="97" t="s">
        <v>499</v>
      </c>
      <c r="H2" s="475"/>
      <c r="I2" s="476"/>
      <c r="J2" s="476"/>
      <c r="K2" s="476"/>
      <c r="L2" s="476"/>
      <c r="M2" s="476"/>
      <c r="N2" s="477"/>
    </row>
    <row r="3" spans="1:14" s="142" customFormat="1" ht="15">
      <c r="A3" s="417" t="str">
        <f>'1-συμβολαια'!A3</f>
        <v>1ο</v>
      </c>
      <c r="B3" s="373" t="str">
        <f>'1-συμβολαια'!C3</f>
        <v>δάνειο τοκοχρεωλητικό</v>
      </c>
      <c r="C3" s="374">
        <f>'1-συμβολαια'!D3</f>
        <v>2500000</v>
      </c>
      <c r="D3" s="375">
        <v>5</v>
      </c>
      <c r="E3" s="375">
        <v>5</v>
      </c>
      <c r="F3" s="376">
        <f>(D3-1)*200</f>
        <v>800</v>
      </c>
      <c r="G3" s="376">
        <f>(E3-1)*200</f>
        <v>800</v>
      </c>
      <c r="H3" s="372"/>
      <c r="I3" s="372"/>
      <c r="J3" s="372"/>
      <c r="K3" s="377"/>
      <c r="L3" s="377"/>
      <c r="M3" s="377"/>
      <c r="N3" s="377"/>
    </row>
    <row r="4" spans="1:14" s="142" customFormat="1" ht="15">
      <c r="A4" s="417">
        <f>'1-συμβολαια'!A4</f>
        <v>0</v>
      </c>
      <c r="B4" s="373" t="str">
        <f>'1-συμβολαια'!C4</f>
        <v>υποθήκη</v>
      </c>
      <c r="C4" s="374">
        <f>'1-συμβολαια'!D4</f>
        <v>2500000</v>
      </c>
      <c r="D4" s="375">
        <v>5</v>
      </c>
      <c r="E4" s="375"/>
      <c r="F4" s="376">
        <f t="shared" ref="F4:F5" si="0">(D4-1)*200</f>
        <v>800</v>
      </c>
      <c r="G4" s="376"/>
      <c r="H4" s="372" t="s">
        <v>225</v>
      </c>
      <c r="I4" s="372" t="s">
        <v>132</v>
      </c>
      <c r="J4" s="372"/>
      <c r="K4" s="377"/>
      <c r="L4" s="377"/>
      <c r="M4" s="377"/>
      <c r="N4" s="377"/>
    </row>
    <row r="5" spans="1:14" s="142" customFormat="1" ht="15">
      <c r="A5" s="417">
        <f>'1-συμβολαια'!A5</f>
        <v>0</v>
      </c>
      <c r="B5" s="373" t="str">
        <f>'1-συμβολαια'!C5</f>
        <v>δανείου ΤΟΚΟΙ</v>
      </c>
      <c r="C5" s="374">
        <f>'1-συμβολαια'!D5</f>
        <v>6219290</v>
      </c>
      <c r="D5" s="375">
        <v>5</v>
      </c>
      <c r="E5" s="375"/>
      <c r="F5" s="376">
        <f t="shared" si="0"/>
        <v>800</v>
      </c>
      <c r="G5" s="376"/>
      <c r="H5" s="372" t="s">
        <v>225</v>
      </c>
      <c r="I5" s="372" t="s">
        <v>132</v>
      </c>
      <c r="J5" s="372"/>
      <c r="K5" s="377"/>
      <c r="L5" s="377"/>
      <c r="M5" s="377"/>
      <c r="N5" s="377"/>
    </row>
    <row r="6" spans="1:14" ht="15.75">
      <c r="A6" s="478" t="s">
        <v>60</v>
      </c>
      <c r="B6" s="479"/>
      <c r="C6" s="479"/>
      <c r="D6" s="479"/>
      <c r="E6" s="480"/>
      <c r="F6" s="300">
        <f>SUM(F3:F5)</f>
        <v>2400</v>
      </c>
      <c r="G6" s="300">
        <f>SUM(G3:G5)</f>
        <v>800</v>
      </c>
    </row>
    <row r="7" spans="1:14" ht="15.75">
      <c r="H7" s="144" t="s">
        <v>141</v>
      </c>
      <c r="I7" s="145"/>
      <c r="J7" s="145"/>
      <c r="K7" s="145"/>
      <c r="L7" s="145"/>
      <c r="M7" s="145"/>
    </row>
    <row r="8" spans="1:14" ht="15.75">
      <c r="I8" s="145" t="s">
        <v>142</v>
      </c>
      <c r="J8" s="145"/>
      <c r="K8" s="145"/>
      <c r="L8" s="145"/>
      <c r="M8" s="83"/>
    </row>
    <row r="9" spans="1:14" ht="15.75">
      <c r="J9" s="144" t="s">
        <v>143</v>
      </c>
    </row>
    <row r="10" spans="1:14">
      <c r="A10" s="2"/>
    </row>
    <row r="11" spans="1:14" ht="15.75">
      <c r="B11" s="318" t="s">
        <v>514</v>
      </c>
    </row>
    <row r="12" spans="1:14" ht="15.75">
      <c r="B12" s="3"/>
      <c r="C12" s="238" t="s">
        <v>61</v>
      </c>
      <c r="D12" s="3"/>
      <c r="H12" s="2"/>
      <c r="I12" s="2"/>
      <c r="J12" s="2"/>
    </row>
    <row r="14" spans="1:14">
      <c r="B14" s="136"/>
    </row>
    <row r="15" spans="1:14">
      <c r="B15" s="137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0"/>
  <sheetViews>
    <sheetView workbookViewId="0">
      <pane ySplit="2" topLeftCell="A3" activePane="bottomLeft" state="frozen"/>
      <selection pane="bottomLeft" activeCell="J12" sqref="J12:K12"/>
    </sheetView>
  </sheetViews>
  <sheetFormatPr defaultRowHeight="11.25"/>
  <cols>
    <col min="1" max="1" width="7.28515625" style="7" bestFit="1" customWidth="1"/>
    <col min="2" max="2" width="16.85546875" style="89" bestFit="1" customWidth="1"/>
    <col min="3" max="3" width="9.42578125" style="7" bestFit="1" customWidth="1"/>
    <col min="4" max="4" width="27" style="7" customWidth="1"/>
    <col min="5" max="7" width="4.140625" style="7" bestFit="1" customWidth="1"/>
    <col min="8" max="8" width="7.28515625" style="7" bestFit="1" customWidth="1"/>
    <col min="9" max="9" width="16" style="7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2" t="s">
        <v>1</v>
      </c>
      <c r="B1" s="497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86</v>
      </c>
      <c r="P1" s="501" t="s">
        <v>226</v>
      </c>
      <c r="Q1" s="491" t="s">
        <v>29</v>
      </c>
      <c r="R1" s="492"/>
      <c r="S1" s="492"/>
      <c r="T1" s="492"/>
      <c r="U1" s="493"/>
    </row>
    <row r="2" spans="1:24" ht="24" customHeight="1" thickBot="1">
      <c r="A2" s="433"/>
      <c r="B2" s="498"/>
      <c r="C2" s="308" t="s">
        <v>47</v>
      </c>
      <c r="D2" s="308" t="s">
        <v>48</v>
      </c>
      <c r="E2" s="308" t="s">
        <v>49</v>
      </c>
      <c r="F2" s="308" t="s">
        <v>50</v>
      </c>
      <c r="G2" s="35" t="s">
        <v>51</v>
      </c>
      <c r="H2" s="308" t="s">
        <v>47</v>
      </c>
      <c r="I2" s="308" t="s">
        <v>48</v>
      </c>
      <c r="J2" s="308" t="s">
        <v>49</v>
      </c>
      <c r="K2" s="308" t="s">
        <v>50</v>
      </c>
      <c r="L2" s="308" t="s">
        <v>51</v>
      </c>
      <c r="M2" s="308" t="s">
        <v>52</v>
      </c>
      <c r="N2" s="36" t="s">
        <v>53</v>
      </c>
      <c r="O2" s="504"/>
      <c r="P2" s="502"/>
      <c r="Q2" s="494"/>
      <c r="R2" s="495"/>
      <c r="S2" s="495"/>
      <c r="T2" s="495"/>
      <c r="U2" s="496"/>
    </row>
    <row r="3" spans="1:24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8">
        <v>1</v>
      </c>
      <c r="D3" s="378" t="s">
        <v>533</v>
      </c>
      <c r="E3" s="378"/>
      <c r="F3" s="378"/>
      <c r="G3" s="378"/>
      <c r="H3" s="378">
        <v>1</v>
      </c>
      <c r="I3" s="378" t="s">
        <v>534</v>
      </c>
      <c r="J3" s="378"/>
      <c r="K3" s="378"/>
      <c r="L3" s="378"/>
      <c r="M3" s="378"/>
      <c r="N3" s="378"/>
      <c r="O3" s="360"/>
      <c r="P3" s="361">
        <f>O3*('2-δικαιώμ'!N3+'3-φύλλα2α'!F3)</f>
        <v>0</v>
      </c>
      <c r="Q3" s="372"/>
      <c r="R3" s="372"/>
      <c r="S3" s="372"/>
      <c r="T3" s="372"/>
      <c r="U3" s="285"/>
    </row>
    <row r="4" spans="1:24" s="5" customFormat="1">
      <c r="A4" s="414">
        <f>'1-συμβολαια'!A4</f>
        <v>0</v>
      </c>
      <c r="B4" s="370" t="str">
        <f>'1-συμβολαια'!C4</f>
        <v>υποθήκη</v>
      </c>
      <c r="C4" s="378">
        <v>1</v>
      </c>
      <c r="D4" s="378" t="s">
        <v>533</v>
      </c>
      <c r="E4" s="378"/>
      <c r="F4" s="378"/>
      <c r="G4" s="378"/>
      <c r="H4" s="378">
        <v>1</v>
      </c>
      <c r="I4" s="378" t="s">
        <v>534</v>
      </c>
      <c r="J4" s="378"/>
      <c r="K4" s="378"/>
      <c r="L4" s="378"/>
      <c r="M4" s="378"/>
      <c r="N4" s="378"/>
      <c r="O4" s="360"/>
      <c r="P4" s="361">
        <f>O4*('2-δικαιώμ'!N4+'3-φύλλα2α'!F4)</f>
        <v>0</v>
      </c>
      <c r="Q4" s="372"/>
      <c r="R4" s="372"/>
      <c r="S4" s="372"/>
      <c r="T4" s="372"/>
      <c r="U4" s="285"/>
    </row>
    <row r="5" spans="1:24" s="5" customFormat="1">
      <c r="A5" s="414">
        <f>'1-συμβολαια'!A5</f>
        <v>0</v>
      </c>
      <c r="B5" s="370" t="str">
        <f>'1-συμβολαια'!C5</f>
        <v>δανείου ΤΟΚΟΙ</v>
      </c>
      <c r="C5" s="378">
        <v>1</v>
      </c>
      <c r="D5" s="378" t="s">
        <v>533</v>
      </c>
      <c r="E5" s="378"/>
      <c r="F5" s="378"/>
      <c r="G5" s="378"/>
      <c r="H5" s="378">
        <v>1</v>
      </c>
      <c r="I5" s="378" t="s">
        <v>534</v>
      </c>
      <c r="J5" s="378"/>
      <c r="K5" s="378"/>
      <c r="L5" s="378"/>
      <c r="M5" s="378"/>
      <c r="N5" s="378"/>
      <c r="O5" s="360"/>
      <c r="P5" s="361">
        <f>O5*('2-δικαιώμ'!N5+'3-φύλλα2α'!F5)</f>
        <v>0</v>
      </c>
      <c r="Q5" s="372"/>
      <c r="R5" s="372"/>
      <c r="S5" s="372"/>
      <c r="T5" s="372"/>
      <c r="U5" s="285"/>
    </row>
    <row r="6" spans="1:24">
      <c r="A6" s="430" t="s">
        <v>47</v>
      </c>
      <c r="B6" s="431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161">
        <f>SUM(P3:P5)</f>
        <v>0</v>
      </c>
    </row>
    <row r="8" spans="1:24">
      <c r="Q8" s="165" t="s">
        <v>144</v>
      </c>
      <c r="R8" s="309"/>
      <c r="S8" s="309"/>
      <c r="T8" s="309"/>
      <c r="U8" s="309"/>
      <c r="V8" s="309"/>
      <c r="W8" s="309"/>
      <c r="X8" s="309"/>
    </row>
    <row r="9" spans="1:24">
      <c r="R9" s="118" t="s">
        <v>145</v>
      </c>
      <c r="S9" s="118"/>
      <c r="T9" s="118"/>
      <c r="U9" s="118"/>
      <c r="V9" s="118"/>
      <c r="W9" s="118"/>
      <c r="X9" s="118"/>
    </row>
    <row r="10" spans="1:24">
      <c r="S10" s="165" t="s">
        <v>146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I30" sqref="I30"/>
    </sheetView>
  </sheetViews>
  <sheetFormatPr defaultRowHeight="11.25"/>
  <cols>
    <col min="1" max="1" width="7.28515625" style="7" bestFit="1" customWidth="1"/>
    <col min="2" max="2" width="39.140625" style="89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5.570312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2" t="s">
        <v>1</v>
      </c>
      <c r="B1" s="497" t="s">
        <v>0</v>
      </c>
      <c r="C1" s="438" t="s">
        <v>7</v>
      </c>
      <c r="D1" s="515" t="s">
        <v>3</v>
      </c>
      <c r="E1" s="516"/>
      <c r="F1" s="505" t="s">
        <v>515</v>
      </c>
      <c r="G1" s="506"/>
      <c r="H1" s="506"/>
      <c r="I1" s="506"/>
      <c r="J1" s="506"/>
      <c r="K1" s="506"/>
      <c r="L1" s="507"/>
      <c r="M1" s="508" t="s">
        <v>398</v>
      </c>
      <c r="N1" s="509"/>
      <c r="O1" s="510" t="s">
        <v>251</v>
      </c>
      <c r="P1" s="511"/>
      <c r="Q1" s="512" t="s">
        <v>397</v>
      </c>
      <c r="R1" s="514" t="s">
        <v>170</v>
      </c>
      <c r="S1" s="514"/>
      <c r="T1" s="514"/>
      <c r="U1" s="514"/>
      <c r="V1" s="514"/>
      <c r="W1" s="514"/>
      <c r="X1" s="514"/>
      <c r="Y1" s="514"/>
      <c r="Z1" s="514"/>
      <c r="AA1" s="514"/>
      <c r="AB1" s="514"/>
      <c r="AC1" s="514"/>
      <c r="AD1" s="514"/>
      <c r="AE1" s="514"/>
      <c r="AF1" s="514"/>
      <c r="AG1" s="514"/>
      <c r="AH1" s="514"/>
      <c r="AI1" s="514"/>
      <c r="AJ1" s="514"/>
      <c r="AK1" s="514"/>
      <c r="AL1" s="514"/>
      <c r="AM1" s="514"/>
      <c r="AN1" s="514"/>
      <c r="AO1" s="514"/>
    </row>
    <row r="2" spans="1:41" ht="23.25" thickBot="1">
      <c r="A2" s="433"/>
      <c r="B2" s="498"/>
      <c r="C2" s="439"/>
      <c r="D2" s="170" t="s">
        <v>4</v>
      </c>
      <c r="E2" s="350" t="s">
        <v>503</v>
      </c>
      <c r="F2" s="239" t="s">
        <v>4</v>
      </c>
      <c r="G2" s="171" t="s">
        <v>503</v>
      </c>
      <c r="H2" s="331" t="s">
        <v>47</v>
      </c>
      <c r="I2" s="171" t="s">
        <v>503</v>
      </c>
      <c r="J2" s="315" t="s">
        <v>357</v>
      </c>
      <c r="K2" s="315" t="s">
        <v>377</v>
      </c>
      <c r="L2" s="316" t="s">
        <v>359</v>
      </c>
      <c r="M2" s="239" t="s">
        <v>23</v>
      </c>
      <c r="N2" s="317" t="s">
        <v>87</v>
      </c>
      <c r="O2" s="239" t="s">
        <v>23</v>
      </c>
      <c r="P2" s="314" t="s">
        <v>9</v>
      </c>
      <c r="Q2" s="513"/>
      <c r="R2" s="319" t="s">
        <v>128</v>
      </c>
      <c r="S2" s="173" t="s">
        <v>168</v>
      </c>
      <c r="T2" s="319" t="s">
        <v>129</v>
      </c>
      <c r="U2" s="319" t="s">
        <v>253</v>
      </c>
      <c r="V2" s="173" t="s">
        <v>130</v>
      </c>
      <c r="W2" s="173" t="s">
        <v>254</v>
      </c>
      <c r="X2" s="173" t="s">
        <v>147</v>
      </c>
      <c r="Y2" s="173" t="s">
        <v>169</v>
      </c>
      <c r="Z2" s="173" t="s">
        <v>148</v>
      </c>
      <c r="AA2" s="173" t="s">
        <v>255</v>
      </c>
      <c r="AB2" s="173" t="s">
        <v>149</v>
      </c>
      <c r="AC2" s="173" t="s">
        <v>256</v>
      </c>
      <c r="AD2" s="173" t="s">
        <v>150</v>
      </c>
      <c r="AE2" s="173" t="s">
        <v>268</v>
      </c>
      <c r="AF2" s="173" t="s">
        <v>269</v>
      </c>
      <c r="AG2" s="283" t="s">
        <v>270</v>
      </c>
      <c r="AH2" s="173" t="s">
        <v>271</v>
      </c>
      <c r="AI2" s="173" t="s">
        <v>272</v>
      </c>
      <c r="AJ2" s="173" t="s">
        <v>456</v>
      </c>
      <c r="AK2" s="173" t="s">
        <v>457</v>
      </c>
      <c r="AL2" s="173"/>
      <c r="AM2" s="311" t="s">
        <v>91</v>
      </c>
      <c r="AN2" s="267" t="s">
        <v>47</v>
      </c>
      <c r="AO2" s="268" t="s">
        <v>29</v>
      </c>
    </row>
    <row r="3" spans="1:41" s="5" customFormat="1">
      <c r="A3" s="414" t="str">
        <f>'1-συμβολαια'!A3</f>
        <v>1ο</v>
      </c>
      <c r="B3" s="370" t="str">
        <f>'1-συμβολαια'!C3</f>
        <v>δάνειο τοκοχρεωλητικό</v>
      </c>
      <c r="C3" s="371">
        <f>'1-συμβολαια'!D3</f>
        <v>2500000</v>
      </c>
      <c r="D3" s="379">
        <f>'3-φύλλα2α'!D3</f>
        <v>5</v>
      </c>
      <c r="E3" s="379">
        <f>'3-φύλλα2α'!E3</f>
        <v>5</v>
      </c>
      <c r="F3" s="378">
        <v>2</v>
      </c>
      <c r="G3" s="378">
        <v>2</v>
      </c>
      <c r="H3" s="361">
        <f>F3*D3*200</f>
        <v>2000</v>
      </c>
      <c r="I3" s="361">
        <f>G3*E3*200</f>
        <v>2000</v>
      </c>
      <c r="J3" s="380">
        <f t="shared" ref="J3:J5" si="0">H3*5%</f>
        <v>100</v>
      </c>
      <c r="K3" s="380">
        <f t="shared" ref="K3:K5" si="1">H3*5%</f>
        <v>100</v>
      </c>
      <c r="L3" s="380">
        <f t="shared" ref="L3:L5" si="2">H3*1%</f>
        <v>20</v>
      </c>
      <c r="M3" s="380">
        <f t="shared" ref="M3:M5" si="3">H3-O3</f>
        <v>1780</v>
      </c>
      <c r="N3" s="380">
        <f t="shared" ref="N3:N5" si="4">I3-P3</f>
        <v>1780</v>
      </c>
      <c r="O3" s="380">
        <f t="shared" ref="O3:O5" si="5">J3+K3+L3</f>
        <v>220</v>
      </c>
      <c r="P3" s="380">
        <f t="shared" ref="P3:P5" si="6">I3*11%</f>
        <v>220</v>
      </c>
      <c r="Q3" s="380">
        <f t="shared" ref="Q3:Q5" si="7">O3-P3</f>
        <v>0</v>
      </c>
      <c r="R3" s="381"/>
      <c r="S3" s="382"/>
      <c r="T3" s="381"/>
      <c r="U3" s="381"/>
      <c r="V3" s="382"/>
      <c r="W3" s="382"/>
      <c r="X3" s="382"/>
      <c r="Y3" s="381"/>
      <c r="Z3" s="382"/>
      <c r="AA3" s="381"/>
      <c r="AB3" s="382"/>
      <c r="AC3" s="382"/>
      <c r="AD3" s="382"/>
      <c r="AE3" s="382"/>
      <c r="AF3" s="383"/>
      <c r="AG3" s="383"/>
      <c r="AH3" s="383"/>
      <c r="AI3" s="383"/>
      <c r="AJ3" s="383"/>
      <c r="AK3" s="383"/>
      <c r="AL3" s="383"/>
      <c r="AM3" s="384">
        <f t="shared" ref="AM3:AM5" si="8">U3+Y3+AA3+AI3+AK3</f>
        <v>0</v>
      </c>
      <c r="AN3" s="384">
        <f t="shared" ref="AN3:AN5" si="9">R3+S3+T3+V3+W3+X3+Z3+AB3+AC3+AD3+AE3++AF3+AG3+AH3+AJ3</f>
        <v>0</v>
      </c>
      <c r="AO3" s="285"/>
    </row>
    <row r="4" spans="1:41" s="5" customFormat="1">
      <c r="A4" s="414">
        <f>'1-συμβολαια'!A4</f>
        <v>0</v>
      </c>
      <c r="B4" s="370" t="str">
        <f>'1-συμβολαια'!C4</f>
        <v>υποθήκη</v>
      </c>
      <c r="C4" s="371">
        <f>'1-συμβολαια'!D4</f>
        <v>2500000</v>
      </c>
      <c r="D4" s="379">
        <f>'3-φύλλα2α'!D4</f>
        <v>5</v>
      </c>
      <c r="E4" s="379">
        <f>'3-φύλλα2α'!E4</f>
        <v>0</v>
      </c>
      <c r="F4" s="378"/>
      <c r="G4" s="378"/>
      <c r="H4" s="361">
        <f t="shared" ref="H4:H5" si="10">F4*D4*200</f>
        <v>0</v>
      </c>
      <c r="I4" s="361">
        <f t="shared" ref="I4:I5" si="11">G4*E4*200</f>
        <v>0</v>
      </c>
      <c r="J4" s="380">
        <f t="shared" si="0"/>
        <v>0</v>
      </c>
      <c r="K4" s="380">
        <f t="shared" si="1"/>
        <v>0</v>
      </c>
      <c r="L4" s="380">
        <f t="shared" si="2"/>
        <v>0</v>
      </c>
      <c r="M4" s="380">
        <f t="shared" si="3"/>
        <v>0</v>
      </c>
      <c r="N4" s="380">
        <f t="shared" si="4"/>
        <v>0</v>
      </c>
      <c r="O4" s="380">
        <f t="shared" si="5"/>
        <v>0</v>
      </c>
      <c r="P4" s="380">
        <f t="shared" si="6"/>
        <v>0</v>
      </c>
      <c r="Q4" s="380">
        <f t="shared" si="7"/>
        <v>0</v>
      </c>
      <c r="R4" s="381"/>
      <c r="S4" s="382"/>
      <c r="T4" s="381">
        <v>1000</v>
      </c>
      <c r="U4" s="381">
        <v>120</v>
      </c>
      <c r="V4" s="382"/>
      <c r="W4" s="382"/>
      <c r="X4" s="382"/>
      <c r="Y4" s="381"/>
      <c r="Z4" s="382"/>
      <c r="AA4" s="381"/>
      <c r="AB4" s="382"/>
      <c r="AC4" s="382"/>
      <c r="AD4" s="382"/>
      <c r="AE4" s="382"/>
      <c r="AF4" s="383"/>
      <c r="AG4" s="383"/>
      <c r="AH4" s="383"/>
      <c r="AI4" s="383"/>
      <c r="AJ4" s="383"/>
      <c r="AK4" s="383"/>
      <c r="AL4" s="383"/>
      <c r="AM4" s="384">
        <f t="shared" si="8"/>
        <v>120</v>
      </c>
      <c r="AN4" s="384">
        <f t="shared" si="9"/>
        <v>1000</v>
      </c>
      <c r="AO4" s="285"/>
    </row>
    <row r="5" spans="1:41" s="5" customFormat="1">
      <c r="A5" s="414">
        <f>'1-συμβολαια'!A5</f>
        <v>0</v>
      </c>
      <c r="B5" s="370" t="str">
        <f>'1-συμβολαια'!C5</f>
        <v>δανείου ΤΟΚΟΙ</v>
      </c>
      <c r="C5" s="371">
        <f>'1-συμβολαια'!D5</f>
        <v>6219290</v>
      </c>
      <c r="D5" s="379">
        <f>'3-φύλλα2α'!D5</f>
        <v>5</v>
      </c>
      <c r="E5" s="379">
        <f>'3-φύλλα2α'!E5</f>
        <v>0</v>
      </c>
      <c r="F5" s="378"/>
      <c r="G5" s="378"/>
      <c r="H5" s="361">
        <f t="shared" si="10"/>
        <v>0</v>
      </c>
      <c r="I5" s="361">
        <f t="shared" si="11"/>
        <v>0</v>
      </c>
      <c r="J5" s="380">
        <f t="shared" si="0"/>
        <v>0</v>
      </c>
      <c r="K5" s="380">
        <f t="shared" si="1"/>
        <v>0</v>
      </c>
      <c r="L5" s="380">
        <f t="shared" si="2"/>
        <v>0</v>
      </c>
      <c r="M5" s="380">
        <f t="shared" si="3"/>
        <v>0</v>
      </c>
      <c r="N5" s="380">
        <f t="shared" si="4"/>
        <v>0</v>
      </c>
      <c r="O5" s="380">
        <f t="shared" si="5"/>
        <v>0</v>
      </c>
      <c r="P5" s="380">
        <f t="shared" si="6"/>
        <v>0</v>
      </c>
      <c r="Q5" s="380">
        <f t="shared" si="7"/>
        <v>0</v>
      </c>
      <c r="R5" s="381"/>
      <c r="S5" s="382"/>
      <c r="T5" s="381"/>
      <c r="U5" s="381"/>
      <c r="V5" s="382"/>
      <c r="W5" s="382"/>
      <c r="X5" s="382"/>
      <c r="Y5" s="381"/>
      <c r="Z5" s="382"/>
      <c r="AA5" s="381"/>
      <c r="AB5" s="382"/>
      <c r="AC5" s="382"/>
      <c r="AD5" s="382"/>
      <c r="AE5" s="382"/>
      <c r="AF5" s="383"/>
      <c r="AG5" s="383"/>
      <c r="AH5" s="383"/>
      <c r="AI5" s="383"/>
      <c r="AJ5" s="383"/>
      <c r="AK5" s="383"/>
      <c r="AL5" s="383"/>
      <c r="AM5" s="384">
        <f t="shared" si="8"/>
        <v>0</v>
      </c>
      <c r="AN5" s="384">
        <f t="shared" si="9"/>
        <v>0</v>
      </c>
      <c r="AO5" s="285"/>
    </row>
    <row r="6" spans="1:41">
      <c r="A6" s="430" t="s">
        <v>47</v>
      </c>
      <c r="B6" s="431"/>
      <c r="C6" s="431"/>
      <c r="D6" s="431"/>
      <c r="E6" s="431"/>
      <c r="F6" s="161">
        <f t="shared" ref="F6:Y6" si="12">SUM(F3:F5)</f>
        <v>2</v>
      </c>
      <c r="G6" s="161">
        <f t="shared" si="12"/>
        <v>2</v>
      </c>
      <c r="H6" s="161">
        <f t="shared" si="12"/>
        <v>2000</v>
      </c>
      <c r="I6" s="161">
        <f t="shared" si="12"/>
        <v>2000</v>
      </c>
      <c r="J6" s="161">
        <f t="shared" si="12"/>
        <v>100</v>
      </c>
      <c r="K6" s="161">
        <f t="shared" si="12"/>
        <v>100</v>
      </c>
      <c r="L6" s="161">
        <f t="shared" si="12"/>
        <v>20</v>
      </c>
      <c r="M6" s="161">
        <f t="shared" si="12"/>
        <v>1780</v>
      </c>
      <c r="N6" s="161">
        <f t="shared" si="12"/>
        <v>1780</v>
      </c>
      <c r="O6" s="161">
        <f t="shared" si="12"/>
        <v>220</v>
      </c>
      <c r="P6" s="161">
        <f t="shared" si="12"/>
        <v>220</v>
      </c>
      <c r="Q6" s="161">
        <f t="shared" si="12"/>
        <v>0</v>
      </c>
      <c r="R6" s="161">
        <f t="shared" si="12"/>
        <v>0</v>
      </c>
      <c r="S6" s="161">
        <f t="shared" si="12"/>
        <v>0</v>
      </c>
      <c r="T6" s="161">
        <f t="shared" si="12"/>
        <v>1000</v>
      </c>
      <c r="U6" s="161">
        <f t="shared" si="12"/>
        <v>120</v>
      </c>
      <c r="V6" s="161">
        <f t="shared" si="12"/>
        <v>0</v>
      </c>
      <c r="W6" s="161">
        <f t="shared" si="12"/>
        <v>0</v>
      </c>
      <c r="X6" s="161">
        <f t="shared" si="12"/>
        <v>0</v>
      </c>
      <c r="Y6" s="161">
        <f t="shared" si="12"/>
        <v>0</v>
      </c>
      <c r="Z6" s="161"/>
      <c r="AA6" s="161">
        <f t="shared" ref="AA6:AF6" si="13">SUM(AA3:AA5)</f>
        <v>0</v>
      </c>
      <c r="AB6" s="161">
        <f t="shared" si="13"/>
        <v>0</v>
      </c>
      <c r="AC6" s="161">
        <f t="shared" si="13"/>
        <v>0</v>
      </c>
      <c r="AD6" s="161">
        <f t="shared" si="13"/>
        <v>0</v>
      </c>
      <c r="AE6" s="161">
        <f t="shared" si="13"/>
        <v>0</v>
      </c>
      <c r="AF6" s="161">
        <f t="shared" si="13"/>
        <v>0</v>
      </c>
      <c r="AG6" s="310"/>
      <c r="AH6" s="161">
        <f>SUM(AH3:AH5)</f>
        <v>0</v>
      </c>
      <c r="AI6" s="161">
        <f>SUM(AI3:AI5)</f>
        <v>0</v>
      </c>
      <c r="AJ6" s="161"/>
      <c r="AK6" s="161"/>
      <c r="AL6" s="161">
        <f>SUM(AL3:AL5)</f>
        <v>0</v>
      </c>
      <c r="AM6" s="161">
        <f>SUM(AM3:AM5)</f>
        <v>120</v>
      </c>
      <c r="AN6" s="161">
        <f>SUM(AN3:AN5)</f>
        <v>1000</v>
      </c>
    </row>
    <row r="8" spans="1:41">
      <c r="R8" s="325" t="s">
        <v>493</v>
      </c>
      <c r="S8" s="176"/>
      <c r="T8" s="320"/>
      <c r="U8" s="320"/>
      <c r="V8" s="176"/>
      <c r="W8" s="176"/>
      <c r="X8" s="177"/>
      <c r="Y8" s="177"/>
      <c r="Z8" s="177"/>
      <c r="AA8" s="177"/>
      <c r="AB8" s="177"/>
      <c r="AC8" s="177"/>
      <c r="AD8" s="177"/>
      <c r="AE8" s="83"/>
      <c r="AF8" s="83"/>
      <c r="AG8" s="83"/>
      <c r="AH8" s="83"/>
      <c r="AI8" s="83"/>
      <c r="AJ8" s="83"/>
      <c r="AK8" s="83"/>
      <c r="AL8" s="83"/>
      <c r="AM8" s="83"/>
      <c r="AN8" s="83"/>
    </row>
    <row r="9" spans="1:41">
      <c r="B9" s="7"/>
      <c r="C9" s="7"/>
      <c r="D9" s="7"/>
      <c r="E9" s="7"/>
      <c r="R9" s="321"/>
      <c r="S9" s="178" t="s">
        <v>490</v>
      </c>
      <c r="T9" s="321"/>
      <c r="U9" s="321"/>
      <c r="V9" s="177"/>
      <c r="W9" s="177"/>
      <c r="X9" s="177"/>
      <c r="Y9" s="177"/>
      <c r="Z9" s="177"/>
      <c r="AA9" s="177"/>
      <c r="AB9" s="177"/>
      <c r="AC9" s="177"/>
      <c r="AD9" s="177"/>
      <c r="AE9" s="83"/>
      <c r="AF9" s="83"/>
      <c r="AG9" s="83"/>
      <c r="AH9" s="83"/>
      <c r="AI9" s="83"/>
      <c r="AJ9" s="83"/>
      <c r="AK9" s="83"/>
      <c r="AL9" s="83"/>
      <c r="AM9" s="83"/>
      <c r="AN9" s="83"/>
    </row>
    <row r="10" spans="1:41">
      <c r="R10" s="321"/>
      <c r="S10" s="177"/>
      <c r="T10" s="325" t="s">
        <v>227</v>
      </c>
      <c r="U10" s="321"/>
      <c r="V10" s="177"/>
      <c r="W10" s="177"/>
      <c r="X10" s="177"/>
      <c r="Y10" s="177"/>
      <c r="Z10" s="177"/>
      <c r="AA10" s="177"/>
      <c r="AB10" s="177"/>
      <c r="AC10" s="177"/>
      <c r="AD10" s="177"/>
      <c r="AE10" s="83"/>
      <c r="AF10" s="83"/>
      <c r="AG10" s="83"/>
      <c r="AH10" s="83"/>
      <c r="AI10" s="83"/>
      <c r="AJ10" s="83"/>
      <c r="AK10" s="83"/>
      <c r="AL10" s="83"/>
      <c r="AM10" s="83"/>
      <c r="AN10" s="83"/>
    </row>
    <row r="11" spans="1:41" ht="15.75">
      <c r="B11" s="318" t="s">
        <v>514</v>
      </c>
      <c r="R11" s="321"/>
      <c r="S11" s="177"/>
      <c r="T11" s="321"/>
      <c r="U11" s="322" t="s">
        <v>228</v>
      </c>
      <c r="V11" s="177"/>
      <c r="W11" s="177"/>
      <c r="X11" s="177"/>
      <c r="Y11" s="177"/>
      <c r="Z11" s="177"/>
      <c r="AA11" s="177"/>
      <c r="AB11" s="177"/>
      <c r="AC11" s="177"/>
      <c r="AD11" s="177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H12" s="7">
        <f>H3/F3</f>
        <v>1000</v>
      </c>
      <c r="R12" s="321"/>
      <c r="S12" s="177"/>
      <c r="T12" s="321"/>
      <c r="U12" s="321"/>
      <c r="V12" s="175" t="s">
        <v>491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83"/>
      <c r="AN12" s="83"/>
    </row>
    <row r="13" spans="1:41">
      <c r="B13" s="336"/>
      <c r="R13" s="321"/>
      <c r="S13" s="177"/>
      <c r="T13" s="321"/>
      <c r="U13" s="321"/>
      <c r="V13" s="177"/>
      <c r="W13" s="178" t="s">
        <v>229</v>
      </c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83"/>
      <c r="AN13" s="83"/>
    </row>
    <row r="14" spans="1:41">
      <c r="B14" s="336"/>
      <c r="H14" s="7" t="s">
        <v>522</v>
      </c>
      <c r="R14" s="321"/>
      <c r="S14" s="177"/>
      <c r="T14" s="321"/>
      <c r="U14" s="321"/>
      <c r="V14" s="177"/>
      <c r="W14" s="177"/>
      <c r="X14" s="175" t="s">
        <v>230</v>
      </c>
      <c r="Y14" s="175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83"/>
      <c r="AN14" s="83"/>
    </row>
    <row r="15" spans="1:41">
      <c r="B15" s="336"/>
      <c r="R15" s="321"/>
      <c r="S15" s="177"/>
      <c r="T15" s="321"/>
      <c r="U15" s="321"/>
      <c r="V15" s="177"/>
      <c r="W15" s="177"/>
      <c r="X15" s="177"/>
      <c r="Y15" s="178" t="s">
        <v>257</v>
      </c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3"/>
      <c r="AN15" s="83"/>
    </row>
    <row r="16" spans="1:41">
      <c r="B16" s="336"/>
      <c r="R16" s="321"/>
      <c r="S16" s="177"/>
      <c r="T16" s="321"/>
      <c r="U16" s="321"/>
      <c r="V16" s="177"/>
      <c r="W16" s="177"/>
      <c r="X16" s="177"/>
      <c r="Y16" s="177"/>
      <c r="Z16" s="175" t="s">
        <v>231</v>
      </c>
      <c r="AA16" s="178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3"/>
      <c r="AN16" s="83"/>
      <c r="AO16" s="174"/>
    </row>
    <row r="17" spans="2:41">
      <c r="B17" s="336"/>
      <c r="R17" s="321"/>
      <c r="S17" s="177"/>
      <c r="T17" s="321"/>
      <c r="U17" s="321"/>
      <c r="V17" s="177"/>
      <c r="W17" s="177"/>
      <c r="X17" s="177"/>
      <c r="Y17" s="177"/>
      <c r="Z17" s="178"/>
      <c r="AA17" s="178" t="s">
        <v>258</v>
      </c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3"/>
      <c r="AN17" s="83"/>
      <c r="AO17" s="174"/>
    </row>
    <row r="18" spans="2:41">
      <c r="B18" s="336"/>
      <c r="R18" s="321"/>
      <c r="S18" s="177"/>
      <c r="T18" s="321"/>
      <c r="U18" s="321"/>
      <c r="V18" s="177"/>
      <c r="W18" s="177"/>
      <c r="X18" s="177"/>
      <c r="Y18" s="177"/>
      <c r="Z18" s="177"/>
      <c r="AA18" s="177"/>
      <c r="AB18" s="175" t="s">
        <v>232</v>
      </c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3"/>
      <c r="AN18" s="178"/>
    </row>
    <row r="19" spans="2:41">
      <c r="D19" s="299"/>
      <c r="F19" s="299"/>
      <c r="R19" s="321"/>
      <c r="S19" s="177"/>
      <c r="T19" s="321"/>
      <c r="U19" s="321"/>
      <c r="V19" s="177"/>
      <c r="W19" s="177"/>
      <c r="X19" s="177"/>
      <c r="Y19" s="177"/>
      <c r="Z19" s="177"/>
      <c r="AA19" s="177"/>
      <c r="AB19" s="177"/>
      <c r="AC19" s="178" t="s">
        <v>233</v>
      </c>
      <c r="AD19" s="177"/>
      <c r="AE19" s="177"/>
      <c r="AF19" s="177"/>
      <c r="AG19" s="177"/>
      <c r="AH19" s="177"/>
      <c r="AI19" s="177"/>
      <c r="AJ19" s="177"/>
      <c r="AK19" s="177"/>
      <c r="AL19" s="177"/>
      <c r="AM19" s="83"/>
      <c r="AN19" s="83"/>
    </row>
    <row r="20" spans="2:41">
      <c r="D20" s="299"/>
      <c r="F20" s="2"/>
      <c r="R20" s="321"/>
      <c r="S20" s="177"/>
      <c r="T20" s="321"/>
      <c r="U20" s="321"/>
      <c r="V20" s="177"/>
      <c r="W20" s="177"/>
      <c r="X20" s="177"/>
      <c r="Y20" s="177"/>
      <c r="Z20" s="177"/>
      <c r="AA20" s="177"/>
      <c r="AB20" s="177"/>
      <c r="AC20" s="177"/>
      <c r="AD20" s="175" t="s">
        <v>273</v>
      </c>
      <c r="AE20" s="179"/>
      <c r="AF20" s="179"/>
      <c r="AG20" s="179"/>
      <c r="AH20" s="179"/>
      <c r="AI20" s="179"/>
      <c r="AJ20" s="179"/>
      <c r="AK20" s="179"/>
      <c r="AL20" s="179"/>
      <c r="AM20" s="178"/>
    </row>
    <row r="21" spans="2:41">
      <c r="D21" s="299"/>
      <c r="F21" s="2"/>
      <c r="R21" s="323"/>
      <c r="S21" s="83"/>
      <c r="T21" s="323"/>
      <c r="U21" s="323"/>
      <c r="V21" s="177"/>
      <c r="W21" s="177"/>
      <c r="X21" s="177"/>
      <c r="Y21" s="177"/>
      <c r="Z21" s="177"/>
      <c r="AA21" s="177"/>
      <c r="AB21" s="177"/>
      <c r="AC21" s="177"/>
      <c r="AD21" s="177"/>
      <c r="AE21" s="175" t="s">
        <v>274</v>
      </c>
      <c r="AF21" s="178"/>
      <c r="AG21" s="178"/>
      <c r="AH21" s="178"/>
      <c r="AI21" s="178"/>
      <c r="AJ21" s="178"/>
      <c r="AK21" s="178"/>
      <c r="AL21" s="178"/>
      <c r="AM21" s="83"/>
    </row>
    <row r="22" spans="2:41">
      <c r="D22" s="299"/>
      <c r="F22" s="2"/>
      <c r="R22" s="7"/>
      <c r="S22" s="2"/>
      <c r="T22" s="7"/>
      <c r="U22" s="7"/>
      <c r="AF22" s="178" t="s">
        <v>275</v>
      </c>
      <c r="AG22" s="179"/>
      <c r="AH22" s="179"/>
      <c r="AI22" s="179"/>
      <c r="AJ22" s="179"/>
      <c r="AK22" s="179"/>
    </row>
    <row r="23" spans="2:41">
      <c r="D23" s="299"/>
      <c r="E23" s="7"/>
      <c r="F23" s="2"/>
      <c r="M23" s="234"/>
      <c r="AF23" s="177"/>
      <c r="AG23" s="284" t="s">
        <v>276</v>
      </c>
      <c r="AH23" s="284"/>
      <c r="AI23" s="284"/>
      <c r="AJ23" s="284"/>
      <c r="AK23" s="284"/>
      <c r="AL23" s="284"/>
    </row>
    <row r="24" spans="2:41">
      <c r="D24" s="299"/>
      <c r="E24" s="7"/>
      <c r="F24" s="2"/>
      <c r="M24" s="234"/>
      <c r="AG24" s="177"/>
      <c r="AH24" s="175" t="s">
        <v>461</v>
      </c>
      <c r="AI24" s="177"/>
      <c r="AJ24" s="177"/>
      <c r="AK24" s="177"/>
      <c r="AL24" s="178"/>
    </row>
    <row r="25" spans="2:41">
      <c r="D25" s="299"/>
      <c r="F25" s="299"/>
      <c r="AI25" s="178" t="s">
        <v>458</v>
      </c>
      <c r="AJ25" s="178"/>
      <c r="AK25" s="178"/>
    </row>
    <row r="26" spans="2:41">
      <c r="C26" s="7"/>
      <c r="D26" s="7"/>
      <c r="E26" s="7"/>
      <c r="AJ26" s="175" t="s">
        <v>459</v>
      </c>
      <c r="AK26" s="177"/>
    </row>
    <row r="27" spans="2:41">
      <c r="C27" s="7"/>
      <c r="D27" s="7"/>
      <c r="E27" s="7"/>
      <c r="AK27" s="178" t="s">
        <v>460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299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F34" sqref="F34"/>
    </sheetView>
  </sheetViews>
  <sheetFormatPr defaultRowHeight="11.25"/>
  <cols>
    <col min="1" max="1" width="7.5703125" style="7" bestFit="1" customWidth="1"/>
    <col min="2" max="2" width="38.140625" style="87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0" t="s">
        <v>31</v>
      </c>
      <c r="B1" s="521"/>
      <c r="C1" s="521"/>
      <c r="D1" s="522"/>
      <c r="E1" s="524" t="s">
        <v>500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12" t="s">
        <v>69</v>
      </c>
      <c r="S1" s="532" t="s">
        <v>160</v>
      </c>
      <c r="T1" s="520" t="s">
        <v>13</v>
      </c>
      <c r="U1" s="521"/>
      <c r="V1" s="521"/>
      <c r="W1" s="521"/>
      <c r="X1" s="521"/>
      <c r="Y1" s="521"/>
      <c r="Z1" s="521"/>
      <c r="AA1" s="521"/>
      <c r="AB1" s="521"/>
      <c r="AC1" s="522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20" t="s">
        <v>15</v>
      </c>
      <c r="AN1" s="521"/>
      <c r="AO1" s="521"/>
      <c r="AP1" s="521"/>
      <c r="AQ1" s="521"/>
      <c r="AR1" s="521"/>
      <c r="AS1" s="521"/>
      <c r="AT1" s="521"/>
      <c r="AU1" s="521"/>
      <c r="AV1" s="522"/>
      <c r="AW1" s="534" t="s">
        <v>16</v>
      </c>
      <c r="AX1" s="534"/>
      <c r="AY1" s="534"/>
      <c r="AZ1" s="534"/>
      <c r="BA1" s="534"/>
      <c r="BB1" s="534"/>
      <c r="BC1" s="534"/>
      <c r="BD1" s="534"/>
      <c r="BE1" s="535" t="s">
        <v>17</v>
      </c>
      <c r="BF1" s="536"/>
      <c r="BG1" s="536"/>
      <c r="BH1" s="536"/>
      <c r="BI1" s="537"/>
    </row>
    <row r="2" spans="1:61" s="4" customFormat="1" ht="45.75" customHeight="1" thickBot="1">
      <c r="A2" s="75" t="s">
        <v>19</v>
      </c>
      <c r="B2" s="85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252</v>
      </c>
      <c r="H2" s="37" t="s">
        <v>72</v>
      </c>
      <c r="I2" s="530" t="s">
        <v>29</v>
      </c>
      <c r="J2" s="531"/>
      <c r="K2" s="37" t="s">
        <v>151</v>
      </c>
      <c r="L2" s="37" t="s">
        <v>152</v>
      </c>
      <c r="M2" s="37" t="s">
        <v>91</v>
      </c>
      <c r="N2" s="37" t="s">
        <v>495</v>
      </c>
      <c r="O2" s="37" t="s">
        <v>159</v>
      </c>
      <c r="P2" s="91" t="s">
        <v>97</v>
      </c>
      <c r="Q2" s="113" t="s">
        <v>96</v>
      </c>
      <c r="R2" s="513"/>
      <c r="S2" s="533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6" t="s">
        <v>29</v>
      </c>
      <c r="AC2" s="527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528" t="s">
        <v>29</v>
      </c>
      <c r="AL2" s="529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6" t="s">
        <v>29</v>
      </c>
      <c r="AV2" s="527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6" t="s">
        <v>29</v>
      </c>
      <c r="BI2" s="527"/>
    </row>
    <row r="3" spans="1:61" s="5" customFormat="1">
      <c r="A3" s="302" t="str">
        <f>'1-συμβολαια'!A3</f>
        <v>1ο</v>
      </c>
      <c r="B3" s="385" t="str">
        <f>'1-συμβολαια'!C3</f>
        <v>δάνειο τοκοχρεωλητικό</v>
      </c>
      <c r="C3" s="360" t="str">
        <f>'4-πολλυπρ'!D3</f>
        <v>τραπεζα ;;;??? [= ;;;???καβαλας</v>
      </c>
      <c r="D3" s="360" t="str">
        <f>'4-πολλυπρ'!I3</f>
        <v>219-128κ</v>
      </c>
      <c r="E3" s="360"/>
      <c r="F3" s="386"/>
      <c r="G3" s="371"/>
      <c r="H3" s="371"/>
      <c r="I3" s="387"/>
      <c r="J3" s="387"/>
      <c r="K3" s="371"/>
      <c r="L3" s="371"/>
      <c r="M3" s="371"/>
      <c r="N3" s="371"/>
      <c r="O3" s="371">
        <f t="shared" ref="O3:O5" si="0">K3+L3</f>
        <v>0</v>
      </c>
      <c r="P3" s="360"/>
      <c r="Q3" s="360"/>
      <c r="R3" s="360"/>
      <c r="S3" s="388"/>
      <c r="T3" s="389"/>
      <c r="U3" s="366"/>
      <c r="V3" s="390" t="s">
        <v>399</v>
      </c>
      <c r="W3" s="366"/>
      <c r="X3" s="390" t="s">
        <v>9</v>
      </c>
      <c r="Y3" s="391"/>
      <c r="Z3" s="366"/>
      <c r="AA3" s="366"/>
      <c r="AB3" s="366"/>
      <c r="AC3" s="366"/>
      <c r="AD3" s="389"/>
      <c r="AE3" s="366"/>
      <c r="AF3" s="366"/>
      <c r="AG3" s="366"/>
      <c r="AH3" s="366"/>
      <c r="AI3" s="378"/>
      <c r="AJ3" s="378"/>
      <c r="AK3" s="378"/>
      <c r="AL3" s="366"/>
      <c r="AM3" s="366"/>
      <c r="AN3" s="366"/>
      <c r="AO3" s="390" t="s">
        <v>399</v>
      </c>
      <c r="AP3" s="366"/>
      <c r="AQ3" s="390" t="s">
        <v>9</v>
      </c>
      <c r="AR3" s="366"/>
      <c r="AS3" s="366"/>
      <c r="AT3" s="366"/>
      <c r="AU3" s="366"/>
      <c r="AV3" s="366"/>
      <c r="AW3" s="366"/>
      <c r="AX3" s="366"/>
      <c r="AY3" s="366"/>
      <c r="AZ3" s="366"/>
      <c r="BA3" s="366"/>
      <c r="BB3" s="366"/>
      <c r="BC3" s="366"/>
      <c r="BD3" s="366"/>
      <c r="BE3" s="366"/>
      <c r="BF3" s="366"/>
      <c r="BG3" s="389"/>
      <c r="BH3" s="366"/>
      <c r="BI3" s="366"/>
    </row>
    <row r="4" spans="1:61" s="5" customFormat="1">
      <c r="A4" s="302">
        <f>'1-συμβολαια'!A4</f>
        <v>0</v>
      </c>
      <c r="B4" s="385" t="str">
        <f>'1-συμβολαια'!C4</f>
        <v>υποθήκη</v>
      </c>
      <c r="C4" s="360" t="str">
        <f>'4-πολλυπρ'!D4</f>
        <v>τραπεζα ;;;??? [= ;;;???καβαλας</v>
      </c>
      <c r="D4" s="360" t="str">
        <f>'4-πολλυπρ'!I4</f>
        <v>219-128κ</v>
      </c>
      <c r="E4" s="360">
        <v>1</v>
      </c>
      <c r="F4" s="371">
        <f>E4*300</f>
        <v>300</v>
      </c>
      <c r="G4" s="371">
        <v>300</v>
      </c>
      <c r="H4" s="371">
        <f t="shared" ref="H4" si="1">F4+G4</f>
        <v>600</v>
      </c>
      <c r="I4" s="387" t="s">
        <v>157</v>
      </c>
      <c r="J4" s="387" t="s">
        <v>158</v>
      </c>
      <c r="K4" s="371">
        <v>500</v>
      </c>
      <c r="L4" s="371">
        <v>500</v>
      </c>
      <c r="M4" s="371">
        <v>80</v>
      </c>
      <c r="N4" s="371"/>
      <c r="O4" s="371">
        <f t="shared" si="0"/>
        <v>1000</v>
      </c>
      <c r="P4" s="360"/>
      <c r="Q4" s="360"/>
      <c r="R4" s="360"/>
      <c r="S4" s="388"/>
      <c r="T4" s="389"/>
      <c r="U4" s="366"/>
      <c r="V4" s="390" t="s">
        <v>399</v>
      </c>
      <c r="W4" s="366"/>
      <c r="X4" s="390" t="s">
        <v>9</v>
      </c>
      <c r="Y4" s="391"/>
      <c r="Z4" s="366"/>
      <c r="AA4" s="366"/>
      <c r="AB4" s="366"/>
      <c r="AC4" s="366"/>
      <c r="AD4" s="389"/>
      <c r="AE4" s="366"/>
      <c r="AF4" s="366"/>
      <c r="AG4" s="366"/>
      <c r="AH4" s="366"/>
      <c r="AI4" s="378"/>
      <c r="AJ4" s="378"/>
      <c r="AK4" s="378"/>
      <c r="AL4" s="366"/>
      <c r="AM4" s="366"/>
      <c r="AN4" s="366"/>
      <c r="AO4" s="390" t="s">
        <v>399</v>
      </c>
      <c r="AP4" s="366"/>
      <c r="AQ4" s="390" t="s">
        <v>9</v>
      </c>
      <c r="AR4" s="366"/>
      <c r="AS4" s="366"/>
      <c r="AT4" s="366"/>
      <c r="AU4" s="366"/>
      <c r="AV4" s="366"/>
      <c r="AW4" s="366"/>
      <c r="AX4" s="366"/>
      <c r="AY4" s="366"/>
      <c r="AZ4" s="366"/>
      <c r="BA4" s="366"/>
      <c r="BB4" s="366"/>
      <c r="BC4" s="366"/>
      <c r="BD4" s="366"/>
      <c r="BE4" s="366"/>
      <c r="BF4" s="366"/>
      <c r="BG4" s="389"/>
      <c r="BH4" s="366"/>
      <c r="BI4" s="366"/>
    </row>
    <row r="5" spans="1:61" s="5" customFormat="1">
      <c r="A5" s="302">
        <f>'1-συμβολαια'!A5</f>
        <v>0</v>
      </c>
      <c r="B5" s="385" t="str">
        <f>'1-συμβολαια'!C5</f>
        <v>δανείου ΤΟΚΟΙ</v>
      </c>
      <c r="C5" s="360" t="str">
        <f>'4-πολλυπρ'!D5</f>
        <v>τραπεζα ;;;??? [= ;;;???καβαλας</v>
      </c>
      <c r="D5" s="360" t="str">
        <f>'4-πολλυπρ'!I5</f>
        <v>219-128κ</v>
      </c>
      <c r="E5" s="360"/>
      <c r="F5" s="386"/>
      <c r="G5" s="371"/>
      <c r="H5" s="371"/>
      <c r="I5" s="387"/>
      <c r="J5" s="387"/>
      <c r="K5" s="371"/>
      <c r="L5" s="371"/>
      <c r="M5" s="371"/>
      <c r="N5" s="371"/>
      <c r="O5" s="371">
        <f t="shared" si="0"/>
        <v>0</v>
      </c>
      <c r="P5" s="360"/>
      <c r="Q5" s="360"/>
      <c r="R5" s="360"/>
      <c r="S5" s="388"/>
      <c r="T5" s="389"/>
      <c r="U5" s="366"/>
      <c r="V5" s="390" t="s">
        <v>399</v>
      </c>
      <c r="W5" s="366"/>
      <c r="X5" s="390" t="s">
        <v>9</v>
      </c>
      <c r="Y5" s="391"/>
      <c r="Z5" s="366"/>
      <c r="AA5" s="366"/>
      <c r="AB5" s="366"/>
      <c r="AC5" s="366"/>
      <c r="AD5" s="389"/>
      <c r="AE5" s="366"/>
      <c r="AF5" s="366"/>
      <c r="AG5" s="366"/>
      <c r="AH5" s="366"/>
      <c r="AI5" s="378"/>
      <c r="AJ5" s="378"/>
      <c r="AK5" s="378"/>
      <c r="AL5" s="366"/>
      <c r="AM5" s="366"/>
      <c r="AN5" s="366"/>
      <c r="AO5" s="390" t="s">
        <v>399</v>
      </c>
      <c r="AP5" s="366"/>
      <c r="AQ5" s="390" t="s">
        <v>9</v>
      </c>
      <c r="AR5" s="366"/>
      <c r="AS5" s="366"/>
      <c r="AT5" s="366"/>
      <c r="AU5" s="366"/>
      <c r="AV5" s="366"/>
      <c r="AW5" s="366"/>
      <c r="AX5" s="366"/>
      <c r="AY5" s="366"/>
      <c r="AZ5" s="366"/>
      <c r="BA5" s="366"/>
      <c r="BB5" s="366"/>
      <c r="BC5" s="366"/>
      <c r="BD5" s="366"/>
      <c r="BE5" s="366"/>
      <c r="BF5" s="366"/>
      <c r="BG5" s="389"/>
      <c r="BH5" s="366"/>
      <c r="BI5" s="366"/>
    </row>
    <row r="6" spans="1:61">
      <c r="A6" s="517" t="s">
        <v>35</v>
      </c>
      <c r="B6" s="518"/>
      <c r="C6" s="518"/>
      <c r="D6" s="519"/>
      <c r="E6" s="69">
        <f>SUM(E3:E5)</f>
        <v>1</v>
      </c>
      <c r="F6" s="69">
        <f>SUM(F3:F5)</f>
        <v>300</v>
      </c>
      <c r="G6" s="69">
        <f>SUM(G3:G5)</f>
        <v>300</v>
      </c>
      <c r="H6" s="69">
        <f>SUM(H3:H5)</f>
        <v>600</v>
      </c>
      <c r="I6" s="69"/>
      <c r="J6" s="69"/>
      <c r="K6" s="69">
        <f t="shared" ref="K6:R6" si="2">SUM(K3:K5)</f>
        <v>500</v>
      </c>
      <c r="L6" s="69">
        <f t="shared" si="2"/>
        <v>500</v>
      </c>
      <c r="M6" s="69">
        <f t="shared" si="2"/>
        <v>80</v>
      </c>
      <c r="N6" s="69">
        <f t="shared" si="2"/>
        <v>0</v>
      </c>
      <c r="O6" s="69">
        <f t="shared" si="2"/>
        <v>1000</v>
      </c>
      <c r="P6" s="64">
        <f t="shared" si="2"/>
        <v>0</v>
      </c>
      <c r="Q6" s="64">
        <f t="shared" si="2"/>
        <v>0</v>
      </c>
      <c r="R6" s="64">
        <f t="shared" si="2"/>
        <v>0</v>
      </c>
      <c r="S6" s="64"/>
      <c r="T6" s="140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0"/>
      <c r="AE6" s="64">
        <f t="shared" ref="AE6:AJ6" si="3">SUM(AE3:AE5)</f>
        <v>0</v>
      </c>
      <c r="AF6" s="64">
        <f t="shared" si="3"/>
        <v>0</v>
      </c>
      <c r="AG6" s="64">
        <f t="shared" si="3"/>
        <v>0</v>
      </c>
      <c r="AH6" s="64">
        <f t="shared" si="3"/>
        <v>0</v>
      </c>
      <c r="AI6" s="69">
        <f t="shared" si="3"/>
        <v>0</v>
      </c>
      <c r="AJ6" s="69">
        <f t="shared" si="3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4">SUM(AP3:AP5)</f>
        <v>0</v>
      </c>
      <c r="AQ6" s="64">
        <f t="shared" si="4"/>
        <v>0</v>
      </c>
      <c r="AR6" s="64">
        <f t="shared" si="4"/>
        <v>0</v>
      </c>
      <c r="AS6" s="64">
        <f t="shared" si="4"/>
        <v>0</v>
      </c>
      <c r="AT6" s="64">
        <f t="shared" si="4"/>
        <v>0</v>
      </c>
      <c r="AU6" s="64">
        <f t="shared" si="4"/>
        <v>0</v>
      </c>
      <c r="AV6" s="64">
        <f t="shared" si="4"/>
        <v>0</v>
      </c>
      <c r="AW6" s="64">
        <f t="shared" si="4"/>
        <v>0</v>
      </c>
      <c r="AX6" s="64">
        <f t="shared" si="4"/>
        <v>0</v>
      </c>
      <c r="AY6" s="64">
        <f t="shared" si="4"/>
        <v>0</v>
      </c>
      <c r="AZ6" s="64">
        <f t="shared" si="4"/>
        <v>0</v>
      </c>
      <c r="BA6" s="64">
        <f t="shared" si="4"/>
        <v>0</v>
      </c>
      <c r="BB6" s="64">
        <f t="shared" si="4"/>
        <v>0</v>
      </c>
      <c r="BC6" s="64">
        <f t="shared" si="4"/>
        <v>0</v>
      </c>
      <c r="BD6" s="64">
        <f t="shared" si="4"/>
        <v>0</v>
      </c>
      <c r="BE6" s="64">
        <f t="shared" si="4"/>
        <v>0</v>
      </c>
      <c r="BF6" s="64">
        <f t="shared" si="4"/>
        <v>0</v>
      </c>
      <c r="BG6" s="64">
        <f t="shared" si="4"/>
        <v>0</v>
      </c>
      <c r="BH6" s="64">
        <f t="shared" si="4"/>
        <v>0</v>
      </c>
      <c r="BI6" s="64">
        <f t="shared" si="4"/>
        <v>0</v>
      </c>
    </row>
    <row r="8" spans="1:61" ht="20.25">
      <c r="G8" s="143"/>
      <c r="H8" s="143"/>
      <c r="I8" s="143"/>
      <c r="J8" s="143"/>
      <c r="K8" s="354" t="s">
        <v>507</v>
      </c>
      <c r="L8" s="116"/>
      <c r="M8" s="116"/>
      <c r="N8" s="116"/>
      <c r="S8" s="189" t="s">
        <v>160</v>
      </c>
      <c r="Z8" s="2"/>
      <c r="AB8" s="116" t="s">
        <v>99</v>
      </c>
      <c r="AI8" s="234" t="s">
        <v>100</v>
      </c>
    </row>
    <row r="9" spans="1:61">
      <c r="F9" s="3"/>
      <c r="G9" s="3"/>
      <c r="H9" s="3"/>
      <c r="I9" s="165" t="s">
        <v>153</v>
      </c>
      <c r="J9" s="118"/>
      <c r="L9" s="143"/>
      <c r="M9" s="3"/>
      <c r="N9" s="3"/>
      <c r="O9" s="3"/>
      <c r="P9" s="165" t="s">
        <v>161</v>
      </c>
      <c r="S9" s="8"/>
    </row>
    <row r="10" spans="1:61">
      <c r="E10" s="117"/>
      <c r="F10" s="3"/>
      <c r="G10" s="3"/>
      <c r="H10" s="3"/>
      <c r="I10" s="118" t="s">
        <v>154</v>
      </c>
      <c r="J10" s="118"/>
      <c r="L10" s="3"/>
      <c r="M10" s="3"/>
      <c r="N10" s="3"/>
      <c r="O10" s="3"/>
      <c r="Q10" s="118" t="s">
        <v>162</v>
      </c>
      <c r="S10" s="8"/>
    </row>
    <row r="11" spans="1:61">
      <c r="I11" s="118"/>
      <c r="J11" s="165" t="s">
        <v>155</v>
      </c>
      <c r="M11" s="159" t="s">
        <v>411</v>
      </c>
      <c r="N11" s="159"/>
      <c r="S11" s="8"/>
    </row>
    <row r="12" spans="1:61">
      <c r="J12" s="118" t="s">
        <v>156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18" t="s">
        <v>505</v>
      </c>
      <c r="S15" s="8"/>
    </row>
    <row r="16" spans="1:61">
      <c r="B16" s="137"/>
    </row>
    <row r="18" spans="16:20">
      <c r="P18" s="2"/>
      <c r="Q18" s="2"/>
      <c r="R18" s="2"/>
      <c r="S18" s="2"/>
      <c r="T18" s="141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33.28515625" style="8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43" t="s">
        <v>31</v>
      </c>
      <c r="B1" s="544"/>
      <c r="C1" s="544"/>
      <c r="D1" s="545"/>
      <c r="E1" s="546" t="s">
        <v>165</v>
      </c>
      <c r="F1" s="547"/>
      <c r="G1" s="547"/>
      <c r="H1" s="547"/>
      <c r="I1" s="538" t="s">
        <v>159</v>
      </c>
      <c r="J1" s="538"/>
      <c r="K1" s="538"/>
      <c r="L1" s="538"/>
      <c r="M1" s="538"/>
      <c r="N1" s="538"/>
      <c r="O1" s="538"/>
      <c r="P1" s="538"/>
      <c r="Q1" s="539" t="s">
        <v>29</v>
      </c>
      <c r="R1" s="540"/>
      <c r="S1" s="540"/>
      <c r="T1" s="540"/>
    </row>
    <row r="2" spans="1:20" s="4" customFormat="1" ht="23.25" thickBot="1">
      <c r="A2" s="9" t="s">
        <v>19</v>
      </c>
      <c r="B2" s="155" t="s">
        <v>0</v>
      </c>
      <c r="C2" s="51" t="s">
        <v>11</v>
      </c>
      <c r="D2" s="156" t="s">
        <v>12</v>
      </c>
      <c r="E2" s="37" t="s">
        <v>509</v>
      </c>
      <c r="F2" s="548" t="s">
        <v>29</v>
      </c>
      <c r="G2" s="549"/>
      <c r="H2" s="550"/>
      <c r="I2" s="37" t="s">
        <v>88</v>
      </c>
      <c r="J2" s="51" t="s">
        <v>89</v>
      </c>
      <c r="K2" s="51" t="s">
        <v>91</v>
      </c>
      <c r="L2" s="51" t="s">
        <v>234</v>
      </c>
      <c r="M2" s="51" t="s">
        <v>235</v>
      </c>
      <c r="N2" s="51" t="s">
        <v>236</v>
      </c>
      <c r="O2" s="51"/>
      <c r="P2" s="51" t="s">
        <v>47</v>
      </c>
      <c r="Q2" s="541"/>
      <c r="R2" s="542"/>
      <c r="S2" s="542"/>
      <c r="T2" s="542"/>
    </row>
    <row r="3" spans="1:20">
      <c r="A3" s="29" t="str">
        <f>'1-συμβολαια'!A3</f>
        <v>1ο</v>
      </c>
      <c r="B3" s="86" t="str">
        <f>'1-συμβολαια'!C3</f>
        <v>δάνειο τοκοχρεωλητικό</v>
      </c>
      <c r="C3" s="14" t="str">
        <f>'4-πολλυπρ'!D3</f>
        <v>τραπεζα ;;;??? [= ;;;???καβαλας</v>
      </c>
      <c r="D3" s="14" t="str">
        <f>'4-πολλυπρ'!I3</f>
        <v>219-128κ</v>
      </c>
      <c r="E3" s="19"/>
      <c r="F3" s="146"/>
      <c r="G3" s="146"/>
      <c r="H3" s="33"/>
      <c r="I3" s="19"/>
      <c r="J3" s="19"/>
      <c r="K3" s="240"/>
      <c r="L3" s="19"/>
      <c r="M3" s="19"/>
      <c r="N3" s="19"/>
      <c r="O3" s="19"/>
      <c r="P3" s="19">
        <f t="shared" ref="P3:P5" si="0">SUM(I3:O3)</f>
        <v>0</v>
      </c>
      <c r="Q3" s="132"/>
      <c r="R3" s="132"/>
      <c r="S3" s="157"/>
      <c r="T3" s="77"/>
    </row>
    <row r="4" spans="1:20">
      <c r="A4" s="29">
        <f>'1-συμβολαια'!A4</f>
        <v>0</v>
      </c>
      <c r="B4" s="86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>219-128κ</v>
      </c>
      <c r="E4" s="19"/>
      <c r="F4" s="146"/>
      <c r="G4" s="146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2"/>
      <c r="R4" s="132"/>
      <c r="S4" s="157"/>
      <c r="T4" s="77"/>
    </row>
    <row r="5" spans="1:20">
      <c r="A5" s="29">
        <f>'1-συμβολαια'!A5</f>
        <v>0</v>
      </c>
      <c r="B5" s="86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>219-128κ</v>
      </c>
      <c r="E5" s="19"/>
      <c r="F5" s="146"/>
      <c r="G5" s="146"/>
      <c r="H5" s="33"/>
      <c r="I5" s="19"/>
      <c r="J5" s="19"/>
      <c r="K5" s="240"/>
      <c r="L5" s="19"/>
      <c r="M5" s="19"/>
      <c r="N5" s="19"/>
      <c r="O5" s="19"/>
      <c r="P5" s="19">
        <f t="shared" si="0"/>
        <v>0</v>
      </c>
      <c r="Q5" s="132"/>
      <c r="R5" s="132"/>
      <c r="S5" s="157"/>
      <c r="T5" s="77"/>
    </row>
    <row r="6" spans="1:20">
      <c r="A6" s="517" t="s">
        <v>35</v>
      </c>
      <c r="B6" s="518"/>
      <c r="C6" s="518"/>
      <c r="D6" s="519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79">
        <f t="shared" si="1"/>
        <v>0</v>
      </c>
      <c r="R6" s="147"/>
      <c r="S6" s="3"/>
      <c r="T6" s="3"/>
    </row>
    <row r="8" spans="1:20" ht="15.75" customHeight="1">
      <c r="I8" s="138" t="s">
        <v>501</v>
      </c>
      <c r="L8" s="138" t="s">
        <v>502</v>
      </c>
      <c r="R8" s="158"/>
      <c r="S8" s="83"/>
      <c r="T8" s="158"/>
    </row>
    <row r="9" spans="1:20">
      <c r="F9" s="165" t="s">
        <v>163</v>
      </c>
      <c r="G9" s="118"/>
      <c r="H9" s="78"/>
      <c r="L9" s="181" t="s">
        <v>203</v>
      </c>
      <c r="R9" s="2"/>
    </row>
    <row r="10" spans="1:20">
      <c r="F10" s="78"/>
      <c r="G10" s="118" t="s">
        <v>164</v>
      </c>
      <c r="M10" s="180" t="s">
        <v>204</v>
      </c>
      <c r="Q10" s="2"/>
      <c r="R10" s="2"/>
    </row>
    <row r="11" spans="1:20">
      <c r="N11" s="159" t="s">
        <v>205</v>
      </c>
      <c r="Q11" s="2"/>
      <c r="R11" s="2"/>
    </row>
    <row r="12" spans="1:20">
      <c r="Q12" s="2"/>
      <c r="R12" s="2"/>
    </row>
    <row r="13" spans="1:20">
      <c r="B13" s="136"/>
    </row>
    <row r="14" spans="1:20">
      <c r="B14" s="137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P1" workbookViewId="0">
      <pane ySplit="2" topLeftCell="A3" activePane="bottomLeft" state="frozen"/>
      <selection pane="bottomLeft" activeCell="AA33" sqref="AA33"/>
    </sheetView>
  </sheetViews>
  <sheetFormatPr defaultRowHeight="11.25"/>
  <cols>
    <col min="1" max="1" width="9.42578125" style="7" bestFit="1" customWidth="1"/>
    <col min="2" max="2" width="1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2" t="s">
        <v>326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3"/>
      <c r="AA1" s="563"/>
      <c r="AB1" s="563"/>
      <c r="AC1" s="563"/>
      <c r="AD1" s="563"/>
      <c r="AE1" s="564" t="s">
        <v>47</v>
      </c>
      <c r="AF1" s="566" t="s">
        <v>503</v>
      </c>
      <c r="AG1" s="568" t="s">
        <v>33</v>
      </c>
      <c r="AH1" s="551" t="s">
        <v>336</v>
      </c>
      <c r="AI1" s="553" t="s">
        <v>84</v>
      </c>
      <c r="AJ1" s="554"/>
      <c r="AK1" s="554"/>
      <c r="AL1" s="555"/>
    </row>
    <row r="2" spans="1:38" ht="12" thickBot="1">
      <c r="A2" s="349"/>
      <c r="B2" s="207" t="s">
        <v>335</v>
      </c>
      <c r="C2" s="207" t="s">
        <v>85</v>
      </c>
      <c r="D2" s="208" t="s">
        <v>327</v>
      </c>
      <c r="E2" s="184" t="s">
        <v>31</v>
      </c>
      <c r="F2" s="184" t="s">
        <v>328</v>
      </c>
      <c r="G2" s="184" t="s">
        <v>329</v>
      </c>
      <c r="H2" s="184" t="s">
        <v>330</v>
      </c>
      <c r="I2" s="184" t="s">
        <v>331</v>
      </c>
      <c r="J2" s="184" t="s">
        <v>332</v>
      </c>
      <c r="K2" s="526" t="s">
        <v>29</v>
      </c>
      <c r="L2" s="527"/>
      <c r="M2" s="193" t="s">
        <v>333</v>
      </c>
      <c r="N2" s="193" t="s">
        <v>31</v>
      </c>
      <c r="O2" s="193" t="s">
        <v>328</v>
      </c>
      <c r="P2" s="193" t="s">
        <v>329</v>
      </c>
      <c r="Q2" s="193" t="s">
        <v>330</v>
      </c>
      <c r="R2" s="193" t="s">
        <v>331</v>
      </c>
      <c r="S2" s="193" t="s">
        <v>332</v>
      </c>
      <c r="T2" s="528" t="s">
        <v>29</v>
      </c>
      <c r="U2" s="529"/>
      <c r="V2" s="184" t="s">
        <v>334</v>
      </c>
      <c r="W2" s="184" t="s">
        <v>31</v>
      </c>
      <c r="X2" s="184" t="s">
        <v>328</v>
      </c>
      <c r="Y2" s="184" t="s">
        <v>329</v>
      </c>
      <c r="Z2" s="184" t="s">
        <v>330</v>
      </c>
      <c r="AA2" s="184" t="s">
        <v>331</v>
      </c>
      <c r="AB2" s="184" t="s">
        <v>332</v>
      </c>
      <c r="AC2" s="526" t="s">
        <v>29</v>
      </c>
      <c r="AD2" s="527"/>
      <c r="AE2" s="565"/>
      <c r="AF2" s="567"/>
      <c r="AG2" s="569"/>
      <c r="AH2" s="552"/>
      <c r="AI2" s="556"/>
      <c r="AJ2" s="557"/>
      <c r="AK2" s="557"/>
      <c r="AL2" s="558"/>
    </row>
    <row r="3" spans="1:38" s="5" customFormat="1">
      <c r="A3" s="416" t="str">
        <f>'1-συμβολαια'!A3</f>
        <v>1ο</v>
      </c>
      <c r="B3" s="366" t="str">
        <f>'1-συμβολαια'!C3</f>
        <v>δάνειο τοκοχρεωλητικό</v>
      </c>
      <c r="C3" s="392">
        <f>'1-συμβολαια'!D3</f>
        <v>2500000</v>
      </c>
      <c r="D3" s="392">
        <f t="shared" ref="D3:D5" si="0">C3*1.3%</f>
        <v>32500.000000000004</v>
      </c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Z3" s="392"/>
      <c r="AA3" s="392"/>
      <c r="AB3" s="392"/>
      <c r="AC3" s="392"/>
      <c r="AD3" s="392"/>
      <c r="AE3" s="301">
        <f t="shared" ref="AE3:AE5" si="1">D3+M3+V3</f>
        <v>32500.000000000004</v>
      </c>
      <c r="AF3" s="301">
        <v>32500</v>
      </c>
      <c r="AG3" s="301">
        <f t="shared" ref="AG3:AG5" si="2">AE3-AF3</f>
        <v>0</v>
      </c>
      <c r="AH3" s="366"/>
      <c r="AI3" s="366"/>
      <c r="AJ3" s="366"/>
      <c r="AK3" s="366"/>
      <c r="AL3" s="366"/>
    </row>
    <row r="4" spans="1:38" s="5" customFormat="1">
      <c r="A4" s="416">
        <f>'1-συμβολαια'!A4</f>
        <v>0</v>
      </c>
      <c r="B4" s="366" t="str">
        <f>'1-συμβολαια'!C4</f>
        <v>υποθήκη</v>
      </c>
      <c r="C4" s="392">
        <f>'1-συμβολαια'!D4</f>
        <v>2500000</v>
      </c>
      <c r="D4" s="392">
        <f t="shared" si="0"/>
        <v>32500.000000000004</v>
      </c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01">
        <f t="shared" si="1"/>
        <v>32500.000000000004</v>
      </c>
      <c r="AF4" s="301">
        <f t="shared" ref="AF4:AF5" si="3">E4+N4+W4</f>
        <v>0</v>
      </c>
      <c r="AG4" s="301">
        <f t="shared" si="2"/>
        <v>32500.000000000004</v>
      </c>
      <c r="AH4" s="366"/>
      <c r="AI4" s="366"/>
      <c r="AJ4" s="366"/>
      <c r="AK4" s="366"/>
      <c r="AL4" s="366"/>
    </row>
    <row r="5" spans="1:38" s="5" customFormat="1">
      <c r="A5" s="416">
        <f>'1-συμβολαια'!A5</f>
        <v>0</v>
      </c>
      <c r="B5" s="366" t="str">
        <f>'1-συμβολαια'!C5</f>
        <v>δανείου ΤΟΚΟΙ</v>
      </c>
      <c r="C5" s="392">
        <f>'1-συμβολαια'!D5</f>
        <v>6219290</v>
      </c>
      <c r="D5" s="392">
        <f t="shared" si="0"/>
        <v>80850.77</v>
      </c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/>
      <c r="AD5" s="392"/>
      <c r="AE5" s="301">
        <f t="shared" si="1"/>
        <v>80850.77</v>
      </c>
      <c r="AF5" s="301">
        <f t="shared" si="3"/>
        <v>0</v>
      </c>
      <c r="AG5" s="301">
        <f t="shared" si="2"/>
        <v>80850.77</v>
      </c>
      <c r="AH5" s="366"/>
      <c r="AI5" s="366"/>
      <c r="AJ5" s="366"/>
      <c r="AK5" s="366"/>
      <c r="AL5" s="366"/>
    </row>
    <row r="6" spans="1:38">
      <c r="A6" s="559" t="str">
        <f>'1-συμβολαια'!A6</f>
        <v>σύνολο</v>
      </c>
      <c r="B6" s="560"/>
      <c r="C6" s="561"/>
      <c r="D6" s="298">
        <f>SUM(D3:D5)</f>
        <v>145850.77000000002</v>
      </c>
      <c r="E6" s="298"/>
      <c r="F6" s="298"/>
      <c r="G6" s="298"/>
      <c r="H6" s="298"/>
      <c r="I6" s="298"/>
      <c r="J6" s="298"/>
      <c r="K6" s="298"/>
      <c r="L6" s="298"/>
      <c r="M6" s="298">
        <f>SUM(M3:M5)</f>
        <v>0</v>
      </c>
      <c r="N6" s="298"/>
      <c r="O6" s="298"/>
      <c r="P6" s="298"/>
      <c r="Q6" s="298"/>
      <c r="R6" s="298"/>
      <c r="S6" s="298"/>
      <c r="T6" s="298"/>
      <c r="U6" s="298"/>
      <c r="V6" s="298">
        <f>SUM(V3:V5)</f>
        <v>0</v>
      </c>
      <c r="W6" s="298"/>
      <c r="X6" s="298"/>
      <c r="Y6" s="298"/>
      <c r="Z6" s="298"/>
      <c r="AA6" s="298"/>
      <c r="AB6" s="298"/>
      <c r="AC6" s="298"/>
      <c r="AD6" s="298"/>
      <c r="AE6" s="298">
        <f>SUM(AE3:AE5)</f>
        <v>145850.77000000002</v>
      </c>
      <c r="AF6" s="298">
        <f>SUM(AF3:AF5)</f>
        <v>32500</v>
      </c>
      <c r="AG6" s="298">
        <f>SUM(AG3:AG5)</f>
        <v>113350.77</v>
      </c>
      <c r="AH6" s="298">
        <f>SUM(AH3:AH5)</f>
        <v>0</v>
      </c>
      <c r="AI6" s="298"/>
      <c r="AJ6" s="298"/>
      <c r="AK6" s="298"/>
      <c r="AL6" s="298"/>
    </row>
    <row r="8" spans="1:38">
      <c r="E8" s="2"/>
      <c r="F8" s="2"/>
      <c r="G8" s="2"/>
      <c r="H8" s="174" t="s">
        <v>337</v>
      </c>
      <c r="I8" s="2"/>
      <c r="J8" s="2"/>
      <c r="K8" s="2"/>
      <c r="L8" s="2"/>
      <c r="M8" s="2"/>
      <c r="N8" s="2"/>
      <c r="O8" s="2"/>
      <c r="P8" s="2"/>
      <c r="Q8" s="174" t="s">
        <v>337</v>
      </c>
      <c r="R8" s="2"/>
      <c r="S8" s="2"/>
      <c r="T8" s="2"/>
      <c r="U8" s="2"/>
      <c r="V8" s="2"/>
      <c r="W8" s="2"/>
      <c r="X8" s="2"/>
      <c r="Y8" s="2"/>
      <c r="Z8" s="174" t="s">
        <v>337</v>
      </c>
      <c r="AA8" s="2"/>
      <c r="AB8" s="2"/>
      <c r="AC8" s="2"/>
      <c r="AD8" s="2"/>
      <c r="AE8" s="2"/>
    </row>
    <row r="9" spans="1:38">
      <c r="E9" s="2"/>
      <c r="F9" s="209" t="s">
        <v>338</v>
      </c>
      <c r="G9" s="209"/>
      <c r="H9" s="209"/>
      <c r="I9" s="209"/>
      <c r="J9" s="209"/>
      <c r="K9" s="209"/>
      <c r="L9" s="209"/>
      <c r="M9" s="209"/>
      <c r="N9" s="209"/>
      <c r="O9" s="209" t="s">
        <v>338</v>
      </c>
      <c r="P9" s="2"/>
      <c r="Q9" s="2"/>
      <c r="R9" s="2"/>
      <c r="S9" s="2"/>
      <c r="T9" s="2"/>
      <c r="U9" s="2"/>
      <c r="V9" s="2"/>
      <c r="W9" s="2"/>
      <c r="X9" s="209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8" t="s">
        <v>339</v>
      </c>
      <c r="K10" s="174"/>
      <c r="L10" s="2"/>
      <c r="M10" s="2"/>
      <c r="N10" s="2"/>
      <c r="O10" s="2"/>
      <c r="P10" s="2"/>
      <c r="Q10" s="4"/>
      <c r="R10" s="178" t="s">
        <v>340</v>
      </c>
      <c r="S10" s="178"/>
      <c r="T10" s="178"/>
      <c r="U10" s="178"/>
      <c r="V10" s="4"/>
      <c r="W10" s="4"/>
      <c r="X10" s="4"/>
      <c r="Y10" s="4"/>
      <c r="Z10" s="4"/>
      <c r="AA10" s="178" t="s">
        <v>340</v>
      </c>
      <c r="AB10" s="178"/>
      <c r="AC10" s="178"/>
      <c r="AD10" s="174"/>
      <c r="AE10" s="2"/>
    </row>
    <row r="11" spans="1:38">
      <c r="E11" s="2"/>
      <c r="F11" s="2"/>
      <c r="G11" s="2"/>
      <c r="H11" s="2"/>
      <c r="I11" s="178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8" t="s">
        <v>339</v>
      </c>
      <c r="T11" s="178"/>
      <c r="U11" s="4"/>
      <c r="V11" s="4"/>
      <c r="W11" s="4"/>
      <c r="X11" s="4"/>
      <c r="Y11" s="4"/>
      <c r="Z11" s="4"/>
      <c r="AA11" s="4"/>
      <c r="AB11" s="178" t="s">
        <v>339</v>
      </c>
      <c r="AC11" s="178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342</v>
      </c>
      <c r="R13" s="2"/>
      <c r="S13" s="2"/>
      <c r="T13" s="2"/>
      <c r="U13" s="2"/>
      <c r="V13" s="2"/>
      <c r="W13" s="2"/>
      <c r="X13" s="2"/>
      <c r="Y13" s="2"/>
      <c r="Z13" s="212" t="s">
        <v>343</v>
      </c>
      <c r="AA13" s="2"/>
      <c r="AB13" s="2"/>
      <c r="AC13" s="2"/>
      <c r="AD13" s="2"/>
      <c r="AE13" s="2"/>
    </row>
    <row r="14" spans="1:38">
      <c r="E14" s="213" t="s">
        <v>344</v>
      </c>
      <c r="F14" s="2"/>
      <c r="G14" s="2"/>
      <c r="H14" s="2"/>
      <c r="I14" s="2"/>
      <c r="J14" s="2"/>
      <c r="K14" s="2"/>
      <c r="L14" s="2"/>
      <c r="M14" s="7"/>
      <c r="N14" s="2"/>
      <c r="O14" s="174"/>
      <c r="P14" s="174"/>
      <c r="Q14" s="174"/>
      <c r="R14" s="174"/>
      <c r="S14" s="214" t="s">
        <v>345</v>
      </c>
      <c r="T14" s="174"/>
      <c r="U14" s="174"/>
      <c r="V14" s="174"/>
      <c r="W14" s="2"/>
      <c r="X14" s="2"/>
      <c r="Y14" s="2"/>
      <c r="Z14" s="2"/>
      <c r="AA14" s="215" t="s">
        <v>346</v>
      </c>
      <c r="AB14" s="2"/>
      <c r="AC14" s="2"/>
      <c r="AD14" s="2"/>
      <c r="AE14" s="2"/>
    </row>
    <row r="15" spans="1:38">
      <c r="E15" s="2"/>
      <c r="F15" s="213" t="s">
        <v>347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6" t="s">
        <v>348</v>
      </c>
      <c r="T15" s="2"/>
      <c r="U15" s="2"/>
      <c r="V15" s="2"/>
      <c r="W15" s="2"/>
      <c r="X15" s="2"/>
      <c r="Y15" s="2"/>
      <c r="Z15" s="2"/>
      <c r="AA15" s="2"/>
      <c r="AB15" s="216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4"/>
      <c r="Q16" s="174"/>
      <c r="R16" s="174"/>
      <c r="S16" s="174"/>
      <c r="T16" s="174"/>
      <c r="U16" s="174"/>
      <c r="V16" s="174"/>
      <c r="W16" s="174"/>
      <c r="X16" s="174"/>
      <c r="Y16" s="2"/>
      <c r="Z16" s="2"/>
      <c r="AA16" s="2"/>
      <c r="AB16" s="214" t="s">
        <v>345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299"/>
      <c r="E18" s="7"/>
      <c r="F18" s="7"/>
      <c r="G18" s="7"/>
      <c r="H18" s="7"/>
      <c r="I18" s="7"/>
    </row>
    <row r="19" spans="4:31">
      <c r="D19" s="299"/>
      <c r="E19" s="7"/>
      <c r="F19" s="7"/>
      <c r="G19" s="7"/>
      <c r="H19" s="7"/>
      <c r="I19" s="7"/>
    </row>
    <row r="20" spans="4:31">
      <c r="D20" s="299"/>
      <c r="E20" s="7"/>
      <c r="F20" s="7"/>
      <c r="G20" s="7"/>
      <c r="H20" s="7"/>
      <c r="I20" s="7"/>
    </row>
    <row r="21" spans="4:31">
      <c r="D21" s="299"/>
      <c r="E21" s="7"/>
      <c r="F21" s="7"/>
      <c r="G21" s="7"/>
      <c r="H21" s="7"/>
      <c r="I21" s="7"/>
    </row>
    <row r="22" spans="4:31">
      <c r="D22" s="299"/>
      <c r="E22" s="7"/>
      <c r="F22" s="7"/>
      <c r="G22" s="7"/>
      <c r="H22" s="7"/>
      <c r="I22" s="7"/>
    </row>
    <row r="23" spans="4:31">
      <c r="D23" s="299"/>
      <c r="E23" s="7"/>
      <c r="F23" s="7"/>
      <c r="G23" s="7"/>
      <c r="H23" s="7"/>
      <c r="I23" s="7"/>
    </row>
    <row r="24" spans="4:31">
      <c r="D24" s="299"/>
      <c r="E24" s="7"/>
      <c r="F24" s="7"/>
      <c r="G24" s="7"/>
      <c r="H24" s="7"/>
      <c r="I24" s="7"/>
    </row>
    <row r="25" spans="4:31">
      <c r="D25" s="299"/>
      <c r="E25" s="7"/>
      <c r="F25" s="7"/>
      <c r="G25" s="7"/>
      <c r="H25" s="7"/>
      <c r="I25" s="7"/>
    </row>
    <row r="26" spans="4:31">
      <c r="D26" s="299"/>
      <c r="E26" s="7"/>
      <c r="F26" s="7"/>
      <c r="G26" s="7"/>
      <c r="H26" s="7"/>
      <c r="I26" s="7"/>
    </row>
    <row r="27" spans="4:31">
      <c r="D27" s="299"/>
      <c r="E27" s="7"/>
      <c r="F27" s="7"/>
      <c r="G27" s="7"/>
      <c r="H27" s="7"/>
      <c r="I27" s="7"/>
    </row>
    <row r="28" spans="4:31">
      <c r="D28" s="299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2025-11-13T18:44:47Z</dcterms:modified>
</cp:coreProperties>
</file>