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G46" i="1"/>
  <c r="G45"/>
  <c r="G44"/>
  <c r="G42"/>
  <c r="G52"/>
  <c r="G51"/>
  <c r="G50"/>
  <c r="AE15" i="5"/>
  <c r="K3" i="9"/>
  <c r="D3" i="24"/>
  <c r="B3" i="23"/>
  <c r="A3"/>
  <c r="P8" i="20"/>
  <c r="H8" i="24" s="1"/>
  <c r="D8" i="20"/>
  <c r="C8"/>
  <c r="B8"/>
  <c r="A8"/>
  <c r="P5"/>
  <c r="H5" i="24" s="1"/>
  <c r="D5" i="20"/>
  <c r="C5"/>
  <c r="B5"/>
  <c r="A5"/>
  <c r="A4" i="4"/>
  <c r="A5"/>
  <c r="A6"/>
  <c r="A7"/>
  <c r="A8"/>
  <c r="A9"/>
  <c r="A10"/>
  <c r="A11"/>
  <c r="A12"/>
  <c r="A13"/>
  <c r="A14"/>
  <c r="A15"/>
  <c r="A16"/>
  <c r="A17"/>
  <c r="A18"/>
  <c r="O14"/>
  <c r="D14"/>
  <c r="C14"/>
  <c r="B14"/>
  <c r="O13"/>
  <c r="F13"/>
  <c r="H13" s="1"/>
  <c r="D13"/>
  <c r="C13"/>
  <c r="B13"/>
  <c r="O12"/>
  <c r="D12"/>
  <c r="C12"/>
  <c r="B12"/>
  <c r="O11"/>
  <c r="D11"/>
  <c r="C11"/>
  <c r="B11"/>
  <c r="O10"/>
  <c r="F10"/>
  <c r="H10" s="1"/>
  <c r="D10"/>
  <c r="C10"/>
  <c r="B10"/>
  <c r="O9"/>
  <c r="D9"/>
  <c r="C9"/>
  <c r="B9"/>
  <c r="O8"/>
  <c r="E8" i="24" s="1"/>
  <c r="D8" i="4"/>
  <c r="C8"/>
  <c r="B8"/>
  <c r="O7"/>
  <c r="F7"/>
  <c r="H7" s="1"/>
  <c r="D7"/>
  <c r="C7"/>
  <c r="B7"/>
  <c r="O6"/>
  <c r="D6"/>
  <c r="C6"/>
  <c r="B6"/>
  <c r="O5"/>
  <c r="D5"/>
  <c r="C5"/>
  <c r="B5"/>
  <c r="E3" i="16"/>
  <c r="I3" s="1"/>
  <c r="E4"/>
  <c r="D3"/>
  <c r="H3" s="1"/>
  <c r="D4"/>
  <c r="H4" s="1"/>
  <c r="C3"/>
  <c r="C4"/>
  <c r="B3"/>
  <c r="B4"/>
  <c r="B5"/>
  <c r="A3"/>
  <c r="A4"/>
  <c r="A5"/>
  <c r="K17" i="25"/>
  <c r="C17"/>
  <c r="B17"/>
  <c r="A17"/>
  <c r="K16"/>
  <c r="C16"/>
  <c r="B16"/>
  <c r="A16"/>
  <c r="K15"/>
  <c r="C15"/>
  <c r="B15"/>
  <c r="A15"/>
  <c r="K14"/>
  <c r="C14"/>
  <c r="B14"/>
  <c r="A14"/>
  <c r="K13"/>
  <c r="C13"/>
  <c r="B13"/>
  <c r="A13"/>
  <c r="K12"/>
  <c r="C12"/>
  <c r="B12"/>
  <c r="A12"/>
  <c r="K11"/>
  <c r="C11"/>
  <c r="B11"/>
  <c r="A11"/>
  <c r="K10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N18" i="13"/>
  <c r="J18"/>
  <c r="C18"/>
  <c r="G18" s="1"/>
  <c r="B18"/>
  <c r="A18"/>
  <c r="N17"/>
  <c r="J17"/>
  <c r="C17"/>
  <c r="G17" s="1"/>
  <c r="B17"/>
  <c r="A17"/>
  <c r="N16"/>
  <c r="J16"/>
  <c r="C16"/>
  <c r="G16" s="1"/>
  <c r="B16"/>
  <c r="A16"/>
  <c r="N15"/>
  <c r="J15"/>
  <c r="C15"/>
  <c r="G15" s="1"/>
  <c r="B15"/>
  <c r="A15"/>
  <c r="N14"/>
  <c r="J14"/>
  <c r="C14"/>
  <c r="G14" s="1"/>
  <c r="B14"/>
  <c r="A14"/>
  <c r="N13"/>
  <c r="J13"/>
  <c r="C13"/>
  <c r="G13" s="1"/>
  <c r="B13"/>
  <c r="A13"/>
  <c r="N12"/>
  <c r="J12"/>
  <c r="C12"/>
  <c r="G12" s="1"/>
  <c r="B12"/>
  <c r="A12"/>
  <c r="N11"/>
  <c r="J11"/>
  <c r="C11"/>
  <c r="G11" s="1"/>
  <c r="B11"/>
  <c r="A11"/>
  <c r="N10"/>
  <c r="J10"/>
  <c r="C10"/>
  <c r="G10" s="1"/>
  <c r="B10"/>
  <c r="A10"/>
  <c r="N9"/>
  <c r="J9"/>
  <c r="C9"/>
  <c r="G9" s="1"/>
  <c r="B9"/>
  <c r="A9"/>
  <c r="N8"/>
  <c r="J8"/>
  <c r="C8"/>
  <c r="G8" s="1"/>
  <c r="B8"/>
  <c r="A8"/>
  <c r="N7"/>
  <c r="J7"/>
  <c r="C7"/>
  <c r="G7" s="1"/>
  <c r="B7"/>
  <c r="A7"/>
  <c r="N6"/>
  <c r="J6"/>
  <c r="C6"/>
  <c r="G6" s="1"/>
  <c r="B6"/>
  <c r="A6"/>
  <c r="N5"/>
  <c r="J5"/>
  <c r="C5"/>
  <c r="G5" s="1"/>
  <c r="B5"/>
  <c r="A5"/>
  <c r="N4"/>
  <c r="J4"/>
  <c r="C4"/>
  <c r="G4" s="1"/>
  <c r="B4"/>
  <c r="A4"/>
  <c r="N3"/>
  <c r="J3"/>
  <c r="C3"/>
  <c r="G3" s="1"/>
  <c r="B3"/>
  <c r="A3"/>
  <c r="G18" i="12"/>
  <c r="F18"/>
  <c r="P18" i="14" s="1"/>
  <c r="C18" i="12"/>
  <c r="B18"/>
  <c r="A18"/>
  <c r="F17"/>
  <c r="C17"/>
  <c r="B17"/>
  <c r="A17"/>
  <c r="F16"/>
  <c r="C16"/>
  <c r="B16"/>
  <c r="A16"/>
  <c r="F15"/>
  <c r="C15"/>
  <c r="B15"/>
  <c r="A15"/>
  <c r="F14"/>
  <c r="C14"/>
  <c r="B14"/>
  <c r="A14"/>
  <c r="F13"/>
  <c r="C13"/>
  <c r="B13"/>
  <c r="A13"/>
  <c r="F12"/>
  <c r="C12"/>
  <c r="B12"/>
  <c r="A12"/>
  <c r="F11"/>
  <c r="C11"/>
  <c r="B11"/>
  <c r="A11"/>
  <c r="F10"/>
  <c r="C10"/>
  <c r="B10"/>
  <c r="A10"/>
  <c r="F9"/>
  <c r="C9"/>
  <c r="B9"/>
  <c r="A9"/>
  <c r="F8"/>
  <c r="C8"/>
  <c r="B8"/>
  <c r="A8"/>
  <c r="F7"/>
  <c r="P7" i="14" s="1"/>
  <c r="C7" i="12"/>
  <c r="B7"/>
  <c r="A7"/>
  <c r="F6"/>
  <c r="C6"/>
  <c r="B6"/>
  <c r="A6"/>
  <c r="F5"/>
  <c r="C5"/>
  <c r="B5"/>
  <c r="A5"/>
  <c r="F4"/>
  <c r="P4" i="14" s="1"/>
  <c r="C4" i="12"/>
  <c r="B4"/>
  <c r="A4"/>
  <c r="G3"/>
  <c r="F3"/>
  <c r="C3"/>
  <c r="B3"/>
  <c r="A3"/>
  <c r="B18" i="14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AN3" i="16"/>
  <c r="C3" i="24" s="1"/>
  <c r="AM3" i="16"/>
  <c r="AN18"/>
  <c r="AM18"/>
  <c r="E18"/>
  <c r="I18" s="1"/>
  <c r="D18"/>
  <c r="H18" s="1"/>
  <c r="C18"/>
  <c r="B18"/>
  <c r="A18"/>
  <c r="AN17"/>
  <c r="AM17"/>
  <c r="E17"/>
  <c r="I17" s="1"/>
  <c r="D17"/>
  <c r="H17" s="1"/>
  <c r="J17" s="1"/>
  <c r="C17"/>
  <c r="B17"/>
  <c r="A17"/>
  <c r="AN16"/>
  <c r="AM16"/>
  <c r="E16"/>
  <c r="I16" s="1"/>
  <c r="P16" s="1"/>
  <c r="N16" s="1"/>
  <c r="D16"/>
  <c r="H16" s="1"/>
  <c r="C16"/>
  <c r="B16"/>
  <c r="A16"/>
  <c r="AN15"/>
  <c r="AM15"/>
  <c r="E15"/>
  <c r="I15" s="1"/>
  <c r="D15"/>
  <c r="H15" s="1"/>
  <c r="C15"/>
  <c r="B15"/>
  <c r="A15"/>
  <c r="AN14"/>
  <c r="AM14"/>
  <c r="E14"/>
  <c r="I14" s="1"/>
  <c r="D14"/>
  <c r="H14" s="1"/>
  <c r="C14"/>
  <c r="B14"/>
  <c r="A14"/>
  <c r="AN13"/>
  <c r="AM13"/>
  <c r="I13"/>
  <c r="E13"/>
  <c r="D13"/>
  <c r="H13" s="1"/>
  <c r="J13" s="1"/>
  <c r="C13"/>
  <c r="B13"/>
  <c r="A13"/>
  <c r="AN12"/>
  <c r="AM12"/>
  <c r="I12"/>
  <c r="P12" s="1"/>
  <c r="N12" s="1"/>
  <c r="E12"/>
  <c r="D12"/>
  <c r="H12" s="1"/>
  <c r="C12"/>
  <c r="B12"/>
  <c r="A12"/>
  <c r="AN11"/>
  <c r="AM11"/>
  <c r="E11"/>
  <c r="I11" s="1"/>
  <c r="D11"/>
  <c r="H11" s="1"/>
  <c r="C11"/>
  <c r="B11"/>
  <c r="A11"/>
  <c r="AN10"/>
  <c r="AM10"/>
  <c r="E10"/>
  <c r="I10" s="1"/>
  <c r="D10"/>
  <c r="H10" s="1"/>
  <c r="C10"/>
  <c r="B10"/>
  <c r="A10"/>
  <c r="AN9"/>
  <c r="AM9"/>
  <c r="E9"/>
  <c r="I9" s="1"/>
  <c r="D9"/>
  <c r="H9" s="1"/>
  <c r="J9" s="1"/>
  <c r="C9"/>
  <c r="B9"/>
  <c r="A9"/>
  <c r="AN8"/>
  <c r="C8" i="24" s="1"/>
  <c r="AM8" i="16"/>
  <c r="E8"/>
  <c r="I8" s="1"/>
  <c r="P8" s="1"/>
  <c r="N8" s="1"/>
  <c r="D8"/>
  <c r="H8" s="1"/>
  <c r="C8"/>
  <c r="B8"/>
  <c r="A8"/>
  <c r="AN7"/>
  <c r="AM7"/>
  <c r="E7"/>
  <c r="I7" s="1"/>
  <c r="D7"/>
  <c r="H7" s="1"/>
  <c r="C7"/>
  <c r="B7"/>
  <c r="A7"/>
  <c r="AN6"/>
  <c r="AM6"/>
  <c r="E6"/>
  <c r="I6" s="1"/>
  <c r="D6"/>
  <c r="H6" s="1"/>
  <c r="C6"/>
  <c r="B6"/>
  <c r="A6"/>
  <c r="AN5"/>
  <c r="AM5"/>
  <c r="E5"/>
  <c r="I5" s="1"/>
  <c r="D5"/>
  <c r="H5" s="1"/>
  <c r="J5" s="1"/>
  <c r="C5"/>
  <c r="AN4"/>
  <c r="AM4"/>
  <c r="I4"/>
  <c r="P4" s="1"/>
  <c r="N4" s="1"/>
  <c r="O18" i="4"/>
  <c r="F18"/>
  <c r="H18" s="1"/>
  <c r="D18"/>
  <c r="C18"/>
  <c r="B18"/>
  <c r="O17"/>
  <c r="D17"/>
  <c r="C17"/>
  <c r="B17"/>
  <c r="O16"/>
  <c r="F16"/>
  <c r="H16" s="1"/>
  <c r="D16"/>
  <c r="C16"/>
  <c r="B16"/>
  <c r="O15"/>
  <c r="D15"/>
  <c r="C15"/>
  <c r="B15"/>
  <c r="O4"/>
  <c r="F4"/>
  <c r="H4" s="1"/>
  <c r="D4"/>
  <c r="C4"/>
  <c r="B4"/>
  <c r="O3"/>
  <c r="D3"/>
  <c r="C3"/>
  <c r="B3"/>
  <c r="A3"/>
  <c r="AF18" i="26"/>
  <c r="C18"/>
  <c r="D18" s="1"/>
  <c r="B18"/>
  <c r="A18"/>
  <c r="AF17"/>
  <c r="C17"/>
  <c r="D17" s="1"/>
  <c r="AE17" s="1"/>
  <c r="B17"/>
  <c r="AF16"/>
  <c r="C16"/>
  <c r="D16" s="1"/>
  <c r="B16"/>
  <c r="D15"/>
  <c r="C15"/>
  <c r="B15"/>
  <c r="A15"/>
  <c r="AF14"/>
  <c r="C14"/>
  <c r="D14" s="1"/>
  <c r="AE14" s="1"/>
  <c r="B14"/>
  <c r="AF13"/>
  <c r="C13"/>
  <c r="D13" s="1"/>
  <c r="AE13" s="1"/>
  <c r="B13"/>
  <c r="AF12"/>
  <c r="C12"/>
  <c r="D12" s="1"/>
  <c r="B12"/>
  <c r="A12"/>
  <c r="AF11"/>
  <c r="C11"/>
  <c r="D11" s="1"/>
  <c r="B11"/>
  <c r="AF10"/>
  <c r="C10"/>
  <c r="D10" s="1"/>
  <c r="AE10" s="1"/>
  <c r="B10"/>
  <c r="AF9"/>
  <c r="C9"/>
  <c r="D9" s="1"/>
  <c r="AE9" s="1"/>
  <c r="B9"/>
  <c r="A9"/>
  <c r="AF8"/>
  <c r="C8"/>
  <c r="D8" s="1"/>
  <c r="B8"/>
  <c r="AF7"/>
  <c r="C7"/>
  <c r="D7" s="1"/>
  <c r="B7"/>
  <c r="AF6"/>
  <c r="C6"/>
  <c r="D6" s="1"/>
  <c r="AE6" s="1"/>
  <c r="B6"/>
  <c r="A6"/>
  <c r="AF5"/>
  <c r="C5"/>
  <c r="D5" s="1"/>
  <c r="AE5" s="1"/>
  <c r="B5"/>
  <c r="AF4"/>
  <c r="C4"/>
  <c r="D4" s="1"/>
  <c r="B4"/>
  <c r="AF3"/>
  <c r="C3"/>
  <c r="D3" s="1"/>
  <c r="B3"/>
  <c r="A3"/>
  <c r="K10" i="15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B18" i="23"/>
  <c r="A18"/>
  <c r="B17"/>
  <c r="A17"/>
  <c r="B16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T8" i="24"/>
  <c r="BN8"/>
  <c r="BB8"/>
  <c r="AX8"/>
  <c r="AR8"/>
  <c r="AC8"/>
  <c r="I8"/>
  <c r="G8"/>
  <c r="F8"/>
  <c r="D8"/>
  <c r="B8"/>
  <c r="A8"/>
  <c r="BT5"/>
  <c r="BN5"/>
  <c r="BB5"/>
  <c r="AX5"/>
  <c r="AR5"/>
  <c r="AC5"/>
  <c r="I5"/>
  <c r="G5"/>
  <c r="F5"/>
  <c r="E5"/>
  <c r="D5"/>
  <c r="C5"/>
  <c r="B5"/>
  <c r="A5"/>
  <c r="D5" i="9"/>
  <c r="D6"/>
  <c r="D7"/>
  <c r="D8"/>
  <c r="D9"/>
  <c r="D10"/>
  <c r="D11"/>
  <c r="D12"/>
  <c r="D13"/>
  <c r="D14"/>
  <c r="D15"/>
  <c r="D16"/>
  <c r="D17"/>
  <c r="D18"/>
  <c r="C5"/>
  <c r="C6"/>
  <c r="C7"/>
  <c r="C8"/>
  <c r="C9"/>
  <c r="C10"/>
  <c r="C11"/>
  <c r="C12"/>
  <c r="C13"/>
  <c r="C14"/>
  <c r="C15"/>
  <c r="C16"/>
  <c r="C17"/>
  <c r="C18"/>
  <c r="B4"/>
  <c r="B5"/>
  <c r="B6"/>
  <c r="B7"/>
  <c r="B8"/>
  <c r="B9"/>
  <c r="B10"/>
  <c r="B11"/>
  <c r="B12"/>
  <c r="B13"/>
  <c r="B14"/>
  <c r="B15"/>
  <c r="B16"/>
  <c r="B17"/>
  <c r="B18"/>
  <c r="A8"/>
  <c r="A5"/>
  <c r="AE4" i="5"/>
  <c r="AE5"/>
  <c r="AF5" s="1"/>
  <c r="AE6"/>
  <c r="AE7"/>
  <c r="AE8"/>
  <c r="AF8" s="1"/>
  <c r="AE9"/>
  <c r="AE10"/>
  <c r="AE11"/>
  <c r="AE12"/>
  <c r="AE13"/>
  <c r="AE14"/>
  <c r="AE16"/>
  <c r="AE17"/>
  <c r="AE18"/>
  <c r="E4"/>
  <c r="E5"/>
  <c r="E6"/>
  <c r="E7"/>
  <c r="E8"/>
  <c r="E9"/>
  <c r="E10"/>
  <c r="E11"/>
  <c r="E12"/>
  <c r="E13"/>
  <c r="E14"/>
  <c r="E15"/>
  <c r="E16"/>
  <c r="E17"/>
  <c r="D4"/>
  <c r="D5"/>
  <c r="D6"/>
  <c r="D7"/>
  <c r="D8"/>
  <c r="D9"/>
  <c r="D10"/>
  <c r="D11"/>
  <c r="D12"/>
  <c r="D13"/>
  <c r="D14"/>
  <c r="D15"/>
  <c r="D16"/>
  <c r="D17"/>
  <c r="D18"/>
  <c r="C5"/>
  <c r="C6"/>
  <c r="C7"/>
  <c r="C8"/>
  <c r="C9"/>
  <c r="C10"/>
  <c r="C11"/>
  <c r="C12"/>
  <c r="C13"/>
  <c r="C14"/>
  <c r="C15"/>
  <c r="C16"/>
  <c r="C17"/>
  <c r="C18"/>
  <c r="AJ8"/>
  <c r="A8"/>
  <c r="AJ5"/>
  <c r="A5"/>
  <c r="B6"/>
  <c r="B9"/>
  <c r="B12"/>
  <c r="B15"/>
  <c r="B18"/>
  <c r="A6"/>
  <c r="A7"/>
  <c r="A9"/>
  <c r="A10"/>
  <c r="A11"/>
  <c r="A12"/>
  <c r="A13"/>
  <c r="A14"/>
  <c r="A15"/>
  <c r="A16"/>
  <c r="A17"/>
  <c r="A18"/>
  <c r="A4"/>
  <c r="F23" i="1"/>
  <c r="E22"/>
  <c r="F22" s="1"/>
  <c r="F21"/>
  <c r="AG6" i="26" l="1"/>
  <c r="P6" i="9" s="1"/>
  <c r="AG14" i="26"/>
  <c r="P14" i="9" s="1"/>
  <c r="P5" i="14"/>
  <c r="P9"/>
  <c r="P13"/>
  <c r="P17"/>
  <c r="P8"/>
  <c r="P12"/>
  <c r="P16"/>
  <c r="M18" i="26"/>
  <c r="AE18" s="1"/>
  <c r="AG18" s="1"/>
  <c r="P18" i="9" s="1"/>
  <c r="V18" i="26"/>
  <c r="E24" i="1"/>
  <c r="F24" s="1"/>
  <c r="BV5" i="24"/>
  <c r="Q5" i="9" s="1"/>
  <c r="G5" i="5" s="1"/>
  <c r="P3" i="14"/>
  <c r="P11"/>
  <c r="P15"/>
  <c r="P10"/>
  <c r="P6"/>
  <c r="P14"/>
  <c r="H5" i="13"/>
  <c r="I5"/>
  <c r="H9"/>
  <c r="I9"/>
  <c r="H13"/>
  <c r="I13"/>
  <c r="H17"/>
  <c r="I17"/>
  <c r="H4"/>
  <c r="I4"/>
  <c r="H8"/>
  <c r="I8"/>
  <c r="H12"/>
  <c r="I12"/>
  <c r="H16"/>
  <c r="I16"/>
  <c r="H3"/>
  <c r="I3"/>
  <c r="H7"/>
  <c r="I7"/>
  <c r="H11"/>
  <c r="I11"/>
  <c r="H15"/>
  <c r="I15"/>
  <c r="H6"/>
  <c r="I6"/>
  <c r="H10"/>
  <c r="I10"/>
  <c r="H14"/>
  <c r="I14"/>
  <c r="H18"/>
  <c r="I18"/>
  <c r="K4" i="16"/>
  <c r="J4"/>
  <c r="L4"/>
  <c r="K8"/>
  <c r="J8"/>
  <c r="L8"/>
  <c r="K12"/>
  <c r="J12"/>
  <c r="L12"/>
  <c r="K16"/>
  <c r="L16"/>
  <c r="J16"/>
  <c r="P6"/>
  <c r="N6" s="1"/>
  <c r="P7"/>
  <c r="N7" s="1"/>
  <c r="P10"/>
  <c r="N10" s="1"/>
  <c r="P11"/>
  <c r="N11" s="1"/>
  <c r="P14"/>
  <c r="N14" s="1"/>
  <c r="P15"/>
  <c r="N15" s="1"/>
  <c r="P18"/>
  <c r="N18" s="1"/>
  <c r="P3"/>
  <c r="N3" s="1"/>
  <c r="L7"/>
  <c r="J7"/>
  <c r="K7"/>
  <c r="L11"/>
  <c r="J11"/>
  <c r="K11"/>
  <c r="L15"/>
  <c r="J15"/>
  <c r="K15"/>
  <c r="L3"/>
  <c r="J3"/>
  <c r="K3"/>
  <c r="L6"/>
  <c r="L10"/>
  <c r="L18"/>
  <c r="L5"/>
  <c r="P5"/>
  <c r="N5" s="1"/>
  <c r="K6"/>
  <c r="L9"/>
  <c r="P9"/>
  <c r="N9" s="1"/>
  <c r="K10"/>
  <c r="L13"/>
  <c r="P13"/>
  <c r="N13" s="1"/>
  <c r="K14"/>
  <c r="BU5" i="24"/>
  <c r="R5" i="9" s="1"/>
  <c r="L5" i="5" s="1"/>
  <c r="M5" s="1"/>
  <c r="BU8" i="24"/>
  <c r="R8" i="9" s="1"/>
  <c r="L8" i="5" s="1"/>
  <c r="M8" s="1"/>
  <c r="BV8" i="24"/>
  <c r="Q8" i="9" s="1"/>
  <c r="G8" i="5" s="1"/>
  <c r="K5" i="16"/>
  <c r="O5" s="1"/>
  <c r="J6"/>
  <c r="K9"/>
  <c r="J10"/>
  <c r="K13"/>
  <c r="J14"/>
  <c r="K17"/>
  <c r="J18"/>
  <c r="L14"/>
  <c r="L17"/>
  <c r="P17"/>
  <c r="N17" s="1"/>
  <c r="K18"/>
  <c r="AG5" i="26"/>
  <c r="J5" i="5" s="1"/>
  <c r="K5" s="1"/>
  <c r="AG13" i="26"/>
  <c r="P13" i="9" s="1"/>
  <c r="AG10" i="26"/>
  <c r="P10" i="9" s="1"/>
  <c r="AG9" i="26"/>
  <c r="P9" i="9" s="1"/>
  <c r="AG17" i="26"/>
  <c r="P17" i="9" s="1"/>
  <c r="AE7" i="26"/>
  <c r="AG7" s="1"/>
  <c r="P7" i="9" s="1"/>
  <c r="AE16" i="26"/>
  <c r="AG16" s="1"/>
  <c r="P16" i="9" s="1"/>
  <c r="AE12" i="26"/>
  <c r="AG12" s="1"/>
  <c r="P12" i="9" s="1"/>
  <c r="AE8" i="26"/>
  <c r="AE3"/>
  <c r="AG3" s="1"/>
  <c r="AE4"/>
  <c r="AG4" s="1"/>
  <c r="AE11"/>
  <c r="AE15"/>
  <c r="J8" i="1"/>
  <c r="I8"/>
  <c r="G8"/>
  <c r="F8"/>
  <c r="J5"/>
  <c r="I5"/>
  <c r="G5"/>
  <c r="F5"/>
  <c r="P5" i="9" l="1"/>
  <c r="O6" i="16"/>
  <c r="Q6" s="1"/>
  <c r="O9"/>
  <c r="L6" i="13"/>
  <c r="K6"/>
  <c r="L15"/>
  <c r="K15"/>
  <c r="L16"/>
  <c r="K16"/>
  <c r="L8"/>
  <c r="K8"/>
  <c r="L17"/>
  <c r="K17"/>
  <c r="L9"/>
  <c r="K9"/>
  <c r="L18"/>
  <c r="K18"/>
  <c r="L10"/>
  <c r="K10"/>
  <c r="L11"/>
  <c r="K11"/>
  <c r="L3"/>
  <c r="K3"/>
  <c r="L12"/>
  <c r="K12"/>
  <c r="L4"/>
  <c r="K4"/>
  <c r="L13"/>
  <c r="K13"/>
  <c r="L5"/>
  <c r="K5"/>
  <c r="L14"/>
  <c r="K14"/>
  <c r="L7"/>
  <c r="K7"/>
  <c r="O14" i="16"/>
  <c r="Q14" s="1"/>
  <c r="O17"/>
  <c r="M17" s="1"/>
  <c r="O13"/>
  <c r="M13" s="1"/>
  <c r="Q9"/>
  <c r="M9"/>
  <c r="Q13"/>
  <c r="M5"/>
  <c r="H5" i="1" s="1"/>
  <c r="Q5" i="16"/>
  <c r="O3"/>
  <c r="O15"/>
  <c r="O11"/>
  <c r="O7"/>
  <c r="O12"/>
  <c r="O8"/>
  <c r="O4"/>
  <c r="O18"/>
  <c r="O10"/>
  <c r="O16"/>
  <c r="AG11" i="26"/>
  <c r="P11" i="9" s="1"/>
  <c r="AG8" i="26"/>
  <c r="AG15"/>
  <c r="P15" i="9" s="1"/>
  <c r="K5"/>
  <c r="D5" i="23"/>
  <c r="D8"/>
  <c r="K8" i="9"/>
  <c r="P16" i="1"/>
  <c r="AF12" i="5"/>
  <c r="BK19" i="24"/>
  <c r="BL19"/>
  <c r="F12" i="1"/>
  <c r="C12" i="24"/>
  <c r="E12"/>
  <c r="I12" i="1"/>
  <c r="P12" i="20"/>
  <c r="H12" i="24" s="1"/>
  <c r="D12" i="20"/>
  <c r="C12"/>
  <c r="B12"/>
  <c r="A12"/>
  <c r="BT12" i="24"/>
  <c r="BN12"/>
  <c r="BB12"/>
  <c r="AX12"/>
  <c r="AR12"/>
  <c r="AC12"/>
  <c r="I12"/>
  <c r="G12"/>
  <c r="F12"/>
  <c r="D12"/>
  <c r="B12"/>
  <c r="A12"/>
  <c r="A12" i="9"/>
  <c r="AJ12" i="5"/>
  <c r="J12" i="1"/>
  <c r="O12" i="13" l="1"/>
  <c r="M12" s="1"/>
  <c r="E12" i="1" s="1"/>
  <c r="O14" i="13"/>
  <c r="M14" s="1"/>
  <c r="M14" i="16"/>
  <c r="M6"/>
  <c r="O15" i="13"/>
  <c r="M15" s="1"/>
  <c r="O13"/>
  <c r="M13" s="1"/>
  <c r="O11"/>
  <c r="M11" s="1"/>
  <c r="O10"/>
  <c r="M10" s="1"/>
  <c r="O9"/>
  <c r="L9" i="9" s="1"/>
  <c r="O9" s="1"/>
  <c r="O4" i="13"/>
  <c r="M4" s="1"/>
  <c r="O17"/>
  <c r="M17" s="1"/>
  <c r="O6"/>
  <c r="M6" s="1"/>
  <c r="O7"/>
  <c r="M7" s="1"/>
  <c r="O18"/>
  <c r="M18" s="1"/>
  <c r="O16"/>
  <c r="M16" s="1"/>
  <c r="O5"/>
  <c r="M5" s="1"/>
  <c r="E5" i="1" s="1"/>
  <c r="L5" s="1"/>
  <c r="O3" i="13"/>
  <c r="O8"/>
  <c r="M8" s="1"/>
  <c r="E8" i="1" s="1"/>
  <c r="L5" i="9"/>
  <c r="O5" s="1"/>
  <c r="F5" i="5" s="1"/>
  <c r="H5" s="1"/>
  <c r="I5" s="1"/>
  <c r="Q17" i="16"/>
  <c r="Q16"/>
  <c r="M16"/>
  <c r="Q4"/>
  <c r="M4"/>
  <c r="Q11"/>
  <c r="M11"/>
  <c r="Q18"/>
  <c r="L18" i="9"/>
  <c r="O18" s="1"/>
  <c r="M18" i="16"/>
  <c r="Q7"/>
  <c r="L7" i="9"/>
  <c r="O7" s="1"/>
  <c r="M7" i="16"/>
  <c r="Q10"/>
  <c r="M10"/>
  <c r="L12" i="9"/>
  <c r="O12" s="1"/>
  <c r="Q12" i="16"/>
  <c r="M12"/>
  <c r="Q3"/>
  <c r="M3"/>
  <c r="H3" i="1" s="1"/>
  <c r="Q8" i="16"/>
  <c r="M8"/>
  <c r="H8" i="1" s="1"/>
  <c r="Q15" i="16"/>
  <c r="M15"/>
  <c r="K12" i="9"/>
  <c r="D12" i="23"/>
  <c r="J8" i="5"/>
  <c r="K8" s="1"/>
  <c r="P8" i="9"/>
  <c r="BU12" i="24"/>
  <c r="BV12"/>
  <c r="G12" i="1"/>
  <c r="AR13" i="24"/>
  <c r="AJ4" i="5"/>
  <c r="AJ6"/>
  <c r="AJ7"/>
  <c r="AJ9"/>
  <c r="AJ10"/>
  <c r="AJ11"/>
  <c r="AJ13"/>
  <c r="AJ14"/>
  <c r="AJ15"/>
  <c r="AJ16"/>
  <c r="AJ17"/>
  <c r="AJ18"/>
  <c r="AJ3"/>
  <c r="AE3"/>
  <c r="N19" i="4"/>
  <c r="J10" i="1"/>
  <c r="J9"/>
  <c r="J7"/>
  <c r="J6"/>
  <c r="M3" i="13" l="1"/>
  <c r="L3" i="9"/>
  <c r="L8" i="1"/>
  <c r="L14" i="9"/>
  <c r="O14" s="1"/>
  <c r="L17"/>
  <c r="O17" s="1"/>
  <c r="M9" i="13"/>
  <c r="L6" i="9"/>
  <c r="O6" s="1"/>
  <c r="L4"/>
  <c r="O4" s="1"/>
  <c r="L13"/>
  <c r="O13" s="1"/>
  <c r="L15"/>
  <c r="O15" s="1"/>
  <c r="L11"/>
  <c r="O11" s="1"/>
  <c r="L8"/>
  <c r="O8" s="1"/>
  <c r="F8" i="5" s="1"/>
  <c r="H8" s="1"/>
  <c r="I8" s="1"/>
  <c r="L10" i="9"/>
  <c r="O10" s="1"/>
  <c r="L16"/>
  <c r="O16" s="1"/>
  <c r="C5" i="23"/>
  <c r="E5" s="1"/>
  <c r="AC5" i="5"/>
  <c r="AG5" s="1"/>
  <c r="O5" i="1"/>
  <c r="N5" i="9" s="1"/>
  <c r="N5" i="5" s="1"/>
  <c r="O5" s="1"/>
  <c r="O8" i="1"/>
  <c r="N8" i="9" s="1"/>
  <c r="Q12"/>
  <c r="G12" i="5" s="1"/>
  <c r="R12" i="9"/>
  <c r="L12" i="5" s="1"/>
  <c r="M12" s="1"/>
  <c r="J12"/>
  <c r="K12" s="1"/>
  <c r="F3" i="24"/>
  <c r="F4"/>
  <c r="F6"/>
  <c r="F7"/>
  <c r="F9"/>
  <c r="F10"/>
  <c r="F11"/>
  <c r="F13"/>
  <c r="F14"/>
  <c r="F15"/>
  <c r="F16"/>
  <c r="F17"/>
  <c r="F18"/>
  <c r="AC8" i="5" l="1"/>
  <c r="AG8" s="1"/>
  <c r="C8" i="23"/>
  <c r="E8" s="1"/>
  <c r="N8" i="5"/>
  <c r="O8" s="1"/>
  <c r="AD5"/>
  <c r="U5"/>
  <c r="V5" s="1"/>
  <c r="AH5"/>
  <c r="F12"/>
  <c r="H12" s="1"/>
  <c r="H12" i="1"/>
  <c r="L12" s="1"/>
  <c r="M38"/>
  <c r="AD8" i="5" l="1"/>
  <c r="W5"/>
  <c r="X5" s="1"/>
  <c r="U8"/>
  <c r="V8" s="1"/>
  <c r="AH8"/>
  <c r="C12" i="23"/>
  <c r="E12" s="1"/>
  <c r="AC12" i="5"/>
  <c r="AG12" s="1"/>
  <c r="I12"/>
  <c r="O12" i="1"/>
  <c r="L38"/>
  <c r="N38" s="1"/>
  <c r="J38"/>
  <c r="I38"/>
  <c r="H38"/>
  <c r="G38"/>
  <c r="G39" s="1"/>
  <c r="W8" i="5" l="1"/>
  <c r="X8" s="1"/>
  <c r="N12" i="9"/>
  <c r="N12" i="5" s="1"/>
  <c r="O12" s="1"/>
  <c r="F9" i="1"/>
  <c r="F10"/>
  <c r="F28" i="12"/>
  <c r="F7" i="1" l="1"/>
  <c r="F6"/>
  <c r="BT3" i="24" l="1"/>
  <c r="BT4"/>
  <c r="BT6"/>
  <c r="BT7"/>
  <c r="BT9"/>
  <c r="BT10"/>
  <c r="BT11"/>
  <c r="BT13"/>
  <c r="BT14"/>
  <c r="BT15"/>
  <c r="BT16"/>
  <c r="BT17"/>
  <c r="BT18"/>
  <c r="BO19" l="1"/>
  <c r="BP19"/>
  <c r="BQ19"/>
  <c r="BR19"/>
  <c r="BS19"/>
  <c r="BT19" l="1"/>
  <c r="A2" i="25" l="1"/>
  <c r="O19" i="24"/>
  <c r="AO19"/>
  <c r="AP19"/>
  <c r="S19"/>
  <c r="J3" i="1"/>
  <c r="J4"/>
  <c r="J11"/>
  <c r="J13"/>
  <c r="J14"/>
  <c r="J15"/>
  <c r="J16"/>
  <c r="J17"/>
  <c r="J18"/>
  <c r="T19" i="23"/>
  <c r="Q19" i="24"/>
  <c r="R19"/>
  <c r="U19" i="9"/>
  <c r="V19"/>
  <c r="W19"/>
  <c r="X19"/>
  <c r="AD19" i="16" l="1"/>
  <c r="AE19"/>
  <c r="AF19"/>
  <c r="AH19"/>
  <c r="AI19"/>
  <c r="AL19"/>
  <c r="AM19"/>
  <c r="M19" i="9"/>
  <c r="D19" i="15" l="1"/>
  <c r="E19"/>
  <c r="F19"/>
  <c r="G19"/>
  <c r="H19"/>
  <c r="I19"/>
  <c r="J19"/>
  <c r="K11"/>
  <c r="K12"/>
  <c r="K13"/>
  <c r="K14"/>
  <c r="K15"/>
  <c r="K16"/>
  <c r="K17"/>
  <c r="K18"/>
  <c r="K19" l="1"/>
  <c r="I6" i="1"/>
  <c r="I7"/>
  <c r="I9"/>
  <c r="I10"/>
  <c r="F3" l="1"/>
  <c r="F4"/>
  <c r="F11"/>
  <c r="F15"/>
  <c r="F16"/>
  <c r="F13"/>
  <c r="F14"/>
  <c r="F17"/>
  <c r="F18"/>
  <c r="K2" i="25"/>
  <c r="Y19" i="5" l="1"/>
  <c r="E18" l="1"/>
  <c r="C4"/>
  <c r="E3"/>
  <c r="D3"/>
  <c r="C3"/>
  <c r="B3"/>
  <c r="A3"/>
  <c r="C18" i="28" l="1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9" i="10"/>
  <c r="Q19" l="1"/>
  <c r="O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9" l="1"/>
  <c r="A18" i="8"/>
  <c r="A17"/>
  <c r="A16"/>
  <c r="A15"/>
  <c r="A14"/>
  <c r="A13"/>
  <c r="A12"/>
  <c r="A11"/>
  <c r="A10"/>
  <c r="A9"/>
  <c r="A8"/>
  <c r="A7"/>
  <c r="A6"/>
  <c r="A5"/>
  <c r="A4"/>
  <c r="A3"/>
  <c r="T19" i="9" l="1"/>
  <c r="S19"/>
  <c r="J19" l="1"/>
  <c r="I19"/>
  <c r="H19"/>
  <c r="G19"/>
  <c r="F19"/>
  <c r="E19"/>
  <c r="A18"/>
  <c r="A17"/>
  <c r="A16"/>
  <c r="A15"/>
  <c r="A14"/>
  <c r="A13"/>
  <c r="A11"/>
  <c r="A10"/>
  <c r="A9"/>
  <c r="A7"/>
  <c r="A6" l="1"/>
  <c r="D4"/>
  <c r="C4"/>
  <c r="A4"/>
  <c r="D3"/>
  <c r="C3"/>
  <c r="B3"/>
  <c r="A3"/>
  <c r="BM19" i="24" l="1"/>
  <c r="BJ19"/>
  <c r="BI19"/>
  <c r="BH19"/>
  <c r="BG19"/>
  <c r="BF19"/>
  <c r="BE19"/>
  <c r="BD19"/>
  <c r="BC19"/>
  <c r="BA19"/>
  <c r="AZ19"/>
  <c r="AY19"/>
  <c r="AW19"/>
  <c r="AV19"/>
  <c r="AU19"/>
  <c r="AT19"/>
  <c r="AS19"/>
  <c r="AQ19"/>
  <c r="AN19"/>
  <c r="AM19"/>
  <c r="AL19"/>
  <c r="AK19"/>
  <c r="AJ19"/>
  <c r="AI19"/>
  <c r="AH19"/>
  <c r="AG19"/>
  <c r="AF19"/>
  <c r="AE19"/>
  <c r="AB19"/>
  <c r="AA19"/>
  <c r="Z19"/>
  <c r="Y19"/>
  <c r="X19"/>
  <c r="W19"/>
  <c r="V19"/>
  <c r="U19"/>
  <c r="T19"/>
  <c r="P19"/>
  <c r="N19"/>
  <c r="M19"/>
  <c r="L19"/>
  <c r="K19"/>
  <c r="J19"/>
  <c r="BN18"/>
  <c r="BB18"/>
  <c r="AX18"/>
  <c r="AR18"/>
  <c r="AC18"/>
  <c r="I18"/>
  <c r="G18"/>
  <c r="D18"/>
  <c r="B18"/>
  <c r="A18"/>
  <c r="BN17"/>
  <c r="BB17"/>
  <c r="AX17"/>
  <c r="AR17"/>
  <c r="AC17"/>
  <c r="I17"/>
  <c r="G17"/>
  <c r="D17"/>
  <c r="B17"/>
  <c r="A17"/>
  <c r="BN16"/>
  <c r="BB16"/>
  <c r="AX16"/>
  <c r="AR16"/>
  <c r="AC16"/>
  <c r="I16"/>
  <c r="G16"/>
  <c r="D16"/>
  <c r="B16"/>
  <c r="A16"/>
  <c r="BN15"/>
  <c r="BB15"/>
  <c r="AX15"/>
  <c r="AR15"/>
  <c r="AC15"/>
  <c r="I15"/>
  <c r="G15"/>
  <c r="D15"/>
  <c r="B15"/>
  <c r="A15"/>
  <c r="BN14"/>
  <c r="BB14"/>
  <c r="AX14"/>
  <c r="AR14"/>
  <c r="AC14"/>
  <c r="I14"/>
  <c r="G14"/>
  <c r="D14"/>
  <c r="B14"/>
  <c r="A14"/>
  <c r="BN13"/>
  <c r="BB13"/>
  <c r="AX13"/>
  <c r="AC13"/>
  <c r="I13"/>
  <c r="G13"/>
  <c r="D13"/>
  <c r="B13"/>
  <c r="A13"/>
  <c r="BN11"/>
  <c r="BB11"/>
  <c r="AX11"/>
  <c r="AR11"/>
  <c r="AC11"/>
  <c r="I11"/>
  <c r="G11"/>
  <c r="D11"/>
  <c r="B11"/>
  <c r="A11"/>
  <c r="BN10"/>
  <c r="BB10"/>
  <c r="AX10"/>
  <c r="AR10"/>
  <c r="AC10"/>
  <c r="I10"/>
  <c r="G10"/>
  <c r="D10"/>
  <c r="B10"/>
  <c r="A10"/>
  <c r="BN9"/>
  <c r="BB9"/>
  <c r="AX9"/>
  <c r="AR9"/>
  <c r="AC9"/>
  <c r="I9"/>
  <c r="G9"/>
  <c r="D9"/>
  <c r="B9"/>
  <c r="A9"/>
  <c r="BN7"/>
  <c r="BB7"/>
  <c r="AX7"/>
  <c r="AR7"/>
  <c r="AC7"/>
  <c r="I7"/>
  <c r="G7"/>
  <c r="D7"/>
  <c r="B7"/>
  <c r="A7"/>
  <c r="BN6"/>
  <c r="BB6"/>
  <c r="AX6"/>
  <c r="AR6"/>
  <c r="AC6"/>
  <c r="I6"/>
  <c r="G6"/>
  <c r="D6"/>
  <c r="B6"/>
  <c r="A6"/>
  <c r="BN4"/>
  <c r="BB4"/>
  <c r="AX4"/>
  <c r="AR4"/>
  <c r="AC4"/>
  <c r="I4"/>
  <c r="G4"/>
  <c r="D4"/>
  <c r="B4"/>
  <c r="A4"/>
  <c r="BN3"/>
  <c r="BB3"/>
  <c r="AX3"/>
  <c r="AR3"/>
  <c r="AC3"/>
  <c r="I3"/>
  <c r="G3"/>
  <c r="B3"/>
  <c r="A3"/>
  <c r="C28" i="23"/>
  <c r="S19"/>
  <c r="R19"/>
  <c r="Q19"/>
  <c r="P19"/>
  <c r="O19"/>
  <c r="N19"/>
  <c r="M19"/>
  <c r="L19"/>
  <c r="K19"/>
  <c r="J19"/>
  <c r="I19"/>
  <c r="BV16" i="24" l="1"/>
  <c r="BV4"/>
  <c r="Q4" i="9" s="1"/>
  <c r="BV3" i="24"/>
  <c r="Q3" i="9" s="1"/>
  <c r="BV7" i="24"/>
  <c r="BV11"/>
  <c r="BV15"/>
  <c r="BV9"/>
  <c r="BV13"/>
  <c r="BV17"/>
  <c r="BV6"/>
  <c r="BV10"/>
  <c r="BV14"/>
  <c r="BV18"/>
  <c r="Q18" i="9" s="1"/>
  <c r="BB19" i="24"/>
  <c r="AX19"/>
  <c r="BN19"/>
  <c r="AR19"/>
  <c r="AC19"/>
  <c r="G19"/>
  <c r="F19" s="1"/>
  <c r="D19"/>
  <c r="I19"/>
  <c r="Q13" i="9" l="1"/>
  <c r="G13" i="5" s="1"/>
  <c r="Q6" i="9"/>
  <c r="G6" i="5" s="1"/>
  <c r="Q17" i="9"/>
  <c r="G17" i="5" s="1"/>
  <c r="Q7" i="9"/>
  <c r="G7" i="5" s="1"/>
  <c r="Q10" i="9"/>
  <c r="G10" i="5" s="1"/>
  <c r="Q11" i="9"/>
  <c r="G11" i="5" s="1"/>
  <c r="Q14" i="9"/>
  <c r="G14" i="5" s="1"/>
  <c r="Q9" i="9"/>
  <c r="G9" i="5" s="1"/>
  <c r="Q15" i="9"/>
  <c r="G15" i="5" s="1"/>
  <c r="Q16" i="9"/>
  <c r="G16" i="5" s="1"/>
  <c r="G4"/>
  <c r="G3"/>
  <c r="G18"/>
  <c r="BV19" i="24"/>
  <c r="B4" i="23"/>
  <c r="A4"/>
  <c r="G19" i="5" l="1"/>
  <c r="Q19" i="9"/>
  <c r="L19" i="15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A19" i="27" l="1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19" i="26"/>
  <c r="A19"/>
  <c r="D17" i="27" l="1"/>
  <c r="F16"/>
  <c r="F12"/>
  <c r="AF3" i="5" l="1"/>
  <c r="D3" i="23"/>
  <c r="AF4" i="5"/>
  <c r="K4" i="9"/>
  <c r="AF6" i="5"/>
  <c r="AF7"/>
  <c r="AF9"/>
  <c r="AF10"/>
  <c r="AF11"/>
  <c r="AF13"/>
  <c r="AF14"/>
  <c r="AF15"/>
  <c r="N15" i="1"/>
  <c r="AF16" i="5"/>
  <c r="AF17"/>
  <c r="AF18"/>
  <c r="N18" i="1"/>
  <c r="D11" i="27"/>
  <c r="F7"/>
  <c r="E16"/>
  <c r="D16"/>
  <c r="D3"/>
  <c r="F8"/>
  <c r="D8"/>
  <c r="E12"/>
  <c r="D9"/>
  <c r="D13"/>
  <c r="D7"/>
  <c r="D4"/>
  <c r="D5"/>
  <c r="D15"/>
  <c r="F4"/>
  <c r="E8"/>
  <c r="Q19" i="20"/>
  <c r="O19"/>
  <c r="N19"/>
  <c r="M19"/>
  <c r="L19"/>
  <c r="K19"/>
  <c r="J19"/>
  <c r="I19"/>
  <c r="E19"/>
  <c r="P18"/>
  <c r="H18" i="24" s="1"/>
  <c r="D18" i="20"/>
  <c r="C18"/>
  <c r="B18"/>
  <c r="A18"/>
  <c r="P17"/>
  <c r="H17" i="24" s="1"/>
  <c r="D17" i="20"/>
  <c r="C17"/>
  <c r="B17"/>
  <c r="A17"/>
  <c r="P16"/>
  <c r="H16" i="24" s="1"/>
  <c r="D16" i="20"/>
  <c r="C16"/>
  <c r="B16"/>
  <c r="A16"/>
  <c r="P15"/>
  <c r="H15" i="24" s="1"/>
  <c r="D15" i="20"/>
  <c r="C15"/>
  <c r="B15"/>
  <c r="A15"/>
  <c r="P14"/>
  <c r="H14" i="24" s="1"/>
  <c r="D14" i="20"/>
  <c r="C14"/>
  <c r="B14"/>
  <c r="A14"/>
  <c r="P13"/>
  <c r="H13" i="24" s="1"/>
  <c r="D13" i="20"/>
  <c r="C13"/>
  <c r="B13"/>
  <c r="A13"/>
  <c r="P11"/>
  <c r="H11" i="24" s="1"/>
  <c r="D11" i="20"/>
  <c r="C11"/>
  <c r="B11"/>
  <c r="A11"/>
  <c r="P10"/>
  <c r="H10" i="24" s="1"/>
  <c r="D10" i="20"/>
  <c r="C10"/>
  <c r="B10"/>
  <c r="A10"/>
  <c r="P9"/>
  <c r="H9" i="24" s="1"/>
  <c r="D9" i="20"/>
  <c r="C9"/>
  <c r="B9"/>
  <c r="A9"/>
  <c r="P7"/>
  <c r="H7" i="24" s="1"/>
  <c r="D7" i="20"/>
  <c r="C7"/>
  <c r="B7"/>
  <c r="A7"/>
  <c r="P6"/>
  <c r="H6" i="24" s="1"/>
  <c r="D6" i="20"/>
  <c r="C6"/>
  <c r="B6"/>
  <c r="A6"/>
  <c r="P4"/>
  <c r="H4" i="24" s="1"/>
  <c r="D4" i="20"/>
  <c r="C4"/>
  <c r="B4"/>
  <c r="A4"/>
  <c r="P3"/>
  <c r="H3" i="24" s="1"/>
  <c r="D3" i="20"/>
  <c r="C3"/>
  <c r="B3"/>
  <c r="A3"/>
  <c r="BI19" i="4"/>
  <c r="BH19"/>
  <c r="BG19"/>
  <c r="BF19"/>
  <c r="BE19"/>
  <c r="BD19"/>
  <c r="BC19"/>
  <c r="BB19"/>
  <c r="BA19"/>
  <c r="AZ19"/>
  <c r="AY19"/>
  <c r="AX19"/>
  <c r="AW19"/>
  <c r="AV19"/>
  <c r="AU19"/>
  <c r="AT19"/>
  <c r="AS19"/>
  <c r="AR19"/>
  <c r="AQ19"/>
  <c r="AP19"/>
  <c r="AN19"/>
  <c r="AM19"/>
  <c r="AL19"/>
  <c r="AJ19"/>
  <c r="AI19"/>
  <c r="AH19"/>
  <c r="AG19"/>
  <c r="AF19"/>
  <c r="AE19"/>
  <c r="AC19"/>
  <c r="AB19"/>
  <c r="AA19"/>
  <c r="Z19"/>
  <c r="Y19"/>
  <c r="W19"/>
  <c r="U19"/>
  <c r="R19"/>
  <c r="Q19"/>
  <c r="P19"/>
  <c r="M19"/>
  <c r="L19"/>
  <c r="K19"/>
  <c r="G19"/>
  <c r="F19"/>
  <c r="E19"/>
  <c r="E18" i="24"/>
  <c r="E17"/>
  <c r="E16"/>
  <c r="E15"/>
  <c r="E14"/>
  <c r="E13"/>
  <c r="E11"/>
  <c r="E10"/>
  <c r="E9"/>
  <c r="E7"/>
  <c r="E6"/>
  <c r="E4"/>
  <c r="E3"/>
  <c r="D17" i="23" l="1"/>
  <c r="K17" i="9"/>
  <c r="K15"/>
  <c r="K10"/>
  <c r="D10" i="23"/>
  <c r="K18" i="9"/>
  <c r="D16" i="23"/>
  <c r="K16" i="9"/>
  <c r="D14" i="23"/>
  <c r="K14" i="9"/>
  <c r="D11" i="23"/>
  <c r="K11" i="9"/>
  <c r="D9" i="23"/>
  <c r="K9" i="9"/>
  <c r="D6" i="23"/>
  <c r="K6" i="9"/>
  <c r="D13" i="23"/>
  <c r="K13" i="9"/>
  <c r="K7"/>
  <c r="D7" i="23"/>
  <c r="AF19" i="5"/>
  <c r="AE19"/>
  <c r="E4" i="27"/>
  <c r="H19" i="24"/>
  <c r="P19" i="20"/>
  <c r="E19" i="24"/>
  <c r="O19" i="4"/>
  <c r="H19"/>
  <c r="D12" i="27"/>
  <c r="E7"/>
  <c r="AC19" i="16"/>
  <c r="AA19"/>
  <c r="W19"/>
  <c r="V19"/>
  <c r="U19"/>
  <c r="T19"/>
  <c r="S19"/>
  <c r="R19"/>
  <c r="J16" i="5" l="1"/>
  <c r="K16" s="1"/>
  <c r="J4"/>
  <c r="K4" s="1"/>
  <c r="P4" i="9"/>
  <c r="J7" i="5"/>
  <c r="K7" s="1"/>
  <c r="D19" i="26"/>
  <c r="M19"/>
  <c r="G19" i="16"/>
  <c r="F19"/>
  <c r="C18" i="24" l="1"/>
  <c r="BU18" s="1"/>
  <c r="R18" i="9" s="1"/>
  <c r="C17" i="24"/>
  <c r="BU17" s="1"/>
  <c r="R17" i="9" s="1"/>
  <c r="C16" i="24"/>
  <c r="BU16" s="1"/>
  <c r="R16" i="9" s="1"/>
  <c r="C15" i="24"/>
  <c r="BU15" s="1"/>
  <c r="R15" i="9" s="1"/>
  <c r="C14" i="24"/>
  <c r="BU14" s="1"/>
  <c r="R14" i="9" s="1"/>
  <c r="C13" i="24"/>
  <c r="BU13" s="1"/>
  <c r="R13" i="9" s="1"/>
  <c r="C11" i="24"/>
  <c r="BU11" s="1"/>
  <c r="R11" i="9" s="1"/>
  <c r="C10" i="24"/>
  <c r="BU10" s="1"/>
  <c r="R10" i="9" s="1"/>
  <c r="C9" i="24"/>
  <c r="BU9" s="1"/>
  <c r="R9" i="9" s="1"/>
  <c r="C7" i="24"/>
  <c r="BU7" s="1"/>
  <c r="R7" i="9" s="1"/>
  <c r="C6" i="24"/>
  <c r="BU6" s="1"/>
  <c r="R6" i="9" s="1"/>
  <c r="C4" i="24"/>
  <c r="BU4" s="1"/>
  <c r="BU3"/>
  <c r="R3" i="9" l="1"/>
  <c r="R4"/>
  <c r="G19" i="12"/>
  <c r="AB19" i="16" l="1"/>
  <c r="H15" i="1"/>
  <c r="H13"/>
  <c r="R8" i="10"/>
  <c r="AN19" i="16" l="1"/>
  <c r="R13" i="10"/>
  <c r="R15"/>
  <c r="R3"/>
  <c r="H18" i="1"/>
  <c r="R18" i="10"/>
  <c r="R5"/>
  <c r="J19" i="16"/>
  <c r="H14" i="1"/>
  <c r="R14" i="10"/>
  <c r="R12"/>
  <c r="R11"/>
  <c r="H11" i="1"/>
  <c r="H6"/>
  <c r="R6" i="10"/>
  <c r="H9" i="1"/>
  <c r="R9" i="10"/>
  <c r="R7"/>
  <c r="H7" i="1"/>
  <c r="H10"/>
  <c r="R10" i="10"/>
  <c r="R16"/>
  <c r="H16" i="1"/>
  <c r="R4" i="10"/>
  <c r="H4" i="1"/>
  <c r="H17"/>
  <c r="R17" i="10"/>
  <c r="L19" i="16"/>
  <c r="K19"/>
  <c r="I19"/>
  <c r="C19" i="24"/>
  <c r="H19" i="16"/>
  <c r="F19" i="12"/>
  <c r="P19" i="16" l="1"/>
  <c r="O19"/>
  <c r="BU19" i="24"/>
  <c r="R19" i="9"/>
  <c r="F19" i="13"/>
  <c r="E19"/>
  <c r="D19"/>
  <c r="N19" i="16" l="1"/>
  <c r="Q19"/>
  <c r="R19" i="10"/>
  <c r="M19" i="16"/>
  <c r="G10" i="1" l="1"/>
  <c r="G9"/>
  <c r="G7"/>
  <c r="G6"/>
  <c r="K18" i="25" l="1"/>
  <c r="J18"/>
  <c r="I18"/>
  <c r="H18"/>
  <c r="G18"/>
  <c r="F18"/>
  <c r="E18"/>
  <c r="D18"/>
  <c r="A18"/>
  <c r="C2"/>
  <c r="B2"/>
  <c r="M19" i="1"/>
  <c r="K19"/>
  <c r="P19" i="14" l="1"/>
  <c r="I18" i="1"/>
  <c r="I17"/>
  <c r="G17" s="1"/>
  <c r="I16"/>
  <c r="I15"/>
  <c r="I14"/>
  <c r="I13"/>
  <c r="I11"/>
  <c r="I4"/>
  <c r="G4" s="1"/>
  <c r="I3" l="1"/>
  <c r="F19" l="1"/>
  <c r="I19" l="1"/>
  <c r="J19"/>
  <c r="L13" i="5" l="1"/>
  <c r="M13" s="1"/>
  <c r="L6"/>
  <c r="M6" s="1"/>
  <c r="L10"/>
  <c r="M10" s="1"/>
  <c r="L18"/>
  <c r="M18" s="1"/>
  <c r="L3"/>
  <c r="M3" s="1"/>
  <c r="L7"/>
  <c r="M7" s="1"/>
  <c r="L11"/>
  <c r="M11" s="1"/>
  <c r="L15"/>
  <c r="M15" s="1"/>
  <c r="L9"/>
  <c r="M9" s="1"/>
  <c r="L17"/>
  <c r="M17" s="1"/>
  <c r="L14"/>
  <c r="M14" s="1"/>
  <c r="L4"/>
  <c r="M4" s="1"/>
  <c r="L16"/>
  <c r="M16" s="1"/>
  <c r="G15" i="1" l="1"/>
  <c r="G18"/>
  <c r="G16"/>
  <c r="G13"/>
  <c r="G11"/>
  <c r="G14"/>
  <c r="G3"/>
  <c r="G19" l="1"/>
  <c r="H19" l="1"/>
  <c r="N19" i="13" l="1"/>
  <c r="F9" i="27"/>
  <c r="F14"/>
  <c r="AF19" i="26"/>
  <c r="D6" i="27"/>
  <c r="D10"/>
  <c r="D14"/>
  <c r="D18"/>
  <c r="E3"/>
  <c r="E5"/>
  <c r="E6"/>
  <c r="E9"/>
  <c r="E10"/>
  <c r="E11"/>
  <c r="E13"/>
  <c r="E14"/>
  <c r="E15"/>
  <c r="E17"/>
  <c r="E18"/>
  <c r="J15" i="5" l="1"/>
  <c r="K15" s="1"/>
  <c r="G13" i="27"/>
  <c r="H5"/>
  <c r="W10"/>
  <c r="H7"/>
  <c r="H17"/>
  <c r="V17"/>
  <c r="J6"/>
  <c r="I16"/>
  <c r="F3"/>
  <c r="J6" i="5"/>
  <c r="K6" s="1"/>
  <c r="J13"/>
  <c r="K13" s="1"/>
  <c r="J10"/>
  <c r="K10" s="1"/>
  <c r="J3"/>
  <c r="K3" s="1"/>
  <c r="P3" i="9"/>
  <c r="M19" i="5"/>
  <c r="L19"/>
  <c r="D19" i="27"/>
  <c r="F6"/>
  <c r="F15"/>
  <c r="E19"/>
  <c r="F10"/>
  <c r="H11"/>
  <c r="H3"/>
  <c r="H13"/>
  <c r="H9"/>
  <c r="F11"/>
  <c r="V19" i="26"/>
  <c r="H15" i="27"/>
  <c r="F18"/>
  <c r="F13"/>
  <c r="F5"/>
  <c r="H4"/>
  <c r="H18"/>
  <c r="H14"/>
  <c r="H8"/>
  <c r="G19" i="13"/>
  <c r="F17" i="27"/>
  <c r="H12"/>
  <c r="H16"/>
  <c r="H10"/>
  <c r="H6"/>
  <c r="J18" i="5" l="1"/>
  <c r="K18" s="1"/>
  <c r="AD12"/>
  <c r="J17"/>
  <c r="K17" s="1"/>
  <c r="J16" i="27"/>
  <c r="I10"/>
  <c r="J12"/>
  <c r="J11"/>
  <c r="I8"/>
  <c r="W17"/>
  <c r="J3"/>
  <c r="W16"/>
  <c r="X10"/>
  <c r="W5"/>
  <c r="X6"/>
  <c r="I7"/>
  <c r="X18"/>
  <c r="X17"/>
  <c r="X14"/>
  <c r="H19" i="13"/>
  <c r="X15" i="27"/>
  <c r="X7"/>
  <c r="X4"/>
  <c r="X5"/>
  <c r="I6"/>
  <c r="V9"/>
  <c r="AG19" i="26"/>
  <c r="J8" i="27"/>
  <c r="X8"/>
  <c r="I15"/>
  <c r="W15"/>
  <c r="G11"/>
  <c r="V11"/>
  <c r="I12"/>
  <c r="W12"/>
  <c r="I18"/>
  <c r="W18"/>
  <c r="I14"/>
  <c r="W14"/>
  <c r="I3"/>
  <c r="W3"/>
  <c r="I11"/>
  <c r="W11"/>
  <c r="V16"/>
  <c r="V10"/>
  <c r="V18"/>
  <c r="V4"/>
  <c r="I4"/>
  <c r="W4"/>
  <c r="J9"/>
  <c r="X9"/>
  <c r="J13"/>
  <c r="X13"/>
  <c r="J9" i="5"/>
  <c r="K9" s="1"/>
  <c r="G3" i="27"/>
  <c r="V3"/>
  <c r="G5"/>
  <c r="V5"/>
  <c r="G7"/>
  <c r="V7"/>
  <c r="J11" i="5"/>
  <c r="K11" s="1"/>
  <c r="J14"/>
  <c r="K14" s="1"/>
  <c r="V6" i="27"/>
  <c r="V12"/>
  <c r="V8"/>
  <c r="V14"/>
  <c r="V13"/>
  <c r="V15"/>
  <c r="G17"/>
  <c r="G9"/>
  <c r="G15"/>
  <c r="G6"/>
  <c r="G10"/>
  <c r="J19" i="13"/>
  <c r="G16" i="27"/>
  <c r="G8"/>
  <c r="G14"/>
  <c r="G18"/>
  <c r="AE19" i="26"/>
  <c r="G12" i="27"/>
  <c r="I19" i="13"/>
  <c r="G4" i="27"/>
  <c r="F19"/>
  <c r="U12" i="5" l="1"/>
  <c r="V12" s="1"/>
  <c r="AH12"/>
  <c r="X16" i="27"/>
  <c r="I9"/>
  <c r="W9"/>
  <c r="J17"/>
  <c r="X3"/>
  <c r="E4" i="1"/>
  <c r="L4" s="1"/>
  <c r="AC4" i="5" s="1"/>
  <c r="AG4" s="1"/>
  <c r="I17" i="27"/>
  <c r="J4"/>
  <c r="X11"/>
  <c r="X12"/>
  <c r="J10"/>
  <c r="I13"/>
  <c r="W8"/>
  <c r="W13"/>
  <c r="W7"/>
  <c r="I5"/>
  <c r="J5"/>
  <c r="J7"/>
  <c r="J18"/>
  <c r="P19" i="9"/>
  <c r="J14" i="27"/>
  <c r="E14" i="1"/>
  <c r="L14" s="1"/>
  <c r="W6" i="27"/>
  <c r="L19" i="13"/>
  <c r="K19"/>
  <c r="J15" i="27"/>
  <c r="E9" i="1"/>
  <c r="L9" s="1"/>
  <c r="E13"/>
  <c r="L13" s="1"/>
  <c r="K19" i="5"/>
  <c r="J19"/>
  <c r="H19" i="27"/>
  <c r="G19"/>
  <c r="C13" i="23" l="1"/>
  <c r="E13" s="1"/>
  <c r="AC13" i="5"/>
  <c r="AG13" s="1"/>
  <c r="C9" i="23"/>
  <c r="E9" s="1"/>
  <c r="AC9" i="5"/>
  <c r="AG9" s="1"/>
  <c r="C14" i="23"/>
  <c r="E14" s="1"/>
  <c r="AC14" i="5"/>
  <c r="AG14" s="1"/>
  <c r="W12"/>
  <c r="X12" s="1"/>
  <c r="O9" i="1"/>
  <c r="N9" i="9" s="1"/>
  <c r="C4" i="23"/>
  <c r="E3" i="1"/>
  <c r="L3" s="1"/>
  <c r="F4" i="5"/>
  <c r="H4" s="1"/>
  <c r="E11" i="1"/>
  <c r="L11" s="1"/>
  <c r="E16"/>
  <c r="L16" s="1"/>
  <c r="E7"/>
  <c r="L7" s="1"/>
  <c r="E18"/>
  <c r="L18" s="1"/>
  <c r="E17"/>
  <c r="L17" s="1"/>
  <c r="E15"/>
  <c r="L15" s="1"/>
  <c r="O14"/>
  <c r="N14" i="9" s="1"/>
  <c r="J19" i="27"/>
  <c r="I19"/>
  <c r="O19" i="13"/>
  <c r="E6" i="1"/>
  <c r="L6" s="1"/>
  <c r="F17" i="5"/>
  <c r="H17" s="1"/>
  <c r="F11"/>
  <c r="H11" s="1"/>
  <c r="F7"/>
  <c r="H7" s="1"/>
  <c r="F18"/>
  <c r="H18" s="1"/>
  <c r="F13"/>
  <c r="H13" s="1"/>
  <c r="O13" i="1"/>
  <c r="N13" i="9" s="1"/>
  <c r="O3"/>
  <c r="F3" i="5" s="1"/>
  <c r="H3" s="1"/>
  <c r="F10"/>
  <c r="H10" s="1"/>
  <c r="F15"/>
  <c r="H15" s="1"/>
  <c r="F9"/>
  <c r="H9" s="1"/>
  <c r="F6"/>
  <c r="H6" s="1"/>
  <c r="F16"/>
  <c r="H16" s="1"/>
  <c r="AC3" l="1"/>
  <c r="C3" i="23"/>
  <c r="E3" s="1"/>
  <c r="C11"/>
  <c r="E11" s="1"/>
  <c r="AC11" i="5"/>
  <c r="AG11" s="1"/>
  <c r="C16" i="23"/>
  <c r="E16" s="1"/>
  <c r="AC16" i="5"/>
  <c r="AG16" s="1"/>
  <c r="AC15"/>
  <c r="AG15" s="1"/>
  <c r="C17" i="23"/>
  <c r="E17" s="1"/>
  <c r="AC17" i="5"/>
  <c r="AG17" s="1"/>
  <c r="C7" i="23"/>
  <c r="E7" s="1"/>
  <c r="AC7" i="5"/>
  <c r="AG7" s="1"/>
  <c r="C6" i="23"/>
  <c r="E6" s="1"/>
  <c r="AC6" i="5"/>
  <c r="AG6" s="1"/>
  <c r="AC18"/>
  <c r="AG18" s="1"/>
  <c r="AD13"/>
  <c r="O6" i="1"/>
  <c r="O7"/>
  <c r="E10"/>
  <c r="L10" s="1"/>
  <c r="O16"/>
  <c r="N9" i="5"/>
  <c r="O9" s="1"/>
  <c r="O18" i="1"/>
  <c r="F14" i="5"/>
  <c r="H14" s="1"/>
  <c r="L19" i="9"/>
  <c r="M19" i="13"/>
  <c r="N13" i="5"/>
  <c r="O13" s="1"/>
  <c r="I16"/>
  <c r="P5" i="10"/>
  <c r="I10" i="5"/>
  <c r="I3"/>
  <c r="P13" i="10"/>
  <c r="I13" i="5"/>
  <c r="I18"/>
  <c r="P11" i="10"/>
  <c r="P17"/>
  <c r="O17" i="1"/>
  <c r="AD9" i="5"/>
  <c r="P8" i="10"/>
  <c r="P16"/>
  <c r="I6" i="5"/>
  <c r="I9"/>
  <c r="P15" i="10"/>
  <c r="O15" i="1"/>
  <c r="I4" i="5"/>
  <c r="P3" i="10"/>
  <c r="O3" i="1"/>
  <c r="N3" i="9" s="1"/>
  <c r="N3" i="5" s="1"/>
  <c r="O3" s="1"/>
  <c r="P18" i="10"/>
  <c r="I11" i="5"/>
  <c r="O11" i="1"/>
  <c r="P7" i="10"/>
  <c r="I15" i="5"/>
  <c r="P12" i="10"/>
  <c r="P14"/>
  <c r="P6"/>
  <c r="P9"/>
  <c r="D4" i="23"/>
  <c r="E4" s="1"/>
  <c r="P4" i="10"/>
  <c r="O4" i="1"/>
  <c r="P10" i="10"/>
  <c r="I7" i="5"/>
  <c r="I17"/>
  <c r="C10" i="23" l="1"/>
  <c r="E10" s="1"/>
  <c r="AC10" i="5"/>
  <c r="AG10" s="1"/>
  <c r="AD18"/>
  <c r="N4" i="9"/>
  <c r="N4" i="5" s="1"/>
  <c r="O4" s="1"/>
  <c r="N11" i="9"/>
  <c r="N11" i="5" s="1"/>
  <c r="O11" s="1"/>
  <c r="N17" i="9"/>
  <c r="N17" i="5" s="1"/>
  <c r="O17" s="1"/>
  <c r="N6" i="9"/>
  <c r="N6" i="5" s="1"/>
  <c r="O6" s="1"/>
  <c r="N18" i="9"/>
  <c r="N18" i="5" s="1"/>
  <c r="O18" s="1"/>
  <c r="N16" i="9"/>
  <c r="N16" i="5" s="1"/>
  <c r="O16" s="1"/>
  <c r="N15" i="9"/>
  <c r="N15" i="5" s="1"/>
  <c r="O15" s="1"/>
  <c r="N7" i="9"/>
  <c r="N7" i="5" s="1"/>
  <c r="O7" s="1"/>
  <c r="U13"/>
  <c r="V13" s="1"/>
  <c r="U15"/>
  <c r="V15" s="1"/>
  <c r="U17"/>
  <c r="V17" s="1"/>
  <c r="U9"/>
  <c r="V9" s="1"/>
  <c r="U11"/>
  <c r="V11" s="1"/>
  <c r="AH17"/>
  <c r="AH15"/>
  <c r="AH13"/>
  <c r="O10" i="1"/>
  <c r="AH9" i="5"/>
  <c r="AH11"/>
  <c r="L19" i="1"/>
  <c r="AD6" i="5"/>
  <c r="E19" i="1"/>
  <c r="AD11" i="5"/>
  <c r="N19" i="1"/>
  <c r="H19" i="5"/>
  <c r="AD17"/>
  <c r="I14"/>
  <c r="AD15"/>
  <c r="AD14"/>
  <c r="N14"/>
  <c r="O14" s="1"/>
  <c r="O19" i="9"/>
  <c r="F19" i="5"/>
  <c r="AD16"/>
  <c r="AD3"/>
  <c r="AG3"/>
  <c r="AD4"/>
  <c r="AD10" l="1"/>
  <c r="W11"/>
  <c r="X11" s="1"/>
  <c r="N10" i="9"/>
  <c r="N10" i="5" s="1"/>
  <c r="O10" s="1"/>
  <c r="O19" s="1"/>
  <c r="W13"/>
  <c r="X13" s="1"/>
  <c r="W17"/>
  <c r="X17" s="1"/>
  <c r="W15"/>
  <c r="X15" s="1"/>
  <c r="U16"/>
  <c r="V16" s="1"/>
  <c r="U18"/>
  <c r="V18" s="1"/>
  <c r="U7"/>
  <c r="V7" s="1"/>
  <c r="AH14"/>
  <c r="U14"/>
  <c r="V14" s="1"/>
  <c r="W9"/>
  <c r="X9" s="1"/>
  <c r="AH16"/>
  <c r="AH4"/>
  <c r="U4"/>
  <c r="V4" s="1"/>
  <c r="AH7"/>
  <c r="AH3"/>
  <c r="U3"/>
  <c r="V3" s="1"/>
  <c r="AD7"/>
  <c r="AH18"/>
  <c r="K19" i="9"/>
  <c r="I19" i="5"/>
  <c r="D19" i="23"/>
  <c r="P19" i="10"/>
  <c r="AC19" i="5"/>
  <c r="E19" i="23"/>
  <c r="C19"/>
  <c r="O19" i="1"/>
  <c r="AD19" i="5" l="1"/>
  <c r="N19"/>
  <c r="W18"/>
  <c r="X18" s="1"/>
  <c r="W3"/>
  <c r="X3" s="1"/>
  <c r="W7"/>
  <c r="X7" s="1"/>
  <c r="W16"/>
  <c r="X16" s="1"/>
  <c r="W4"/>
  <c r="X4" s="1"/>
  <c r="U10"/>
  <c r="V10" s="1"/>
  <c r="U6"/>
  <c r="V6" s="1"/>
  <c r="W14"/>
  <c r="X14" s="1"/>
  <c r="AH10"/>
  <c r="AH6"/>
  <c r="AG19"/>
  <c r="AJ19"/>
  <c r="N19" i="9"/>
  <c r="W6" i="5" l="1"/>
  <c r="X6" s="1"/>
  <c r="W10"/>
  <c r="X10" s="1"/>
  <c r="AH19"/>
  <c r="V19"/>
  <c r="U19"/>
  <c r="W19" l="1"/>
  <c r="X19"/>
</calcChain>
</file>

<file path=xl/sharedStrings.xml><?xml version="1.0" encoding="utf-8"?>
<sst xmlns="http://schemas.openxmlformats.org/spreadsheetml/2006/main" count="1231" uniqueCount="569">
  <si>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</si>
  <si>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</si>
  <si>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</si>
  <si>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</si>
  <si>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</si>
  <si>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</si>
  <si>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</si>
  <si>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</si>
  <si>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</si>
  <si>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</si>
  <si>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</si>
  <si>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</si>
  <si>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</si>
  <si>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</si>
  <si>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</si>
  <si>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</si>
  <si>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</si>
  <si>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</si>
  <si>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</si>
  <si>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</si>
  <si>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</si>
  <si>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</si>
  <si>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</si>
  <si>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</si>
  <si>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</si>
  <si>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</si>
  <si>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</si>
  <si>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</si>
  <si>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</si>
  <si>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</si>
  <si>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</si>
  <si>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</si>
  <si>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</si>
  <si>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</si>
  <si>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</si>
  <si>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</si>
  <si>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</si>
  <si>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</si>
  <si>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</si>
  <si>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</si>
  <si>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</si>
  <si>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</si>
  <si>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</si>
  <si>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</si>
  <si>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</si>
  <si>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</si>
  <si>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</si>
  <si>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</si>
  <si>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</si>
  <si>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</si>
  <si>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</si>
  <si>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</si>
  <si>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</si>
  <si>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</si>
  <si>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</si>
  <si>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</si>
  <si>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</si>
  <si>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</si>
  <si>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</si>
  <si>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</si>
  <si>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</si>
  <si>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</si>
  <si>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</si>
  <si>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</si>
  <si>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</si>
  <si>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</si>
  <si>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</si>
  <si>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</si>
  <si>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</si>
  <si>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</si>
  <si>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</si>
  <si>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</si>
  <si>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</si>
  <si>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</si>
  <si>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</si>
  <si>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</si>
  <si>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</si>
  <si>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</si>
  <si>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</si>
  <si>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</si>
  <si>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</si>
  <si>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</si>
  <si>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</si>
  <si>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</si>
  <si>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</si>
  <si>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</si>
  <si>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</si>
  <si>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</si>
  <si>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</si>
  <si>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</si>
  <si>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</si>
  <si>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</si>
  <si>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</si>
  <si>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</si>
  <si>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</si>
  <si>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</si>
  <si>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</si>
  <si>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</si>
  <si>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</si>
  <si>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</si>
  <si>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</si>
  <si>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</si>
  <si>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</si>
  <si>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</si>
  <si>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</si>
  <si>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</si>
  <si>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</si>
  <si>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</si>
  <si>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</si>
  <si>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</si>
  <si>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</si>
  <si>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</si>
  <si>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</si>
  <si>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</si>
  <si>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</si>
  <si>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</si>
  <si>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</si>
  <si>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</si>
  <si>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</si>
  <si>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</si>
  <si>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</si>
  <si>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</si>
  <si>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</si>
  <si>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</si>
  <si>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</si>
  <si>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</si>
  <si>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</si>
  <si>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</si>
  <si>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</si>
  <si>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</si>
  <si>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</si>
  <si>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</si>
  <si>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</si>
  <si>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</si>
  <si>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</si>
  <si>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</si>
  <si>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</si>
  <si>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</si>
  <si>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</si>
  <si>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</si>
  <si>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</si>
  <si>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</si>
  <si>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</si>
  <si>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</si>
  <si>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</si>
  <si>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</si>
  <si>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</si>
  <si>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</si>
  <si>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</si>
  <si>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</si>
  <si>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</si>
  <si>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</si>
  <si>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</si>
  <si>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</si>
  <si>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</si>
  <si>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</si>
  <si>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</si>
  <si>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</si>
  <si>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</si>
  <si>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</si>
  <si>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</si>
  <si>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</si>
  <si>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</si>
  <si>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</si>
  <si>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</si>
  <si>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</si>
  <si>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</si>
  <si>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</si>
  <si>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</si>
  <si>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</si>
  <si>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</si>
  <si>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</si>
  <si>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</si>
  <si>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</si>
  <si>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</si>
  <si>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</si>
  <si>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</si>
  <si>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</si>
  <si>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</si>
  <si>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</si>
  <si>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</si>
  <si>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</si>
  <si>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</si>
  <si>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</si>
  <si>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</si>
  <si>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</si>
  <si>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</si>
  <si>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</si>
  <si>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</si>
  <si>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</si>
  <si>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</si>
  <si>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</si>
  <si>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</si>
  <si>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</si>
  <si>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</si>
  <si>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</si>
  <si>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</si>
  <si>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</si>
  <si>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</si>
  <si>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</si>
  <si>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</si>
  <si>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</si>
  <si>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</si>
  <si>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</si>
  <si>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</si>
  <si>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</si>
  <si>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</si>
  <si>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</si>
  <si>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</si>
  <si>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</si>
  <si>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</si>
  <si>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</si>
  <si>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</si>
  <si>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</si>
  <si>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</si>
  <si>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</si>
  <si>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</si>
  <si>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</si>
  <si>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</si>
  <si>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</si>
  <si>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</si>
  <si>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</si>
  <si>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</si>
  <si>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</si>
  <si>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</si>
  <si>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</si>
  <si>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</si>
  <si>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</si>
  <si>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</si>
  <si>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</si>
  <si>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</si>
  <si>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</si>
  <si>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</si>
  <si>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</si>
  <si>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</si>
  <si>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</si>
  <si>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</si>
  <si>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</si>
  <si>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</si>
  <si>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</si>
  <si>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</si>
  <si>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</si>
  <si>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</si>
  <si>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</si>
  <si>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</si>
  <si>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</si>
  <si>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</si>
  <si>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</si>
  <si>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</si>
  <si>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</si>
  <si>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</si>
  <si>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</si>
  <si>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</si>
  <si>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</si>
  <si>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</si>
  <si>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</si>
  <si>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</si>
  <si>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</si>
  <si>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</si>
  <si>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</si>
  <si>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</si>
  <si>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</si>
  <si>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</si>
  <si>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</si>
  <si>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</si>
  <si>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</si>
  <si>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</si>
  <si>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</si>
  <si>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</si>
  <si>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</si>
  <si>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</si>
  <si>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</si>
  <si>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</si>
  <si>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</si>
  <si>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</si>
  <si>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</si>
  <si>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</si>
  <si>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</si>
  <si>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</si>
  <si>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</si>
  <si>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</si>
  <si>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</si>
  <si>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</si>
  <si>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</si>
  <si>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</si>
  <si>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</si>
  <si>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</si>
  <si>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</si>
  <si>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</si>
  <si>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</si>
  <si>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</si>
  <si>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</si>
  <si>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</si>
  <si>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</si>
  <si>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</si>
  <si>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</si>
  <si>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</si>
  <si>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</si>
  <si>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</si>
  <si>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</si>
  <si>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</si>
  <si>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</si>
  <si>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</si>
  <si>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</si>
  <si>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</si>
  <si>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</si>
  <si>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</si>
  <si>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</si>
  <si>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</si>
  <si>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</si>
  <si>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</si>
  <si>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</si>
  <si>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</si>
  <si>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</si>
  <si>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</si>
  <si>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</si>
  <si>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</si>
  <si>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</si>
  <si>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</si>
  <si>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</si>
  <si>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</si>
  <si>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</si>
  <si>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</si>
  <si>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</si>
  <si>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</si>
  <si>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</si>
  <si>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</si>
  <si>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</si>
  <si>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</si>
  <si>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</si>
  <si>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</si>
  <si>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</si>
  <si>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</si>
  <si>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</si>
  <si>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</si>
  <si>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</si>
  <si>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</si>
  <si>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</si>
  <si>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</si>
  <si>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</si>
  <si>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</si>
  <si>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</si>
  <si>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</si>
  <si>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</si>
  <si>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</si>
  <si>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</si>
  <si>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</si>
  <si>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</si>
  <si>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</si>
  <si>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</si>
  <si>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</si>
  <si>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</si>
  <si>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</si>
  <si>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</si>
  <si>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</si>
  <si>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</si>
  <si>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</si>
  <si>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</si>
  <si>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</si>
  <si>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</si>
  <si>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</si>
  <si>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</si>
  <si>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</si>
  <si>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</si>
  <si>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</si>
  <si>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</si>
  <si>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</si>
  <si>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</si>
  <si>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</si>
  <si>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</si>
  <si>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</si>
  <si>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</si>
  <si>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</si>
  <si>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</si>
  <si>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</si>
  <si>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</si>
  <si>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</si>
  <si>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</si>
  <si>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</si>
  <si>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</si>
  <si>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</si>
  <si>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</si>
  <si>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</si>
  <si>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</si>
  <si>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</si>
  <si>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</si>
  <si>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</si>
  <si>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</si>
  <si>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</si>
  <si>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</si>
  <si>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</si>
  <si>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</si>
  <si>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</si>
  <si>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1 έως 10.000</t>
  </si>
  <si>
    <t>διαμαρτυρικό</t>
  </si>
  <si>
    <t>πληρΣυνταξης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</si>
  <si>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</si>
  <si>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</si>
  <si>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</si>
  <si>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</si>
  <si>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</si>
  <si>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</si>
  <si>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</si>
  <si>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</si>
  <si>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</si>
  <si>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</si>
  <si>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</si>
  <si>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</si>
  <si>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</si>
  <si>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</si>
  <si>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</si>
  <si>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</si>
  <si>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</si>
  <si>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</si>
  <si>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</si>
  <si>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</si>
  <si>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</si>
  <si>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</si>
  <si>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</si>
  <si>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</si>
  <si>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</si>
  <si>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</si>
  <si>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</si>
  <si>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</si>
  <si>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</si>
  <si>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</si>
  <si>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</si>
  <si>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</si>
  <si>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</si>
  <si>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</si>
  <si>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</si>
  <si>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</si>
  <si>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</si>
  <si>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</si>
  <si>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</si>
  <si>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</si>
  <si>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</si>
  <si>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</si>
  <si>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</si>
  <si>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</si>
  <si>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</si>
  <si>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</si>
  <si>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</si>
  <si>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</si>
  <si>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</si>
  <si>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</si>
  <si>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</si>
  <si>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</si>
  <si>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</si>
  <si>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</si>
  <si>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</si>
  <si>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</si>
  <si>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</si>
  <si>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</si>
  <si>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</si>
  <si>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</si>
  <si>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</si>
  <si>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</si>
  <si>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</si>
  <si>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</si>
  <si>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</si>
  <si>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</si>
  <si>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</si>
  <si>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</si>
  <si>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</si>
  <si>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</si>
  <si>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</si>
  <si>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</si>
  <si>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</si>
  <si>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</si>
  <si>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</si>
  <si>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</si>
  <si>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</si>
  <si>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</si>
  <si>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</si>
  <si>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</si>
  <si>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</si>
  <si>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</si>
  <si>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</si>
  <si>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</si>
  <si>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</si>
  <si>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</si>
  <si>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</si>
  <si>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</si>
  <si>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</si>
  <si>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</si>
  <si>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</si>
  <si>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</si>
  <si>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</si>
  <si>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</si>
  <si>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</si>
  <si>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</si>
  <si>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</si>
  <si>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</si>
  <si>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</si>
  <si>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</si>
  <si>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</si>
  <si>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</si>
  <si>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</si>
  <si>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</si>
  <si>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</si>
  <si>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</si>
  <si>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</si>
  <si>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</si>
  <si>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</si>
  <si>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</si>
  <si>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</si>
  <si>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</si>
  <si>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</si>
  <si>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</si>
  <si>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</si>
  <si>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</si>
  <si>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δάνειο χρεωλυτικό</t>
  </si>
  <si>
    <t>υποθήκη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</si>
  <si>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</si>
  <si>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</si>
  <si>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</si>
  <si>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</si>
  <si>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</si>
  <si>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</si>
  <si>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</si>
  <si>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</si>
  <si>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</si>
  <si>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1 έως 8.000δρχ</t>
  </si>
  <si>
    <t>500 έως 6.000</t>
  </si>
  <si>
    <t>??</t>
  </si>
  <si>
    <t>ΤΟΚΟΙ</t>
  </si>
  <si>
    <t>δικαιώματα επί μεταγραφής = 300</t>
  </si>
  <si>
    <t>500 + 1000</t>
  </si>
  <si>
    <t>300 ανά φύλλο</t>
  </si>
  <si>
    <t>ΚΥΡΟΣ</t>
  </si>
  <si>
    <t>δανείου ΤΟΚΟΙ</t>
  </si>
  <si>
    <t>δάνειο τοκοχρεωλυτικό</t>
  </si>
  <si>
    <t>υποθήκη δανείου</t>
  </si>
  <si>
    <t>ΚΥΡΟΣ = 1] δάνειο τοκοχρεωλυτικό 300.000δρχ [26,50%</t>
  </si>
  <si>
    <t>μέσα στο κείμενο του συμβολαίου ΕΠΙΤΟΚΙΟ = 26,50%</t>
  </si>
  <si>
    <t>2] υποθήκη  300.000</t>
  </si>
  <si>
    <t>ΚΑΠΟΥ λέει</t>
  </si>
  <si>
    <t>στην παραπομπή Γ' σελίς 2,5 του συμβολαίου ΕΠΙΤΟΚΙΟ = 28,50%</t>
  </si>
  <si>
    <t>30 6μηνιαίες δόσεις των 680.950δρχ (1.998,39€) = 20.428.500δρχ (59.951,58€)</t>
  </si>
  <si>
    <t>υποθήκη δανείου 10.392 συμπληρωματική πράξη [μονο για κ-15</t>
  </si>
  <si>
    <t>;;??15εμπορικης</t>
  </si>
  <si>
    <t>;;??377εμπ</t>
  </si>
  <si>
    <t>;;??377-1εμπ</t>
  </si>
  <si>
    <t>;;??377-2εμπ</t>
  </si>
  <si>
    <t>γίνεται ΜΟΝΟ για το κ-15 [επί του 10.392</t>
  </si>
  <si>
    <t>ΠΑΝΤΑ τα δάνει γίνονται σε πρότυπα των τραπεζών</t>
  </si>
  <si>
    <t>ΠΑΝΤΑ τα δάνει γίνονται σε πρότυπα των τραπεζών [6 ΑΝΤΙ 72φύλλα</t>
  </si>
  <si>
    <t>ΙΚ</t>
  </si>
  <si>
    <t>ΜΕ το 10.393</t>
  </si>
  <si>
    <t>2 με 1</t>
  </si>
  <si>
    <t>δάνειο 5.000.000δρχ 15 ετών 6μηνιαίες δόσεις των 680.950δρχ [26,50%</t>
  </si>
  <si>
    <t>δάνειο 500.000δρχ 15 ετών 6μηνιαίες δόσεις των ;;;???δρχ [20,75%]</t>
  </si>
  <si>
    <t>δάνειο 250.000δρχ 15 ετών 6μηνιαίες δόσεις των ;;;???δρχ</t>
  </si>
  <si>
    <t>δάνειο 1.750.000δρχ 15 ετών 6μηνιαίες δόσεις των ;;;???δρχ</t>
  </si>
  <si>
    <t>τραπεζα [= …???</t>
  </si>
  <si>
    <t xml:space="preserve">219-127κ </t>
  </si>
  <si>
    <t>219-127κ</t>
  </si>
  <si>
    <t>1ο τραπ</t>
  </si>
  <si>
    <t>2ο τραπ</t>
  </si>
  <si>
    <t>3ο τραπ</t>
  </si>
  <si>
    <t>4ο τραπ</t>
  </si>
  <si>
    <t>5ο</t>
  </si>
  <si>
    <t>6ο</t>
  </si>
  <si>
    <t>δανείου 5ου  συμπληρωματική πράξη [μονο για κ-15</t>
  </si>
  <si>
    <t>τα 5ο &amp; 6ο γίνανε στην γραφομηχανή</t>
  </si>
  <si>
    <t>5ο  =υπογραφές = στις μισές σελίδες ΛΕΙΠΟΥΝ 1 ή 2</t>
  </si>
  <si>
    <t>5ο  = η παραπομπή γράφτηκε από ΆΛΛΗ γραφομηχανή</t>
  </si>
  <si>
    <t>ΜΕ το 6ο = 3.900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</si>
</sst>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0"/>
      <color indexed="8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919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0" fontId="5" fillId="0" borderId="0" xfId="0" applyFont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23" fillId="0" borderId="0" xfId="1" applyNumberFormat="1" applyFont="1"/>
    <xf numFmtId="164" fontId="20" fillId="13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0" fontId="20" fillId="0" borderId="14" xfId="0" applyFont="1" applyFill="1" applyBorder="1"/>
    <xf numFmtId="164" fontId="20" fillId="0" borderId="1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0" fontId="20" fillId="2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0" fontId="5" fillId="7" borderId="0" xfId="0" applyFont="1" applyFill="1"/>
    <xf numFmtId="3" fontId="5" fillId="7" borderId="0" xfId="0" applyNumberFormat="1" applyFont="1" applyFill="1"/>
    <xf numFmtId="3" fontId="20" fillId="7" borderId="0" xfId="0" applyNumberFormat="1" applyFont="1" applyFill="1"/>
    <xf numFmtId="0" fontId="1" fillId="7" borderId="0" xfId="0" applyFont="1" applyFill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33" fillId="0" borderId="23" xfId="1" applyNumberFormat="1" applyFont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164" fontId="20" fillId="9" borderId="1" xfId="1" applyNumberFormat="1" applyFont="1" applyFill="1" applyBorder="1"/>
    <xf numFmtId="43" fontId="17" fillId="0" borderId="0" xfId="1" applyFont="1" applyFill="1"/>
    <xf numFmtId="0" fontId="20" fillId="0" borderId="0" xfId="0" applyFont="1" applyFill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64" fontId="20" fillId="3" borderId="0" xfId="1" applyNumberFormat="1" applyFont="1" applyFill="1"/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41" fillId="3" borderId="9" xfId="0" applyFont="1" applyFill="1" applyBorder="1"/>
    <xf numFmtId="0" fontId="20" fillId="0" borderId="9" xfId="0" applyFont="1" applyFill="1" applyBorder="1"/>
    <xf numFmtId="0" fontId="17" fillId="0" borderId="9" xfId="0" applyFont="1" applyFill="1" applyBorder="1" applyAlignment="1">
      <alignment horizontal="left"/>
    </xf>
    <xf numFmtId="0" fontId="20" fillId="0" borderId="9" xfId="0" applyFont="1" applyFill="1" applyBorder="1" applyAlignment="1">
      <alignment horizontal="center" wrapText="1"/>
    </xf>
    <xf numFmtId="0" fontId="17" fillId="0" borderId="14" xfId="0" applyFont="1" applyFill="1" applyBorder="1"/>
    <xf numFmtId="43" fontId="17" fillId="0" borderId="0" xfId="1" applyFont="1"/>
    <xf numFmtId="164" fontId="20" fillId="0" borderId="14" xfId="1" applyNumberFormat="1" applyFont="1" applyBorder="1"/>
    <xf numFmtId="0" fontId="20" fillId="0" borderId="14" xfId="0" applyFont="1" applyBorder="1"/>
    <xf numFmtId="43" fontId="20" fillId="0" borderId="14" xfId="1" applyFont="1" applyBorder="1"/>
    <xf numFmtId="0" fontId="20" fillId="0" borderId="14" xfId="0" applyFont="1" applyFill="1" applyBorder="1" applyAlignment="1">
      <alignment horizontal="center" wrapText="1"/>
    </xf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22" fillId="8" borderId="18" xfId="1" applyNumberFormat="1" applyFont="1" applyFill="1" applyBorder="1" applyAlignment="1">
      <alignment horizontal="center" vertical="center"/>
    </xf>
    <xf numFmtId="164" fontId="22" fillId="8" borderId="8" xfId="1" applyNumberFormat="1" applyFont="1" applyFill="1" applyBorder="1" applyAlignment="1">
      <alignment horizontal="center" vertical="center"/>
    </xf>
    <xf numFmtId="14" fontId="20" fillId="0" borderId="9" xfId="0" applyNumberFormat="1" applyFont="1" applyFill="1" applyBorder="1"/>
    <xf numFmtId="43" fontId="20" fillId="0" borderId="9" xfId="1" applyFont="1" applyFill="1" applyBorder="1"/>
    <xf numFmtId="14" fontId="20" fillId="0" borderId="14" xfId="0" applyNumberFormat="1" applyFont="1" applyFill="1" applyBorder="1"/>
    <xf numFmtId="164" fontId="20" fillId="0" borderId="9" xfId="0" applyNumberFormat="1" applyFont="1" applyFill="1" applyBorder="1"/>
    <xf numFmtId="0" fontId="20" fillId="8" borderId="1" xfId="0" applyFont="1" applyFill="1" applyBorder="1"/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35" fillId="0" borderId="14" xfId="1" applyNumberFormat="1" applyFont="1" applyFill="1" applyBorder="1" applyAlignment="1">
      <alignment horizontal="left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1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vertical="center"/>
    </xf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2" fillId="0" borderId="14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/>
    <xf numFmtId="164" fontId="20" fillId="13" borderId="9" xfId="1" applyNumberFormat="1" applyFont="1" applyFill="1" applyBorder="1"/>
    <xf numFmtId="43" fontId="20" fillId="13" borderId="9" xfId="1" applyFont="1" applyFill="1" applyBorder="1"/>
    <xf numFmtId="164" fontId="20" fillId="9" borderId="9" xfId="1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20" fillId="0" borderId="14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35" fillId="2" borderId="14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 applyAlignment="1">
      <alignment horizontal="center" vertical="center"/>
    </xf>
    <xf numFmtId="43" fontId="20" fillId="0" borderId="19" xfId="1" applyFont="1" applyFill="1" applyBorder="1"/>
    <xf numFmtId="164" fontId="20" fillId="0" borderId="19" xfId="1" applyNumberFormat="1" applyFont="1" applyFill="1" applyBorder="1"/>
    <xf numFmtId="164" fontId="20" fillId="13" borderId="19" xfId="1" applyNumberFormat="1" applyFont="1" applyFill="1" applyBorder="1"/>
    <xf numFmtId="43" fontId="20" fillId="13" borderId="19" xfId="1" applyFont="1" applyFill="1" applyBorder="1"/>
    <xf numFmtId="164" fontId="20" fillId="0" borderId="10" xfId="1" applyNumberFormat="1" applyFont="1" applyFill="1" applyBorder="1"/>
    <xf numFmtId="164" fontId="20" fillId="13" borderId="10" xfId="1" applyNumberFormat="1" applyFont="1" applyFill="1" applyBorder="1"/>
    <xf numFmtId="43" fontId="20" fillId="13" borderId="10" xfId="1" applyFont="1" applyFill="1" applyBorder="1"/>
    <xf numFmtId="43" fontId="20" fillId="13" borderId="1" xfId="1" applyFont="1" applyFill="1" applyBorder="1"/>
    <xf numFmtId="0" fontId="17" fillId="0" borderId="0" xfId="0" applyFont="1" applyAlignment="1">
      <alignment horizontal="right"/>
    </xf>
    <xf numFmtId="164" fontId="41" fillId="0" borderId="0" xfId="1" applyNumberFormat="1" applyFont="1" applyFill="1" applyAlignment="1">
      <alignment horizontal="center"/>
    </xf>
    <xf numFmtId="43" fontId="41" fillId="0" borderId="0" xfId="1" applyFont="1" applyAlignment="1">
      <alignment horizontal="right"/>
    </xf>
    <xf numFmtId="164" fontId="22" fillId="2" borderId="34" xfId="1" applyNumberFormat="1" applyFont="1" applyFill="1" applyBorder="1" applyAlignment="1">
      <alignment horizontal="center" vertical="center"/>
    </xf>
    <xf numFmtId="14" fontId="17" fillId="0" borderId="35" xfId="1" applyNumberFormat="1" applyFont="1" applyFill="1" applyBorder="1" applyAlignment="1">
      <alignment horizontal="center" vertical="center"/>
    </xf>
    <xf numFmtId="0" fontId="17" fillId="0" borderId="35" xfId="0" applyFont="1" applyFill="1" applyBorder="1"/>
    <xf numFmtId="164" fontId="17" fillId="0" borderId="35" xfId="1" applyNumberFormat="1" applyFont="1" applyFill="1" applyBorder="1"/>
    <xf numFmtId="0" fontId="33" fillId="0" borderId="0" xfId="0" applyFont="1" applyFill="1" applyAlignment="1">
      <alignment horizontal="right"/>
    </xf>
    <xf numFmtId="0" fontId="41" fillId="0" borderId="0" xfId="0" applyFont="1" applyFill="1" applyAlignment="1">
      <alignment horizontal="left"/>
    </xf>
    <xf numFmtId="164" fontId="17" fillId="0" borderId="10" xfId="1" applyNumberFormat="1" applyFont="1" applyFill="1" applyBorder="1" applyAlignment="1">
      <alignment horizontal="right" vertical="center"/>
    </xf>
    <xf numFmtId="164" fontId="17" fillId="0" borderId="10" xfId="1" applyNumberFormat="1" applyFont="1" applyFill="1" applyBorder="1"/>
    <xf numFmtId="164" fontId="41" fillId="0" borderId="10" xfId="1" applyNumberFormat="1" applyFont="1" applyFill="1" applyBorder="1"/>
    <xf numFmtId="0" fontId="41" fillId="0" borderId="10" xfId="0" applyFont="1" applyFill="1" applyBorder="1"/>
    <xf numFmtId="0" fontId="41" fillId="3" borderId="10" xfId="0" applyFont="1" applyFill="1" applyBorder="1"/>
    <xf numFmtId="0" fontId="20" fillId="0" borderId="10" xfId="0" applyFont="1" applyFill="1" applyBorder="1"/>
    <xf numFmtId="164" fontId="17" fillId="0" borderId="19" xfId="1" applyNumberFormat="1" applyFont="1" applyFill="1" applyBorder="1" applyAlignment="1">
      <alignment horizontal="right" vertical="center"/>
    </xf>
    <xf numFmtId="164" fontId="17" fillId="0" borderId="19" xfId="1" applyNumberFormat="1" applyFont="1" applyFill="1" applyBorder="1"/>
    <xf numFmtId="164" fontId="41" fillId="0" borderId="19" xfId="1" applyNumberFormat="1" applyFont="1" applyFill="1" applyBorder="1"/>
    <xf numFmtId="0" fontId="41" fillId="0" borderId="19" xfId="0" applyFont="1" applyFill="1" applyBorder="1"/>
    <xf numFmtId="0" fontId="41" fillId="3" borderId="19" xfId="0" applyFont="1" applyFill="1" applyBorder="1"/>
    <xf numFmtId="0" fontId="20" fillId="0" borderId="19" xfId="0" applyFont="1" applyFill="1" applyBorder="1"/>
    <xf numFmtId="14" fontId="20" fillId="0" borderId="19" xfId="0" applyNumberFormat="1" applyFont="1" applyFill="1" applyBorder="1"/>
    <xf numFmtId="164" fontId="20" fillId="0" borderId="19" xfId="0" applyNumberFormat="1" applyFont="1" applyFill="1" applyBorder="1"/>
    <xf numFmtId="164" fontId="20" fillId="0" borderId="19" xfId="1" applyNumberFormat="1" applyFont="1" applyFill="1" applyBorder="1" applyAlignment="1">
      <alignment horizontal="center"/>
    </xf>
    <xf numFmtId="164" fontId="20" fillId="0" borderId="35" xfId="1" applyNumberFormat="1" applyFont="1" applyFill="1" applyBorder="1"/>
    <xf numFmtId="43" fontId="20" fillId="0" borderId="35" xfId="1" applyFont="1" applyFill="1" applyBorder="1"/>
    <xf numFmtId="164" fontId="20" fillId="13" borderId="35" xfId="1" applyNumberFormat="1" applyFont="1" applyFill="1" applyBorder="1"/>
    <xf numFmtId="43" fontId="20" fillId="13" borderId="35" xfId="1" applyFont="1" applyFill="1" applyBorder="1"/>
    <xf numFmtId="14" fontId="20" fillId="0" borderId="35" xfId="0" applyNumberFormat="1" applyFont="1" applyFill="1" applyBorder="1"/>
    <xf numFmtId="164" fontId="20" fillId="0" borderId="35" xfId="0" applyNumberFormat="1" applyFont="1" applyFill="1" applyBorder="1"/>
    <xf numFmtId="164" fontId="20" fillId="0" borderId="35" xfId="1" applyNumberFormat="1" applyFont="1" applyFill="1" applyBorder="1" applyAlignment="1">
      <alignment horizontal="center"/>
    </xf>
    <xf numFmtId="164" fontId="22" fillId="8" borderId="34" xfId="1" applyNumberFormat="1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left"/>
    </xf>
    <xf numFmtId="14" fontId="22" fillId="0" borderId="1" xfId="1" applyNumberFormat="1" applyFont="1" applyFill="1" applyBorder="1" applyAlignment="1">
      <alignment horizontal="center" vertical="center"/>
    </xf>
    <xf numFmtId="164" fontId="41" fillId="0" borderId="1" xfId="1" applyNumberFormat="1" applyFont="1" applyFill="1" applyBorder="1" applyAlignment="1">
      <alignment horizontal="center" vertical="center" wrapText="1"/>
    </xf>
    <xf numFmtId="164" fontId="22" fillId="8" borderId="10" xfId="1" applyNumberFormat="1" applyFont="1" applyFill="1" applyBorder="1" applyAlignment="1">
      <alignment horizontal="center" vertical="center"/>
    </xf>
    <xf numFmtId="164" fontId="41" fillId="0" borderId="10" xfId="1" applyNumberFormat="1" applyFont="1" applyFill="1" applyBorder="1" applyAlignment="1">
      <alignment horizontal="center" vertical="center" wrapText="1"/>
    </xf>
    <xf numFmtId="14" fontId="22" fillId="0" borderId="35" xfId="1" applyNumberFormat="1" applyFont="1" applyFill="1" applyBorder="1" applyAlignment="1">
      <alignment horizontal="center" vertical="center"/>
    </xf>
    <xf numFmtId="0" fontId="22" fillId="0" borderId="35" xfId="1" applyNumberFormat="1" applyFont="1" applyFill="1" applyBorder="1" applyAlignment="1">
      <alignment horizontal="left" vertical="center"/>
    </xf>
    <xf numFmtId="164" fontId="22" fillId="0" borderId="35" xfId="1" applyNumberFormat="1" applyFont="1" applyFill="1" applyBorder="1" applyAlignment="1">
      <alignment horizontal="right" vertical="center"/>
    </xf>
    <xf numFmtId="164" fontId="17" fillId="0" borderId="35" xfId="1" applyNumberFormat="1" applyFont="1" applyFill="1" applyBorder="1" applyAlignment="1">
      <alignment horizontal="right" vertical="center"/>
    </xf>
    <xf numFmtId="164" fontId="17" fillId="0" borderId="1" xfId="0" applyNumberFormat="1" applyFont="1" applyFill="1" applyBorder="1" applyAlignment="1">
      <alignment horizontal="center" wrapText="1"/>
    </xf>
    <xf numFmtId="164" fontId="20" fillId="0" borderId="1" xfId="0" applyNumberFormat="1" applyFont="1" applyFill="1" applyBorder="1" applyAlignment="1">
      <alignment horizontal="center" wrapText="1"/>
    </xf>
    <xf numFmtId="0" fontId="22" fillId="0" borderId="10" xfId="1" applyNumberFormat="1" applyFont="1" applyFill="1" applyBorder="1" applyAlignment="1">
      <alignment horizontal="left" vertical="center"/>
    </xf>
    <xf numFmtId="164" fontId="17" fillId="0" borderId="10" xfId="0" applyNumberFormat="1" applyFont="1" applyFill="1" applyBorder="1" applyAlignment="1">
      <alignment horizontal="center" wrapText="1"/>
    </xf>
    <xf numFmtId="164" fontId="20" fillId="0" borderId="10" xfId="0" applyNumberFormat="1" applyFont="1" applyFill="1" applyBorder="1" applyAlignment="1">
      <alignment horizontal="center" wrapText="1"/>
    </xf>
    <xf numFmtId="164" fontId="20" fillId="0" borderId="10" xfId="1" applyNumberFormat="1" applyFont="1" applyFill="1" applyBorder="1" applyAlignment="1">
      <alignment horizontal="center" wrapText="1"/>
    </xf>
    <xf numFmtId="0" fontId="20" fillId="0" borderId="10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wrapText="1"/>
    </xf>
    <xf numFmtId="43" fontId="20" fillId="0" borderId="10" xfId="1" applyFont="1" applyFill="1" applyBorder="1"/>
    <xf numFmtId="0" fontId="20" fillId="0" borderId="0" xfId="0" applyNumberFormat="1" applyFont="1" applyFill="1"/>
    <xf numFmtId="43" fontId="33" fillId="0" borderId="0" xfId="1" applyFont="1" applyFill="1" applyAlignment="1">
      <alignment horizontal="right"/>
    </xf>
    <xf numFmtId="43" fontId="23" fillId="0" borderId="0" xfId="1" applyFont="1" applyFill="1" applyAlignment="1">
      <alignment horizontal="right"/>
    </xf>
    <xf numFmtId="164" fontId="35" fillId="8" borderId="35" xfId="1" applyNumberFormat="1" applyFont="1" applyFill="1" applyBorder="1" applyAlignment="1">
      <alignment horizontal="center" vertical="center"/>
    </xf>
    <xf numFmtId="164" fontId="16" fillId="0" borderId="35" xfId="1" applyNumberFormat="1" applyFont="1" applyFill="1" applyBorder="1" applyAlignment="1">
      <alignment horizontal="right" vertical="center"/>
    </xf>
    <xf numFmtId="0" fontId="11" fillId="0" borderId="35" xfId="0" applyFont="1" applyFill="1" applyBorder="1" applyAlignment="1">
      <alignment horizontal="center" wrapText="1"/>
    </xf>
    <xf numFmtId="164" fontId="8" fillId="0" borderId="35" xfId="1" applyNumberFormat="1" applyFont="1" applyFill="1" applyBorder="1" applyAlignment="1">
      <alignment horizontal="center" wrapText="1"/>
    </xf>
    <xf numFmtId="0" fontId="7" fillId="0" borderId="35" xfId="0" applyFont="1" applyFill="1" applyBorder="1" applyAlignment="1">
      <alignment horizontal="center" wrapText="1"/>
    </xf>
    <xf numFmtId="164" fontId="20" fillId="6" borderId="0" xfId="1" applyNumberFormat="1" applyFont="1" applyFill="1"/>
    <xf numFmtId="164" fontId="20" fillId="2" borderId="1" xfId="1" applyNumberFormat="1" applyFont="1" applyFill="1" applyBorder="1"/>
    <xf numFmtId="164" fontId="20" fillId="8" borderId="1" xfId="1" applyNumberFormat="1" applyFont="1" applyFill="1" applyBorder="1"/>
    <xf numFmtId="164" fontId="20" fillId="8" borderId="14" xfId="1" applyNumberFormat="1" applyFont="1" applyFill="1" applyBorder="1"/>
    <xf numFmtId="164" fontId="20" fillId="2" borderId="9" xfId="1" applyNumberFormat="1" applyFont="1" applyFill="1" applyBorder="1"/>
    <xf numFmtId="164" fontId="20" fillId="0" borderId="9" xfId="1" applyNumberFormat="1" applyFont="1" applyBorder="1"/>
    <xf numFmtId="43" fontId="20" fillId="0" borderId="9" xfId="1" applyFont="1" applyBorder="1"/>
    <xf numFmtId="164" fontId="20" fillId="2" borderId="14" xfId="1" applyNumberFormat="1" applyFont="1" applyFill="1" applyBorder="1"/>
    <xf numFmtId="164" fontId="20" fillId="8" borderId="9" xfId="1" applyNumberFormat="1" applyFont="1" applyFill="1" applyBorder="1"/>
    <xf numFmtId="164" fontId="20" fillId="8" borderId="35" xfId="1" applyNumberFormat="1" applyFont="1" applyFill="1" applyBorder="1"/>
    <xf numFmtId="0" fontId="20" fillId="0" borderId="35" xfId="0" applyFont="1" applyBorder="1"/>
    <xf numFmtId="164" fontId="20" fillId="0" borderId="35" xfId="1" applyNumberFormat="1" applyFont="1" applyBorder="1"/>
    <xf numFmtId="43" fontId="20" fillId="0" borderId="35" xfId="1" applyFont="1" applyBorder="1"/>
    <xf numFmtId="164" fontId="22" fillId="8" borderId="2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wrapText="1"/>
    </xf>
    <xf numFmtId="0" fontId="41" fillId="0" borderId="35" xfId="0" applyFont="1" applyFill="1" applyBorder="1" applyAlignment="1">
      <alignment horizontal="center" wrapText="1"/>
    </xf>
    <xf numFmtId="0" fontId="20" fillId="0" borderId="35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43" fontId="41" fillId="0" borderId="14" xfId="1" applyFont="1" applyFill="1" applyBorder="1"/>
    <xf numFmtId="14" fontId="17" fillId="0" borderId="1" xfId="1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0" fontId="46" fillId="0" borderId="35" xfId="1" applyNumberFormat="1" applyFont="1" applyFill="1" applyBorder="1" applyAlignment="1">
      <alignment horizontal="left" vertical="center"/>
    </xf>
    <xf numFmtId="164" fontId="20" fillId="6" borderId="0" xfId="1" applyNumberFormat="1" applyFont="1" applyFill="1" applyAlignment="1">
      <alignment horizontal="right"/>
    </xf>
    <xf numFmtId="164" fontId="18" fillId="0" borderId="14" xfId="1" applyNumberFormat="1" applyFont="1" applyFill="1" applyBorder="1" applyAlignment="1"/>
    <xf numFmtId="164" fontId="35" fillId="2" borderId="2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35" fillId="2" borderId="18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/>
    <xf numFmtId="0" fontId="35" fillId="0" borderId="36" xfId="1" applyNumberFormat="1" applyFont="1" applyFill="1" applyBorder="1" applyAlignment="1">
      <alignment horizontal="left" vertical="center"/>
    </xf>
    <xf numFmtId="164" fontId="35" fillId="0" borderId="36" xfId="1" applyNumberFormat="1" applyFont="1" applyFill="1" applyBorder="1" applyAlignment="1">
      <alignment horizontal="center" vertical="center"/>
    </xf>
    <xf numFmtId="164" fontId="11" fillId="0" borderId="35" xfId="1" applyNumberFormat="1" applyFont="1" applyFill="1" applyBorder="1"/>
    <xf numFmtId="164" fontId="35" fillId="8" borderId="18" xfId="1" applyNumberFormat="1" applyFont="1" applyFill="1" applyBorder="1" applyAlignment="1">
      <alignment horizontal="center" vertical="center"/>
    </xf>
    <xf numFmtId="164" fontId="35" fillId="8" borderId="2" xfId="1" applyNumberFormat="1" applyFont="1" applyFill="1" applyBorder="1" applyAlignment="1">
      <alignment horizontal="center" vertical="center"/>
    </xf>
    <xf numFmtId="164" fontId="35" fillId="8" borderId="8" xfId="1" applyNumberFormat="1" applyFont="1" applyFill="1" applyBorder="1" applyAlignment="1">
      <alignment horizontal="center" vertical="center"/>
    </xf>
    <xf numFmtId="164" fontId="35" fillId="8" borderId="34" xfId="1" applyNumberFormat="1" applyFont="1" applyFill="1" applyBorder="1" applyAlignment="1">
      <alignment horizontal="center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164" fontId="22" fillId="0" borderId="35" xfId="1" applyNumberFormat="1" applyFont="1" applyFill="1" applyBorder="1" applyAlignment="1">
      <alignment horizontal="center" vertical="center"/>
    </xf>
    <xf numFmtId="164" fontId="17" fillId="0" borderId="37" xfId="1" applyNumberFormat="1" applyFont="1" applyFill="1" applyBorder="1" applyAlignment="1">
      <alignment horizontal="right" vertical="center"/>
    </xf>
    <xf numFmtId="164" fontId="41" fillId="0" borderId="35" xfId="1" applyNumberFormat="1" applyFont="1" applyFill="1" applyBorder="1" applyAlignment="1">
      <alignment horizontal="center" wrapText="1"/>
    </xf>
    <xf numFmtId="14" fontId="17" fillId="0" borderId="14" xfId="1" applyNumberFormat="1" applyFont="1" applyFill="1" applyBorder="1"/>
    <xf numFmtId="165" fontId="20" fillId="0" borderId="14" xfId="1" applyNumberFormat="1" applyFont="1" applyFill="1" applyBorder="1" applyAlignment="1">
      <alignment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17" fillId="0" borderId="9" xfId="1" applyNumberFormat="1" applyFont="1" applyFill="1" applyBorder="1"/>
    <xf numFmtId="165" fontId="20" fillId="0" borderId="9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0" fontId="20" fillId="0" borderId="35" xfId="1" applyNumberFormat="1" applyFont="1" applyFill="1" applyBorder="1" applyAlignment="1">
      <alignment horizontal="left" wrapText="1"/>
    </xf>
    <xf numFmtId="43" fontId="17" fillId="0" borderId="35" xfId="1" applyFont="1" applyFill="1" applyBorder="1"/>
    <xf numFmtId="43" fontId="41" fillId="0" borderId="35" xfId="1" applyFont="1" applyFill="1" applyBorder="1"/>
    <xf numFmtId="14" fontId="17" fillId="0" borderId="35" xfId="1" applyNumberFormat="1" applyFont="1" applyFill="1" applyBorder="1"/>
    <xf numFmtId="0" fontId="20" fillId="0" borderId="35" xfId="0" applyFont="1" applyFill="1" applyBorder="1"/>
    <xf numFmtId="165" fontId="20" fillId="0" borderId="35" xfId="1" applyNumberFormat="1" applyFont="1" applyFill="1" applyBorder="1" applyAlignment="1">
      <alignment wrapText="1"/>
    </xf>
    <xf numFmtId="0" fontId="20" fillId="8" borderId="14" xfId="0" applyFont="1" applyFill="1" applyBorder="1"/>
    <xf numFmtId="0" fontId="20" fillId="2" borderId="9" xfId="0" applyFont="1" applyFill="1" applyBorder="1"/>
    <xf numFmtId="0" fontId="20" fillId="2" borderId="14" xfId="0" applyFont="1" applyFill="1" applyBorder="1"/>
    <xf numFmtId="0" fontId="20" fillId="8" borderId="9" xfId="0" applyFont="1" applyFill="1" applyBorder="1"/>
    <xf numFmtId="164" fontId="20" fillId="0" borderId="14" xfId="0" applyNumberFormat="1" applyFont="1" applyBorder="1"/>
    <xf numFmtId="0" fontId="20" fillId="8" borderId="35" xfId="0" applyFont="1" applyFill="1" applyBorder="1"/>
    <xf numFmtId="164" fontId="20" fillId="8" borderId="14" xfId="1" applyNumberFormat="1" applyFont="1" applyFill="1" applyBorder="1" applyAlignment="1">
      <alignment wrapText="1"/>
    </xf>
    <xf numFmtId="164" fontId="20" fillId="8" borderId="1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164" fontId="20" fillId="8" borderId="35" xfId="1" applyNumberFormat="1" applyFont="1" applyFill="1" applyBorder="1" applyAlignment="1">
      <alignment wrapText="1"/>
    </xf>
    <xf numFmtId="0" fontId="41" fillId="0" borderId="0" xfId="0" applyFont="1" applyFill="1" applyAlignment="1">
      <alignment horizontal="right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22" xfId="0" applyNumberFormat="1" applyFont="1" applyBorder="1" applyAlignment="1">
      <alignment horizontal="right"/>
    </xf>
    <xf numFmtId="164" fontId="20" fillId="0" borderId="23" xfId="0" applyNumberFormat="1" applyFont="1" applyBorder="1" applyAlignment="1">
      <alignment horizontal="right"/>
    </xf>
    <xf numFmtId="164" fontId="20" fillId="0" borderId="24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9" fillId="3" borderId="15" xfId="0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2"/>
  <sheetViews>
    <sheetView tabSelected="1" workbookViewId="0">
      <pane ySplit="2" topLeftCell="A3" activePane="bottomLeft" state="frozen"/>
      <selection pane="bottomLeft" activeCell="J42" sqref="J42"/>
    </sheetView>
  </sheetViews>
  <sheetFormatPr defaultRowHeight="11.25"/>
  <cols>
    <col min="1" max="1" width="8.5703125" style="7" customWidth="1"/>
    <col min="2" max="2" width="12.28515625" style="142" customWidth="1"/>
    <col min="3" max="3" width="77.8554687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1.140625" style="2" customWidth="1"/>
    <col min="8" max="8" width="12.42578125" style="2" bestFit="1" customWidth="1"/>
    <col min="9" max="9" width="9.42578125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2" width="8" style="3" customWidth="1"/>
    <col min="23" max="23" width="14.42578125" style="3" customWidth="1"/>
    <col min="24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630" t="s">
        <v>1</v>
      </c>
      <c r="B1" s="632" t="s">
        <v>2</v>
      </c>
      <c r="C1" s="634" t="s">
        <v>0</v>
      </c>
      <c r="D1" s="636" t="s">
        <v>60</v>
      </c>
      <c r="E1" s="626" t="s">
        <v>82</v>
      </c>
      <c r="F1" s="627"/>
      <c r="G1" s="627"/>
      <c r="H1" s="627"/>
      <c r="I1" s="627"/>
      <c r="J1" s="627"/>
      <c r="K1" s="627"/>
      <c r="L1" s="622" t="s">
        <v>359</v>
      </c>
      <c r="M1" s="622"/>
      <c r="N1" s="620" t="s">
        <v>61</v>
      </c>
      <c r="O1" s="621"/>
      <c r="P1" s="623" t="s">
        <v>29</v>
      </c>
      <c r="Q1" s="624"/>
      <c r="R1" s="624"/>
      <c r="S1" s="624"/>
      <c r="T1" s="624"/>
      <c r="U1" s="624"/>
      <c r="V1" s="624"/>
      <c r="W1" s="624"/>
      <c r="X1" s="624"/>
      <c r="Y1" s="624"/>
      <c r="Z1" s="624"/>
      <c r="AA1" s="625"/>
    </row>
    <row r="2" spans="1:27" ht="12" thickBot="1">
      <c r="A2" s="631"/>
      <c r="B2" s="633"/>
      <c r="C2" s="635"/>
      <c r="D2" s="637"/>
      <c r="E2" s="85" t="s">
        <v>91</v>
      </c>
      <c r="F2" s="85" t="s">
        <v>3</v>
      </c>
      <c r="G2" s="85" t="s">
        <v>133</v>
      </c>
      <c r="H2" s="85" t="s">
        <v>92</v>
      </c>
      <c r="I2" s="85" t="s">
        <v>93</v>
      </c>
      <c r="J2" s="85" t="s">
        <v>94</v>
      </c>
      <c r="K2" s="96" t="s">
        <v>131</v>
      </c>
      <c r="L2" s="60" t="s">
        <v>23</v>
      </c>
      <c r="M2" s="162" t="s">
        <v>67</v>
      </c>
      <c r="N2" s="153" t="s">
        <v>23</v>
      </c>
      <c r="O2" s="95" t="s">
        <v>132</v>
      </c>
      <c r="P2" s="360">
        <v>1</v>
      </c>
      <c r="Q2" s="164" t="s">
        <v>213</v>
      </c>
      <c r="R2" s="164" t="s">
        <v>214</v>
      </c>
      <c r="S2" s="164" t="s">
        <v>215</v>
      </c>
      <c r="T2" s="164" t="s">
        <v>216</v>
      </c>
      <c r="U2" s="164" t="s">
        <v>369</v>
      </c>
      <c r="V2" s="164" t="s">
        <v>370</v>
      </c>
      <c r="W2" s="164" t="s">
        <v>371</v>
      </c>
      <c r="X2" s="164" t="s">
        <v>372</v>
      </c>
      <c r="Y2" s="164"/>
      <c r="Z2" s="164"/>
      <c r="AA2" s="165"/>
    </row>
    <row r="3" spans="1:27" s="5" customFormat="1">
      <c r="A3" s="316" t="s">
        <v>558</v>
      </c>
      <c r="B3" s="349">
        <v>32605</v>
      </c>
      <c r="C3" s="313" t="s">
        <v>512</v>
      </c>
      <c r="D3" s="290">
        <v>500000</v>
      </c>
      <c r="E3" s="314">
        <f>'2-δικαιώμ'!M3</f>
        <v>6187</v>
      </c>
      <c r="F3" s="291">
        <f>'3-φύλλα2α'!F3</f>
        <v>1800</v>
      </c>
      <c r="G3" s="291">
        <f>'4-πολλυπρ'!P3</f>
        <v>0</v>
      </c>
      <c r="H3" s="290">
        <f>'5-αντίγρ'!M3</f>
        <v>3738</v>
      </c>
      <c r="I3" s="290">
        <f>'6-μεταγρ'!H3</f>
        <v>0</v>
      </c>
      <c r="J3" s="290">
        <f>'7-προςΔΟΥ'!E3</f>
        <v>0</v>
      </c>
      <c r="K3" s="290"/>
      <c r="L3" s="314">
        <f t="shared" ref="L3:L18" si="0">E3+F3+G3+H3+I3+J3+K3</f>
        <v>11725</v>
      </c>
      <c r="M3" s="314"/>
      <c r="N3" s="292"/>
      <c r="O3" s="292">
        <f t="shared" ref="O3" si="1">L3-N3</f>
        <v>11725</v>
      </c>
      <c r="P3" s="293"/>
      <c r="Q3" s="315"/>
      <c r="R3" s="315"/>
      <c r="S3" s="315"/>
      <c r="T3" s="315"/>
      <c r="U3" s="315"/>
      <c r="V3" s="315"/>
      <c r="W3" s="227" t="s">
        <v>368</v>
      </c>
      <c r="X3" s="315"/>
      <c r="Y3" s="315" t="s">
        <v>546</v>
      </c>
      <c r="Z3" s="71"/>
      <c r="AA3" s="71"/>
    </row>
    <row r="4" spans="1:27" s="5" customFormat="1">
      <c r="A4" s="316"/>
      <c r="B4" s="349"/>
      <c r="C4" s="313" t="s">
        <v>513</v>
      </c>
      <c r="D4" s="290">
        <v>900000</v>
      </c>
      <c r="E4" s="314">
        <f>'2-δικαιώμ'!M4</f>
        <v>10097</v>
      </c>
      <c r="F4" s="291">
        <f>'3-φύλλα2α'!F4</f>
        <v>1800</v>
      </c>
      <c r="G4" s="291">
        <f>'4-πολλυπρ'!P4</f>
        <v>0</v>
      </c>
      <c r="H4" s="290">
        <f>'5-αντίγρ'!M4</f>
        <v>0</v>
      </c>
      <c r="I4" s="290">
        <f>'6-μεταγρ'!H4</f>
        <v>900</v>
      </c>
      <c r="J4" s="290">
        <f>'7-προςΔΟΥ'!E4</f>
        <v>0</v>
      </c>
      <c r="K4" s="290"/>
      <c r="L4" s="314">
        <f t="shared" si="0"/>
        <v>12797</v>
      </c>
      <c r="M4" s="314"/>
      <c r="N4" s="292"/>
      <c r="O4" s="292">
        <f t="shared" ref="O4:O18" si="2">L4-N4</f>
        <v>12797</v>
      </c>
      <c r="P4" s="293"/>
      <c r="Q4" s="315"/>
      <c r="R4" s="315"/>
      <c r="S4" s="315"/>
      <c r="T4" s="315"/>
      <c r="U4" s="315"/>
      <c r="V4" s="315"/>
      <c r="W4" s="315"/>
      <c r="X4" s="315"/>
      <c r="Y4" s="315"/>
      <c r="Z4" s="71"/>
      <c r="AA4" s="71"/>
    </row>
    <row r="5" spans="1:27" s="5" customFormat="1" ht="12" thickBot="1">
      <c r="A5" s="413"/>
      <c r="B5" s="414"/>
      <c r="C5" s="415" t="s">
        <v>531</v>
      </c>
      <c r="D5" s="416">
        <v>1142850</v>
      </c>
      <c r="E5" s="417">
        <f>'2-δικαιώμ'!M5</f>
        <v>12470.858749999999</v>
      </c>
      <c r="F5" s="417">
        <f>'3-φύλλα2α'!F5</f>
        <v>1800</v>
      </c>
      <c r="G5" s="417">
        <f>'4-πολλυπρ'!P5</f>
        <v>0</v>
      </c>
      <c r="H5" s="416">
        <f>'5-αντίγρ'!M5</f>
        <v>0</v>
      </c>
      <c r="I5" s="416">
        <f>'6-μεταγρ'!H5</f>
        <v>0</v>
      </c>
      <c r="J5" s="416">
        <f>'7-προςΔΟΥ'!E5</f>
        <v>0</v>
      </c>
      <c r="K5" s="416"/>
      <c r="L5" s="417">
        <f t="shared" ref="L5" si="3">E5+F5+G5+H5+I5+J5+K5</f>
        <v>14270.858749999999</v>
      </c>
      <c r="M5" s="417"/>
      <c r="N5" s="418"/>
      <c r="O5" s="418">
        <f t="shared" ref="O5" si="4">L5-N5</f>
        <v>14270.858749999999</v>
      </c>
      <c r="P5" s="419"/>
      <c r="Q5" s="420"/>
      <c r="R5" s="420"/>
      <c r="S5" s="420"/>
      <c r="T5" s="420"/>
      <c r="U5" s="421" t="s">
        <v>369</v>
      </c>
      <c r="V5" s="420"/>
      <c r="W5" s="420"/>
      <c r="X5" s="420"/>
      <c r="Y5" s="420"/>
      <c r="Z5" s="422"/>
      <c r="AA5" s="422"/>
    </row>
    <row r="6" spans="1:27" s="5" customFormat="1">
      <c r="A6" s="316" t="s">
        <v>559</v>
      </c>
      <c r="B6" s="349">
        <v>33342</v>
      </c>
      <c r="C6" s="313" t="s">
        <v>512</v>
      </c>
      <c r="D6" s="290">
        <v>250000</v>
      </c>
      <c r="E6" s="314">
        <f>'2-δικαιώμ'!M6</f>
        <v>3743.25</v>
      </c>
      <c r="F6" s="291">
        <f>'3-φύλλα2α'!F6</f>
        <v>1800</v>
      </c>
      <c r="G6" s="291">
        <f>'4-πολλυπρ'!P6</f>
        <v>0</v>
      </c>
      <c r="H6" s="290">
        <f>'5-αντίγρ'!M6</f>
        <v>0</v>
      </c>
      <c r="I6" s="290">
        <f>'6-μεταγρ'!H6</f>
        <v>0</v>
      </c>
      <c r="J6" s="290">
        <f>'7-προςΔΟΥ'!E6</f>
        <v>0</v>
      </c>
      <c r="K6" s="290"/>
      <c r="L6" s="314">
        <f t="shared" ref="L6:L10" si="5">E6+F6+G6+H6+I6+J6+K6</f>
        <v>5543.25</v>
      </c>
      <c r="M6" s="314"/>
      <c r="N6" s="292"/>
      <c r="O6" s="292">
        <f t="shared" ref="O6:O10" si="6">L6-N6</f>
        <v>5543.25</v>
      </c>
      <c r="P6" s="293"/>
      <c r="Q6" s="315"/>
      <c r="R6" s="315"/>
      <c r="S6" s="315"/>
      <c r="T6" s="315"/>
      <c r="U6" s="315"/>
      <c r="V6" s="315"/>
      <c r="W6" s="315"/>
      <c r="X6" s="315"/>
      <c r="Y6" s="315"/>
      <c r="Z6" s="71"/>
      <c r="AA6" s="71"/>
    </row>
    <row r="7" spans="1:27" s="5" customFormat="1">
      <c r="A7" s="316"/>
      <c r="B7" s="349"/>
      <c r="C7" s="313" t="s">
        <v>513</v>
      </c>
      <c r="D7" s="290">
        <v>450000</v>
      </c>
      <c r="E7" s="314">
        <f>'2-δικαιώμ'!M7</f>
        <v>5698.25</v>
      </c>
      <c r="F7" s="291">
        <f>'3-φύλλα2α'!F7</f>
        <v>1800</v>
      </c>
      <c r="G7" s="291">
        <f>'4-πολλυπρ'!P7</f>
        <v>0</v>
      </c>
      <c r="H7" s="290">
        <f>'5-αντίγρ'!M7</f>
        <v>0</v>
      </c>
      <c r="I7" s="290">
        <f>'6-μεταγρ'!H7</f>
        <v>900</v>
      </c>
      <c r="J7" s="290">
        <f>'7-προςΔΟΥ'!E7</f>
        <v>0</v>
      </c>
      <c r="K7" s="290"/>
      <c r="L7" s="314">
        <f t="shared" si="5"/>
        <v>8398.25</v>
      </c>
      <c r="M7" s="314"/>
      <c r="N7" s="292"/>
      <c r="O7" s="292">
        <f t="shared" si="6"/>
        <v>8398.25</v>
      </c>
      <c r="P7" s="293"/>
      <c r="Q7" s="315"/>
      <c r="R7" s="315"/>
      <c r="S7" s="315"/>
      <c r="T7" s="315"/>
      <c r="U7" s="315"/>
      <c r="V7" s="315"/>
      <c r="W7" s="315"/>
      <c r="X7" s="315"/>
      <c r="Y7" s="315"/>
      <c r="Z7" s="71"/>
      <c r="AA7" s="71"/>
    </row>
    <row r="8" spans="1:27" s="5" customFormat="1" ht="12" thickBot="1">
      <c r="A8" s="413"/>
      <c r="B8" s="414"/>
      <c r="C8" s="415" t="s">
        <v>531</v>
      </c>
      <c r="D8" s="416">
        <v>571425</v>
      </c>
      <c r="E8" s="417">
        <f>'2-δικαιώμ'!M8</f>
        <v>6885.1793749999997</v>
      </c>
      <c r="F8" s="417">
        <f>'3-φύλλα2α'!F8</f>
        <v>1800</v>
      </c>
      <c r="G8" s="417">
        <f>'4-πολλυπρ'!P8</f>
        <v>0</v>
      </c>
      <c r="H8" s="416">
        <f>'5-αντίγρ'!M8</f>
        <v>0</v>
      </c>
      <c r="I8" s="416">
        <f>'6-μεταγρ'!H8</f>
        <v>0</v>
      </c>
      <c r="J8" s="416">
        <f>'7-προςΔΟΥ'!E8</f>
        <v>0</v>
      </c>
      <c r="K8" s="416"/>
      <c r="L8" s="417">
        <f t="shared" si="5"/>
        <v>8685.1793749999997</v>
      </c>
      <c r="M8" s="417"/>
      <c r="N8" s="418"/>
      <c r="O8" s="418">
        <f t="shared" si="6"/>
        <v>8685.1793749999997</v>
      </c>
      <c r="P8" s="419"/>
      <c r="Q8" s="420"/>
      <c r="R8" s="420"/>
      <c r="S8" s="420"/>
      <c r="T8" s="420"/>
      <c r="U8" s="421" t="s">
        <v>369</v>
      </c>
      <c r="V8" s="420"/>
      <c r="W8" s="420"/>
      <c r="X8" s="420"/>
      <c r="Y8" s="420"/>
      <c r="Z8" s="422"/>
      <c r="AA8" s="422"/>
    </row>
    <row r="9" spans="1:27" s="5" customFormat="1">
      <c r="A9" s="316" t="s">
        <v>560</v>
      </c>
      <c r="B9" s="349">
        <v>33571</v>
      </c>
      <c r="C9" s="313" t="s">
        <v>512</v>
      </c>
      <c r="D9" s="290">
        <v>1750000</v>
      </c>
      <c r="E9" s="314">
        <f>'2-δικαιώμ'!M9</f>
        <v>18405.75</v>
      </c>
      <c r="F9" s="291">
        <f>'3-φύλλα2α'!F9</f>
        <v>1800</v>
      </c>
      <c r="G9" s="291">
        <f>'4-πολλυπρ'!P9</f>
        <v>0</v>
      </c>
      <c r="H9" s="290">
        <f>'5-αντίγρ'!M9</f>
        <v>0</v>
      </c>
      <c r="I9" s="290">
        <f>'6-μεταγρ'!H9</f>
        <v>0</v>
      </c>
      <c r="J9" s="290">
        <f>'7-προςΔΟΥ'!E9</f>
        <v>0</v>
      </c>
      <c r="K9" s="290"/>
      <c r="L9" s="314">
        <f t="shared" si="5"/>
        <v>20205.75</v>
      </c>
      <c r="M9" s="314"/>
      <c r="N9" s="292"/>
      <c r="O9" s="292">
        <f t="shared" si="6"/>
        <v>20205.75</v>
      </c>
      <c r="P9" s="293"/>
      <c r="Q9" s="315"/>
      <c r="R9" s="315"/>
      <c r="S9" s="315"/>
      <c r="T9" s="315"/>
      <c r="U9" s="408" t="s">
        <v>369</v>
      </c>
      <c r="V9" s="315"/>
      <c r="W9" s="315"/>
      <c r="X9" s="315"/>
      <c r="Y9" s="315"/>
      <c r="Z9" s="71"/>
      <c r="AA9" s="71"/>
    </row>
    <row r="10" spans="1:27" s="5" customFormat="1">
      <c r="A10" s="316"/>
      <c r="B10" s="349"/>
      <c r="C10" s="313" t="s">
        <v>513</v>
      </c>
      <c r="D10" s="290">
        <v>3150000</v>
      </c>
      <c r="E10" s="314">
        <f>'2-δικαιώμ'!M10</f>
        <v>32090.75</v>
      </c>
      <c r="F10" s="291">
        <f>'3-φύλλα2α'!F10</f>
        <v>1800</v>
      </c>
      <c r="G10" s="291">
        <f>'4-πολλυπρ'!P10</f>
        <v>0</v>
      </c>
      <c r="H10" s="290">
        <f>'5-αντίγρ'!M10</f>
        <v>0</v>
      </c>
      <c r="I10" s="290">
        <f>'6-μεταγρ'!H10</f>
        <v>900</v>
      </c>
      <c r="J10" s="290">
        <f>'7-προςΔΟΥ'!E10</f>
        <v>0</v>
      </c>
      <c r="K10" s="290"/>
      <c r="L10" s="314">
        <f t="shared" si="5"/>
        <v>34790.75</v>
      </c>
      <c r="M10" s="314"/>
      <c r="N10" s="292"/>
      <c r="O10" s="292">
        <f t="shared" si="6"/>
        <v>34790.75</v>
      </c>
      <c r="P10" s="293"/>
      <c r="Q10" s="315"/>
      <c r="R10" s="315"/>
      <c r="S10" s="315"/>
      <c r="T10" s="315"/>
      <c r="U10" s="408" t="s">
        <v>369</v>
      </c>
      <c r="V10" s="315"/>
      <c r="W10" s="315"/>
      <c r="X10" s="315"/>
      <c r="Y10" s="315"/>
      <c r="Z10" s="71"/>
      <c r="AA10" s="71"/>
    </row>
    <row r="11" spans="1:27" s="5" customFormat="1" ht="12" thickBot="1">
      <c r="A11" s="413"/>
      <c r="B11" s="414"/>
      <c r="C11" s="415" t="s">
        <v>531</v>
      </c>
      <c r="D11" s="416">
        <v>3999975</v>
      </c>
      <c r="E11" s="417">
        <f>'2-δικαιώμ'!M11</f>
        <v>40399.255624999998</v>
      </c>
      <c r="F11" s="417">
        <f>'3-φύλλα2α'!F11</f>
        <v>1800</v>
      </c>
      <c r="G11" s="417">
        <f>'4-πολλυπρ'!P11</f>
        <v>0</v>
      </c>
      <c r="H11" s="416">
        <f>'5-αντίγρ'!M11</f>
        <v>0</v>
      </c>
      <c r="I11" s="416">
        <f>'6-μεταγρ'!H11</f>
        <v>0</v>
      </c>
      <c r="J11" s="416">
        <f>'7-προςΔΟΥ'!E11</f>
        <v>0</v>
      </c>
      <c r="K11" s="416"/>
      <c r="L11" s="417">
        <f t="shared" si="0"/>
        <v>42199.255624999998</v>
      </c>
      <c r="M11" s="417"/>
      <c r="N11" s="418"/>
      <c r="O11" s="418">
        <f t="shared" si="2"/>
        <v>42199.255624999998</v>
      </c>
      <c r="P11" s="419"/>
      <c r="Q11" s="420"/>
      <c r="R11" s="420"/>
      <c r="S11" s="420"/>
      <c r="T11" s="420"/>
      <c r="U11" s="421" t="s">
        <v>369</v>
      </c>
      <c r="V11" s="420"/>
      <c r="W11" s="420"/>
      <c r="X11" s="420"/>
      <c r="Y11" s="420"/>
      <c r="Z11" s="422"/>
      <c r="AA11" s="422"/>
    </row>
    <row r="12" spans="1:27" s="5" customFormat="1">
      <c r="A12" s="316" t="s">
        <v>561</v>
      </c>
      <c r="B12" s="358">
        <v>33707</v>
      </c>
      <c r="C12" s="425" t="s">
        <v>532</v>
      </c>
      <c r="D12" s="318">
        <v>5000000</v>
      </c>
      <c r="E12" s="314">
        <f>'2-δικαιώμ'!M12</f>
        <v>50174.5</v>
      </c>
      <c r="F12" s="291">
        <f>'3-φύλλα2α'!F12</f>
        <v>1800</v>
      </c>
      <c r="G12" s="291">
        <f>'4-πολλυπρ'!P12</f>
        <v>0</v>
      </c>
      <c r="H12" s="290">
        <f>'5-αντίγρ'!M12</f>
        <v>0</v>
      </c>
      <c r="I12" s="290">
        <f>'6-μεταγρ'!H12</f>
        <v>0</v>
      </c>
      <c r="J12" s="290">
        <f>'7-προςΔΟΥ'!E12</f>
        <v>0</v>
      </c>
      <c r="K12" s="290"/>
      <c r="L12" s="314">
        <f t="shared" ref="L12" si="7">E12+F12+G12+H12+I12+J12+K12</f>
        <v>51974.5</v>
      </c>
      <c r="M12" s="314"/>
      <c r="N12" s="292"/>
      <c r="O12" s="292">
        <f t="shared" ref="O12" si="8">L12-N12</f>
        <v>51974.5</v>
      </c>
      <c r="P12" s="293"/>
      <c r="Q12" s="315"/>
      <c r="R12" s="315"/>
      <c r="S12" s="315"/>
      <c r="T12" s="315"/>
      <c r="U12" s="408" t="s">
        <v>369</v>
      </c>
      <c r="V12" s="315"/>
      <c r="W12" s="315"/>
      <c r="X12" s="315"/>
      <c r="Y12" s="315"/>
      <c r="Z12" s="71"/>
      <c r="AA12" s="71"/>
    </row>
    <row r="13" spans="1:27" s="5" customFormat="1">
      <c r="A13" s="410"/>
      <c r="B13" s="358"/>
      <c r="C13" s="425" t="s">
        <v>533</v>
      </c>
      <c r="D13" s="318">
        <v>9000000</v>
      </c>
      <c r="E13" s="314">
        <f>'2-δικαιώμ'!M13</f>
        <v>89274.5</v>
      </c>
      <c r="F13" s="291">
        <f>'3-φύλλα2α'!F13</f>
        <v>1800</v>
      </c>
      <c r="G13" s="291">
        <f>'4-πολλυπρ'!P13</f>
        <v>0</v>
      </c>
      <c r="H13" s="290">
        <f>'5-αντίγρ'!M13</f>
        <v>0</v>
      </c>
      <c r="I13" s="290">
        <f>'6-μεταγρ'!H13</f>
        <v>900</v>
      </c>
      <c r="J13" s="290">
        <f>'7-προςΔΟΥ'!E13</f>
        <v>0</v>
      </c>
      <c r="K13" s="290"/>
      <c r="L13" s="314">
        <f t="shared" si="0"/>
        <v>91974.5</v>
      </c>
      <c r="M13" s="314"/>
      <c r="N13" s="292"/>
      <c r="O13" s="292">
        <f t="shared" si="2"/>
        <v>91974.5</v>
      </c>
      <c r="P13" s="293"/>
      <c r="Q13" s="315"/>
      <c r="R13" s="315"/>
      <c r="S13" s="315"/>
      <c r="T13" s="315"/>
      <c r="U13" s="408" t="s">
        <v>369</v>
      </c>
      <c r="V13" s="315"/>
      <c r="W13" s="315"/>
      <c r="X13" s="315"/>
      <c r="Y13" s="315"/>
      <c r="Z13" s="71"/>
      <c r="AA13" s="71"/>
    </row>
    <row r="14" spans="1:27" s="5" customFormat="1" ht="12" thickBot="1">
      <c r="A14" s="413"/>
      <c r="B14" s="414"/>
      <c r="C14" s="415" t="s">
        <v>531</v>
      </c>
      <c r="D14" s="416">
        <v>11428500</v>
      </c>
      <c r="E14" s="417">
        <f>'2-δικαιώμ'!M14</f>
        <v>113013.08749999999</v>
      </c>
      <c r="F14" s="417">
        <f>'3-φύλλα2α'!F14</f>
        <v>1800</v>
      </c>
      <c r="G14" s="417">
        <f>'4-πολλυπρ'!P14</f>
        <v>0</v>
      </c>
      <c r="H14" s="416">
        <f>'5-αντίγρ'!M14</f>
        <v>0</v>
      </c>
      <c r="I14" s="416">
        <f>'6-μεταγρ'!H14</f>
        <v>0</v>
      </c>
      <c r="J14" s="416">
        <f>'7-προςΔΟΥ'!E14</f>
        <v>0</v>
      </c>
      <c r="K14" s="416"/>
      <c r="L14" s="417">
        <f t="shared" si="0"/>
        <v>114813.08749999999</v>
      </c>
      <c r="M14" s="417"/>
      <c r="N14" s="418"/>
      <c r="O14" s="418">
        <f t="shared" si="2"/>
        <v>114813.08749999999</v>
      </c>
      <c r="P14" s="419"/>
      <c r="Q14" s="420"/>
      <c r="R14" s="420"/>
      <c r="S14" s="420"/>
      <c r="T14" s="420"/>
      <c r="U14" s="421" t="s">
        <v>369</v>
      </c>
      <c r="V14" s="420"/>
      <c r="W14" s="420"/>
      <c r="X14" s="420"/>
      <c r="Y14" s="420"/>
      <c r="Z14" s="422"/>
      <c r="AA14" s="422"/>
    </row>
    <row r="15" spans="1:27" s="5" customFormat="1">
      <c r="A15" s="410" t="s">
        <v>562</v>
      </c>
      <c r="B15" s="358">
        <v>33711</v>
      </c>
      <c r="C15" s="425" t="s">
        <v>532</v>
      </c>
      <c r="D15" s="318">
        <v>300000</v>
      </c>
      <c r="E15" s="497">
        <f>'2-δικαιώμ'!M15</f>
        <v>4232</v>
      </c>
      <c r="F15" s="497">
        <f>'3-φύλλα2α'!F15</f>
        <v>1800</v>
      </c>
      <c r="G15" s="497">
        <f>'4-πολλυπρ'!P15</f>
        <v>0</v>
      </c>
      <c r="H15" s="498">
        <f>'5-αντίγρ'!M15</f>
        <v>0</v>
      </c>
      <c r="I15" s="498">
        <f>'6-μεταγρ'!H15</f>
        <v>0</v>
      </c>
      <c r="J15" s="498">
        <f>'7-προςΔΟΥ'!E15</f>
        <v>0</v>
      </c>
      <c r="K15" s="498"/>
      <c r="L15" s="497">
        <f t="shared" si="0"/>
        <v>6032</v>
      </c>
      <c r="M15" s="497">
        <v>2476</v>
      </c>
      <c r="N15" s="475">
        <f>M15-P15-'14-βιβλΕσ'!M15-'8-κ-15-17'!AF15</f>
        <v>-2024</v>
      </c>
      <c r="O15" s="475">
        <f t="shared" si="2"/>
        <v>8056</v>
      </c>
      <c r="P15" s="499">
        <v>600</v>
      </c>
      <c r="Q15" s="500"/>
      <c r="R15" s="500"/>
      <c r="S15" s="500"/>
      <c r="T15" s="500"/>
      <c r="U15" s="501" t="s">
        <v>369</v>
      </c>
      <c r="V15" s="500"/>
      <c r="W15" s="500"/>
      <c r="X15" s="500"/>
      <c r="Y15" s="500"/>
      <c r="Z15" s="502"/>
      <c r="AA15" s="502"/>
    </row>
    <row r="16" spans="1:27" s="5" customFormat="1">
      <c r="A16" s="410"/>
      <c r="B16" s="358"/>
      <c r="C16" s="425" t="s">
        <v>533</v>
      </c>
      <c r="D16" s="318">
        <v>300000</v>
      </c>
      <c r="E16" s="314">
        <f>'2-δικαιώμ'!M16</f>
        <v>4232</v>
      </c>
      <c r="F16" s="314">
        <f>'3-φύλλα2α'!F16</f>
        <v>1800</v>
      </c>
      <c r="G16" s="314">
        <f>'4-πολλυπρ'!P16</f>
        <v>0</v>
      </c>
      <c r="H16" s="290">
        <f>'5-αντίγρ'!M16</f>
        <v>0</v>
      </c>
      <c r="I16" s="290">
        <f>'6-μεταγρ'!H16</f>
        <v>900</v>
      </c>
      <c r="J16" s="290">
        <f>'7-προςΔΟΥ'!E16</f>
        <v>0</v>
      </c>
      <c r="K16" s="290"/>
      <c r="L16" s="314">
        <f t="shared" si="0"/>
        <v>6932</v>
      </c>
      <c r="M16" s="314"/>
      <c r="N16" s="295"/>
      <c r="O16" s="295">
        <f t="shared" si="2"/>
        <v>6932</v>
      </c>
      <c r="P16" s="293">
        <f>'1β-ΤΑΧΔΙΚκλπ'!K15</f>
        <v>0</v>
      </c>
      <c r="Q16" s="315"/>
      <c r="R16" s="315"/>
      <c r="S16" s="315"/>
      <c r="T16" s="315"/>
      <c r="U16" s="408" t="s">
        <v>369</v>
      </c>
      <c r="V16" s="315"/>
      <c r="W16" s="315"/>
      <c r="X16" s="315"/>
      <c r="Y16" s="315"/>
      <c r="Z16" s="71"/>
      <c r="AA16" s="71"/>
    </row>
    <row r="17" spans="1:27" s="5" customFormat="1" ht="12" thickBot="1">
      <c r="A17" s="413"/>
      <c r="B17" s="414"/>
      <c r="C17" s="415" t="s">
        <v>531</v>
      </c>
      <c r="D17" s="416">
        <v>685710</v>
      </c>
      <c r="E17" s="417">
        <f>'2-δικαιώμ'!M17</f>
        <v>8002.3152500000006</v>
      </c>
      <c r="F17" s="417">
        <f>'3-φύλλα2α'!F17</f>
        <v>1800</v>
      </c>
      <c r="G17" s="417">
        <f>'4-πολλυπρ'!P17</f>
        <v>0</v>
      </c>
      <c r="H17" s="416">
        <f>'5-αντίγρ'!M17</f>
        <v>0</v>
      </c>
      <c r="I17" s="416">
        <f>'6-μεταγρ'!H17</f>
        <v>0</v>
      </c>
      <c r="J17" s="416">
        <f>'7-προςΔΟΥ'!E17</f>
        <v>0</v>
      </c>
      <c r="K17" s="416"/>
      <c r="L17" s="417">
        <f t="shared" si="0"/>
        <v>9802.3152499999997</v>
      </c>
      <c r="M17" s="417"/>
      <c r="N17" s="418"/>
      <c r="O17" s="418">
        <f t="shared" si="2"/>
        <v>9802.3152499999997</v>
      </c>
      <c r="P17" s="419"/>
      <c r="Q17" s="420"/>
      <c r="R17" s="420"/>
      <c r="S17" s="420"/>
      <c r="T17" s="420"/>
      <c r="U17" s="421" t="s">
        <v>369</v>
      </c>
      <c r="V17" s="420"/>
      <c r="W17" s="420"/>
      <c r="X17" s="420"/>
      <c r="Y17" s="420"/>
      <c r="Z17" s="422"/>
      <c r="AA17" s="422"/>
    </row>
    <row r="18" spans="1:27" s="5" customFormat="1" ht="12" thickBot="1">
      <c r="A18" s="485" t="s">
        <v>563</v>
      </c>
      <c r="B18" s="486">
        <v>33714</v>
      </c>
      <c r="C18" s="487" t="s">
        <v>540</v>
      </c>
      <c r="D18" s="488"/>
      <c r="E18" s="491">
        <f>'2-δικαιώμ'!M18</f>
        <v>2189.5</v>
      </c>
      <c r="F18" s="491">
        <f>'3-φύλλα2α'!F18</f>
        <v>0</v>
      </c>
      <c r="G18" s="491">
        <f>'4-πολλυπρ'!P18</f>
        <v>0</v>
      </c>
      <c r="H18" s="492">
        <f>'5-αντίγρ'!M18</f>
        <v>267</v>
      </c>
      <c r="I18" s="492">
        <f>'6-μεταγρ'!H18</f>
        <v>600</v>
      </c>
      <c r="J18" s="492">
        <f>'7-προςΔΟΥ'!E18</f>
        <v>0</v>
      </c>
      <c r="K18" s="492"/>
      <c r="L18" s="491">
        <f t="shared" si="0"/>
        <v>3056.5</v>
      </c>
      <c r="M18" s="491">
        <v>4260</v>
      </c>
      <c r="N18" s="478">
        <f>M18-P18-'14-βιβλΕσ'!M18-'8-κ-15-17'!AF18</f>
        <v>4260</v>
      </c>
      <c r="O18" s="478">
        <f t="shared" si="2"/>
        <v>-1203.5</v>
      </c>
      <c r="P18" s="493"/>
      <c r="Q18" s="494"/>
      <c r="R18" s="494"/>
      <c r="S18" s="494"/>
      <c r="T18" s="494"/>
      <c r="U18" s="495" t="s">
        <v>369</v>
      </c>
      <c r="V18" s="494"/>
      <c r="W18" s="494"/>
      <c r="X18" s="494"/>
      <c r="Y18" s="494"/>
      <c r="Z18" s="496"/>
      <c r="AA18" s="496"/>
    </row>
    <row r="19" spans="1:27">
      <c r="A19" s="628" t="s">
        <v>45</v>
      </c>
      <c r="B19" s="629"/>
      <c r="C19" s="629"/>
      <c r="D19" s="629"/>
      <c r="E19" s="163">
        <f t="shared" ref="E19:O19" si="9">SUM(E3:E18)</f>
        <v>407095.19649999996</v>
      </c>
      <c r="F19" s="163">
        <f t="shared" si="9"/>
        <v>27000</v>
      </c>
      <c r="G19" s="163">
        <f t="shared" si="9"/>
        <v>0</v>
      </c>
      <c r="H19" s="163">
        <f t="shared" si="9"/>
        <v>4005</v>
      </c>
      <c r="I19" s="163">
        <f t="shared" si="9"/>
        <v>5100</v>
      </c>
      <c r="J19" s="163">
        <f t="shared" si="9"/>
        <v>0</v>
      </c>
      <c r="K19" s="163">
        <f t="shared" si="9"/>
        <v>0</v>
      </c>
      <c r="L19" s="163">
        <f t="shared" si="9"/>
        <v>443200.19649999996</v>
      </c>
      <c r="M19" s="163">
        <f t="shared" si="9"/>
        <v>6736</v>
      </c>
      <c r="N19" s="163">
        <f t="shared" si="9"/>
        <v>2236</v>
      </c>
      <c r="O19" s="163">
        <f t="shared" si="9"/>
        <v>440964.19649999996</v>
      </c>
    </row>
    <row r="21" spans="1:27">
      <c r="A21" s="7" t="s">
        <v>563</v>
      </c>
      <c r="B21" s="142">
        <v>33714</v>
      </c>
      <c r="C21" s="91" t="s">
        <v>564</v>
      </c>
      <c r="E21" s="54">
        <v>680950</v>
      </c>
      <c r="F21" s="4">
        <f>E21/340.75</f>
        <v>1998.3859134262657</v>
      </c>
      <c r="P21" s="212" t="s">
        <v>97</v>
      </c>
      <c r="Q21" s="134"/>
      <c r="R21" s="134"/>
      <c r="S21" s="134"/>
      <c r="T21" s="144"/>
      <c r="U21" s="144"/>
      <c r="V21" s="144"/>
      <c r="W21" s="144"/>
      <c r="X21" s="144"/>
      <c r="Z21" s="134"/>
      <c r="AA21" s="134"/>
    </row>
    <row r="22" spans="1:27">
      <c r="C22" s="489" t="s">
        <v>545</v>
      </c>
      <c r="D22" s="7"/>
      <c r="E22" s="54">
        <f>E21*30</f>
        <v>20428500</v>
      </c>
      <c r="F22" s="4">
        <f>E22/340.75</f>
        <v>59951.577402787967</v>
      </c>
      <c r="K22" s="226" t="s">
        <v>514</v>
      </c>
      <c r="L22" s="7"/>
      <c r="M22" s="7"/>
      <c r="Q22" s="117" t="s">
        <v>364</v>
      </c>
      <c r="R22" s="117"/>
      <c r="S22" s="117"/>
      <c r="T22" s="136"/>
      <c r="U22" s="144"/>
      <c r="V22" s="144"/>
      <c r="W22" s="144"/>
      <c r="X22" s="144"/>
      <c r="Z22" s="135"/>
      <c r="AA22" s="117"/>
    </row>
    <row r="23" spans="1:27">
      <c r="C23" s="91"/>
      <c r="D23" s="7"/>
      <c r="E23" s="54">
        <v>9000000</v>
      </c>
      <c r="F23" s="4">
        <f>E23/340.75</f>
        <v>26412.325752017608</v>
      </c>
      <c r="G23" s="182"/>
      <c r="K23" s="167" t="s">
        <v>217</v>
      </c>
      <c r="L23" s="119"/>
      <c r="M23" s="119"/>
      <c r="Q23" s="117"/>
      <c r="R23" s="117" t="s">
        <v>128</v>
      </c>
      <c r="S23" s="117"/>
      <c r="T23" s="144"/>
      <c r="U23" s="144"/>
      <c r="V23" s="144"/>
      <c r="W23" s="144"/>
      <c r="X23" s="144"/>
      <c r="Z23" s="117"/>
    </row>
    <row r="24" spans="1:27">
      <c r="C24" s="406"/>
      <c r="E24" s="54">
        <f>E22-E23</f>
        <v>11428500</v>
      </c>
      <c r="F24" s="4">
        <f>E24/340.75</f>
        <v>33539.251650770362</v>
      </c>
      <c r="K24" s="225" t="s">
        <v>218</v>
      </c>
      <c r="S24" s="117" t="s">
        <v>363</v>
      </c>
      <c r="T24" s="90"/>
      <c r="U24" s="90"/>
      <c r="V24" s="90"/>
      <c r="W24" s="90"/>
      <c r="X24" s="90"/>
    </row>
    <row r="25" spans="1:27">
      <c r="C25" s="91"/>
      <c r="D25" s="7"/>
      <c r="E25" s="7"/>
      <c r="F25" s="7"/>
      <c r="G25" s="7"/>
      <c r="H25" s="7"/>
      <c r="I25" s="7"/>
      <c r="J25" s="7"/>
      <c r="K25" s="7"/>
      <c r="L25" s="7"/>
      <c r="M25" s="7" t="s">
        <v>504</v>
      </c>
      <c r="N25" s="7"/>
      <c r="O25" s="7"/>
      <c r="T25" s="117" t="s">
        <v>365</v>
      </c>
      <c r="U25" s="144"/>
      <c r="V25" s="144"/>
      <c r="W25" s="144"/>
      <c r="X25" s="144"/>
    </row>
    <row r="26" spans="1:27">
      <c r="C26" s="3" t="s">
        <v>534</v>
      </c>
      <c r="D26" s="322"/>
      <c r="E26" s="7"/>
      <c r="F26" s="7"/>
      <c r="G26" s="7"/>
      <c r="H26" s="7" t="s">
        <v>312</v>
      </c>
      <c r="I26" s="7" t="s">
        <v>313</v>
      </c>
      <c r="J26" s="7" t="s">
        <v>511</v>
      </c>
      <c r="L26" s="619" t="s">
        <v>498</v>
      </c>
      <c r="M26" s="619"/>
      <c r="N26" s="7"/>
      <c r="O26" s="7"/>
      <c r="Q26" s="7"/>
      <c r="T26" s="90"/>
      <c r="U26" s="144" t="s">
        <v>366</v>
      </c>
      <c r="V26" s="144"/>
      <c r="W26" s="144"/>
      <c r="X26" s="144"/>
    </row>
    <row r="27" spans="1:27">
      <c r="C27" s="406" t="s">
        <v>535</v>
      </c>
      <c r="D27" s="918" t="s">
        <v>562</v>
      </c>
      <c r="E27" s="7"/>
      <c r="F27" s="361" t="s">
        <v>308</v>
      </c>
      <c r="G27" s="7"/>
      <c r="H27" s="7"/>
      <c r="I27" s="7"/>
      <c r="J27" s="7"/>
      <c r="K27" s="7"/>
      <c r="L27" s="7"/>
      <c r="M27" s="7"/>
      <c r="N27" s="7"/>
      <c r="O27" s="7"/>
      <c r="Q27" s="2"/>
      <c r="R27" s="2"/>
      <c r="T27" s="90"/>
      <c r="U27" s="90"/>
      <c r="V27" s="144" t="s">
        <v>367</v>
      </c>
      <c r="W27" s="90"/>
      <c r="X27" s="90"/>
    </row>
    <row r="28" spans="1:27">
      <c r="C28" s="482" t="s">
        <v>536</v>
      </c>
      <c r="D28" s="322"/>
      <c r="E28" s="7"/>
      <c r="F28" s="361" t="s">
        <v>57</v>
      </c>
      <c r="G28" s="7"/>
      <c r="H28" s="7"/>
      <c r="I28" s="7"/>
      <c r="J28" s="7"/>
      <c r="K28" s="7"/>
      <c r="L28" s="7"/>
      <c r="M28" s="7"/>
      <c r="N28" s="7"/>
      <c r="O28" s="7"/>
      <c r="Q28" s="2"/>
      <c r="R28" s="2"/>
      <c r="T28" s="90"/>
      <c r="U28" s="90"/>
      <c r="V28" s="144"/>
      <c r="W28" s="90"/>
      <c r="X28" s="90"/>
    </row>
    <row r="29" spans="1:27">
      <c r="C29" s="483" t="s">
        <v>537</v>
      </c>
      <c r="D29" s="376"/>
      <c r="E29" s="7"/>
      <c r="F29" s="361" t="s">
        <v>495</v>
      </c>
      <c r="G29" s="409"/>
      <c r="H29" s="399"/>
      <c r="I29" s="399"/>
      <c r="J29" s="409"/>
      <c r="K29" s="7"/>
      <c r="L29" s="7"/>
      <c r="M29" s="7"/>
      <c r="N29" s="7"/>
      <c r="O29" s="7"/>
      <c r="Q29" s="2"/>
      <c r="R29" s="2"/>
      <c r="T29" s="90"/>
      <c r="U29" s="90"/>
      <c r="V29" s="90"/>
      <c r="W29" s="227" t="s">
        <v>368</v>
      </c>
      <c r="X29" s="90"/>
    </row>
    <row r="30" spans="1:27">
      <c r="A30" s="7" t="s">
        <v>561</v>
      </c>
      <c r="B30" s="142">
        <v>33707</v>
      </c>
      <c r="C30" s="91" t="s">
        <v>551</v>
      </c>
      <c r="D30" s="391"/>
      <c r="E30" s="7"/>
      <c r="F30" s="361" t="s">
        <v>496</v>
      </c>
      <c r="G30" s="54"/>
      <c r="H30" s="7"/>
      <c r="I30" s="7"/>
      <c r="J30" s="54"/>
      <c r="K30" s="7"/>
      <c r="L30" s="7"/>
      <c r="M30" s="7"/>
      <c r="N30" s="7"/>
      <c r="O30" s="7"/>
      <c r="Q30" s="2"/>
      <c r="R30" s="2"/>
      <c r="U30" s="144"/>
      <c r="V30" s="144"/>
      <c r="W30" s="90"/>
      <c r="X30" s="91" t="s">
        <v>515</v>
      </c>
      <c r="Y30" s="144"/>
    </row>
    <row r="31" spans="1:27">
      <c r="C31" s="618" t="s">
        <v>538</v>
      </c>
      <c r="D31" s="391"/>
      <c r="E31" s="7"/>
      <c r="F31" s="361">
        <v>3600</v>
      </c>
      <c r="G31" s="54"/>
      <c r="H31" s="7"/>
      <c r="I31" s="7"/>
      <c r="J31" s="54"/>
      <c r="K31" s="7"/>
      <c r="L31" s="7"/>
      <c r="M31" s="7"/>
      <c r="N31" s="7"/>
      <c r="O31" s="7"/>
    </row>
    <row r="32" spans="1:27">
      <c r="C32" s="406" t="s">
        <v>539</v>
      </c>
      <c r="D32" s="391"/>
      <c r="E32" s="7"/>
      <c r="F32" s="361" t="s">
        <v>362</v>
      </c>
      <c r="G32" s="471"/>
      <c r="H32" s="7"/>
      <c r="I32" s="7"/>
      <c r="J32" s="54"/>
      <c r="K32" s="7"/>
      <c r="L32" s="7"/>
      <c r="M32" s="7"/>
      <c r="O32" s="7"/>
    </row>
    <row r="33" spans="1:16">
      <c r="B33" s="7"/>
      <c r="C33" s="483"/>
      <c r="D33" s="391"/>
      <c r="E33" s="7"/>
      <c r="F33" s="361" t="s">
        <v>497</v>
      </c>
      <c r="G33" s="54"/>
      <c r="H33" s="7"/>
      <c r="I33" s="7"/>
      <c r="J33" s="54"/>
      <c r="K33" s="7"/>
      <c r="L33" s="7"/>
      <c r="M33" s="7"/>
      <c r="O33" s="7"/>
      <c r="P33" s="7" t="s">
        <v>508</v>
      </c>
    </row>
    <row r="34" spans="1:16">
      <c r="B34" s="7"/>
      <c r="C34" s="91"/>
      <c r="D34" s="391"/>
      <c r="E34" s="7"/>
      <c r="F34" s="140" t="s">
        <v>92</v>
      </c>
      <c r="G34" s="54"/>
      <c r="H34" s="7"/>
      <c r="I34" s="7"/>
      <c r="J34" s="54"/>
      <c r="K34" s="7"/>
      <c r="L34" s="7"/>
      <c r="M34" s="7"/>
      <c r="O34" s="7"/>
      <c r="P34" s="7" t="s">
        <v>507</v>
      </c>
    </row>
    <row r="35" spans="1:16">
      <c r="B35" s="405"/>
      <c r="C35" s="406"/>
      <c r="D35" s="391"/>
      <c r="E35" s="566" t="s">
        <v>568</v>
      </c>
      <c r="F35" s="140" t="s">
        <v>358</v>
      </c>
      <c r="G35" s="540"/>
      <c r="H35" s="7"/>
      <c r="I35" s="7"/>
      <c r="J35" s="54"/>
      <c r="K35" s="7"/>
      <c r="L35" s="7"/>
      <c r="M35" s="7"/>
      <c r="O35" s="7"/>
      <c r="P35" s="2" t="s">
        <v>506</v>
      </c>
    </row>
    <row r="36" spans="1:16">
      <c r="B36" s="405"/>
      <c r="C36" s="490" t="s">
        <v>547</v>
      </c>
      <c r="D36" s="426"/>
      <c r="E36" s="7"/>
      <c r="F36" s="140" t="s">
        <v>93</v>
      </c>
      <c r="G36" s="54"/>
      <c r="H36" s="7"/>
      <c r="I36" s="7"/>
      <c r="J36" s="7"/>
      <c r="K36" s="7"/>
      <c r="L36" s="7"/>
      <c r="M36" s="7"/>
      <c r="O36" s="7"/>
    </row>
    <row r="37" spans="1:16">
      <c r="B37" s="405"/>
      <c r="C37" s="489" t="s">
        <v>565</v>
      </c>
      <c r="D37" s="426"/>
      <c r="E37" s="7"/>
      <c r="F37" s="140" t="s">
        <v>499</v>
      </c>
      <c r="G37" s="54"/>
      <c r="H37" s="7"/>
      <c r="I37" s="7"/>
      <c r="J37" s="7"/>
      <c r="K37" s="7"/>
      <c r="L37" s="7"/>
      <c r="M37" s="7"/>
      <c r="O37" s="7"/>
    </row>
    <row r="38" spans="1:16">
      <c r="C38" s="91"/>
      <c r="D38" s="391"/>
      <c r="F38" s="140"/>
      <c r="G38" s="238">
        <f>SUM(G27:G37)</f>
        <v>0</v>
      </c>
      <c r="H38" s="238">
        <f t="shared" ref="H38:M38" si="10">SUM(H27:H37)</f>
        <v>0</v>
      </c>
      <c r="I38" s="238">
        <f t="shared" si="10"/>
        <v>0</v>
      </c>
      <c r="J38" s="238">
        <f t="shared" si="10"/>
        <v>0</v>
      </c>
      <c r="K38" s="238"/>
      <c r="L38" s="383">
        <f t="shared" si="10"/>
        <v>0</v>
      </c>
      <c r="M38" s="383">
        <f t="shared" si="10"/>
        <v>0</v>
      </c>
      <c r="N38" s="384">
        <f>SUM(L38:M38)</f>
        <v>0</v>
      </c>
      <c r="O38" s="7"/>
    </row>
    <row r="39" spans="1:16">
      <c r="C39" s="490" t="s">
        <v>566</v>
      </c>
      <c r="D39" s="391"/>
      <c r="G39" s="7">
        <f>E27-G38</f>
        <v>0</v>
      </c>
    </row>
    <row r="40" spans="1:16">
      <c r="C40" s="91"/>
    </row>
    <row r="41" spans="1:16">
      <c r="C41" s="490" t="s">
        <v>567</v>
      </c>
      <c r="E41" s="7"/>
      <c r="G41" s="400" t="s">
        <v>526</v>
      </c>
    </row>
    <row r="42" spans="1:16">
      <c r="C42" s="490"/>
      <c r="D42" s="7">
        <v>10392</v>
      </c>
      <c r="E42" s="54">
        <v>300000</v>
      </c>
      <c r="F42" s="7"/>
      <c r="G42" s="7">
        <f>E42*G43/E43</f>
        <v>685710</v>
      </c>
    </row>
    <row r="43" spans="1:16">
      <c r="C43" s="482"/>
      <c r="D43" s="2" t="s">
        <v>541</v>
      </c>
      <c r="E43" s="54">
        <v>5000000</v>
      </c>
      <c r="F43" s="7"/>
      <c r="G43" s="7">
        <v>11428500</v>
      </c>
    </row>
    <row r="44" spans="1:16">
      <c r="C44" s="484"/>
      <c r="D44" s="2" t="s">
        <v>542</v>
      </c>
      <c r="E44" s="54">
        <v>500000</v>
      </c>
      <c r="F44" s="7"/>
      <c r="G44" s="7">
        <f>G43*E44/E43</f>
        <v>1142850</v>
      </c>
    </row>
    <row r="45" spans="1:16">
      <c r="C45" s="91"/>
      <c r="D45" s="2" t="s">
        <v>543</v>
      </c>
      <c r="E45" s="54">
        <v>250000</v>
      </c>
      <c r="F45" s="7"/>
      <c r="G45" s="7">
        <f>G43*E45/E43</f>
        <v>571425</v>
      </c>
    </row>
    <row r="46" spans="1:16">
      <c r="C46" s="91"/>
      <c r="D46" s="2" t="s">
        <v>544</v>
      </c>
      <c r="E46" s="54">
        <v>1750000</v>
      </c>
      <c r="F46" s="7"/>
      <c r="G46" s="7">
        <f>G43*E46/E43</f>
        <v>3999975</v>
      </c>
    </row>
    <row r="47" spans="1:16">
      <c r="A47" s="7" t="s">
        <v>558</v>
      </c>
      <c r="B47" s="142">
        <v>32605</v>
      </c>
      <c r="C47" s="91" t="s">
        <v>552</v>
      </c>
      <c r="E47" s="4"/>
    </row>
    <row r="48" spans="1:16">
      <c r="A48" s="7" t="s">
        <v>559</v>
      </c>
      <c r="B48" s="142">
        <v>33342</v>
      </c>
      <c r="C48" s="91" t="s">
        <v>553</v>
      </c>
      <c r="E48" s="4"/>
      <c r="G48" s="400" t="s">
        <v>513</v>
      </c>
    </row>
    <row r="49" spans="1:7">
      <c r="A49" s="7" t="s">
        <v>560</v>
      </c>
      <c r="B49" s="142">
        <v>33571</v>
      </c>
      <c r="C49" s="91" t="s">
        <v>554</v>
      </c>
      <c r="D49" s="2" t="s">
        <v>541</v>
      </c>
      <c r="E49" s="54">
        <v>5000000</v>
      </c>
      <c r="F49" s="7"/>
      <c r="G49" s="7">
        <v>9000000</v>
      </c>
    </row>
    <row r="50" spans="1:7">
      <c r="A50" s="7" t="s">
        <v>561</v>
      </c>
      <c r="B50" s="142">
        <v>33707</v>
      </c>
      <c r="C50" s="91" t="s">
        <v>551</v>
      </c>
      <c r="D50" s="2" t="s">
        <v>542</v>
      </c>
      <c r="E50" s="54">
        <v>500000</v>
      </c>
      <c r="F50" s="7"/>
      <c r="G50" s="7">
        <f>G49*E50/E49</f>
        <v>900000</v>
      </c>
    </row>
    <row r="51" spans="1:7">
      <c r="C51" s="91" t="s">
        <v>539</v>
      </c>
      <c r="D51" s="2" t="s">
        <v>543</v>
      </c>
      <c r="E51" s="54">
        <v>250000</v>
      </c>
      <c r="F51" s="7"/>
      <c r="G51" s="7">
        <f>G49*E51/E49</f>
        <v>450000</v>
      </c>
    </row>
    <row r="52" spans="1:7">
      <c r="C52" s="482"/>
      <c r="D52" s="2" t="s">
        <v>544</v>
      </c>
      <c r="E52" s="54">
        <v>1750000</v>
      </c>
      <c r="F52" s="7"/>
      <c r="G52" s="7">
        <f>G49*E52/E49</f>
        <v>3150000</v>
      </c>
    </row>
  </sheetData>
  <mergeCells count="10">
    <mergeCell ref="A19:D19"/>
    <mergeCell ref="A1:A2"/>
    <mergeCell ref="B1:B2"/>
    <mergeCell ref="C1:C2"/>
    <mergeCell ref="D1:D2"/>
    <mergeCell ref="L26:M26"/>
    <mergeCell ref="N1:O1"/>
    <mergeCell ref="L1:M1"/>
    <mergeCell ref="P1:AA1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40"/>
  <sheetViews>
    <sheetView workbookViewId="0">
      <pane ySplit="2" topLeftCell="A3" activePane="bottomLeft" state="frozen"/>
      <selection pane="bottomLeft" activeCell="B36" sqref="B36"/>
    </sheetView>
  </sheetViews>
  <sheetFormatPr defaultRowHeight="11.25"/>
  <cols>
    <col min="1" max="1" width="8.140625" style="3" bestFit="1" customWidth="1"/>
    <col min="2" max="2" width="53.42578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80" t="s">
        <v>19</v>
      </c>
      <c r="B1" s="782" t="s">
        <v>343</v>
      </c>
      <c r="C1" s="782" t="s">
        <v>84</v>
      </c>
      <c r="D1" s="784" t="s">
        <v>344</v>
      </c>
      <c r="E1" s="785"/>
      <c r="F1" s="785"/>
      <c r="G1" s="786" t="s">
        <v>312</v>
      </c>
      <c r="H1" s="787"/>
      <c r="I1" s="776" t="s">
        <v>313</v>
      </c>
      <c r="J1" s="776"/>
      <c r="K1" s="276"/>
      <c r="L1" s="277"/>
      <c r="M1" s="777" t="s">
        <v>345</v>
      </c>
      <c r="N1" s="777"/>
      <c r="O1" s="777"/>
      <c r="P1" s="277"/>
      <c r="Q1" s="777" t="s">
        <v>346</v>
      </c>
      <c r="R1" s="777"/>
      <c r="S1" s="777"/>
      <c r="T1" s="777"/>
      <c r="U1" s="278"/>
      <c r="V1" s="778" t="s">
        <v>312</v>
      </c>
      <c r="W1" s="778" t="s">
        <v>347</v>
      </c>
      <c r="X1" s="778" t="s">
        <v>348</v>
      </c>
      <c r="Y1" s="278"/>
      <c r="Z1" s="770" t="s">
        <v>349</v>
      </c>
      <c r="AA1" s="771"/>
      <c r="AB1" s="771"/>
      <c r="AC1" s="771"/>
      <c r="AD1" s="772"/>
    </row>
    <row r="2" spans="1:30" ht="12" thickBot="1">
      <c r="A2" s="781"/>
      <c r="B2" s="783"/>
      <c r="C2" s="783"/>
      <c r="D2" s="220" t="s">
        <v>321</v>
      </c>
      <c r="E2" s="220" t="s">
        <v>327</v>
      </c>
      <c r="F2" s="156" t="s">
        <v>328</v>
      </c>
      <c r="G2" s="221" t="s">
        <v>350</v>
      </c>
      <c r="H2" s="222" t="s">
        <v>351</v>
      </c>
      <c r="I2" s="221" t="s">
        <v>352</v>
      </c>
      <c r="J2" s="223" t="s">
        <v>353</v>
      </c>
      <c r="K2" s="279" t="s">
        <v>354</v>
      </c>
      <c r="L2" s="280"/>
      <c r="M2" s="281" t="s">
        <v>357</v>
      </c>
      <c r="N2" s="281" t="s">
        <v>355</v>
      </c>
      <c r="O2" s="281" t="s">
        <v>356</v>
      </c>
      <c r="P2" s="280"/>
      <c r="Q2" s="282" t="s">
        <v>357</v>
      </c>
      <c r="R2" s="283">
        <v>1.2999999999999999E-2</v>
      </c>
      <c r="S2" s="283">
        <v>6.4999999999999997E-3</v>
      </c>
      <c r="T2" s="284">
        <v>1.25E-3</v>
      </c>
      <c r="U2" s="285"/>
      <c r="V2" s="779"/>
      <c r="W2" s="779"/>
      <c r="X2" s="779"/>
      <c r="Y2" s="285"/>
      <c r="Z2" s="286" t="s">
        <v>357</v>
      </c>
      <c r="AA2" s="286" t="s">
        <v>355</v>
      </c>
      <c r="AB2" s="287" t="s">
        <v>356</v>
      </c>
      <c r="AC2" s="286" t="s">
        <v>347</v>
      </c>
      <c r="AD2" s="286" t="s">
        <v>348</v>
      </c>
    </row>
    <row r="3" spans="1:30" s="17" customFormat="1">
      <c r="A3" s="124" t="str">
        <f>'1-συμβολαια'!A3</f>
        <v>1ο τραπ</v>
      </c>
      <c r="B3" s="124" t="str">
        <f>'1-συμβολαια'!C3</f>
        <v>δάνειο χρεωλυτικό</v>
      </c>
      <c r="C3" s="224">
        <f>'1-συμβολαια'!D3</f>
        <v>500000</v>
      </c>
      <c r="D3" s="224">
        <f>'8-κ-15-17'!D3</f>
        <v>6500.0000000000009</v>
      </c>
      <c r="E3" s="224">
        <f>'8-κ-15-17'!M3</f>
        <v>0</v>
      </c>
      <c r="F3" s="224">
        <f>'8-κ-15-17'!V3</f>
        <v>0</v>
      </c>
      <c r="G3" s="224">
        <f>'2-δικαιώμ'!I3</f>
        <v>617.4</v>
      </c>
      <c r="H3" s="224">
        <f>'2-δικαιώμ'!J3</f>
        <v>20</v>
      </c>
      <c r="I3" s="224">
        <f>'2-δικαιώμ'!K3</f>
        <v>363</v>
      </c>
      <c r="J3" s="224">
        <f>'2-δικαιώμ'!L3</f>
        <v>72.600000000000009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637.4</v>
      </c>
      <c r="W3" s="11">
        <f>'2-δικαιώμ'!K3</f>
        <v>363</v>
      </c>
      <c r="X3" s="11">
        <f>'2-δικαιώμ'!L3</f>
        <v>72.600000000000009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υποθήκη</v>
      </c>
      <c r="C4" s="224">
        <f>'1-συμβολαια'!D4</f>
        <v>900000</v>
      </c>
      <c r="D4" s="224">
        <f>'8-κ-15-17'!D4</f>
        <v>11700.000000000002</v>
      </c>
      <c r="E4" s="224">
        <f>'8-κ-15-17'!M4</f>
        <v>0</v>
      </c>
      <c r="F4" s="224">
        <f>'8-κ-15-17'!V4</f>
        <v>0</v>
      </c>
      <c r="G4" s="224">
        <f>'2-δικαιώμ'!I4</f>
        <v>1031.3999999999999</v>
      </c>
      <c r="H4" s="224">
        <f>'2-δικαιώμ'!J4</f>
        <v>20</v>
      </c>
      <c r="I4" s="224">
        <f>'2-δικαιώμ'!K4</f>
        <v>593</v>
      </c>
      <c r="J4" s="224">
        <f>'2-δικαιώμ'!L4</f>
        <v>118.60000000000001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1051.3999999999999</v>
      </c>
      <c r="W4" s="11">
        <f>'2-δικαιώμ'!K4</f>
        <v>593</v>
      </c>
      <c r="X4" s="11">
        <f>'2-δικαιώμ'!L4</f>
        <v>118.60000000000001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δανείου ΤΟΚΟΙ</v>
      </c>
      <c r="C5" s="224">
        <f>'1-συμβολαια'!D5</f>
        <v>1142850</v>
      </c>
      <c r="D5" s="224">
        <f>'8-κ-15-17'!D5</f>
        <v>14857.050000000001</v>
      </c>
      <c r="E5" s="224">
        <f>'8-κ-15-17'!M5</f>
        <v>0</v>
      </c>
      <c r="F5" s="224">
        <f>'8-κ-15-17'!V5</f>
        <v>0</v>
      </c>
      <c r="G5" s="224">
        <f>'2-δικαιώμ'!I5</f>
        <v>1282.7497499999999</v>
      </c>
      <c r="H5" s="224">
        <f>'2-δικαιώμ'!J5</f>
        <v>20</v>
      </c>
      <c r="I5" s="224">
        <f>'2-δικαιώμ'!K5</f>
        <v>732.63875000000007</v>
      </c>
      <c r="J5" s="224">
        <f>'2-δικαιώμ'!L5</f>
        <v>146.52775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1302.7497499999999</v>
      </c>
      <c r="W5" s="11">
        <f>'2-δικαιώμ'!K5</f>
        <v>732.63875000000007</v>
      </c>
      <c r="X5" s="11">
        <f>'2-δικαιώμ'!L5</f>
        <v>146.52775</v>
      </c>
      <c r="Z5" s="11"/>
      <c r="AA5" s="11"/>
      <c r="AB5" s="11"/>
      <c r="AC5" s="11"/>
      <c r="AD5" s="11"/>
    </row>
    <row r="6" spans="1:30" s="17" customFormat="1">
      <c r="A6" s="124" t="str">
        <f>'1-συμβολαια'!A6</f>
        <v>2ο τραπ</v>
      </c>
      <c r="B6" s="124" t="str">
        <f>'1-συμβολαια'!C6</f>
        <v>δάνειο χρεωλυτικό</v>
      </c>
      <c r="C6" s="224">
        <f>'1-συμβολαια'!D6</f>
        <v>250000</v>
      </c>
      <c r="D6" s="224">
        <f>'8-κ-15-17'!D6</f>
        <v>3250.0000000000005</v>
      </c>
      <c r="E6" s="224">
        <f>'8-κ-15-17'!M6</f>
        <v>0</v>
      </c>
      <c r="F6" s="224">
        <f>'8-κ-15-17'!V6</f>
        <v>0</v>
      </c>
      <c r="G6" s="224">
        <f>'2-δικαιώμ'!I6</f>
        <v>358.65</v>
      </c>
      <c r="H6" s="224">
        <f>'2-δικαιώμ'!J6</f>
        <v>20</v>
      </c>
      <c r="I6" s="224">
        <f>'2-δικαιώμ'!K6</f>
        <v>219.25</v>
      </c>
      <c r="J6" s="224">
        <f>'2-δικαιώμ'!L6</f>
        <v>43.85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378.65</v>
      </c>
      <c r="W6" s="11">
        <f>'2-δικαιώμ'!K6</f>
        <v>219.25</v>
      </c>
      <c r="X6" s="11">
        <f>'2-δικαιώμ'!L6</f>
        <v>43.85</v>
      </c>
      <c r="Z6" s="11"/>
      <c r="AA6" s="11"/>
      <c r="AB6" s="11"/>
      <c r="AC6" s="11"/>
      <c r="AD6" s="11"/>
    </row>
    <row r="7" spans="1:30" s="17" customFormat="1">
      <c r="A7" s="124">
        <f>'1-συμβολαια'!A7</f>
        <v>0</v>
      </c>
      <c r="B7" s="124" t="str">
        <f>'1-συμβολαια'!C7</f>
        <v>υποθήκη</v>
      </c>
      <c r="C7" s="224">
        <f>'1-συμβολαια'!D7</f>
        <v>450000</v>
      </c>
      <c r="D7" s="224">
        <f>'8-κ-15-17'!D7</f>
        <v>5850.0000000000009</v>
      </c>
      <c r="E7" s="224">
        <f>'8-κ-15-17'!M7</f>
        <v>0</v>
      </c>
      <c r="F7" s="224">
        <f>'8-κ-15-17'!V7</f>
        <v>0</v>
      </c>
      <c r="G7" s="224">
        <f>'2-δικαιώμ'!I7</f>
        <v>565.65</v>
      </c>
      <c r="H7" s="224">
        <f>'2-δικαιώμ'!J7</f>
        <v>20</v>
      </c>
      <c r="I7" s="224">
        <f>'2-δικαιώμ'!K7</f>
        <v>334.25</v>
      </c>
      <c r="J7" s="224">
        <f>'2-δικαιώμ'!L7</f>
        <v>66.849999999999994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585.65</v>
      </c>
      <c r="W7" s="11">
        <f>'2-δικαιώμ'!K7</f>
        <v>334.25</v>
      </c>
      <c r="X7" s="11">
        <f>'2-δικαιώμ'!L7</f>
        <v>66.849999999999994</v>
      </c>
      <c r="Z7" s="11"/>
      <c r="AA7" s="11"/>
      <c r="AB7" s="11"/>
      <c r="AC7" s="11"/>
      <c r="AD7" s="11"/>
    </row>
    <row r="8" spans="1:30" s="17" customFormat="1">
      <c r="A8" s="124">
        <f>'1-συμβολαια'!A8</f>
        <v>0</v>
      </c>
      <c r="B8" s="124" t="str">
        <f>'1-συμβολαια'!C8</f>
        <v>δανείου ΤΟΚΟΙ</v>
      </c>
      <c r="C8" s="224">
        <f>'1-συμβολαια'!D8</f>
        <v>571425</v>
      </c>
      <c r="D8" s="224">
        <f>'8-κ-15-17'!D8</f>
        <v>7428.5250000000005</v>
      </c>
      <c r="E8" s="224">
        <f>'8-κ-15-17'!M8</f>
        <v>0</v>
      </c>
      <c r="F8" s="224">
        <f>'8-κ-15-17'!V8</f>
        <v>0</v>
      </c>
      <c r="G8" s="224">
        <f>'2-δικαιώμ'!I8</f>
        <v>691.32487499999991</v>
      </c>
      <c r="H8" s="224">
        <f>'2-δικαιώμ'!J8</f>
        <v>20</v>
      </c>
      <c r="I8" s="224">
        <f>'2-δικαιώμ'!K8</f>
        <v>404.06937500000004</v>
      </c>
      <c r="J8" s="224">
        <f>'2-δικαιώμ'!L8</f>
        <v>80.813874999999996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711.32487499999991</v>
      </c>
      <c r="W8" s="11">
        <f>'2-δικαιώμ'!K8</f>
        <v>404.06937500000004</v>
      </c>
      <c r="X8" s="11">
        <f>'2-δικαιώμ'!L8</f>
        <v>80.813874999999996</v>
      </c>
      <c r="Z8" s="11"/>
      <c r="AA8" s="11"/>
      <c r="AB8" s="11"/>
      <c r="AC8" s="11"/>
      <c r="AD8" s="11"/>
    </row>
    <row r="9" spans="1:30" s="17" customFormat="1">
      <c r="A9" s="124" t="str">
        <f>'1-συμβολαια'!A9</f>
        <v>3ο τραπ</v>
      </c>
      <c r="B9" s="124" t="str">
        <f>'1-συμβολαια'!C9</f>
        <v>δάνειο χρεωλυτικό</v>
      </c>
      <c r="C9" s="224">
        <f>'1-συμβολαια'!D9</f>
        <v>1750000</v>
      </c>
      <c r="D9" s="224">
        <f>'8-κ-15-17'!D9</f>
        <v>22750.000000000004</v>
      </c>
      <c r="E9" s="224">
        <f>'8-κ-15-17'!M9</f>
        <v>0</v>
      </c>
      <c r="F9" s="224">
        <f>'8-κ-15-17'!V9</f>
        <v>0</v>
      </c>
      <c r="G9" s="224">
        <f>'2-δικαιώμ'!I9</f>
        <v>1911.1499999999999</v>
      </c>
      <c r="H9" s="224">
        <f>'2-δικαιώμ'!J9</f>
        <v>20</v>
      </c>
      <c r="I9" s="224">
        <f>'2-δικαιώμ'!K9</f>
        <v>1081.75</v>
      </c>
      <c r="J9" s="224">
        <f>'2-δικαιώμ'!L9</f>
        <v>216.35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1931.1499999999999</v>
      </c>
      <c r="W9" s="11">
        <f>'2-δικαιώμ'!K9</f>
        <v>1081.75</v>
      </c>
      <c r="X9" s="11">
        <f>'2-δικαιώμ'!L9</f>
        <v>216.35</v>
      </c>
      <c r="Z9" s="11"/>
      <c r="AA9" s="11"/>
      <c r="AB9" s="11"/>
      <c r="AC9" s="11"/>
      <c r="AD9" s="11"/>
    </row>
    <row r="10" spans="1:30" s="17" customFormat="1">
      <c r="A10" s="124">
        <f>'1-συμβολαια'!A10</f>
        <v>0</v>
      </c>
      <c r="B10" s="124" t="str">
        <f>'1-συμβολαια'!C10</f>
        <v>υποθήκη</v>
      </c>
      <c r="C10" s="224">
        <f>'1-συμβολαια'!D10</f>
        <v>3150000</v>
      </c>
      <c r="D10" s="224">
        <f>'8-κ-15-17'!D10</f>
        <v>40950</v>
      </c>
      <c r="E10" s="224">
        <f>'8-κ-15-17'!M10</f>
        <v>0</v>
      </c>
      <c r="F10" s="224">
        <f>'8-κ-15-17'!V10</f>
        <v>0</v>
      </c>
      <c r="G10" s="224">
        <f>'2-δικαιώμ'!I10</f>
        <v>3360.15</v>
      </c>
      <c r="H10" s="224">
        <f>'2-δικαιώμ'!J10</f>
        <v>20</v>
      </c>
      <c r="I10" s="224">
        <f>'2-δικαιώμ'!K10</f>
        <v>1886.75</v>
      </c>
      <c r="J10" s="224">
        <f>'2-δικαιώμ'!L10</f>
        <v>377.35</v>
      </c>
      <c r="M10" s="24"/>
      <c r="N10" s="24"/>
      <c r="O10" s="24"/>
      <c r="Q10" s="11"/>
      <c r="R10" s="11"/>
      <c r="S10" s="11"/>
      <c r="T10" s="11"/>
      <c r="V10" s="11">
        <f>'2-δικαιώμ'!I10+'2-δικαιώμ'!J10</f>
        <v>3380.15</v>
      </c>
      <c r="W10" s="11">
        <f>'2-δικαιώμ'!K10</f>
        <v>1886.75</v>
      </c>
      <c r="X10" s="11">
        <f>'2-δικαιώμ'!L10</f>
        <v>377.35</v>
      </c>
      <c r="Z10" s="11"/>
      <c r="AA10" s="11"/>
      <c r="AB10" s="11"/>
      <c r="AC10" s="11"/>
      <c r="AD10" s="11"/>
    </row>
    <row r="11" spans="1:30" s="17" customFormat="1">
      <c r="A11" s="124">
        <f>'1-συμβολαια'!A11</f>
        <v>0</v>
      </c>
      <c r="B11" s="124" t="str">
        <f>'1-συμβολαια'!C11</f>
        <v>δανείου ΤΟΚΟΙ</v>
      </c>
      <c r="C11" s="224">
        <f>'1-συμβολαια'!D11</f>
        <v>3999975</v>
      </c>
      <c r="D11" s="224">
        <f>'8-κ-15-17'!D11</f>
        <v>51999.675000000003</v>
      </c>
      <c r="E11" s="224">
        <f>'8-κ-15-17'!M11</f>
        <v>0</v>
      </c>
      <c r="F11" s="224">
        <f>'8-κ-15-17'!V11</f>
        <v>0</v>
      </c>
      <c r="G11" s="224">
        <f>'2-δικαιώμ'!I11</f>
        <v>4239.8741250000003</v>
      </c>
      <c r="H11" s="224">
        <f>'2-δικαιώμ'!J11</f>
        <v>20</v>
      </c>
      <c r="I11" s="224">
        <f>'2-δικαιώμ'!K11</f>
        <v>2375.4856250000003</v>
      </c>
      <c r="J11" s="224">
        <f>'2-δικαιώμ'!L11</f>
        <v>475.09712500000001</v>
      </c>
      <c r="M11" s="24"/>
      <c r="N11" s="24"/>
      <c r="O11" s="24"/>
      <c r="Q11" s="11"/>
      <c r="R11" s="11"/>
      <c r="S11" s="11"/>
      <c r="T11" s="11"/>
      <c r="V11" s="11">
        <f>'2-δικαιώμ'!I11+'2-δικαιώμ'!J11</f>
        <v>4259.8741250000003</v>
      </c>
      <c r="W11" s="11">
        <f>'2-δικαιώμ'!K11</f>
        <v>2375.4856250000003</v>
      </c>
      <c r="X11" s="11">
        <f>'2-δικαιώμ'!L11</f>
        <v>475.09712500000001</v>
      </c>
      <c r="Z11" s="11"/>
      <c r="AA11" s="11"/>
      <c r="AB11" s="11"/>
      <c r="AC11" s="11"/>
      <c r="AD11" s="11"/>
    </row>
    <row r="12" spans="1:30" s="17" customFormat="1">
      <c r="A12" s="124" t="str">
        <f>'1-συμβολαια'!A12</f>
        <v>4ο τραπ</v>
      </c>
      <c r="B12" s="124" t="str">
        <f>'1-συμβολαια'!C12</f>
        <v>δάνειο τοκοχρεωλυτικό</v>
      </c>
      <c r="C12" s="224">
        <f>'1-συμβολαια'!D12</f>
        <v>5000000</v>
      </c>
      <c r="D12" s="224">
        <f>'8-κ-15-17'!D12</f>
        <v>65000.000000000007</v>
      </c>
      <c r="E12" s="224">
        <f>'8-κ-15-17'!M12</f>
        <v>0</v>
      </c>
      <c r="F12" s="224">
        <f>'8-κ-15-17'!V12</f>
        <v>0</v>
      </c>
      <c r="G12" s="224">
        <f>'2-δικαιώμ'!I12</f>
        <v>5274.9</v>
      </c>
      <c r="H12" s="224">
        <f>'2-δικαιώμ'!J12</f>
        <v>20</v>
      </c>
      <c r="I12" s="224">
        <f>'2-δικαιώμ'!K12</f>
        <v>2950.5</v>
      </c>
      <c r="J12" s="224">
        <f>'2-δικαιώμ'!L12</f>
        <v>590.1</v>
      </c>
      <c r="M12" s="24"/>
      <c r="N12" s="24"/>
      <c r="O12" s="24"/>
      <c r="Q12" s="11"/>
      <c r="R12" s="11"/>
      <c r="S12" s="11"/>
      <c r="T12" s="11"/>
      <c r="V12" s="11">
        <f>'2-δικαιώμ'!I12+'2-δικαιώμ'!J12</f>
        <v>5294.9</v>
      </c>
      <c r="W12" s="11">
        <f>'2-δικαιώμ'!K12</f>
        <v>2950.5</v>
      </c>
      <c r="X12" s="11">
        <f>'2-δικαιώμ'!L12</f>
        <v>590.1</v>
      </c>
      <c r="Z12" s="11"/>
      <c r="AA12" s="11"/>
      <c r="AB12" s="11"/>
      <c r="AC12" s="11"/>
      <c r="AD12" s="11"/>
    </row>
    <row r="13" spans="1:30" s="17" customFormat="1">
      <c r="A13" s="124">
        <f>'1-συμβολαια'!A13</f>
        <v>0</v>
      </c>
      <c r="B13" s="124" t="str">
        <f>'1-συμβολαια'!C13</f>
        <v>υποθήκη δανείου</v>
      </c>
      <c r="C13" s="224">
        <f>'1-συμβολαια'!D13</f>
        <v>9000000</v>
      </c>
      <c r="D13" s="224">
        <f>'8-κ-15-17'!D13</f>
        <v>117000.00000000001</v>
      </c>
      <c r="E13" s="224">
        <f>'8-κ-15-17'!M13</f>
        <v>0</v>
      </c>
      <c r="F13" s="224">
        <f>'8-κ-15-17'!V13</f>
        <v>0</v>
      </c>
      <c r="G13" s="224">
        <f>'2-δικαιώμ'!I13</f>
        <v>9414.9</v>
      </c>
      <c r="H13" s="224">
        <f>'2-δικαιώμ'!J13</f>
        <v>20</v>
      </c>
      <c r="I13" s="224">
        <f>'2-δικαιώμ'!K13</f>
        <v>5250.5</v>
      </c>
      <c r="J13" s="224">
        <f>'2-δικαιώμ'!L13</f>
        <v>1050.0999999999999</v>
      </c>
      <c r="M13" s="24"/>
      <c r="N13" s="24"/>
      <c r="O13" s="24"/>
      <c r="Q13" s="11"/>
      <c r="R13" s="11"/>
      <c r="S13" s="11"/>
      <c r="T13" s="11"/>
      <c r="V13" s="11">
        <f>'2-δικαιώμ'!I13+'2-δικαιώμ'!J13</f>
        <v>9434.9</v>
      </c>
      <c r="W13" s="11">
        <f>'2-δικαιώμ'!K13</f>
        <v>5250.5</v>
      </c>
      <c r="X13" s="11">
        <f>'2-δικαιώμ'!L13</f>
        <v>1050.0999999999999</v>
      </c>
      <c r="Z13" s="11"/>
      <c r="AA13" s="11"/>
      <c r="AB13" s="11"/>
      <c r="AC13" s="11"/>
      <c r="AD13" s="11"/>
    </row>
    <row r="14" spans="1:30" s="17" customFormat="1">
      <c r="A14" s="124">
        <f>'1-συμβολαια'!A14</f>
        <v>0</v>
      </c>
      <c r="B14" s="124" t="str">
        <f>'1-συμβολαια'!C14</f>
        <v>δανείου ΤΟΚΟΙ</v>
      </c>
      <c r="C14" s="224">
        <f>'1-συμβολαια'!D14</f>
        <v>11428500</v>
      </c>
      <c r="D14" s="224">
        <f>'8-κ-15-17'!D14</f>
        <v>148570.5</v>
      </c>
      <c r="E14" s="224">
        <f>'8-κ-15-17'!M14</f>
        <v>0</v>
      </c>
      <c r="F14" s="224">
        <f>'8-κ-15-17'!V14</f>
        <v>0</v>
      </c>
      <c r="G14" s="224">
        <f>'2-δικαιώμ'!I14</f>
        <v>11928.397499999999</v>
      </c>
      <c r="H14" s="224">
        <f>'2-δικαιώμ'!J14</f>
        <v>20</v>
      </c>
      <c r="I14" s="224">
        <f>'2-δικαιώμ'!K14</f>
        <v>6646.8875000000007</v>
      </c>
      <c r="J14" s="224">
        <f>'2-δικαιώμ'!L14</f>
        <v>1329.3775000000001</v>
      </c>
      <c r="M14" s="24"/>
      <c r="N14" s="24"/>
      <c r="O14" s="24"/>
      <c r="Q14" s="11"/>
      <c r="R14" s="11"/>
      <c r="S14" s="11"/>
      <c r="T14" s="11"/>
      <c r="V14" s="11">
        <f>'2-δικαιώμ'!I14+'2-δικαιώμ'!J14</f>
        <v>11948.397499999999</v>
      </c>
      <c r="W14" s="11">
        <f>'2-δικαιώμ'!K14</f>
        <v>6646.8875000000007</v>
      </c>
      <c r="X14" s="11">
        <f>'2-δικαιώμ'!L14</f>
        <v>1329.3775000000001</v>
      </c>
      <c r="Z14" s="11"/>
      <c r="AA14" s="11"/>
      <c r="AB14" s="11"/>
      <c r="AC14" s="11"/>
      <c r="AD14" s="11"/>
    </row>
    <row r="15" spans="1:30" s="17" customFormat="1">
      <c r="A15" s="124" t="str">
        <f>'1-συμβολαια'!A15</f>
        <v>5ο</v>
      </c>
      <c r="B15" s="124" t="str">
        <f>'1-συμβολαια'!C15</f>
        <v>δάνειο τοκοχρεωλυτικό</v>
      </c>
      <c r="C15" s="224">
        <f>'1-συμβολαια'!D15</f>
        <v>300000</v>
      </c>
      <c r="D15" s="224">
        <f>'8-κ-15-17'!D15</f>
        <v>3900.0000000000005</v>
      </c>
      <c r="E15" s="224">
        <f>'8-κ-15-17'!M15</f>
        <v>0</v>
      </c>
      <c r="F15" s="224">
        <f>'8-κ-15-17'!V15</f>
        <v>0</v>
      </c>
      <c r="G15" s="224">
        <f>'2-δικαιώμ'!I15</f>
        <v>410.4</v>
      </c>
      <c r="H15" s="224">
        <f>'2-δικαιώμ'!J15</f>
        <v>20</v>
      </c>
      <c r="I15" s="224">
        <f>'2-δικαιώμ'!K15</f>
        <v>248</v>
      </c>
      <c r="J15" s="224">
        <f>'2-δικαιώμ'!L15</f>
        <v>49.6</v>
      </c>
      <c r="M15" s="24"/>
      <c r="N15" s="24"/>
      <c r="O15" s="24"/>
      <c r="Q15" s="11"/>
      <c r="R15" s="11"/>
      <c r="S15" s="11"/>
      <c r="T15" s="11"/>
      <c r="V15" s="11">
        <f>'2-δικαιώμ'!I15+'2-δικαιώμ'!J15</f>
        <v>430.4</v>
      </c>
      <c r="W15" s="11">
        <f>'2-δικαιώμ'!K15</f>
        <v>248</v>
      </c>
      <c r="X15" s="11">
        <f>'2-δικαιώμ'!L15</f>
        <v>49.6</v>
      </c>
      <c r="Z15" s="11"/>
      <c r="AA15" s="11"/>
      <c r="AB15" s="11"/>
      <c r="AC15" s="11"/>
      <c r="AD15" s="11"/>
    </row>
    <row r="16" spans="1:30" s="17" customFormat="1">
      <c r="A16" s="124">
        <f>'1-συμβολαια'!A16</f>
        <v>0</v>
      </c>
      <c r="B16" s="124" t="str">
        <f>'1-συμβολαια'!C16</f>
        <v>υποθήκη δανείου</v>
      </c>
      <c r="C16" s="224">
        <f>'1-συμβολαια'!D16</f>
        <v>300000</v>
      </c>
      <c r="D16" s="224">
        <f>'8-κ-15-17'!D16</f>
        <v>3900.0000000000005</v>
      </c>
      <c r="E16" s="224">
        <f>'8-κ-15-17'!M16</f>
        <v>0</v>
      </c>
      <c r="F16" s="224">
        <f>'8-κ-15-17'!V16</f>
        <v>0</v>
      </c>
      <c r="G16" s="224">
        <f>'2-δικαιώμ'!I16</f>
        <v>410.4</v>
      </c>
      <c r="H16" s="224">
        <f>'2-δικαιώμ'!J16</f>
        <v>20</v>
      </c>
      <c r="I16" s="224">
        <f>'2-δικαιώμ'!K16</f>
        <v>248</v>
      </c>
      <c r="J16" s="224">
        <f>'2-δικαιώμ'!L16</f>
        <v>49.6</v>
      </c>
      <c r="M16" s="24"/>
      <c r="N16" s="24"/>
      <c r="O16" s="24"/>
      <c r="Q16" s="11"/>
      <c r="R16" s="11"/>
      <c r="S16" s="11"/>
      <c r="T16" s="11"/>
      <c r="V16" s="11">
        <f>'2-δικαιώμ'!I16+'2-δικαιώμ'!J16</f>
        <v>430.4</v>
      </c>
      <c r="W16" s="11">
        <f>'2-δικαιώμ'!K16</f>
        <v>248</v>
      </c>
      <c r="X16" s="11">
        <f>'2-δικαιώμ'!L16</f>
        <v>49.6</v>
      </c>
      <c r="Z16" s="11"/>
      <c r="AA16" s="11"/>
      <c r="AB16" s="11"/>
      <c r="AC16" s="11"/>
      <c r="AD16" s="11"/>
    </row>
    <row r="17" spans="1:30" s="17" customFormat="1">
      <c r="A17" s="124">
        <f>'1-συμβολαια'!A17</f>
        <v>0</v>
      </c>
      <c r="B17" s="124" t="str">
        <f>'1-συμβολαια'!C17</f>
        <v>δανείου ΤΟΚΟΙ</v>
      </c>
      <c r="C17" s="224">
        <f>'1-συμβολαια'!D17</f>
        <v>685710</v>
      </c>
      <c r="D17" s="224">
        <f>'8-κ-15-17'!D17</f>
        <v>8914.2300000000014</v>
      </c>
      <c r="E17" s="224">
        <f>'8-κ-15-17'!M17</f>
        <v>0</v>
      </c>
      <c r="F17" s="224">
        <f>'8-κ-15-17'!V17</f>
        <v>0</v>
      </c>
      <c r="G17" s="224">
        <f>'2-δικαιώμ'!I17</f>
        <v>809.60985000000005</v>
      </c>
      <c r="H17" s="224">
        <f>'2-δικαιώμ'!J17</f>
        <v>20</v>
      </c>
      <c r="I17" s="224">
        <f>'2-δικαιώμ'!K17</f>
        <v>469.78325000000007</v>
      </c>
      <c r="J17" s="224">
        <f>'2-δικαιώμ'!L17</f>
        <v>93.95665000000001</v>
      </c>
      <c r="M17" s="24"/>
      <c r="N17" s="24"/>
      <c r="O17" s="24"/>
      <c r="Q17" s="11"/>
      <c r="R17" s="11"/>
      <c r="S17" s="11"/>
      <c r="T17" s="11"/>
      <c r="V17" s="11">
        <f>'2-δικαιώμ'!I17+'2-δικαιώμ'!J17</f>
        <v>829.60985000000005</v>
      </c>
      <c r="W17" s="11">
        <f>'2-δικαιώμ'!K17</f>
        <v>469.78325000000007</v>
      </c>
      <c r="X17" s="11">
        <f>'2-δικαιώμ'!L17</f>
        <v>93.95665000000001</v>
      </c>
      <c r="Z17" s="11"/>
      <c r="AA17" s="11"/>
      <c r="AB17" s="11"/>
      <c r="AC17" s="11"/>
      <c r="AD17" s="11"/>
    </row>
    <row r="18" spans="1:30" s="17" customFormat="1">
      <c r="A18" s="124" t="str">
        <f>'1-συμβολαια'!A18</f>
        <v>6ο</v>
      </c>
      <c r="B18" s="124" t="str">
        <f>'1-συμβολαια'!C18</f>
        <v>υποθήκη δανείου 10.392 συμπληρωματική πράξη [μονο για κ-15</v>
      </c>
      <c r="C18" s="224">
        <f>'1-συμβολαια'!D18</f>
        <v>0</v>
      </c>
      <c r="D18" s="224">
        <f>'8-κ-15-17'!D18</f>
        <v>0</v>
      </c>
      <c r="E18" s="224">
        <f>'8-κ-15-17'!M18</f>
        <v>0</v>
      </c>
      <c r="F18" s="224">
        <f>'8-κ-15-17'!V18</f>
        <v>0</v>
      </c>
      <c r="G18" s="224">
        <f>'2-δικαιώμ'!I18</f>
        <v>99.899999999999991</v>
      </c>
      <c r="H18" s="224">
        <f>'2-δικαιώμ'!J18</f>
        <v>70</v>
      </c>
      <c r="I18" s="224">
        <f>'2-δικαιώμ'!K18</f>
        <v>125.5</v>
      </c>
      <c r="J18" s="224">
        <f>'2-δικαιώμ'!L18</f>
        <v>25.1</v>
      </c>
      <c r="M18" s="24"/>
      <c r="N18" s="24"/>
      <c r="O18" s="24"/>
      <c r="Q18" s="11"/>
      <c r="R18" s="11"/>
      <c r="S18" s="11"/>
      <c r="T18" s="11"/>
      <c r="V18" s="11">
        <f>'2-δικαιώμ'!I18+'2-δικαιώμ'!J18</f>
        <v>169.89999999999998</v>
      </c>
      <c r="W18" s="11">
        <f>'2-δικαιώμ'!K18</f>
        <v>125.5</v>
      </c>
      <c r="X18" s="11">
        <f>'2-δικαιώμ'!L18</f>
        <v>25.1</v>
      </c>
      <c r="Z18" s="11"/>
      <c r="AA18" s="11"/>
      <c r="AB18" s="11"/>
      <c r="AC18" s="11"/>
      <c r="AD18" s="11"/>
    </row>
    <row r="19" spans="1:30">
      <c r="A19" s="773" t="str">
        <f>'1-συμβολαια'!A19</f>
        <v>σύνολο</v>
      </c>
      <c r="B19" s="774"/>
      <c r="C19" s="775"/>
      <c r="D19" s="208">
        <f t="shared" ref="D19:J19" si="0">SUM(D3:D18)</f>
        <v>512569.98</v>
      </c>
      <c r="E19" s="208">
        <f t="shared" si="0"/>
        <v>0</v>
      </c>
      <c r="F19" s="208">
        <f t="shared" si="0"/>
        <v>0</v>
      </c>
      <c r="G19" s="208">
        <f t="shared" si="0"/>
        <v>42406.856100000005</v>
      </c>
      <c r="H19" s="208">
        <f t="shared" si="0"/>
        <v>370</v>
      </c>
      <c r="I19" s="208">
        <f t="shared" si="0"/>
        <v>23929.364500000003</v>
      </c>
      <c r="J19" s="208">
        <f t="shared" si="0"/>
        <v>4785.8729000000012</v>
      </c>
    </row>
    <row r="22" spans="1:30">
      <c r="B22" s="90"/>
      <c r="D22" s="2"/>
      <c r="E22" s="2"/>
      <c r="F22" s="2"/>
      <c r="G22" s="2"/>
      <c r="H22" s="2"/>
      <c r="I22" s="2"/>
      <c r="J22" s="2"/>
    </row>
    <row r="23" spans="1:30" ht="12.75">
      <c r="B23" s="235" t="s">
        <v>384</v>
      </c>
      <c r="D23" s="2"/>
      <c r="E23" s="2"/>
      <c r="F23" s="2"/>
      <c r="G23" s="170">
        <v>50</v>
      </c>
      <c r="H23" s="5"/>
      <c r="I23" s="5" t="s">
        <v>389</v>
      </c>
      <c r="J23" s="2"/>
      <c r="K23" s="3" t="s">
        <v>407</v>
      </c>
    </row>
    <row r="24" spans="1:30" ht="12.75">
      <c r="B24" s="236" t="s">
        <v>385</v>
      </c>
      <c r="D24" s="2"/>
      <c r="E24" s="2"/>
      <c r="F24" s="2"/>
      <c r="G24" s="117">
        <v>150</v>
      </c>
      <c r="H24" s="3">
        <v>191</v>
      </c>
      <c r="I24" s="3" t="s">
        <v>390</v>
      </c>
      <c r="J24" s="2"/>
      <c r="L24" s="117" t="s">
        <v>408</v>
      </c>
    </row>
    <row r="25" spans="1:30" ht="15.75">
      <c r="B25" s="250" t="s">
        <v>386</v>
      </c>
      <c r="D25" s="2"/>
      <c r="E25" s="2"/>
      <c r="F25" s="2"/>
      <c r="G25" s="2"/>
      <c r="H25" s="5">
        <v>250</v>
      </c>
      <c r="I25" s="5" t="s">
        <v>123</v>
      </c>
      <c r="J25" s="2"/>
    </row>
    <row r="26" spans="1:30">
      <c r="B26" s="90"/>
      <c r="D26" s="2"/>
      <c r="E26" s="2"/>
      <c r="F26" s="2"/>
      <c r="G26" s="2"/>
      <c r="H26" s="5">
        <v>500</v>
      </c>
      <c r="I26" s="3" t="s">
        <v>391</v>
      </c>
      <c r="J26" s="2"/>
    </row>
    <row r="27" spans="1:30">
      <c r="B27" s="90"/>
      <c r="D27" s="2"/>
      <c r="E27" s="2"/>
      <c r="F27" s="2"/>
      <c r="G27" s="2"/>
      <c r="H27" s="242">
        <v>1260</v>
      </c>
      <c r="I27" s="5" t="s">
        <v>392</v>
      </c>
      <c r="J27" s="5"/>
    </row>
    <row r="28" spans="1:30">
      <c r="B28" s="90"/>
      <c r="D28" s="2"/>
      <c r="E28" s="2"/>
      <c r="F28" s="2"/>
      <c r="G28" s="2"/>
      <c r="H28" s="2"/>
      <c r="I28" s="2"/>
      <c r="J28" s="2"/>
    </row>
    <row r="29" spans="1:30">
      <c r="B29" s="90"/>
      <c r="D29" s="2"/>
      <c r="E29" s="2"/>
      <c r="F29" s="2"/>
      <c r="G29" s="2"/>
      <c r="H29" s="2"/>
      <c r="I29" s="2"/>
      <c r="J29" s="2"/>
    </row>
    <row r="30" spans="1:30">
      <c r="B30" s="90"/>
      <c r="D30" s="2"/>
      <c r="E30" s="2"/>
      <c r="F30" s="2"/>
      <c r="G30" s="2"/>
      <c r="H30" s="2"/>
      <c r="I30" s="2"/>
      <c r="J30" s="2"/>
    </row>
    <row r="31" spans="1:30">
      <c r="B31" s="90"/>
      <c r="D31" s="2"/>
      <c r="E31" s="2"/>
      <c r="F31" s="2"/>
      <c r="G31" s="2"/>
      <c r="H31" s="2"/>
      <c r="I31" s="2"/>
      <c r="J31" s="2"/>
    </row>
    <row r="32" spans="1:30">
      <c r="C32" s="322"/>
      <c r="D32" s="7"/>
      <c r="E32" s="7"/>
    </row>
    <row r="33" spans="3:5">
      <c r="C33" s="322"/>
      <c r="D33" s="7"/>
      <c r="E33" s="7"/>
    </row>
    <row r="34" spans="3:5">
      <c r="C34" s="322"/>
      <c r="D34" s="7"/>
      <c r="E34" s="7"/>
    </row>
    <row r="35" spans="3:5">
      <c r="C35" s="322"/>
      <c r="D35" s="7"/>
      <c r="E35" s="7"/>
    </row>
    <row r="36" spans="3:5">
      <c r="C36" s="322"/>
      <c r="D36" s="7"/>
      <c r="E36" s="7"/>
    </row>
    <row r="37" spans="3:5">
      <c r="C37" s="322"/>
      <c r="D37" s="7"/>
      <c r="E37" s="7"/>
    </row>
    <row r="38" spans="3:5">
      <c r="C38" s="322"/>
      <c r="D38" s="7"/>
      <c r="E38" s="7"/>
    </row>
    <row r="39" spans="3:5">
      <c r="C39" s="322"/>
      <c r="D39" s="7"/>
      <c r="E39" s="7"/>
    </row>
    <row r="40" spans="3:5">
      <c r="C40" s="322"/>
      <c r="D40" s="7"/>
      <c r="E40" s="7"/>
    </row>
  </sheetData>
  <mergeCells count="13">
    <mergeCell ref="Z1:AD1"/>
    <mergeCell ref="A19:C1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40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0.42578125" style="7" bestFit="1" customWidth="1"/>
    <col min="2" max="2" width="62.1406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658" t="s">
        <v>1</v>
      </c>
      <c r="B1" s="660" t="s">
        <v>0</v>
      </c>
      <c r="C1" s="697" t="s">
        <v>7</v>
      </c>
      <c r="D1" s="795" t="s">
        <v>43</v>
      </c>
      <c r="E1" s="796"/>
      <c r="F1" s="796"/>
      <c r="G1" s="797" t="s">
        <v>410</v>
      </c>
      <c r="H1" s="798"/>
      <c r="I1" s="798"/>
      <c r="J1" s="798"/>
      <c r="K1" s="799"/>
      <c r="L1" s="791" t="s">
        <v>55</v>
      </c>
      <c r="M1" s="788" t="s">
        <v>29</v>
      </c>
      <c r="N1" s="789"/>
      <c r="O1" s="789"/>
      <c r="P1" s="789"/>
      <c r="Q1" s="789"/>
      <c r="R1" s="789"/>
      <c r="S1" s="790"/>
    </row>
    <row r="2" spans="1:19" ht="34.5" customHeight="1" thickBot="1">
      <c r="A2" s="659"/>
      <c r="B2" s="661"/>
      <c r="C2" s="698"/>
      <c r="D2" s="247" t="s">
        <v>308</v>
      </c>
      <c r="E2" s="247" t="s">
        <v>409</v>
      </c>
      <c r="F2" s="253" t="s">
        <v>89</v>
      </c>
      <c r="G2" s="251" t="s">
        <v>308</v>
      </c>
      <c r="H2" s="252" t="s">
        <v>312</v>
      </c>
      <c r="I2" s="252" t="s">
        <v>411</v>
      </c>
      <c r="J2" s="252" t="s">
        <v>313</v>
      </c>
      <c r="K2" s="249" t="s">
        <v>33</v>
      </c>
      <c r="L2" s="792"/>
      <c r="M2" s="651"/>
      <c r="N2" s="652"/>
      <c r="O2" s="652"/>
      <c r="P2" s="652"/>
      <c r="Q2" s="652"/>
      <c r="R2" s="652"/>
      <c r="S2" s="653"/>
    </row>
    <row r="3" spans="1:19" s="108" customFormat="1" ht="14.25">
      <c r="A3" s="109" t="str">
        <f>'1-συμβολαια'!A3</f>
        <v>1ο τραπ</v>
      </c>
      <c r="B3" s="110" t="str">
        <f>'1-συμβολαια'!C3</f>
        <v>δάνειο χρεωλυτικό</v>
      </c>
      <c r="C3" s="111">
        <f>'1-συμβολαια'!D3</f>
        <v>500000</v>
      </c>
      <c r="D3" s="255"/>
      <c r="E3" s="255"/>
      <c r="F3" s="254"/>
      <c r="G3" s="255"/>
      <c r="H3" s="256"/>
      <c r="I3" s="256"/>
      <c r="J3" s="256"/>
      <c r="K3" s="256">
        <f t="shared" ref="K3:K10" si="0">D3+E3-G3-H3-I3-J3</f>
        <v>0</v>
      </c>
      <c r="L3" s="256"/>
      <c r="M3" s="132" t="s">
        <v>127</v>
      </c>
      <c r="N3" s="132" t="s">
        <v>416</v>
      </c>
      <c r="O3" s="132" t="s">
        <v>122</v>
      </c>
      <c r="P3" s="132" t="s">
        <v>417</v>
      </c>
      <c r="Q3" s="132" t="s">
        <v>418</v>
      </c>
      <c r="R3" s="132" t="s">
        <v>419</v>
      </c>
      <c r="S3" s="24"/>
    </row>
    <row r="4" spans="1:19" s="108" customFormat="1" ht="14.25">
      <c r="A4" s="109">
        <f>'1-συμβολαια'!A4</f>
        <v>0</v>
      </c>
      <c r="B4" s="110" t="str">
        <f>'1-συμβολαια'!C4</f>
        <v>υποθήκη</v>
      </c>
      <c r="C4" s="111">
        <f>'1-συμβολαια'!D4</f>
        <v>900000</v>
      </c>
      <c r="D4" s="255"/>
      <c r="E4" s="255"/>
      <c r="F4" s="254"/>
      <c r="G4" s="255"/>
      <c r="H4" s="256"/>
      <c r="I4" s="256"/>
      <c r="J4" s="256"/>
      <c r="K4" s="256">
        <f t="shared" si="0"/>
        <v>0</v>
      </c>
      <c r="L4" s="256"/>
      <c r="M4" s="132" t="s">
        <v>127</v>
      </c>
      <c r="N4" s="132" t="s">
        <v>416</v>
      </c>
      <c r="O4" s="132" t="s">
        <v>122</v>
      </c>
      <c r="P4" s="132" t="s">
        <v>417</v>
      </c>
      <c r="Q4" s="132" t="s">
        <v>418</v>
      </c>
      <c r="R4" s="132" t="s">
        <v>419</v>
      </c>
      <c r="S4" s="24"/>
    </row>
    <row r="5" spans="1:19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1142850</v>
      </c>
      <c r="D5" s="255"/>
      <c r="E5" s="255"/>
      <c r="F5" s="254"/>
      <c r="G5" s="255"/>
      <c r="H5" s="256"/>
      <c r="I5" s="256"/>
      <c r="J5" s="256"/>
      <c r="K5" s="256">
        <f t="shared" si="0"/>
        <v>0</v>
      </c>
      <c r="L5" s="256"/>
      <c r="M5" s="132" t="s">
        <v>127</v>
      </c>
      <c r="N5" s="132" t="s">
        <v>416</v>
      </c>
      <c r="O5" s="132" t="s">
        <v>122</v>
      </c>
      <c r="P5" s="132" t="s">
        <v>417</v>
      </c>
      <c r="Q5" s="132" t="s">
        <v>418</v>
      </c>
      <c r="R5" s="132" t="s">
        <v>419</v>
      </c>
      <c r="S5" s="24"/>
    </row>
    <row r="6" spans="1:19" s="108" customFormat="1" ht="14.25">
      <c r="A6" s="109" t="str">
        <f>'1-συμβολαια'!A6</f>
        <v>2ο τραπ</v>
      </c>
      <c r="B6" s="110" t="str">
        <f>'1-συμβολαια'!C6</f>
        <v>δάνειο χρεωλυτικό</v>
      </c>
      <c r="C6" s="111">
        <f>'1-συμβολαια'!D6</f>
        <v>250000</v>
      </c>
      <c r="D6" s="255"/>
      <c r="E6" s="255"/>
      <c r="F6" s="254"/>
      <c r="G6" s="255"/>
      <c r="H6" s="256"/>
      <c r="I6" s="256"/>
      <c r="J6" s="256"/>
      <c r="K6" s="256">
        <f t="shared" si="0"/>
        <v>0</v>
      </c>
      <c r="L6" s="256"/>
      <c r="M6" s="132" t="s">
        <v>127</v>
      </c>
      <c r="N6" s="132" t="s">
        <v>416</v>
      </c>
      <c r="O6" s="132" t="s">
        <v>122</v>
      </c>
      <c r="P6" s="132" t="s">
        <v>417</v>
      </c>
      <c r="Q6" s="132" t="s">
        <v>418</v>
      </c>
      <c r="R6" s="132" t="s">
        <v>419</v>
      </c>
      <c r="S6" s="24"/>
    </row>
    <row r="7" spans="1:19" s="108" customFormat="1" ht="14.25">
      <c r="A7" s="109">
        <f>'1-συμβολαια'!A7</f>
        <v>0</v>
      </c>
      <c r="B7" s="110" t="str">
        <f>'1-συμβολαια'!C7</f>
        <v>υποθήκη</v>
      </c>
      <c r="C7" s="111">
        <f>'1-συμβολαια'!D7</f>
        <v>450000</v>
      </c>
      <c r="D7" s="255"/>
      <c r="E7" s="255"/>
      <c r="F7" s="254"/>
      <c r="G7" s="255"/>
      <c r="H7" s="256"/>
      <c r="I7" s="256"/>
      <c r="J7" s="256"/>
      <c r="K7" s="256">
        <f t="shared" si="0"/>
        <v>0</v>
      </c>
      <c r="L7" s="256"/>
      <c r="M7" s="132" t="s">
        <v>127</v>
      </c>
      <c r="N7" s="132" t="s">
        <v>416</v>
      </c>
      <c r="O7" s="132" t="s">
        <v>122</v>
      </c>
      <c r="P7" s="132" t="s">
        <v>417</v>
      </c>
      <c r="Q7" s="132" t="s">
        <v>418</v>
      </c>
      <c r="R7" s="132" t="s">
        <v>419</v>
      </c>
      <c r="S7" s="24"/>
    </row>
    <row r="8" spans="1:19" s="108" customFormat="1" ht="14.25">
      <c r="A8" s="109">
        <f>'1-συμβολαια'!A8</f>
        <v>0</v>
      </c>
      <c r="B8" s="110" t="str">
        <f>'1-συμβολαια'!C8</f>
        <v>δανείου ΤΟΚΟΙ</v>
      </c>
      <c r="C8" s="111">
        <f>'1-συμβολαια'!D8</f>
        <v>571425</v>
      </c>
      <c r="D8" s="255"/>
      <c r="E8" s="255"/>
      <c r="F8" s="254"/>
      <c r="G8" s="255"/>
      <c r="H8" s="256"/>
      <c r="I8" s="256"/>
      <c r="J8" s="256"/>
      <c r="K8" s="256">
        <f t="shared" si="0"/>
        <v>0</v>
      </c>
      <c r="L8" s="256"/>
      <c r="M8" s="132" t="s">
        <v>127</v>
      </c>
      <c r="N8" s="132" t="s">
        <v>416</v>
      </c>
      <c r="O8" s="132" t="s">
        <v>122</v>
      </c>
      <c r="P8" s="132" t="s">
        <v>417</v>
      </c>
      <c r="Q8" s="132" t="s">
        <v>418</v>
      </c>
      <c r="R8" s="132" t="s">
        <v>419</v>
      </c>
      <c r="S8" s="24"/>
    </row>
    <row r="9" spans="1:19" s="108" customFormat="1" ht="14.25">
      <c r="A9" s="109" t="str">
        <f>'1-συμβολαια'!A9</f>
        <v>3ο τραπ</v>
      </c>
      <c r="B9" s="110" t="str">
        <f>'1-συμβολαια'!C9</f>
        <v>δάνειο χρεωλυτικό</v>
      </c>
      <c r="C9" s="111">
        <f>'1-συμβολαια'!D9</f>
        <v>1750000</v>
      </c>
      <c r="D9" s="255"/>
      <c r="E9" s="255"/>
      <c r="F9" s="254"/>
      <c r="G9" s="255"/>
      <c r="H9" s="256"/>
      <c r="I9" s="256"/>
      <c r="J9" s="256"/>
      <c r="K9" s="256">
        <f t="shared" si="0"/>
        <v>0</v>
      </c>
      <c r="L9" s="256"/>
      <c r="M9" s="132" t="s">
        <v>127</v>
      </c>
      <c r="N9" s="132" t="s">
        <v>416</v>
      </c>
      <c r="O9" s="132" t="s">
        <v>122</v>
      </c>
      <c r="P9" s="132" t="s">
        <v>417</v>
      </c>
      <c r="Q9" s="132" t="s">
        <v>418</v>
      </c>
      <c r="R9" s="132" t="s">
        <v>419</v>
      </c>
      <c r="S9" s="24"/>
    </row>
    <row r="10" spans="1:19" s="108" customFormat="1" ht="14.25">
      <c r="A10" s="109">
        <f>'1-συμβολαια'!A10</f>
        <v>0</v>
      </c>
      <c r="B10" s="110" t="str">
        <f>'1-συμβολαια'!C10</f>
        <v>υποθήκη</v>
      </c>
      <c r="C10" s="111">
        <f>'1-συμβολαια'!D10</f>
        <v>3150000</v>
      </c>
      <c r="D10" s="255"/>
      <c r="E10" s="255"/>
      <c r="F10" s="254"/>
      <c r="G10" s="255"/>
      <c r="H10" s="256"/>
      <c r="I10" s="256"/>
      <c r="J10" s="256"/>
      <c r="K10" s="256">
        <f t="shared" si="0"/>
        <v>0</v>
      </c>
      <c r="L10" s="256"/>
      <c r="M10" s="132" t="s">
        <v>127</v>
      </c>
      <c r="N10" s="132" t="s">
        <v>416</v>
      </c>
      <c r="O10" s="132" t="s">
        <v>122</v>
      </c>
      <c r="P10" s="132" t="s">
        <v>417</v>
      </c>
      <c r="Q10" s="132" t="s">
        <v>418</v>
      </c>
      <c r="R10" s="132" t="s">
        <v>419</v>
      </c>
      <c r="S10" s="24"/>
    </row>
    <row r="11" spans="1:19" s="108" customFormat="1" ht="14.25">
      <c r="A11" s="109">
        <f>'1-συμβολαια'!A11</f>
        <v>0</v>
      </c>
      <c r="B11" s="110" t="str">
        <f>'1-συμβολαια'!C11</f>
        <v>δανείου ΤΟΚΟΙ</v>
      </c>
      <c r="C11" s="111">
        <f>'1-συμβολαια'!D11</f>
        <v>3999975</v>
      </c>
      <c r="D11" s="255"/>
      <c r="E11" s="255"/>
      <c r="F11" s="254"/>
      <c r="G11" s="255"/>
      <c r="H11" s="256"/>
      <c r="I11" s="256"/>
      <c r="J11" s="256"/>
      <c r="K11" s="256">
        <f t="shared" ref="K11:K18" si="1">D11+E11-G11-H11-I11-J11</f>
        <v>0</v>
      </c>
      <c r="L11" s="256"/>
      <c r="M11" s="132" t="s">
        <v>127</v>
      </c>
      <c r="N11" s="132" t="s">
        <v>416</v>
      </c>
      <c r="O11" s="132" t="s">
        <v>122</v>
      </c>
      <c r="P11" s="132" t="s">
        <v>417</v>
      </c>
      <c r="Q11" s="132" t="s">
        <v>418</v>
      </c>
      <c r="R11" s="132" t="s">
        <v>419</v>
      </c>
      <c r="S11" s="24"/>
    </row>
    <row r="12" spans="1:19" s="108" customFormat="1" ht="14.25">
      <c r="A12" s="109" t="str">
        <f>'1-συμβολαια'!A12</f>
        <v>4ο τραπ</v>
      </c>
      <c r="B12" s="110" t="str">
        <f>'1-συμβολαια'!C12</f>
        <v>δάνειο τοκοχρεωλυτικό</v>
      </c>
      <c r="C12" s="111">
        <f>'1-συμβολαια'!D12</f>
        <v>5000000</v>
      </c>
      <c r="D12" s="255"/>
      <c r="E12" s="255"/>
      <c r="F12" s="254"/>
      <c r="G12" s="255"/>
      <c r="H12" s="256"/>
      <c r="I12" s="256"/>
      <c r="J12" s="256"/>
      <c r="K12" s="256">
        <f t="shared" si="1"/>
        <v>0</v>
      </c>
      <c r="L12" s="256"/>
      <c r="M12" s="132" t="s">
        <v>127</v>
      </c>
      <c r="N12" s="132" t="s">
        <v>416</v>
      </c>
      <c r="O12" s="132" t="s">
        <v>122</v>
      </c>
      <c r="P12" s="132" t="s">
        <v>417</v>
      </c>
      <c r="Q12" s="132" t="s">
        <v>418</v>
      </c>
      <c r="R12" s="132" t="s">
        <v>419</v>
      </c>
      <c r="S12" s="24"/>
    </row>
    <row r="13" spans="1:19" s="108" customFormat="1" ht="14.25">
      <c r="A13" s="109">
        <f>'1-συμβολαια'!A13</f>
        <v>0</v>
      </c>
      <c r="B13" s="110" t="str">
        <f>'1-συμβολαια'!C13</f>
        <v>υποθήκη δανείου</v>
      </c>
      <c r="C13" s="111">
        <f>'1-συμβολαια'!D13</f>
        <v>9000000</v>
      </c>
      <c r="D13" s="255"/>
      <c r="E13" s="255"/>
      <c r="F13" s="254"/>
      <c r="G13" s="255"/>
      <c r="H13" s="256"/>
      <c r="I13" s="256"/>
      <c r="J13" s="256"/>
      <c r="K13" s="256">
        <f t="shared" si="1"/>
        <v>0</v>
      </c>
      <c r="L13" s="256"/>
      <c r="M13" s="132" t="s">
        <v>127</v>
      </c>
      <c r="N13" s="132" t="s">
        <v>416</v>
      </c>
      <c r="O13" s="132" t="s">
        <v>122</v>
      </c>
      <c r="P13" s="132" t="s">
        <v>417</v>
      </c>
      <c r="Q13" s="132" t="s">
        <v>418</v>
      </c>
      <c r="R13" s="132" t="s">
        <v>419</v>
      </c>
      <c r="S13" s="24"/>
    </row>
    <row r="14" spans="1:19" s="108" customFormat="1" ht="14.25">
      <c r="A14" s="109">
        <f>'1-συμβολαια'!A14</f>
        <v>0</v>
      </c>
      <c r="B14" s="110" t="str">
        <f>'1-συμβολαια'!C14</f>
        <v>δανείου ΤΟΚΟΙ</v>
      </c>
      <c r="C14" s="111">
        <f>'1-συμβολαια'!D14</f>
        <v>11428500</v>
      </c>
      <c r="D14" s="255"/>
      <c r="E14" s="255"/>
      <c r="F14" s="254"/>
      <c r="G14" s="255"/>
      <c r="H14" s="256"/>
      <c r="I14" s="256"/>
      <c r="J14" s="256"/>
      <c r="K14" s="256">
        <f t="shared" si="1"/>
        <v>0</v>
      </c>
      <c r="L14" s="256"/>
      <c r="M14" s="132" t="s">
        <v>127</v>
      </c>
      <c r="N14" s="132" t="s">
        <v>416</v>
      </c>
      <c r="O14" s="132" t="s">
        <v>122</v>
      </c>
      <c r="P14" s="132" t="s">
        <v>417</v>
      </c>
      <c r="Q14" s="132" t="s">
        <v>418</v>
      </c>
      <c r="R14" s="132" t="s">
        <v>419</v>
      </c>
      <c r="S14" s="24"/>
    </row>
    <row r="15" spans="1:19" s="108" customFormat="1" ht="14.25">
      <c r="A15" s="109" t="str">
        <f>'1-συμβολαια'!A15</f>
        <v>5ο</v>
      </c>
      <c r="B15" s="110" t="str">
        <f>'1-συμβολαια'!C15</f>
        <v>δάνειο τοκοχρεωλυτικό</v>
      </c>
      <c r="C15" s="111">
        <f>'1-συμβολαια'!D15</f>
        <v>300000</v>
      </c>
      <c r="D15" s="255"/>
      <c r="E15" s="255"/>
      <c r="F15" s="254"/>
      <c r="G15" s="255"/>
      <c r="H15" s="256"/>
      <c r="I15" s="256"/>
      <c r="J15" s="256"/>
      <c r="K15" s="256">
        <f t="shared" si="1"/>
        <v>0</v>
      </c>
      <c r="L15" s="256"/>
      <c r="M15" s="132" t="s">
        <v>127</v>
      </c>
      <c r="N15" s="132" t="s">
        <v>416</v>
      </c>
      <c r="O15" s="132" t="s">
        <v>122</v>
      </c>
      <c r="P15" s="132" t="s">
        <v>417</v>
      </c>
      <c r="Q15" s="132" t="s">
        <v>418</v>
      </c>
      <c r="R15" s="132" t="s">
        <v>419</v>
      </c>
      <c r="S15" s="24"/>
    </row>
    <row r="16" spans="1:19" s="108" customFormat="1" ht="14.25">
      <c r="A16" s="109">
        <f>'1-συμβολαια'!A16</f>
        <v>0</v>
      </c>
      <c r="B16" s="110" t="str">
        <f>'1-συμβολαια'!C16</f>
        <v>υποθήκη δανείου</v>
      </c>
      <c r="C16" s="111">
        <f>'1-συμβολαια'!D16</f>
        <v>300000</v>
      </c>
      <c r="D16" s="255"/>
      <c r="E16" s="255"/>
      <c r="F16" s="254"/>
      <c r="G16" s="255"/>
      <c r="H16" s="256"/>
      <c r="I16" s="256"/>
      <c r="J16" s="256"/>
      <c r="K16" s="256">
        <f t="shared" si="1"/>
        <v>0</v>
      </c>
      <c r="L16" s="256"/>
      <c r="M16" s="132" t="s">
        <v>127</v>
      </c>
      <c r="N16" s="132" t="s">
        <v>416</v>
      </c>
      <c r="O16" s="132" t="s">
        <v>122</v>
      </c>
      <c r="P16" s="132" t="s">
        <v>417</v>
      </c>
      <c r="Q16" s="132" t="s">
        <v>418</v>
      </c>
      <c r="R16" s="132" t="s">
        <v>419</v>
      </c>
      <c r="S16" s="24"/>
    </row>
    <row r="17" spans="1:25" s="108" customFormat="1" ht="14.25">
      <c r="A17" s="109">
        <f>'1-συμβολαια'!A17</f>
        <v>0</v>
      </c>
      <c r="B17" s="110" t="str">
        <f>'1-συμβολαια'!C17</f>
        <v>δανείου ΤΟΚΟΙ</v>
      </c>
      <c r="C17" s="111">
        <f>'1-συμβολαια'!D17</f>
        <v>685710</v>
      </c>
      <c r="D17" s="255"/>
      <c r="E17" s="255"/>
      <c r="F17" s="254"/>
      <c r="G17" s="255"/>
      <c r="H17" s="256"/>
      <c r="I17" s="256"/>
      <c r="J17" s="256"/>
      <c r="K17" s="256">
        <f t="shared" si="1"/>
        <v>0</v>
      </c>
      <c r="L17" s="256"/>
      <c r="M17" s="132" t="s">
        <v>127</v>
      </c>
      <c r="N17" s="132" t="s">
        <v>416</v>
      </c>
      <c r="O17" s="132" t="s">
        <v>122</v>
      </c>
      <c r="P17" s="132" t="s">
        <v>417</v>
      </c>
      <c r="Q17" s="132" t="s">
        <v>418</v>
      </c>
      <c r="R17" s="132" t="s">
        <v>419</v>
      </c>
      <c r="S17" s="24"/>
    </row>
    <row r="18" spans="1:25" s="108" customFormat="1" ht="14.25">
      <c r="A18" s="109" t="str">
        <f>'1-συμβολαια'!A18</f>
        <v>6ο</v>
      </c>
      <c r="B18" s="110" t="str">
        <f>'1-συμβολαια'!C18</f>
        <v>υποθήκη δανείου 10.392 συμπληρωματική πράξη [μονο για κ-15</v>
      </c>
      <c r="C18" s="111">
        <f>'1-συμβολαια'!D18</f>
        <v>0</v>
      </c>
      <c r="D18" s="255"/>
      <c r="E18" s="255"/>
      <c r="F18" s="254"/>
      <c r="G18" s="255"/>
      <c r="H18" s="256"/>
      <c r="I18" s="256"/>
      <c r="J18" s="256"/>
      <c r="K18" s="256">
        <f t="shared" si="1"/>
        <v>0</v>
      </c>
      <c r="L18" s="256"/>
      <c r="M18" s="132" t="s">
        <v>127</v>
      </c>
      <c r="N18" s="132" t="s">
        <v>416</v>
      </c>
      <c r="O18" s="132" t="s">
        <v>122</v>
      </c>
      <c r="P18" s="132" t="s">
        <v>417</v>
      </c>
      <c r="Q18" s="132" t="s">
        <v>418</v>
      </c>
      <c r="R18" s="132" t="s">
        <v>419</v>
      </c>
      <c r="S18" s="24"/>
    </row>
    <row r="19" spans="1:25" ht="15.75">
      <c r="A19" s="793" t="s">
        <v>54</v>
      </c>
      <c r="B19" s="794"/>
      <c r="C19" s="794"/>
      <c r="D19" s="257">
        <f t="shared" ref="D19:L19" si="2">SUM(D3:D18)</f>
        <v>0</v>
      </c>
      <c r="E19" s="257">
        <f t="shared" si="2"/>
        <v>0</v>
      </c>
      <c r="F19" s="257">
        <f t="shared" si="2"/>
        <v>0</v>
      </c>
      <c r="G19" s="257">
        <f t="shared" si="2"/>
        <v>0</v>
      </c>
      <c r="H19" s="257">
        <f t="shared" si="2"/>
        <v>0</v>
      </c>
      <c r="I19" s="257">
        <f t="shared" si="2"/>
        <v>0</v>
      </c>
      <c r="J19" s="257">
        <f t="shared" si="2"/>
        <v>0</v>
      </c>
      <c r="K19" s="257">
        <f t="shared" si="2"/>
        <v>0</v>
      </c>
      <c r="L19" s="257">
        <f t="shared" si="2"/>
        <v>0</v>
      </c>
    </row>
    <row r="20" spans="1:25" ht="15.75">
      <c r="M20" s="129" t="s">
        <v>100</v>
      </c>
      <c r="N20" s="146"/>
      <c r="O20" s="146"/>
      <c r="P20" s="146"/>
      <c r="Q20" s="146"/>
      <c r="R20" s="146"/>
      <c r="S20" s="146"/>
      <c r="T20" s="122"/>
      <c r="U20" s="122"/>
      <c r="V20" s="122"/>
      <c r="W20" s="122"/>
      <c r="X20" s="5"/>
    </row>
    <row r="21" spans="1:25" ht="15.75">
      <c r="M21" s="248"/>
      <c r="N21" s="129" t="s">
        <v>412</v>
      </c>
      <c r="O21" s="248"/>
      <c r="P21" s="248"/>
      <c r="Q21" s="248"/>
      <c r="R21" s="248"/>
      <c r="S21" s="248"/>
      <c r="T21" s="248"/>
      <c r="U21" s="248"/>
      <c r="V21" s="248"/>
      <c r="W21" s="259"/>
      <c r="X21" s="259"/>
      <c r="Y21" s="259"/>
    </row>
    <row r="22" spans="1:25" ht="15.75">
      <c r="M22" s="259"/>
      <c r="N22" s="259"/>
      <c r="O22" s="146" t="s">
        <v>101</v>
      </c>
      <c r="P22" s="146"/>
      <c r="Q22" s="146"/>
      <c r="R22" s="146"/>
      <c r="S22" s="146"/>
      <c r="T22" s="146"/>
      <c r="U22" s="146"/>
      <c r="V22" s="146"/>
      <c r="W22" s="146"/>
      <c r="X22" s="259"/>
      <c r="Y22" s="258"/>
    </row>
    <row r="23" spans="1:25" ht="15.75">
      <c r="B23" s="137"/>
      <c r="M23" s="259"/>
      <c r="N23" s="259"/>
      <c r="O23" s="259"/>
      <c r="P23" s="260" t="s">
        <v>413</v>
      </c>
      <c r="Q23" s="259"/>
      <c r="R23" s="259"/>
      <c r="S23" s="260"/>
      <c r="T23" s="260"/>
      <c r="U23" s="260"/>
      <c r="V23" s="260"/>
      <c r="W23" s="260"/>
      <c r="X23" s="260"/>
      <c r="Y23" s="258"/>
    </row>
    <row r="24" spans="1:25" ht="15.75">
      <c r="B24" s="138"/>
      <c r="M24" s="259"/>
      <c r="N24" s="259"/>
      <c r="O24" s="259"/>
      <c r="P24" s="259"/>
      <c r="Q24" s="146" t="s">
        <v>414</v>
      </c>
      <c r="R24" s="146"/>
      <c r="S24" s="146"/>
      <c r="T24" s="260"/>
      <c r="U24" s="260"/>
      <c r="V24" s="146"/>
      <c r="W24" s="146"/>
      <c r="X24" s="146"/>
      <c r="Y24" s="258"/>
    </row>
    <row r="25" spans="1:25" ht="15.75">
      <c r="M25" s="259"/>
      <c r="N25" s="259"/>
      <c r="O25" s="259"/>
      <c r="P25" s="259"/>
      <c r="Q25" s="259"/>
      <c r="R25" s="260" t="s">
        <v>415</v>
      </c>
      <c r="S25" s="260"/>
      <c r="T25" s="260"/>
      <c r="U25" s="260"/>
      <c r="V25" s="260"/>
      <c r="W25" s="260"/>
      <c r="X25" s="260"/>
      <c r="Y25" s="258"/>
    </row>
    <row r="26" spans="1:25" ht="15.75">
      <c r="B26" s="137"/>
      <c r="C26" s="322"/>
      <c r="D26" s="7"/>
      <c r="E26" s="7"/>
      <c r="T26" s="131"/>
      <c r="Y26" s="258"/>
    </row>
    <row r="27" spans="1:25" ht="15.75">
      <c r="B27" s="138"/>
      <c r="C27" s="322"/>
      <c r="D27" s="7"/>
      <c r="E27" s="7"/>
      <c r="T27" s="131"/>
    </row>
    <row r="28" spans="1:25" ht="15.75">
      <c r="C28" s="90"/>
      <c r="D28" s="90"/>
      <c r="E28" s="90"/>
      <c r="F28" s="90"/>
      <c r="G28" s="90"/>
      <c r="H28" s="90"/>
      <c r="I28" s="90"/>
      <c r="J28" s="90"/>
      <c r="K28" s="90"/>
      <c r="L28" s="90"/>
      <c r="T28" s="131"/>
    </row>
    <row r="29" spans="1:25" ht="15.75">
      <c r="C29" s="322"/>
      <c r="D29" s="7"/>
      <c r="E29" s="7"/>
      <c r="T29" s="131"/>
    </row>
    <row r="30" spans="1:25">
      <c r="C30" s="322"/>
      <c r="D30" s="7"/>
      <c r="E30" s="7"/>
    </row>
    <row r="31" spans="1:25">
      <c r="C31" s="322"/>
      <c r="D31" s="7"/>
      <c r="E31" s="7"/>
    </row>
    <row r="32" spans="1:25">
      <c r="C32" s="322"/>
      <c r="D32" s="7"/>
      <c r="E32" s="7"/>
    </row>
    <row r="33" spans="3:6">
      <c r="C33" s="322"/>
      <c r="D33" s="7"/>
      <c r="E33" s="7"/>
    </row>
    <row r="34" spans="3:6">
      <c r="C34" s="322"/>
      <c r="D34" s="7"/>
      <c r="E34" s="7"/>
    </row>
    <row r="35" spans="3:6">
      <c r="C35" s="322"/>
      <c r="D35" s="7"/>
      <c r="E35" s="7"/>
    </row>
    <row r="36" spans="3:6">
      <c r="C36" s="322"/>
      <c r="D36" s="7"/>
      <c r="E36" s="7"/>
    </row>
    <row r="37" spans="3:6">
      <c r="C37" s="322"/>
      <c r="D37" s="7"/>
      <c r="E37" s="7"/>
    </row>
    <row r="38" spans="3:6">
      <c r="C38" s="322"/>
      <c r="D38" s="7"/>
      <c r="E38" s="7"/>
    </row>
    <row r="39" spans="3:6">
      <c r="C39" s="322"/>
      <c r="D39" s="7"/>
      <c r="E39" s="7"/>
    </row>
    <row r="40" spans="3:6">
      <c r="C40" s="322"/>
      <c r="D40" s="7"/>
      <c r="E40" s="7"/>
      <c r="F40" s="7"/>
    </row>
  </sheetData>
  <mergeCells count="8">
    <mergeCell ref="M1:S2"/>
    <mergeCell ref="L1:L2"/>
    <mergeCell ref="A19:C1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8"/>
  <sheetViews>
    <sheetView workbookViewId="0">
      <pane ySplit="2" topLeftCell="A3" activePane="bottomLeft" state="frozen"/>
      <selection pane="bottomLeft" activeCell="A19" sqref="A19:XFD125"/>
    </sheetView>
  </sheetViews>
  <sheetFormatPr defaultRowHeight="15"/>
  <cols>
    <col min="1" max="1" width="11.5703125" style="102" bestFit="1" customWidth="1"/>
    <col min="2" max="2" width="56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658" t="s">
        <v>1</v>
      </c>
      <c r="B1" s="800" t="s">
        <v>0</v>
      </c>
      <c r="C1" s="802" t="s">
        <v>134</v>
      </c>
      <c r="D1" s="802"/>
      <c r="E1" s="802"/>
      <c r="F1" s="803" t="s">
        <v>29</v>
      </c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5"/>
    </row>
    <row r="2" spans="1:22" ht="16.5" thickBot="1">
      <c r="A2" s="659"/>
      <c r="B2" s="801"/>
      <c r="C2" s="100" t="s">
        <v>23</v>
      </c>
      <c r="D2" s="105" t="s">
        <v>530</v>
      </c>
      <c r="E2" s="107" t="s">
        <v>33</v>
      </c>
      <c r="F2" s="304">
        <v>61</v>
      </c>
      <c r="G2" s="304">
        <v>62</v>
      </c>
      <c r="H2" s="304">
        <v>63</v>
      </c>
      <c r="I2" s="305">
        <v>64</v>
      </c>
      <c r="J2" s="306" t="s">
        <v>449</v>
      </c>
      <c r="K2" s="306" t="s">
        <v>450</v>
      </c>
      <c r="L2" s="306" t="s">
        <v>451</v>
      </c>
      <c r="M2" s="307">
        <v>65</v>
      </c>
      <c r="N2" s="308" t="s">
        <v>452</v>
      </c>
      <c r="O2" s="308" t="s">
        <v>453</v>
      </c>
      <c r="P2" s="308" t="s">
        <v>454</v>
      </c>
      <c r="Q2" s="308" t="s">
        <v>455</v>
      </c>
      <c r="R2" s="308" t="s">
        <v>456</v>
      </c>
      <c r="S2" s="304">
        <v>67</v>
      </c>
      <c r="T2" s="185"/>
      <c r="U2" s="185"/>
      <c r="V2" s="303"/>
    </row>
    <row r="3" spans="1:22" s="143" customFormat="1">
      <c r="A3" s="339" t="str">
        <f>'1-συμβολαια'!A3</f>
        <v>1ο τραπ</v>
      </c>
      <c r="B3" s="335" t="str">
        <f>'1-συμβολαια'!C3</f>
        <v>δάνειο χρεωλυτικό</v>
      </c>
      <c r="C3" s="320">
        <f>'1-συμβολαια'!L3</f>
        <v>11725</v>
      </c>
      <c r="D3" s="336">
        <f>'1-συμβολαια'!N3</f>
        <v>0</v>
      </c>
      <c r="E3" s="336">
        <f t="shared" ref="E3" si="0">C3-D3</f>
        <v>11725</v>
      </c>
      <c r="F3" s="321">
        <v>61</v>
      </c>
      <c r="G3" s="321">
        <v>62</v>
      </c>
      <c r="H3" s="337"/>
      <c r="I3" s="338"/>
      <c r="J3" s="338"/>
      <c r="K3" s="338"/>
      <c r="L3" s="338"/>
      <c r="M3" s="338"/>
      <c r="N3" s="321"/>
      <c r="O3" s="321"/>
      <c r="P3" s="321"/>
      <c r="Q3" s="321"/>
      <c r="R3" s="321"/>
      <c r="S3" s="321"/>
      <c r="T3" s="321"/>
      <c r="U3" s="321"/>
      <c r="V3" s="321"/>
    </row>
    <row r="4" spans="1:22" s="143" customFormat="1">
      <c r="A4" s="339">
        <f>'1-συμβολαια'!A4</f>
        <v>0</v>
      </c>
      <c r="B4" s="335" t="str">
        <f>'1-συμβολαια'!C4</f>
        <v>υποθήκη</v>
      </c>
      <c r="C4" s="320">
        <f>'1-συμβολαια'!L4</f>
        <v>12797</v>
      </c>
      <c r="D4" s="336">
        <f>'1-συμβολαια'!N4</f>
        <v>0</v>
      </c>
      <c r="E4" s="336">
        <f t="shared" ref="E4" si="1">C4-D4</f>
        <v>12797</v>
      </c>
      <c r="F4" s="321">
        <v>61</v>
      </c>
      <c r="G4" s="321">
        <v>62</v>
      </c>
      <c r="H4" s="337"/>
      <c r="I4" s="338"/>
      <c r="J4" s="338"/>
      <c r="K4" s="338"/>
      <c r="L4" s="338"/>
      <c r="M4" s="338"/>
      <c r="N4" s="321"/>
      <c r="O4" s="321"/>
      <c r="P4" s="321"/>
      <c r="Q4" s="321"/>
      <c r="R4" s="321"/>
      <c r="S4" s="321"/>
      <c r="T4" s="321"/>
      <c r="U4" s="321"/>
      <c r="V4" s="321"/>
    </row>
    <row r="5" spans="1:22" s="143" customFormat="1" ht="15.75" thickBot="1">
      <c r="A5" s="441">
        <f>'1-συμβολαια'!A5</f>
        <v>0</v>
      </c>
      <c r="B5" s="442" t="str">
        <f>'1-συμβολαια'!C5</f>
        <v>δανείου ΤΟΚΟΙ</v>
      </c>
      <c r="C5" s="431">
        <f>'1-συμβολαια'!L5</f>
        <v>14270.858749999999</v>
      </c>
      <c r="D5" s="431">
        <f>'1-συμβολαια'!N5</f>
        <v>0</v>
      </c>
      <c r="E5" s="431">
        <f t="shared" ref="E5:E17" si="2">C5-D5</f>
        <v>14270.858749999999</v>
      </c>
      <c r="F5" s="432">
        <v>61</v>
      </c>
      <c r="G5" s="432">
        <v>62</v>
      </c>
      <c r="H5" s="443"/>
      <c r="I5" s="444"/>
      <c r="J5" s="444"/>
      <c r="K5" s="444"/>
      <c r="L5" s="444"/>
      <c r="M5" s="444"/>
      <c r="N5" s="432"/>
      <c r="O5" s="432"/>
      <c r="P5" s="432"/>
      <c r="Q5" s="432"/>
      <c r="R5" s="432"/>
      <c r="S5" s="432"/>
      <c r="T5" s="432"/>
      <c r="U5" s="432"/>
      <c r="V5" s="432"/>
    </row>
    <row r="6" spans="1:22" s="143" customFormat="1">
      <c r="A6" s="448" t="str">
        <f>'1-συμβολαια'!A6</f>
        <v>2ο τραπ</v>
      </c>
      <c r="B6" s="445" t="str">
        <f>'1-συμβολαια'!C6</f>
        <v>δάνειο χρεωλυτικό</v>
      </c>
      <c r="C6" s="336">
        <f>'1-συμβολαια'!L6</f>
        <v>5543.25</v>
      </c>
      <c r="D6" s="336">
        <f>'1-συμβολαια'!N6</f>
        <v>0</v>
      </c>
      <c r="E6" s="336">
        <f t="shared" si="2"/>
        <v>5543.25</v>
      </c>
      <c r="F6" s="433">
        <v>61</v>
      </c>
      <c r="G6" s="433">
        <v>62</v>
      </c>
      <c r="H6" s="446"/>
      <c r="I6" s="447"/>
      <c r="J6" s="447"/>
      <c r="K6" s="447"/>
      <c r="L6" s="447"/>
      <c r="M6" s="447"/>
      <c r="N6" s="433"/>
      <c r="O6" s="433"/>
      <c r="P6" s="433"/>
      <c r="Q6" s="433"/>
      <c r="R6" s="433"/>
      <c r="S6" s="433"/>
      <c r="T6" s="433"/>
      <c r="U6" s="433"/>
      <c r="V6" s="433"/>
    </row>
    <row r="7" spans="1:22" s="143" customFormat="1">
      <c r="A7" s="449">
        <f>'1-συμβολαια'!A7</f>
        <v>0</v>
      </c>
      <c r="B7" s="335" t="str">
        <f>'1-συμβολαια'!C7</f>
        <v>υποθήκη</v>
      </c>
      <c r="C7" s="320">
        <f>'1-συμβολαια'!L7</f>
        <v>8398.25</v>
      </c>
      <c r="D7" s="336">
        <f>'1-συμβολαια'!N7</f>
        <v>0</v>
      </c>
      <c r="E7" s="336">
        <f t="shared" si="2"/>
        <v>8398.25</v>
      </c>
      <c r="F7" s="321">
        <v>61</v>
      </c>
      <c r="G7" s="321">
        <v>62</v>
      </c>
      <c r="H7" s="337"/>
      <c r="I7" s="338"/>
      <c r="J7" s="338"/>
      <c r="K7" s="338"/>
      <c r="L7" s="338"/>
      <c r="M7" s="338"/>
      <c r="N7" s="321"/>
      <c r="O7" s="321"/>
      <c r="P7" s="321"/>
      <c r="Q7" s="321"/>
      <c r="R7" s="321"/>
      <c r="S7" s="321"/>
      <c r="T7" s="321"/>
      <c r="U7" s="321"/>
      <c r="V7" s="321"/>
    </row>
    <row r="8" spans="1:22" s="143" customFormat="1" ht="15.75" thickBot="1">
      <c r="A8" s="450">
        <f>'1-συμβολαια'!A8</f>
        <v>0</v>
      </c>
      <c r="B8" s="442" t="str">
        <f>'1-συμβολαια'!C8</f>
        <v>δανείου ΤΟΚΟΙ</v>
      </c>
      <c r="C8" s="431">
        <f>'1-συμβολαια'!L8</f>
        <v>8685.1793749999997</v>
      </c>
      <c r="D8" s="431">
        <f>'1-συμβολαια'!N8</f>
        <v>0</v>
      </c>
      <c r="E8" s="431">
        <f t="shared" si="2"/>
        <v>8685.1793749999997</v>
      </c>
      <c r="F8" s="432">
        <v>61</v>
      </c>
      <c r="G8" s="432">
        <v>62</v>
      </c>
      <c r="H8" s="443"/>
      <c r="I8" s="444"/>
      <c r="J8" s="444"/>
      <c r="K8" s="444"/>
      <c r="L8" s="444"/>
      <c r="M8" s="444"/>
      <c r="N8" s="432"/>
      <c r="O8" s="432"/>
      <c r="P8" s="432"/>
      <c r="Q8" s="432"/>
      <c r="R8" s="432"/>
      <c r="S8" s="432"/>
      <c r="T8" s="432"/>
      <c r="U8" s="432"/>
      <c r="V8" s="432"/>
    </row>
    <row r="9" spans="1:22" s="143" customFormat="1">
      <c r="A9" s="472" t="str">
        <f>'1-συμβολαια'!A9</f>
        <v>3ο τραπ</v>
      </c>
      <c r="B9" s="445" t="str">
        <f>'1-συμβολαια'!C9</f>
        <v>δάνειο χρεωλυτικό</v>
      </c>
      <c r="C9" s="336">
        <f>'1-συμβολαια'!L9</f>
        <v>20205.75</v>
      </c>
      <c r="D9" s="336">
        <f>'1-συμβολαια'!N9</f>
        <v>0</v>
      </c>
      <c r="E9" s="336">
        <f t="shared" si="2"/>
        <v>20205.75</v>
      </c>
      <c r="F9" s="433">
        <v>61</v>
      </c>
      <c r="G9" s="433">
        <v>62</v>
      </c>
      <c r="H9" s="446"/>
      <c r="I9" s="447"/>
      <c r="J9" s="447"/>
      <c r="K9" s="447"/>
      <c r="L9" s="447"/>
      <c r="M9" s="447"/>
      <c r="N9" s="433"/>
      <c r="O9" s="433"/>
      <c r="P9" s="433"/>
      <c r="Q9" s="433"/>
      <c r="R9" s="433"/>
      <c r="S9" s="433"/>
      <c r="T9" s="433"/>
      <c r="U9" s="433"/>
      <c r="V9" s="433"/>
    </row>
    <row r="10" spans="1:22" s="143" customFormat="1">
      <c r="A10" s="339">
        <f>'1-συμβολαια'!A10</f>
        <v>0</v>
      </c>
      <c r="B10" s="335" t="str">
        <f>'1-συμβολαια'!C10</f>
        <v>υποθήκη</v>
      </c>
      <c r="C10" s="320">
        <f>'1-συμβολαια'!L10</f>
        <v>34790.75</v>
      </c>
      <c r="D10" s="336">
        <f>'1-συμβολαια'!N10</f>
        <v>0</v>
      </c>
      <c r="E10" s="336">
        <f t="shared" si="2"/>
        <v>34790.75</v>
      </c>
      <c r="F10" s="321">
        <v>61</v>
      </c>
      <c r="G10" s="321">
        <v>62</v>
      </c>
      <c r="H10" s="337"/>
      <c r="I10" s="338"/>
      <c r="J10" s="338"/>
      <c r="K10" s="338"/>
      <c r="L10" s="338"/>
      <c r="M10" s="338"/>
      <c r="N10" s="321"/>
      <c r="O10" s="321"/>
      <c r="P10" s="321"/>
      <c r="Q10" s="321"/>
      <c r="R10" s="321"/>
      <c r="S10" s="321"/>
      <c r="T10" s="321"/>
      <c r="U10" s="321"/>
      <c r="V10" s="321"/>
    </row>
    <row r="11" spans="1:22" s="143" customFormat="1" ht="15.75" thickBot="1">
      <c r="A11" s="441">
        <f>'1-συμβολαια'!A11</f>
        <v>0</v>
      </c>
      <c r="B11" s="442" t="str">
        <f>'1-συμβολαια'!C11</f>
        <v>δανείου ΤΟΚΟΙ</v>
      </c>
      <c r="C11" s="431">
        <f>'1-συμβολαια'!L11</f>
        <v>42199.255624999998</v>
      </c>
      <c r="D11" s="431">
        <f>'1-συμβολαια'!N11</f>
        <v>0</v>
      </c>
      <c r="E11" s="431">
        <f t="shared" si="2"/>
        <v>42199.255624999998</v>
      </c>
      <c r="F11" s="432">
        <v>61</v>
      </c>
      <c r="G11" s="432">
        <v>62</v>
      </c>
      <c r="H11" s="443"/>
      <c r="I11" s="444"/>
      <c r="J11" s="444"/>
      <c r="K11" s="444"/>
      <c r="L11" s="444"/>
      <c r="M11" s="444"/>
      <c r="N11" s="432"/>
      <c r="O11" s="432"/>
      <c r="P11" s="432"/>
      <c r="Q11" s="432"/>
      <c r="R11" s="432"/>
      <c r="S11" s="432"/>
      <c r="T11" s="432"/>
      <c r="U11" s="432"/>
      <c r="V11" s="432"/>
    </row>
    <row r="12" spans="1:22" s="143" customFormat="1">
      <c r="A12" s="448" t="str">
        <f>'1-συμβολαια'!A12</f>
        <v>4ο τραπ</v>
      </c>
      <c r="B12" s="445" t="str">
        <f>'1-συμβολαια'!C12</f>
        <v>δάνειο τοκοχρεωλυτικό</v>
      </c>
      <c r="C12" s="336">
        <f>'1-συμβολαια'!L12</f>
        <v>51974.5</v>
      </c>
      <c r="D12" s="336">
        <f>'1-συμβολαια'!N12</f>
        <v>0</v>
      </c>
      <c r="E12" s="336">
        <f t="shared" si="2"/>
        <v>51974.5</v>
      </c>
      <c r="F12" s="433">
        <v>61</v>
      </c>
      <c r="G12" s="433">
        <v>62</v>
      </c>
      <c r="H12" s="446"/>
      <c r="I12" s="447"/>
      <c r="J12" s="447"/>
      <c r="K12" s="447"/>
      <c r="L12" s="447"/>
      <c r="M12" s="447"/>
      <c r="N12" s="433"/>
      <c r="O12" s="433"/>
      <c r="P12" s="433"/>
      <c r="Q12" s="433"/>
      <c r="R12" s="433"/>
      <c r="S12" s="433"/>
      <c r="T12" s="433"/>
      <c r="U12" s="433"/>
      <c r="V12" s="433"/>
    </row>
    <row r="13" spans="1:22" s="143" customFormat="1">
      <c r="A13" s="449">
        <f>'1-συμβολαια'!A13</f>
        <v>0</v>
      </c>
      <c r="B13" s="335" t="str">
        <f>'1-συμβολαια'!C13</f>
        <v>υποθήκη δανείου</v>
      </c>
      <c r="C13" s="320">
        <f>'1-συμβολαια'!L13</f>
        <v>91974.5</v>
      </c>
      <c r="D13" s="336">
        <f>'1-συμβολαια'!N13</f>
        <v>0</v>
      </c>
      <c r="E13" s="336">
        <f t="shared" si="2"/>
        <v>91974.5</v>
      </c>
      <c r="F13" s="321">
        <v>61</v>
      </c>
      <c r="G13" s="321">
        <v>62</v>
      </c>
      <c r="H13" s="337"/>
      <c r="I13" s="338"/>
      <c r="J13" s="338"/>
      <c r="K13" s="338"/>
      <c r="L13" s="338"/>
      <c r="M13" s="338"/>
      <c r="N13" s="321"/>
      <c r="O13" s="321"/>
      <c r="P13" s="321"/>
      <c r="Q13" s="321"/>
      <c r="R13" s="321"/>
      <c r="S13" s="321"/>
      <c r="T13" s="321"/>
      <c r="U13" s="321"/>
      <c r="V13" s="321"/>
    </row>
    <row r="14" spans="1:22" s="143" customFormat="1" ht="15.75" thickBot="1">
      <c r="A14" s="450">
        <f>'1-συμβολαια'!A14</f>
        <v>0</v>
      </c>
      <c r="B14" s="442" t="str">
        <f>'1-συμβολαια'!C14</f>
        <v>δανείου ΤΟΚΟΙ</v>
      </c>
      <c r="C14" s="431">
        <f>'1-συμβολαια'!L14</f>
        <v>114813.08749999999</v>
      </c>
      <c r="D14" s="431">
        <f>'1-συμβολαια'!N14</f>
        <v>0</v>
      </c>
      <c r="E14" s="431">
        <f t="shared" si="2"/>
        <v>114813.08749999999</v>
      </c>
      <c r="F14" s="432">
        <v>61</v>
      </c>
      <c r="G14" s="432">
        <v>62</v>
      </c>
      <c r="H14" s="443"/>
      <c r="I14" s="444"/>
      <c r="J14" s="444"/>
      <c r="K14" s="444"/>
      <c r="L14" s="444"/>
      <c r="M14" s="444"/>
      <c r="N14" s="432"/>
      <c r="O14" s="432"/>
      <c r="P14" s="432"/>
      <c r="Q14" s="432"/>
      <c r="R14" s="432"/>
      <c r="S14" s="432"/>
      <c r="T14" s="432"/>
      <c r="U14" s="432"/>
      <c r="V14" s="432"/>
    </row>
    <row r="15" spans="1:22" s="143" customFormat="1">
      <c r="A15" s="472" t="str">
        <f>'1-συμβολαια'!A15</f>
        <v>5ο</v>
      </c>
      <c r="B15" s="445" t="str">
        <f>'1-συμβολαια'!C15</f>
        <v>δάνειο τοκοχρεωλυτικό</v>
      </c>
      <c r="C15" s="336"/>
      <c r="D15" s="336"/>
      <c r="E15" s="336"/>
      <c r="F15" s="433"/>
      <c r="G15" s="433"/>
      <c r="H15" s="446"/>
      <c r="I15" s="447"/>
      <c r="J15" s="447"/>
      <c r="K15" s="447"/>
      <c r="L15" s="447"/>
      <c r="M15" s="447"/>
      <c r="N15" s="433"/>
      <c r="O15" s="433"/>
      <c r="P15" s="433"/>
      <c r="Q15" s="433"/>
      <c r="R15" s="433"/>
      <c r="S15" s="433"/>
      <c r="T15" s="433"/>
      <c r="U15" s="433"/>
      <c r="V15" s="433"/>
    </row>
    <row r="16" spans="1:22" s="143" customFormat="1">
      <c r="A16" s="339">
        <f>'1-συμβολαια'!A16</f>
        <v>0</v>
      </c>
      <c r="B16" s="335" t="str">
        <f>'1-συμβολαια'!C16</f>
        <v>υποθήκη δανείου</v>
      </c>
      <c r="C16" s="320">
        <f>'1-συμβολαια'!L16</f>
        <v>6932</v>
      </c>
      <c r="D16" s="336">
        <f>'1-συμβολαια'!N16</f>
        <v>0</v>
      </c>
      <c r="E16" s="336">
        <f t="shared" si="2"/>
        <v>6932</v>
      </c>
      <c r="F16" s="321">
        <v>61</v>
      </c>
      <c r="G16" s="321">
        <v>62</v>
      </c>
      <c r="H16" s="337"/>
      <c r="I16" s="338"/>
      <c r="J16" s="338"/>
      <c r="K16" s="338"/>
      <c r="L16" s="338"/>
      <c r="M16" s="338"/>
      <c r="N16" s="321"/>
      <c r="O16" s="321"/>
      <c r="P16" s="321"/>
      <c r="Q16" s="321"/>
      <c r="R16" s="321"/>
      <c r="S16" s="321"/>
      <c r="T16" s="321"/>
      <c r="U16" s="321"/>
      <c r="V16" s="321"/>
    </row>
    <row r="17" spans="1:22" s="143" customFormat="1" ht="15.75" thickBot="1">
      <c r="A17" s="441">
        <f>'1-συμβολαια'!A17</f>
        <v>0</v>
      </c>
      <c r="B17" s="442" t="str">
        <f>'1-συμβολαια'!C17</f>
        <v>δανείου ΤΟΚΟΙ</v>
      </c>
      <c r="C17" s="431">
        <f>'1-συμβολαια'!L17</f>
        <v>9802.3152499999997</v>
      </c>
      <c r="D17" s="431">
        <f>'1-συμβολαια'!N17</f>
        <v>0</v>
      </c>
      <c r="E17" s="431">
        <f t="shared" si="2"/>
        <v>9802.3152499999997</v>
      </c>
      <c r="F17" s="432">
        <v>61</v>
      </c>
      <c r="G17" s="432">
        <v>62</v>
      </c>
      <c r="H17" s="443"/>
      <c r="I17" s="444"/>
      <c r="J17" s="444"/>
      <c r="K17" s="444"/>
      <c r="L17" s="444"/>
      <c r="M17" s="444"/>
      <c r="N17" s="432"/>
      <c r="O17" s="432"/>
      <c r="P17" s="432"/>
      <c r="Q17" s="432"/>
      <c r="R17" s="432"/>
      <c r="S17" s="432"/>
      <c r="T17" s="432"/>
      <c r="U17" s="432"/>
      <c r="V17" s="432"/>
    </row>
    <row r="18" spans="1:22" s="143" customFormat="1" ht="15.75" thickBot="1">
      <c r="A18" s="535" t="str">
        <f>'1-συμβολαια'!A18</f>
        <v>6ο</v>
      </c>
      <c r="B18" s="565" t="str">
        <f>'1-συμβολαια'!C18</f>
        <v>υποθήκη δανείου 10.392 συμπληρωματική πράξη [μονο για κ-15</v>
      </c>
      <c r="C18" s="536"/>
      <c r="D18" s="536"/>
      <c r="E18" s="536"/>
      <c r="F18" s="537"/>
      <c r="G18" s="537"/>
      <c r="H18" s="538"/>
      <c r="I18" s="539"/>
      <c r="J18" s="539"/>
      <c r="K18" s="539"/>
      <c r="L18" s="539"/>
      <c r="M18" s="539"/>
      <c r="N18" s="537"/>
      <c r="O18" s="537"/>
      <c r="P18" s="537"/>
      <c r="Q18" s="537"/>
      <c r="R18" s="537"/>
      <c r="S18" s="537"/>
      <c r="T18" s="537"/>
      <c r="U18" s="537"/>
      <c r="V18" s="537"/>
    </row>
    <row r="19" spans="1:22" ht="15.75">
      <c r="A19" s="793" t="s">
        <v>45</v>
      </c>
      <c r="B19" s="794"/>
      <c r="C19" s="106">
        <f>SUM(C3:C18)</f>
        <v>434111.69649999996</v>
      </c>
      <c r="D19" s="106">
        <f>SUM(D3:D18)</f>
        <v>0</v>
      </c>
      <c r="E19" s="106">
        <f>SUM(E3:E18)</f>
        <v>434111.69649999996</v>
      </c>
      <c r="I19" s="65">
        <f t="shared" ref="I19:T19" si="3">SUM(I3:I18)</f>
        <v>0</v>
      </c>
      <c r="J19" s="65">
        <f t="shared" si="3"/>
        <v>0</v>
      </c>
      <c r="K19" s="65">
        <f t="shared" si="3"/>
        <v>0</v>
      </c>
      <c r="L19" s="65">
        <f t="shared" si="3"/>
        <v>0</v>
      </c>
      <c r="M19" s="65">
        <f t="shared" si="3"/>
        <v>0</v>
      </c>
      <c r="N19" s="65">
        <f t="shared" si="3"/>
        <v>0</v>
      </c>
      <c r="O19" s="65">
        <f t="shared" si="3"/>
        <v>0</v>
      </c>
      <c r="P19" s="65">
        <f t="shared" si="3"/>
        <v>0</v>
      </c>
      <c r="Q19" s="65">
        <f t="shared" si="3"/>
        <v>0</v>
      </c>
      <c r="R19" s="65">
        <f t="shared" si="3"/>
        <v>0</v>
      </c>
      <c r="S19" s="65">
        <f t="shared" si="3"/>
        <v>0</v>
      </c>
      <c r="T19" s="65">
        <f t="shared" si="3"/>
        <v>0</v>
      </c>
    </row>
    <row r="20" spans="1:22"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</row>
    <row r="21" spans="1:22" ht="15.75">
      <c r="F21" s="166" t="s">
        <v>231</v>
      </c>
      <c r="G21" s="129"/>
      <c r="H21" s="309"/>
      <c r="I21" s="309"/>
      <c r="J21" s="309"/>
      <c r="K21" s="309"/>
      <c r="L21" s="309"/>
      <c r="M21" s="309"/>
      <c r="N21" s="309"/>
      <c r="O21" s="309"/>
      <c r="P21" s="309"/>
      <c r="Q21" s="309"/>
      <c r="R21" s="309"/>
      <c r="S21" s="309"/>
      <c r="T21" s="309"/>
      <c r="U21" s="309"/>
      <c r="V21" s="310"/>
    </row>
    <row r="22" spans="1:22" ht="15.75">
      <c r="F22" s="311"/>
      <c r="G22" s="146" t="s">
        <v>232</v>
      </c>
      <c r="H22" s="309"/>
      <c r="I22" s="309"/>
      <c r="J22" s="309"/>
      <c r="K22" s="309"/>
      <c r="L22" s="309"/>
      <c r="M22" s="309"/>
      <c r="N22" s="309"/>
      <c r="O22" s="309"/>
      <c r="P22" s="309"/>
      <c r="Q22" s="309"/>
      <c r="R22" s="309"/>
      <c r="S22" s="309"/>
      <c r="T22" s="309"/>
      <c r="U22" s="309"/>
      <c r="V22" s="310"/>
    </row>
    <row r="23" spans="1:22" ht="15.75">
      <c r="F23" s="310"/>
      <c r="G23" s="310"/>
      <c r="H23" s="166" t="s">
        <v>233</v>
      </c>
      <c r="I23" s="129"/>
      <c r="J23" s="129"/>
      <c r="K23" s="129"/>
      <c r="L23" s="309"/>
      <c r="M23" s="309"/>
      <c r="N23" s="309"/>
      <c r="O23" s="309"/>
      <c r="P23" s="309"/>
      <c r="Q23" s="309"/>
      <c r="R23" s="309"/>
      <c r="S23" s="309"/>
      <c r="T23" s="309"/>
      <c r="U23" s="309"/>
      <c r="V23" s="310"/>
    </row>
    <row r="24" spans="1:22" ht="15.75">
      <c r="F24" s="310"/>
      <c r="G24" s="311"/>
      <c r="H24" s="310"/>
      <c r="I24" s="146" t="s">
        <v>253</v>
      </c>
      <c r="J24" s="146"/>
      <c r="K24" s="146"/>
      <c r="L24" s="312"/>
      <c r="M24" s="312"/>
      <c r="N24" s="312"/>
      <c r="O24" s="312"/>
      <c r="P24" s="312"/>
      <c r="Q24" s="312"/>
      <c r="R24" s="312"/>
      <c r="S24" s="312"/>
      <c r="T24" s="312"/>
      <c r="U24" s="309"/>
      <c r="V24" s="310"/>
    </row>
    <row r="25" spans="1:22" ht="15.75">
      <c r="F25" s="310"/>
      <c r="G25" s="311"/>
      <c r="H25" s="310"/>
      <c r="I25" s="146"/>
      <c r="J25" s="166" t="s">
        <v>457</v>
      </c>
      <c r="K25" s="146"/>
      <c r="L25" s="312"/>
      <c r="M25" s="312"/>
      <c r="N25" s="312"/>
      <c r="O25" s="312"/>
      <c r="P25" s="312"/>
      <c r="Q25" s="312"/>
      <c r="R25" s="312"/>
      <c r="S25" s="312"/>
      <c r="T25" s="312"/>
      <c r="U25" s="309"/>
      <c r="V25" s="310"/>
    </row>
    <row r="26" spans="1:22" ht="15.75">
      <c r="F26" s="310"/>
      <c r="G26" s="311"/>
      <c r="H26" s="310"/>
      <c r="I26" s="146"/>
      <c r="J26" s="146"/>
      <c r="K26" s="146" t="s">
        <v>458</v>
      </c>
      <c r="L26" s="312"/>
      <c r="M26" s="312"/>
      <c r="N26" s="312"/>
      <c r="O26" s="312"/>
      <c r="P26" s="312"/>
      <c r="Q26" s="312"/>
      <c r="R26" s="312"/>
      <c r="S26" s="312"/>
      <c r="T26" s="312"/>
      <c r="U26" s="309"/>
      <c r="V26" s="310"/>
    </row>
    <row r="27" spans="1:22" ht="15.75">
      <c r="F27" s="310"/>
      <c r="G27" s="310"/>
      <c r="H27" s="309"/>
      <c r="I27" s="312"/>
      <c r="J27" s="312"/>
      <c r="K27" s="312"/>
      <c r="L27" s="166" t="s">
        <v>459</v>
      </c>
      <c r="M27" s="312"/>
      <c r="N27" s="312"/>
      <c r="O27" s="312"/>
      <c r="P27" s="312"/>
      <c r="Q27" s="312"/>
      <c r="R27" s="312"/>
      <c r="S27" s="312"/>
      <c r="T27" s="312"/>
      <c r="U27" s="309"/>
      <c r="V27" s="310"/>
    </row>
    <row r="28" spans="1:22" ht="15.75">
      <c r="B28" s="137"/>
      <c r="C28" s="104">
        <f>SUM(C20:C21)</f>
        <v>0</v>
      </c>
      <c r="F28" s="309"/>
      <c r="G28" s="309"/>
      <c r="H28" s="309"/>
      <c r="I28" s="312"/>
      <c r="J28" s="312"/>
      <c r="K28" s="312"/>
      <c r="L28" s="312"/>
      <c r="M28" s="146" t="s">
        <v>254</v>
      </c>
      <c r="N28" s="312"/>
      <c r="O28" s="312"/>
      <c r="P28" s="312"/>
      <c r="Q28" s="312"/>
      <c r="R28" s="312"/>
      <c r="S28" s="312"/>
      <c r="T28" s="312"/>
      <c r="U28" s="309"/>
      <c r="V28" s="310"/>
    </row>
    <row r="29" spans="1:22" ht="15.75">
      <c r="B29" s="138"/>
      <c r="F29" s="310"/>
      <c r="G29" s="310"/>
      <c r="H29" s="309"/>
      <c r="I29" s="312"/>
      <c r="J29" s="312"/>
      <c r="K29" s="312"/>
      <c r="L29" s="312"/>
      <c r="M29" s="312"/>
      <c r="N29" s="166" t="s">
        <v>460</v>
      </c>
      <c r="O29" s="312"/>
      <c r="P29" s="312"/>
      <c r="Q29" s="312"/>
      <c r="R29" s="312"/>
      <c r="S29" s="312"/>
      <c r="T29" s="312"/>
      <c r="U29" s="309"/>
      <c r="V29" s="310"/>
    </row>
    <row r="30" spans="1:22" ht="15.75">
      <c r="F30" s="310"/>
      <c r="G30" s="310"/>
      <c r="H30" s="309"/>
      <c r="I30" s="312"/>
      <c r="J30" s="312"/>
      <c r="K30" s="312"/>
      <c r="L30" s="312"/>
      <c r="M30" s="312"/>
      <c r="N30" s="312"/>
      <c r="O30" s="146" t="s">
        <v>461</v>
      </c>
      <c r="P30" s="312"/>
      <c r="Q30" s="312"/>
      <c r="R30" s="312"/>
      <c r="S30" s="312"/>
      <c r="T30" s="312"/>
      <c r="U30" s="309"/>
      <c r="V30" s="310"/>
    </row>
    <row r="31" spans="1:22" ht="15.75">
      <c r="F31" s="310"/>
      <c r="G31" s="310"/>
      <c r="H31" s="309"/>
      <c r="I31" s="312"/>
      <c r="J31" s="312"/>
      <c r="K31" s="312"/>
      <c r="L31" s="312"/>
      <c r="M31" s="312"/>
      <c r="N31" s="312"/>
      <c r="O31" s="312"/>
      <c r="P31" s="166" t="s">
        <v>255</v>
      </c>
      <c r="Q31" s="312"/>
      <c r="R31" s="312"/>
      <c r="S31" s="312"/>
      <c r="T31" s="312"/>
      <c r="U31" s="309"/>
      <c r="V31" s="310"/>
    </row>
    <row r="32" spans="1:22" ht="15.75">
      <c r="F32" s="310"/>
      <c r="G32" s="310"/>
      <c r="H32" s="309"/>
      <c r="I32" s="312"/>
      <c r="J32" s="312"/>
      <c r="K32" s="312"/>
      <c r="L32" s="312"/>
      <c r="M32" s="312"/>
      <c r="N32" s="312"/>
      <c r="O32" s="312"/>
      <c r="P32" s="312"/>
      <c r="Q32" s="146" t="s">
        <v>256</v>
      </c>
      <c r="R32" s="146"/>
      <c r="S32" s="146"/>
      <c r="T32" s="312"/>
      <c r="U32" s="309"/>
      <c r="V32" s="310"/>
    </row>
    <row r="33" spans="6:22" ht="15.75">
      <c r="F33" s="310"/>
      <c r="G33" s="310"/>
      <c r="H33" s="309"/>
      <c r="I33" s="312"/>
      <c r="J33" s="312"/>
      <c r="K33" s="312"/>
      <c r="L33" s="312"/>
      <c r="M33" s="312"/>
      <c r="N33" s="312"/>
      <c r="O33" s="312"/>
      <c r="P33" s="312"/>
      <c r="Q33" s="312"/>
      <c r="R33" s="166" t="s">
        <v>257</v>
      </c>
      <c r="S33" s="312"/>
      <c r="T33" s="312"/>
      <c r="U33" s="309"/>
      <c r="V33" s="310"/>
    </row>
    <row r="34" spans="6:22" ht="15.75">
      <c r="F34" s="310"/>
      <c r="G34" s="310"/>
      <c r="H34" s="309"/>
      <c r="I34" s="312"/>
      <c r="J34" s="312"/>
      <c r="K34" s="312"/>
      <c r="L34" s="312"/>
      <c r="M34" s="312"/>
      <c r="N34" s="312"/>
      <c r="O34" s="312"/>
      <c r="P34" s="312"/>
      <c r="Q34" s="312"/>
      <c r="R34" s="312"/>
      <c r="S34" s="146" t="s">
        <v>258</v>
      </c>
      <c r="T34" s="312"/>
      <c r="U34" s="309"/>
      <c r="V34" s="310"/>
    </row>
    <row r="35" spans="6:22" ht="15.75">
      <c r="F35" s="310"/>
      <c r="G35" s="310"/>
      <c r="H35" s="309"/>
      <c r="I35" s="312"/>
      <c r="J35" s="312"/>
      <c r="K35" s="312"/>
      <c r="L35" s="312"/>
      <c r="M35" s="312"/>
      <c r="N35" s="312"/>
      <c r="O35" s="312"/>
      <c r="P35" s="312"/>
      <c r="Q35" s="312"/>
      <c r="R35" s="312"/>
      <c r="S35" s="312"/>
      <c r="T35" s="166" t="s">
        <v>483</v>
      </c>
      <c r="U35" s="309"/>
      <c r="V35" s="310"/>
    </row>
    <row r="36" spans="6:22">
      <c r="F36" s="310"/>
      <c r="G36" s="310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09"/>
      <c r="V36" s="310"/>
    </row>
    <row r="37" spans="6:22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6:22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  <row r="39" spans="6:22"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</row>
    <row r="40" spans="6:22"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</row>
    <row r="41" spans="6:22"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</row>
    <row r="42" spans="6:22">
      <c r="H42" s="120"/>
      <c r="I42" s="120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</row>
    <row r="43" spans="6:22"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</row>
    <row r="44" spans="6:22"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</row>
    <row r="45" spans="6:22"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</row>
    <row r="46" spans="6:22"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</row>
    <row r="47" spans="6:22"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</row>
    <row r="48" spans="6:22"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</row>
  </sheetData>
  <mergeCells count="5">
    <mergeCell ref="A1:A2"/>
    <mergeCell ref="B1:B2"/>
    <mergeCell ref="C1:E1"/>
    <mergeCell ref="A19:B19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50"/>
  <sheetViews>
    <sheetView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9" style="7" customWidth="1"/>
    <col min="2" max="2" width="47.28515625" style="150" bestFit="1" customWidth="1"/>
    <col min="3" max="3" width="8.140625" style="2" bestFit="1" customWidth="1"/>
    <col min="4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570312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630" t="s">
        <v>1</v>
      </c>
      <c r="B1" s="818" t="s">
        <v>0</v>
      </c>
      <c r="C1" s="821" t="s">
        <v>92</v>
      </c>
      <c r="D1" s="822"/>
      <c r="E1" s="809" t="s">
        <v>93</v>
      </c>
      <c r="F1" s="809"/>
      <c r="G1" s="809"/>
      <c r="H1" s="810" t="s">
        <v>161</v>
      </c>
      <c r="I1" s="810"/>
      <c r="J1" s="809" t="s">
        <v>165</v>
      </c>
      <c r="K1" s="809"/>
      <c r="L1" s="809"/>
      <c r="M1" s="809"/>
      <c r="N1" s="809"/>
      <c r="O1" s="809"/>
      <c r="P1" s="809"/>
      <c r="Q1" s="809"/>
      <c r="R1" s="809"/>
      <c r="S1" s="809"/>
      <c r="T1" s="809"/>
      <c r="U1" s="809"/>
      <c r="V1" s="809"/>
      <c r="W1" s="809"/>
      <c r="X1" s="809"/>
      <c r="Y1" s="809"/>
      <c r="Z1" s="809"/>
      <c r="AA1" s="809"/>
      <c r="AB1" s="809"/>
      <c r="AC1" s="809"/>
      <c r="AD1" s="809"/>
      <c r="AE1" s="820" t="s">
        <v>166</v>
      </c>
      <c r="AF1" s="820"/>
      <c r="AG1" s="820"/>
      <c r="AH1" s="820"/>
      <c r="AI1" s="820"/>
      <c r="AJ1" s="820"/>
      <c r="AK1" s="820"/>
      <c r="AL1" s="820"/>
      <c r="AM1" s="820"/>
      <c r="AN1" s="820"/>
      <c r="AO1" s="820"/>
      <c r="AP1" s="820"/>
      <c r="AQ1" s="820"/>
      <c r="AR1" s="820"/>
      <c r="AS1" s="811" t="s">
        <v>182</v>
      </c>
      <c r="AT1" s="812"/>
      <c r="AU1" s="812"/>
      <c r="AV1" s="812"/>
      <c r="AW1" s="812"/>
      <c r="AX1" s="813"/>
      <c r="AY1" s="814" t="s">
        <v>186</v>
      </c>
      <c r="AZ1" s="815"/>
      <c r="BA1" s="815"/>
      <c r="BB1" s="816"/>
      <c r="BC1" s="817" t="s">
        <v>174</v>
      </c>
      <c r="BD1" s="817"/>
      <c r="BE1" s="817"/>
      <c r="BF1" s="817"/>
      <c r="BG1" s="817"/>
      <c r="BH1" s="817"/>
      <c r="BI1" s="817"/>
      <c r="BJ1" s="817"/>
      <c r="BK1" s="817"/>
      <c r="BL1" s="817"/>
      <c r="BM1" s="817"/>
      <c r="BN1" s="817"/>
      <c r="BO1" s="823" t="s">
        <v>487</v>
      </c>
      <c r="BP1" s="824"/>
      <c r="BQ1" s="824"/>
      <c r="BR1" s="824"/>
      <c r="BS1" s="824"/>
      <c r="BT1" s="825"/>
      <c r="BU1" s="806" t="s">
        <v>280</v>
      </c>
      <c r="BV1" s="806"/>
      <c r="BW1" s="806"/>
    </row>
    <row r="2" spans="1:75" ht="23.25" thickBot="1">
      <c r="A2" s="631"/>
      <c r="B2" s="819"/>
      <c r="C2" s="174"/>
      <c r="D2" s="193" t="s">
        <v>90</v>
      </c>
      <c r="E2" s="153"/>
      <c r="F2" s="194" t="s">
        <v>90</v>
      </c>
      <c r="G2" s="152" t="s">
        <v>160</v>
      </c>
      <c r="H2" s="153"/>
      <c r="I2" s="194" t="s">
        <v>90</v>
      </c>
      <c r="J2" s="153" t="s">
        <v>234</v>
      </c>
      <c r="K2" s="153" t="s">
        <v>235</v>
      </c>
      <c r="L2" s="153" t="s">
        <v>236</v>
      </c>
      <c r="M2" s="153" t="s">
        <v>237</v>
      </c>
      <c r="N2" s="153" t="s">
        <v>238</v>
      </c>
      <c r="O2" s="153" t="s">
        <v>478</v>
      </c>
      <c r="P2" s="153" t="s">
        <v>239</v>
      </c>
      <c r="Q2" s="153" t="s">
        <v>445</v>
      </c>
      <c r="R2" s="153" t="s">
        <v>446</v>
      </c>
      <c r="S2" s="153" t="s">
        <v>472</v>
      </c>
      <c r="T2" s="153" t="s">
        <v>481</v>
      </c>
      <c r="U2" s="153" t="s">
        <v>240</v>
      </c>
      <c r="V2" s="153" t="s">
        <v>241</v>
      </c>
      <c r="W2" s="153" t="s">
        <v>242</v>
      </c>
      <c r="X2" s="153" t="s">
        <v>273</v>
      </c>
      <c r="Y2" s="153" t="s">
        <v>271</v>
      </c>
      <c r="Z2" s="153" t="s">
        <v>272</v>
      </c>
      <c r="AA2" s="153"/>
      <c r="AB2" s="153"/>
      <c r="AC2" s="153" t="s">
        <v>45</v>
      </c>
      <c r="AD2" s="151" t="s">
        <v>29</v>
      </c>
      <c r="AE2" s="153" t="s">
        <v>167</v>
      </c>
      <c r="AF2" s="153" t="s">
        <v>168</v>
      </c>
      <c r="AG2" s="153" t="s">
        <v>169</v>
      </c>
      <c r="AH2" s="153" t="s">
        <v>171</v>
      </c>
      <c r="AI2" s="153" t="s">
        <v>172</v>
      </c>
      <c r="AJ2" s="153" t="s">
        <v>173</v>
      </c>
      <c r="AK2" s="153" t="s">
        <v>259</v>
      </c>
      <c r="AL2" s="153" t="s">
        <v>260</v>
      </c>
      <c r="AM2" s="153" t="s">
        <v>261</v>
      </c>
      <c r="AN2" s="153" t="s">
        <v>474</v>
      </c>
      <c r="AO2" s="153" t="s">
        <v>475</v>
      </c>
      <c r="AP2" s="153"/>
      <c r="AQ2" s="153"/>
      <c r="AR2" s="156" t="s">
        <v>45</v>
      </c>
      <c r="AS2" s="153" t="s">
        <v>179</v>
      </c>
      <c r="AT2" s="153" t="s">
        <v>180</v>
      </c>
      <c r="AU2" s="153" t="s">
        <v>183</v>
      </c>
      <c r="AV2" s="153" t="s">
        <v>181</v>
      </c>
      <c r="AW2" s="153" t="s">
        <v>185</v>
      </c>
      <c r="AX2" s="151" t="s">
        <v>45</v>
      </c>
      <c r="AY2" s="153" t="s">
        <v>190</v>
      </c>
      <c r="AZ2" s="153" t="s">
        <v>191</v>
      </c>
      <c r="BA2" s="153" t="s">
        <v>192</v>
      </c>
      <c r="BB2" s="154" t="s">
        <v>45</v>
      </c>
      <c r="BC2" s="153" t="s">
        <v>201</v>
      </c>
      <c r="BD2" s="153" t="s">
        <v>202</v>
      </c>
      <c r="BE2" s="153" t="s">
        <v>205</v>
      </c>
      <c r="BF2" s="153" t="s">
        <v>210</v>
      </c>
      <c r="BG2" s="153" t="s">
        <v>211</v>
      </c>
      <c r="BH2" s="153" t="s">
        <v>212</v>
      </c>
      <c r="BI2" s="153" t="s">
        <v>275</v>
      </c>
      <c r="BJ2" s="153" t="s">
        <v>276</v>
      </c>
      <c r="BK2" s="153" t="s">
        <v>462</v>
      </c>
      <c r="BL2" s="153" t="s">
        <v>463</v>
      </c>
      <c r="BM2" s="153"/>
      <c r="BN2" s="151" t="s">
        <v>45</v>
      </c>
      <c r="BO2" s="153"/>
      <c r="BP2" s="153"/>
      <c r="BQ2" s="153"/>
      <c r="BR2" s="153"/>
      <c r="BS2" s="153"/>
      <c r="BT2" s="156" t="s">
        <v>488</v>
      </c>
      <c r="BU2" s="381" t="s">
        <v>129</v>
      </c>
      <c r="BV2" s="382" t="s">
        <v>494</v>
      </c>
      <c r="BW2" s="192" t="s">
        <v>279</v>
      </c>
    </row>
    <row r="3" spans="1:75" s="5" customFormat="1">
      <c r="A3" s="341" t="str">
        <f>'1-συμβολαια'!A3</f>
        <v>1ο τραπ</v>
      </c>
      <c r="B3" s="340" t="str">
        <f>'1-συμβολαια'!C3</f>
        <v>δάνειο χρεωλυτικό</v>
      </c>
      <c r="C3" s="401">
        <f>'5-αντίγρ'!AN3</f>
        <v>0</v>
      </c>
      <c r="D3" s="401">
        <f>'5-αντίγρ'!U3+'5-αντίγρ'!Y3+'5-αντίγρ'!AA3+'5-αντίγρ'!AI3</f>
        <v>0</v>
      </c>
      <c r="E3" s="297">
        <f>'6-μεταγρ'!O3</f>
        <v>0</v>
      </c>
      <c r="F3" s="297">
        <f>'6-μεταγρ'!M3+'6-μεταγρ'!N3</f>
        <v>0</v>
      </c>
      <c r="G3" s="298">
        <f>'6-μεταγρ'!P3</f>
        <v>0</v>
      </c>
      <c r="H3" s="297">
        <f>'7-προςΔΟΥ'!P3</f>
        <v>0</v>
      </c>
      <c r="I3" s="297">
        <f>'7-προςΔΟΥ'!K3</f>
        <v>0</v>
      </c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>
        <f t="shared" ref="AC3:AC18" si="0">SUM(J3:AB3)</f>
        <v>0</v>
      </c>
      <c r="AD3" s="296"/>
      <c r="AE3" s="296"/>
      <c r="AF3" s="296"/>
      <c r="AG3" s="296">
        <v>900</v>
      </c>
      <c r="AH3" s="296"/>
      <c r="AI3" s="296"/>
      <c r="AJ3" s="296"/>
      <c r="AK3" s="296"/>
      <c r="AL3" s="296">
        <v>300</v>
      </c>
      <c r="AM3" s="296"/>
      <c r="AN3" s="296"/>
      <c r="AO3" s="296"/>
      <c r="AP3" s="296"/>
      <c r="AQ3" s="296"/>
      <c r="AR3" s="296">
        <f t="shared" ref="AR3:AR18" si="1">SUM(AE3:AJ3)</f>
        <v>900</v>
      </c>
      <c r="AS3" s="296">
        <v>800</v>
      </c>
      <c r="AT3" s="296"/>
      <c r="AU3" s="296">
        <v>800</v>
      </c>
      <c r="AV3" s="296"/>
      <c r="AW3" s="296"/>
      <c r="AX3" s="296">
        <f t="shared" ref="AX3:AX18" si="2">SUM(AS3:AW3)</f>
        <v>1600</v>
      </c>
      <c r="AY3" s="296"/>
      <c r="AZ3" s="296"/>
      <c r="BA3" s="296">
        <v>800</v>
      </c>
      <c r="BB3" s="296">
        <f t="shared" ref="BB3:BB18" si="3">SUM(AY3:BA3)</f>
        <v>800</v>
      </c>
      <c r="BC3" s="296"/>
      <c r="BD3" s="296"/>
      <c r="BE3" s="296"/>
      <c r="BF3" s="296"/>
      <c r="BG3" s="296"/>
      <c r="BH3" s="296"/>
      <c r="BI3" s="296"/>
      <c r="BJ3" s="296"/>
      <c r="BK3" s="296"/>
      <c r="BL3" s="296">
        <v>30</v>
      </c>
      <c r="BM3" s="294"/>
      <c r="BN3" s="299">
        <f t="shared" ref="BN3:BN18" si="4">SUM(BC3:BM3)</f>
        <v>30</v>
      </c>
      <c r="BO3" s="359"/>
      <c r="BP3" s="359"/>
      <c r="BQ3" s="359"/>
      <c r="BR3" s="359"/>
      <c r="BS3" s="359"/>
      <c r="BT3" s="359">
        <f t="shared" ref="BT3:BT18" si="5">BO3+BP3+BQ3+BR3</f>
        <v>0</v>
      </c>
      <c r="BU3" s="298">
        <f t="shared" ref="BU3:BU18" si="6">C3+E3+G3+H3+AC3-W3-Y3+AR3+AX3+BB3+BN3-BJ3+BT3-BS3</f>
        <v>3330</v>
      </c>
      <c r="BV3" s="298">
        <f t="shared" ref="BV3:BV18" si="7">D3+F3+I3+W3+BJ3+BS3</f>
        <v>0</v>
      </c>
      <c r="BW3" s="331"/>
    </row>
    <row r="4" spans="1:75" s="5" customFormat="1">
      <c r="A4" s="341">
        <f>'1-συμβολαια'!A4</f>
        <v>0</v>
      </c>
      <c r="B4" s="340" t="str">
        <f>'1-συμβολαια'!C4</f>
        <v>υποθήκη</v>
      </c>
      <c r="C4" s="401">
        <f>'5-αντίγρ'!AN4</f>
        <v>2100</v>
      </c>
      <c r="D4" s="401">
        <f>'5-αντίγρ'!U4+'5-αντίγρ'!Y4+'5-αντίγρ'!AA4+'5-αντίγρ'!AI4</f>
        <v>100</v>
      </c>
      <c r="E4" s="297">
        <f>'6-μεταγρ'!O4</f>
        <v>1000</v>
      </c>
      <c r="F4" s="297">
        <f>'6-μεταγρ'!M4+'6-μεταγρ'!N4</f>
        <v>145</v>
      </c>
      <c r="G4" s="298">
        <f>'6-μεταγρ'!P4</f>
        <v>0</v>
      </c>
      <c r="H4" s="297">
        <f>'7-προςΔΟΥ'!P4</f>
        <v>0</v>
      </c>
      <c r="I4" s="297">
        <f>'7-προςΔΟΥ'!K4</f>
        <v>0</v>
      </c>
      <c r="J4" s="296"/>
      <c r="K4" s="296"/>
      <c r="L4" s="296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296"/>
      <c r="X4" s="296"/>
      <c r="Y4" s="296"/>
      <c r="Z4" s="296"/>
      <c r="AA4" s="296"/>
      <c r="AB4" s="296"/>
      <c r="AC4" s="296">
        <f t="shared" si="0"/>
        <v>0</v>
      </c>
      <c r="AD4" s="296"/>
      <c r="AE4" s="296"/>
      <c r="AF4" s="296"/>
      <c r="AG4" s="296"/>
      <c r="AH4" s="296"/>
      <c r="AI4" s="296"/>
      <c r="AJ4" s="296"/>
      <c r="AK4" s="296"/>
      <c r="AL4" s="296"/>
      <c r="AM4" s="296"/>
      <c r="AN4" s="296"/>
      <c r="AO4" s="296"/>
      <c r="AP4" s="296"/>
      <c r="AQ4" s="296"/>
      <c r="AR4" s="296">
        <f t="shared" si="1"/>
        <v>0</v>
      </c>
      <c r="AS4" s="296"/>
      <c r="AT4" s="296"/>
      <c r="AU4" s="296"/>
      <c r="AV4" s="296"/>
      <c r="AW4" s="296"/>
      <c r="AX4" s="296">
        <f t="shared" si="2"/>
        <v>0</v>
      </c>
      <c r="AY4" s="296"/>
      <c r="AZ4" s="296"/>
      <c r="BA4" s="296">
        <v>300</v>
      </c>
      <c r="BB4" s="296">
        <f t="shared" si="3"/>
        <v>300</v>
      </c>
      <c r="BC4" s="296"/>
      <c r="BD4" s="296"/>
      <c r="BE4" s="296"/>
      <c r="BF4" s="296"/>
      <c r="BG4" s="296"/>
      <c r="BH4" s="296"/>
      <c r="BI4" s="296"/>
      <c r="BJ4" s="296"/>
      <c r="BK4" s="296">
        <v>20</v>
      </c>
      <c r="BL4" s="296"/>
      <c r="BM4" s="294"/>
      <c r="BN4" s="299">
        <f t="shared" si="4"/>
        <v>20</v>
      </c>
      <c r="BO4" s="359"/>
      <c r="BP4" s="359"/>
      <c r="BQ4" s="359"/>
      <c r="BR4" s="359"/>
      <c r="BS4" s="359"/>
      <c r="BT4" s="359">
        <f t="shared" si="5"/>
        <v>0</v>
      </c>
      <c r="BU4" s="298">
        <f t="shared" si="6"/>
        <v>3420</v>
      </c>
      <c r="BV4" s="298">
        <f t="shared" si="7"/>
        <v>245</v>
      </c>
      <c r="BW4" s="331"/>
    </row>
    <row r="5" spans="1:75" s="5" customFormat="1" ht="12" thickBot="1">
      <c r="A5" s="451">
        <f>'1-συμβολαια'!A5</f>
        <v>0</v>
      </c>
      <c r="B5" s="452" t="str">
        <f>'1-συμβολαια'!C5</f>
        <v>δανείου ΤΟΚΟΙ</v>
      </c>
      <c r="C5" s="453">
        <f>'5-αντίγρ'!AN5</f>
        <v>0</v>
      </c>
      <c r="D5" s="453">
        <f>'5-αντίγρ'!U5+'5-αντίγρ'!Y5+'5-αντίγρ'!AA5+'5-αντίγρ'!AI5</f>
        <v>0</v>
      </c>
      <c r="E5" s="454">
        <f>'6-μεταγρ'!O5</f>
        <v>0</v>
      </c>
      <c r="F5" s="454">
        <f>'6-μεταγρ'!M5+'6-μεταγρ'!N5</f>
        <v>0</v>
      </c>
      <c r="G5" s="455">
        <f>'6-μεταγρ'!P5</f>
        <v>0</v>
      </c>
      <c r="H5" s="454">
        <f>'7-προςΔΟΥ'!P5</f>
        <v>0</v>
      </c>
      <c r="I5" s="454">
        <f>'7-προςΔΟΥ'!K5</f>
        <v>0</v>
      </c>
      <c r="J5" s="455"/>
      <c r="K5" s="455"/>
      <c r="L5" s="455"/>
      <c r="M5" s="455"/>
      <c r="N5" s="455"/>
      <c r="O5" s="455"/>
      <c r="P5" s="455"/>
      <c r="Q5" s="455"/>
      <c r="R5" s="455"/>
      <c r="S5" s="455"/>
      <c r="T5" s="455"/>
      <c r="U5" s="455"/>
      <c r="V5" s="455"/>
      <c r="W5" s="455"/>
      <c r="X5" s="455"/>
      <c r="Y5" s="455"/>
      <c r="Z5" s="455"/>
      <c r="AA5" s="455"/>
      <c r="AB5" s="455"/>
      <c r="AC5" s="455">
        <f t="shared" ref="AC5" si="8">SUM(J5:AB5)</f>
        <v>0</v>
      </c>
      <c r="AD5" s="455"/>
      <c r="AE5" s="455"/>
      <c r="AF5" s="455"/>
      <c r="AG5" s="455"/>
      <c r="AH5" s="455"/>
      <c r="AI5" s="455"/>
      <c r="AJ5" s="455"/>
      <c r="AK5" s="455"/>
      <c r="AL5" s="455"/>
      <c r="AM5" s="455"/>
      <c r="AN5" s="455"/>
      <c r="AO5" s="455"/>
      <c r="AP5" s="455"/>
      <c r="AQ5" s="455"/>
      <c r="AR5" s="455">
        <f t="shared" ref="AR5" si="9">SUM(AE5:AJ5)</f>
        <v>0</v>
      </c>
      <c r="AS5" s="455"/>
      <c r="AT5" s="455"/>
      <c r="AU5" s="455"/>
      <c r="AV5" s="455"/>
      <c r="AW5" s="455"/>
      <c r="AX5" s="455">
        <f t="shared" ref="AX5" si="10">SUM(AS5:AW5)</f>
        <v>0</v>
      </c>
      <c r="AY5" s="455"/>
      <c r="AZ5" s="455"/>
      <c r="BA5" s="455">
        <v>300</v>
      </c>
      <c r="BB5" s="455">
        <f t="shared" ref="BB5" si="11">SUM(AY5:BA5)</f>
        <v>300</v>
      </c>
      <c r="BC5" s="455"/>
      <c r="BD5" s="455"/>
      <c r="BE5" s="455"/>
      <c r="BF5" s="455"/>
      <c r="BG5" s="455"/>
      <c r="BH5" s="455"/>
      <c r="BI5" s="455"/>
      <c r="BJ5" s="455"/>
      <c r="BK5" s="455"/>
      <c r="BL5" s="455"/>
      <c r="BM5" s="424"/>
      <c r="BN5" s="456">
        <f t="shared" ref="BN5" si="12">SUM(BC5:BM5)</f>
        <v>0</v>
      </c>
      <c r="BO5" s="456"/>
      <c r="BP5" s="456"/>
      <c r="BQ5" s="456"/>
      <c r="BR5" s="456"/>
      <c r="BS5" s="456"/>
      <c r="BT5" s="456">
        <f t="shared" ref="BT5" si="13">BO5+BP5+BQ5+BR5</f>
        <v>0</v>
      </c>
      <c r="BU5" s="455">
        <f t="shared" ref="BU5" si="14">C5+E5+G5+H5+AC5-W5-Y5+AR5+AX5+BB5+BN5-BJ5+BT5-BS5</f>
        <v>300</v>
      </c>
      <c r="BV5" s="455">
        <f t="shared" ref="BV5" si="15">D5+F5+I5+W5+BJ5+BS5</f>
        <v>0</v>
      </c>
      <c r="BW5" s="437"/>
    </row>
    <row r="6" spans="1:75" s="5" customFormat="1">
      <c r="A6" s="458" t="str">
        <f>'1-συμβολαια'!A6</f>
        <v>2ο τραπ</v>
      </c>
      <c r="B6" s="457" t="str">
        <f>'1-συμβολαια'!C6</f>
        <v>δάνειο χρεωλυτικό</v>
      </c>
      <c r="C6" s="401">
        <f>'5-αντίγρ'!AN6</f>
        <v>0</v>
      </c>
      <c r="D6" s="401">
        <f>'5-αντίγρ'!U6+'5-αντίγρ'!Y6+'5-αντίγρ'!AA6+'5-αντίγρ'!AI6</f>
        <v>0</v>
      </c>
      <c r="E6" s="297">
        <f>'6-μεταγρ'!O6</f>
        <v>0</v>
      </c>
      <c r="F6" s="297">
        <f>'6-μεταγρ'!M6+'6-μεταγρ'!N6</f>
        <v>0</v>
      </c>
      <c r="G6" s="298">
        <f>'6-μεταγρ'!P6</f>
        <v>0</v>
      </c>
      <c r="H6" s="297">
        <f>'7-προςΔΟΥ'!P6</f>
        <v>0</v>
      </c>
      <c r="I6" s="297">
        <f>'7-προςΔΟΥ'!K6</f>
        <v>0</v>
      </c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>
        <f t="shared" si="0"/>
        <v>0</v>
      </c>
      <c r="AD6" s="298"/>
      <c r="AE6" s="298"/>
      <c r="AF6" s="298"/>
      <c r="AG6" s="298"/>
      <c r="AH6" s="298"/>
      <c r="AI6" s="298"/>
      <c r="AJ6" s="298"/>
      <c r="AK6" s="298"/>
      <c r="AL6" s="298"/>
      <c r="AM6" s="298"/>
      <c r="AN6" s="298"/>
      <c r="AO6" s="298"/>
      <c r="AP6" s="298"/>
      <c r="AQ6" s="298"/>
      <c r="AR6" s="298">
        <f t="shared" si="1"/>
        <v>0</v>
      </c>
      <c r="AS6" s="296">
        <v>300</v>
      </c>
      <c r="AT6" s="296"/>
      <c r="AU6" s="296">
        <v>300</v>
      </c>
      <c r="AV6" s="298"/>
      <c r="AW6" s="298"/>
      <c r="AX6" s="298">
        <f t="shared" si="2"/>
        <v>600</v>
      </c>
      <c r="AY6" s="298"/>
      <c r="AZ6" s="298"/>
      <c r="BA6" s="298">
        <v>300</v>
      </c>
      <c r="BB6" s="298">
        <f t="shared" si="3"/>
        <v>300</v>
      </c>
      <c r="BC6" s="298"/>
      <c r="BD6" s="298"/>
      <c r="BE6" s="298"/>
      <c r="BF6" s="298"/>
      <c r="BG6" s="298"/>
      <c r="BH6" s="298"/>
      <c r="BI6" s="298"/>
      <c r="BJ6" s="298"/>
      <c r="BK6" s="296"/>
      <c r="BL6" s="298"/>
      <c r="BM6" s="430"/>
      <c r="BN6" s="359">
        <f t="shared" si="4"/>
        <v>0</v>
      </c>
      <c r="BO6" s="359"/>
      <c r="BP6" s="359"/>
      <c r="BQ6" s="359"/>
      <c r="BR6" s="359"/>
      <c r="BS6" s="359"/>
      <c r="BT6" s="359">
        <f t="shared" si="5"/>
        <v>0</v>
      </c>
      <c r="BU6" s="298">
        <f t="shared" si="6"/>
        <v>900</v>
      </c>
      <c r="BV6" s="298">
        <f t="shared" si="7"/>
        <v>0</v>
      </c>
      <c r="BW6" s="327"/>
    </row>
    <row r="7" spans="1:75" s="5" customFormat="1">
      <c r="A7" s="459">
        <f>'1-συμβολαια'!A7</f>
        <v>0</v>
      </c>
      <c r="B7" s="340" t="str">
        <f>'1-συμβολαια'!C7</f>
        <v>υποθήκη</v>
      </c>
      <c r="C7" s="401">
        <f>'5-αντίγρ'!AN7</f>
        <v>2100</v>
      </c>
      <c r="D7" s="401">
        <f>'5-αντίγρ'!U7+'5-αντίγρ'!Y7+'5-αντίγρ'!AA7+'5-αντίγρ'!AI7</f>
        <v>100</v>
      </c>
      <c r="E7" s="297">
        <f>'6-μεταγρ'!O7</f>
        <v>1000</v>
      </c>
      <c r="F7" s="297">
        <f>'6-μεταγρ'!M7+'6-μεταγρ'!N7</f>
        <v>145</v>
      </c>
      <c r="G7" s="298">
        <f>'6-μεταγρ'!P7</f>
        <v>0</v>
      </c>
      <c r="H7" s="297">
        <f>'7-προςΔΟΥ'!P7</f>
        <v>0</v>
      </c>
      <c r="I7" s="297">
        <f>'7-προςΔΟΥ'!K7</f>
        <v>0</v>
      </c>
      <c r="J7" s="296"/>
      <c r="K7" s="296"/>
      <c r="L7" s="296"/>
      <c r="M7" s="296"/>
      <c r="N7" s="296"/>
      <c r="O7" s="296"/>
      <c r="P7" s="296"/>
      <c r="Q7" s="296"/>
      <c r="R7" s="296"/>
      <c r="S7" s="296"/>
      <c r="T7" s="296"/>
      <c r="U7" s="296"/>
      <c r="V7" s="296"/>
      <c r="W7" s="296"/>
      <c r="X7" s="296"/>
      <c r="Y7" s="296"/>
      <c r="Z7" s="296"/>
      <c r="AA7" s="296"/>
      <c r="AB7" s="296"/>
      <c r="AC7" s="296">
        <f t="shared" si="0"/>
        <v>0</v>
      </c>
      <c r="AD7" s="296"/>
      <c r="AE7" s="296"/>
      <c r="AF7" s="296"/>
      <c r="AG7" s="296"/>
      <c r="AH7" s="296"/>
      <c r="AI7" s="296"/>
      <c r="AJ7" s="296"/>
      <c r="AK7" s="296"/>
      <c r="AL7" s="296"/>
      <c r="AM7" s="296"/>
      <c r="AN7" s="296"/>
      <c r="AO7" s="296"/>
      <c r="AP7" s="296"/>
      <c r="AQ7" s="296"/>
      <c r="AR7" s="296">
        <f t="shared" si="1"/>
        <v>0</v>
      </c>
      <c r="AS7" s="296"/>
      <c r="AT7" s="296"/>
      <c r="AU7" s="296"/>
      <c r="AV7" s="296"/>
      <c r="AW7" s="296"/>
      <c r="AX7" s="296">
        <f t="shared" si="2"/>
        <v>0</v>
      </c>
      <c r="AY7" s="296"/>
      <c r="AZ7" s="296"/>
      <c r="BA7" s="296">
        <v>300</v>
      </c>
      <c r="BB7" s="296">
        <f t="shared" si="3"/>
        <v>300</v>
      </c>
      <c r="BC7" s="296"/>
      <c r="BD7" s="296"/>
      <c r="BE7" s="296"/>
      <c r="BF7" s="296"/>
      <c r="BG7" s="296"/>
      <c r="BH7" s="296"/>
      <c r="BI7" s="296"/>
      <c r="BJ7" s="296"/>
      <c r="BK7" s="296">
        <v>20</v>
      </c>
      <c r="BL7" s="296"/>
      <c r="BM7" s="294"/>
      <c r="BN7" s="299">
        <f t="shared" si="4"/>
        <v>20</v>
      </c>
      <c r="BO7" s="359"/>
      <c r="BP7" s="359"/>
      <c r="BQ7" s="359"/>
      <c r="BR7" s="359"/>
      <c r="BS7" s="359"/>
      <c r="BT7" s="359">
        <f t="shared" si="5"/>
        <v>0</v>
      </c>
      <c r="BU7" s="298">
        <f t="shared" si="6"/>
        <v>3420</v>
      </c>
      <c r="BV7" s="298">
        <f t="shared" si="7"/>
        <v>245</v>
      </c>
      <c r="BW7" s="331"/>
    </row>
    <row r="8" spans="1:75" s="5" customFormat="1" ht="12" thickBot="1">
      <c r="A8" s="460">
        <f>'1-συμβολαια'!A8</f>
        <v>0</v>
      </c>
      <c r="B8" s="452" t="str">
        <f>'1-συμβολαια'!C8</f>
        <v>δανείου ΤΟΚΟΙ</v>
      </c>
      <c r="C8" s="453">
        <f>'5-αντίγρ'!AN8</f>
        <v>0</v>
      </c>
      <c r="D8" s="453">
        <f>'5-αντίγρ'!U8+'5-αντίγρ'!Y8+'5-αντίγρ'!AA8+'5-αντίγρ'!AI8</f>
        <v>0</v>
      </c>
      <c r="E8" s="454">
        <f>'6-μεταγρ'!O8</f>
        <v>0</v>
      </c>
      <c r="F8" s="454">
        <f>'6-μεταγρ'!M8+'6-μεταγρ'!N8</f>
        <v>0</v>
      </c>
      <c r="G8" s="455">
        <f>'6-μεταγρ'!P8</f>
        <v>0</v>
      </c>
      <c r="H8" s="454">
        <f>'7-προςΔΟΥ'!P8</f>
        <v>0</v>
      </c>
      <c r="I8" s="454">
        <f>'7-προςΔΟΥ'!K8</f>
        <v>0</v>
      </c>
      <c r="J8" s="455"/>
      <c r="K8" s="455"/>
      <c r="L8" s="455"/>
      <c r="M8" s="455"/>
      <c r="N8" s="455"/>
      <c r="O8" s="455"/>
      <c r="P8" s="455"/>
      <c r="Q8" s="455"/>
      <c r="R8" s="455"/>
      <c r="S8" s="455"/>
      <c r="T8" s="455"/>
      <c r="U8" s="455"/>
      <c r="V8" s="455"/>
      <c r="W8" s="455"/>
      <c r="X8" s="455"/>
      <c r="Y8" s="455"/>
      <c r="Z8" s="455"/>
      <c r="AA8" s="455"/>
      <c r="AB8" s="455"/>
      <c r="AC8" s="455">
        <f t="shared" ref="AC8" si="16">SUM(J8:AB8)</f>
        <v>0</v>
      </c>
      <c r="AD8" s="455"/>
      <c r="AE8" s="455"/>
      <c r="AF8" s="455"/>
      <c r="AG8" s="455"/>
      <c r="AH8" s="455"/>
      <c r="AI8" s="455"/>
      <c r="AJ8" s="455"/>
      <c r="AK8" s="455"/>
      <c r="AL8" s="455"/>
      <c r="AM8" s="455"/>
      <c r="AN8" s="455"/>
      <c r="AO8" s="455"/>
      <c r="AP8" s="455"/>
      <c r="AQ8" s="455"/>
      <c r="AR8" s="455">
        <f t="shared" ref="AR8" si="17">SUM(AE8:AJ8)</f>
        <v>0</v>
      </c>
      <c r="AS8" s="455"/>
      <c r="AT8" s="455"/>
      <c r="AU8" s="455"/>
      <c r="AV8" s="455"/>
      <c r="AW8" s="455"/>
      <c r="AX8" s="455">
        <f t="shared" ref="AX8" si="18">SUM(AS8:AW8)</f>
        <v>0</v>
      </c>
      <c r="AY8" s="455"/>
      <c r="AZ8" s="455"/>
      <c r="BA8" s="455">
        <v>300</v>
      </c>
      <c r="BB8" s="455">
        <f t="shared" ref="BB8" si="19">SUM(AY8:BA8)</f>
        <v>300</v>
      </c>
      <c r="BC8" s="455"/>
      <c r="BD8" s="455"/>
      <c r="BE8" s="455"/>
      <c r="BF8" s="455"/>
      <c r="BG8" s="455"/>
      <c r="BH8" s="455"/>
      <c r="BI8" s="455"/>
      <c r="BJ8" s="455"/>
      <c r="BK8" s="455"/>
      <c r="BL8" s="455"/>
      <c r="BM8" s="424"/>
      <c r="BN8" s="456">
        <f t="shared" ref="BN8" si="20">SUM(BC8:BM8)</f>
        <v>0</v>
      </c>
      <c r="BO8" s="456"/>
      <c r="BP8" s="456"/>
      <c r="BQ8" s="456"/>
      <c r="BR8" s="456"/>
      <c r="BS8" s="456"/>
      <c r="BT8" s="456">
        <f t="shared" ref="BT8" si="21">BO8+BP8+BQ8+BR8</f>
        <v>0</v>
      </c>
      <c r="BU8" s="455">
        <f t="shared" ref="BU8" si="22">C8+E8+G8+H8+AC8-W8-Y8+AR8+AX8+BB8+BN8-BJ8+BT8-BS8</f>
        <v>300</v>
      </c>
      <c r="BV8" s="455">
        <f t="shared" ref="BV8" si="23">D8+F8+I8+W8+BJ8+BS8</f>
        <v>0</v>
      </c>
      <c r="BW8" s="437"/>
    </row>
    <row r="9" spans="1:75" s="5" customFormat="1">
      <c r="A9" s="473" t="str">
        <f>'1-συμβολαια'!A9</f>
        <v>3ο τραπ</v>
      </c>
      <c r="B9" s="457" t="str">
        <f>'1-συμβολαια'!C9</f>
        <v>δάνειο χρεωλυτικό</v>
      </c>
      <c r="C9" s="401">
        <f>'5-αντίγρ'!AN9</f>
        <v>0</v>
      </c>
      <c r="D9" s="401">
        <f>'5-αντίγρ'!U9+'5-αντίγρ'!Y9+'5-αντίγρ'!AA9+'5-αντίγρ'!AI9</f>
        <v>0</v>
      </c>
      <c r="E9" s="297">
        <f>'6-μεταγρ'!O9</f>
        <v>0</v>
      </c>
      <c r="F9" s="297">
        <f>'6-μεταγρ'!M9+'6-μεταγρ'!N9</f>
        <v>0</v>
      </c>
      <c r="G9" s="298">
        <f>'6-μεταγρ'!P9</f>
        <v>0</v>
      </c>
      <c r="H9" s="297">
        <f>'7-προςΔΟΥ'!P9</f>
        <v>0</v>
      </c>
      <c r="I9" s="297">
        <f>'7-προςΔΟΥ'!K9</f>
        <v>0</v>
      </c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298">
        <f t="shared" si="0"/>
        <v>0</v>
      </c>
      <c r="AD9" s="298"/>
      <c r="AE9" s="298"/>
      <c r="AF9" s="298"/>
      <c r="AG9" s="298"/>
      <c r="AH9" s="298"/>
      <c r="AI9" s="298"/>
      <c r="AJ9" s="298"/>
      <c r="AK9" s="298"/>
      <c r="AL9" s="298"/>
      <c r="AM9" s="298"/>
      <c r="AN9" s="298"/>
      <c r="AO9" s="298"/>
      <c r="AP9" s="298"/>
      <c r="AQ9" s="298"/>
      <c r="AR9" s="298">
        <f t="shared" si="1"/>
        <v>0</v>
      </c>
      <c r="AS9" s="296">
        <v>300</v>
      </c>
      <c r="AT9" s="296"/>
      <c r="AU9" s="296">
        <v>300</v>
      </c>
      <c r="AV9" s="298"/>
      <c r="AW9" s="298"/>
      <c r="AX9" s="298">
        <f t="shared" si="2"/>
        <v>600</v>
      </c>
      <c r="AY9" s="298"/>
      <c r="AZ9" s="298"/>
      <c r="BA9" s="298">
        <v>300</v>
      </c>
      <c r="BB9" s="298">
        <f t="shared" si="3"/>
        <v>300</v>
      </c>
      <c r="BC9" s="298"/>
      <c r="BD9" s="298"/>
      <c r="BE9" s="298"/>
      <c r="BF9" s="298"/>
      <c r="BG9" s="298"/>
      <c r="BH9" s="298"/>
      <c r="BI9" s="298"/>
      <c r="BJ9" s="298"/>
      <c r="BK9" s="296"/>
      <c r="BL9" s="298"/>
      <c r="BM9" s="430"/>
      <c r="BN9" s="359">
        <f t="shared" si="4"/>
        <v>0</v>
      </c>
      <c r="BO9" s="359"/>
      <c r="BP9" s="359"/>
      <c r="BQ9" s="359"/>
      <c r="BR9" s="359"/>
      <c r="BS9" s="359"/>
      <c r="BT9" s="359">
        <f t="shared" si="5"/>
        <v>0</v>
      </c>
      <c r="BU9" s="298">
        <f t="shared" si="6"/>
        <v>900</v>
      </c>
      <c r="BV9" s="298">
        <f t="shared" si="7"/>
        <v>0</v>
      </c>
      <c r="BW9" s="327"/>
    </row>
    <row r="10" spans="1:75" s="5" customFormat="1">
      <c r="A10" s="341">
        <f>'1-συμβολαια'!A10</f>
        <v>0</v>
      </c>
      <c r="B10" s="340" t="str">
        <f>'1-συμβολαια'!C10</f>
        <v>υποθήκη</v>
      </c>
      <c r="C10" s="401">
        <f>'5-αντίγρ'!AN10</f>
        <v>2100</v>
      </c>
      <c r="D10" s="401">
        <f>'5-αντίγρ'!U10+'5-αντίγρ'!Y10+'5-αντίγρ'!AA10+'5-αντίγρ'!AI10</f>
        <v>100</v>
      </c>
      <c r="E10" s="297">
        <f>'6-μεταγρ'!O10</f>
        <v>1000</v>
      </c>
      <c r="F10" s="297">
        <f>'6-μεταγρ'!M10+'6-μεταγρ'!N10</f>
        <v>145</v>
      </c>
      <c r="G10" s="298">
        <f>'6-μεταγρ'!P10</f>
        <v>0</v>
      </c>
      <c r="H10" s="297">
        <f>'7-προςΔΟΥ'!P10</f>
        <v>0</v>
      </c>
      <c r="I10" s="297">
        <f>'7-προςΔΟΥ'!K10</f>
        <v>0</v>
      </c>
      <c r="J10" s="296"/>
      <c r="K10" s="296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6"/>
      <c r="W10" s="296"/>
      <c r="X10" s="296"/>
      <c r="Y10" s="296"/>
      <c r="Z10" s="296"/>
      <c r="AA10" s="296"/>
      <c r="AB10" s="296"/>
      <c r="AC10" s="296">
        <f t="shared" si="0"/>
        <v>0</v>
      </c>
      <c r="AD10" s="296"/>
      <c r="AE10" s="296"/>
      <c r="AF10" s="296"/>
      <c r="AG10" s="296"/>
      <c r="AH10" s="296"/>
      <c r="AI10" s="296"/>
      <c r="AJ10" s="296"/>
      <c r="AK10" s="296"/>
      <c r="AL10" s="296"/>
      <c r="AM10" s="296"/>
      <c r="AN10" s="296"/>
      <c r="AO10" s="296"/>
      <c r="AP10" s="296"/>
      <c r="AQ10" s="296"/>
      <c r="AR10" s="296">
        <f t="shared" si="1"/>
        <v>0</v>
      </c>
      <c r="AS10" s="296"/>
      <c r="AT10" s="296"/>
      <c r="AU10" s="296"/>
      <c r="AV10" s="296"/>
      <c r="AW10" s="296"/>
      <c r="AX10" s="296">
        <f t="shared" si="2"/>
        <v>0</v>
      </c>
      <c r="AY10" s="296"/>
      <c r="AZ10" s="296"/>
      <c r="BA10" s="296">
        <v>300</v>
      </c>
      <c r="BB10" s="296">
        <f t="shared" si="3"/>
        <v>300</v>
      </c>
      <c r="BC10" s="296"/>
      <c r="BD10" s="296"/>
      <c r="BE10" s="296"/>
      <c r="BF10" s="296"/>
      <c r="BG10" s="296"/>
      <c r="BH10" s="296"/>
      <c r="BI10" s="296"/>
      <c r="BJ10" s="296"/>
      <c r="BK10" s="296">
        <v>20</v>
      </c>
      <c r="BL10" s="296"/>
      <c r="BM10" s="294"/>
      <c r="BN10" s="299">
        <f t="shared" si="4"/>
        <v>20</v>
      </c>
      <c r="BO10" s="359"/>
      <c r="BP10" s="359"/>
      <c r="BQ10" s="359"/>
      <c r="BR10" s="359"/>
      <c r="BS10" s="359"/>
      <c r="BT10" s="359">
        <f t="shared" si="5"/>
        <v>0</v>
      </c>
      <c r="BU10" s="298">
        <f t="shared" si="6"/>
        <v>3420</v>
      </c>
      <c r="BV10" s="298">
        <f t="shared" si="7"/>
        <v>245</v>
      </c>
      <c r="BW10" s="331"/>
    </row>
    <row r="11" spans="1:75" s="5" customFormat="1" ht="12" thickBot="1">
      <c r="A11" s="451">
        <f>'1-συμβολαια'!A11</f>
        <v>0</v>
      </c>
      <c r="B11" s="452" t="str">
        <f>'1-συμβολαια'!C11</f>
        <v>δανείου ΤΟΚΟΙ</v>
      </c>
      <c r="C11" s="453">
        <f>'5-αντίγρ'!AN11</f>
        <v>0</v>
      </c>
      <c r="D11" s="453">
        <f>'5-αντίγρ'!U11+'5-αντίγρ'!Y11+'5-αντίγρ'!AA11+'5-αντίγρ'!AI11</f>
        <v>0</v>
      </c>
      <c r="E11" s="454">
        <f>'6-μεταγρ'!O11</f>
        <v>0</v>
      </c>
      <c r="F11" s="454">
        <f>'6-μεταγρ'!M11+'6-μεταγρ'!N11</f>
        <v>0</v>
      </c>
      <c r="G11" s="455">
        <f>'6-μεταγρ'!P11</f>
        <v>0</v>
      </c>
      <c r="H11" s="454">
        <f>'7-προςΔΟΥ'!P11</f>
        <v>0</v>
      </c>
      <c r="I11" s="454">
        <f>'7-προςΔΟΥ'!K11</f>
        <v>0</v>
      </c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55">
        <f t="shared" si="0"/>
        <v>0</v>
      </c>
      <c r="AD11" s="455"/>
      <c r="AE11" s="455"/>
      <c r="AF11" s="455"/>
      <c r="AG11" s="455"/>
      <c r="AH11" s="455"/>
      <c r="AI11" s="455"/>
      <c r="AJ11" s="455"/>
      <c r="AK11" s="455"/>
      <c r="AL11" s="455"/>
      <c r="AM11" s="455"/>
      <c r="AN11" s="455"/>
      <c r="AO11" s="455"/>
      <c r="AP11" s="455"/>
      <c r="AQ11" s="455"/>
      <c r="AR11" s="455">
        <f t="shared" si="1"/>
        <v>0</v>
      </c>
      <c r="AS11" s="455"/>
      <c r="AT11" s="455"/>
      <c r="AU11" s="455"/>
      <c r="AV11" s="455"/>
      <c r="AW11" s="455"/>
      <c r="AX11" s="455">
        <f t="shared" si="2"/>
        <v>0</v>
      </c>
      <c r="AY11" s="455"/>
      <c r="AZ11" s="455"/>
      <c r="BA11" s="455">
        <v>300</v>
      </c>
      <c r="BB11" s="455">
        <f t="shared" si="3"/>
        <v>300</v>
      </c>
      <c r="BC11" s="455"/>
      <c r="BD11" s="455"/>
      <c r="BE11" s="455"/>
      <c r="BF11" s="455"/>
      <c r="BG11" s="455"/>
      <c r="BH11" s="455"/>
      <c r="BI11" s="455"/>
      <c r="BJ11" s="455"/>
      <c r="BK11" s="455"/>
      <c r="BL11" s="455"/>
      <c r="BM11" s="424"/>
      <c r="BN11" s="456">
        <f t="shared" si="4"/>
        <v>0</v>
      </c>
      <c r="BO11" s="456"/>
      <c r="BP11" s="456"/>
      <c r="BQ11" s="456"/>
      <c r="BR11" s="456"/>
      <c r="BS11" s="456"/>
      <c r="BT11" s="456">
        <f t="shared" si="5"/>
        <v>0</v>
      </c>
      <c r="BU11" s="455">
        <f t="shared" si="6"/>
        <v>300</v>
      </c>
      <c r="BV11" s="455">
        <f t="shared" si="7"/>
        <v>0</v>
      </c>
      <c r="BW11" s="437"/>
    </row>
    <row r="12" spans="1:75" s="5" customFormat="1">
      <c r="A12" s="458" t="str">
        <f>'1-συμβολαια'!A12</f>
        <v>4ο τραπ</v>
      </c>
      <c r="B12" s="457" t="str">
        <f>'1-συμβολαια'!C12</f>
        <v>δάνειο τοκοχρεωλυτικό</v>
      </c>
      <c r="C12" s="401">
        <f>'5-αντίγρ'!AN12</f>
        <v>0</v>
      </c>
      <c r="D12" s="401">
        <f>'5-αντίγρ'!U12+'5-αντίγρ'!Y12+'5-αντίγρ'!AA12+'5-αντίγρ'!AI12</f>
        <v>0</v>
      </c>
      <c r="E12" s="297">
        <f>'6-μεταγρ'!O12</f>
        <v>0</v>
      </c>
      <c r="F12" s="297">
        <f>'6-μεταγρ'!M12+'6-μεταγρ'!N12</f>
        <v>0</v>
      </c>
      <c r="G12" s="298">
        <f>'6-μεταγρ'!P12</f>
        <v>0</v>
      </c>
      <c r="H12" s="297">
        <f>'7-προςΔΟΥ'!P12</f>
        <v>0</v>
      </c>
      <c r="I12" s="297">
        <f>'7-προςΔΟΥ'!K12</f>
        <v>0</v>
      </c>
      <c r="J12" s="298"/>
      <c r="K12" s="298"/>
      <c r="L12" s="298"/>
      <c r="M12" s="298"/>
      <c r="N12" s="298"/>
      <c r="O12" s="298"/>
      <c r="P12" s="298"/>
      <c r="Q12" s="298"/>
      <c r="R12" s="298"/>
      <c r="S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298">
        <f t="shared" ref="AC12" si="24">SUM(J12:AB12)</f>
        <v>0</v>
      </c>
      <c r="AD12" s="298"/>
      <c r="AE12" s="298"/>
      <c r="AF12" s="298"/>
      <c r="AG12" s="298"/>
      <c r="AH12" s="298"/>
      <c r="AI12" s="298"/>
      <c r="AJ12" s="298"/>
      <c r="AK12" s="298"/>
      <c r="AL12" s="298"/>
      <c r="AM12" s="298"/>
      <c r="AN12" s="298"/>
      <c r="AO12" s="298"/>
      <c r="AP12" s="298"/>
      <c r="AQ12" s="298"/>
      <c r="AR12" s="298">
        <f t="shared" ref="AR12" si="25">SUM(AE12:AJ12)</f>
        <v>0</v>
      </c>
      <c r="AS12" s="296">
        <v>300</v>
      </c>
      <c r="AT12" s="296"/>
      <c r="AU12" s="296">
        <v>300</v>
      </c>
      <c r="AV12" s="298"/>
      <c r="AW12" s="298"/>
      <c r="AX12" s="298">
        <f t="shared" ref="AX12" si="26">SUM(AS12:AW12)</f>
        <v>600</v>
      </c>
      <c r="AY12" s="298"/>
      <c r="AZ12" s="298"/>
      <c r="BA12" s="298">
        <v>300</v>
      </c>
      <c r="BB12" s="298">
        <f t="shared" ref="BB12" si="27">SUM(AY12:BA12)</f>
        <v>300</v>
      </c>
      <c r="BC12" s="298"/>
      <c r="BD12" s="298"/>
      <c r="BE12" s="298"/>
      <c r="BF12" s="298"/>
      <c r="BG12" s="298"/>
      <c r="BH12" s="298"/>
      <c r="BI12" s="298"/>
      <c r="BJ12" s="298"/>
      <c r="BK12" s="296"/>
      <c r="BL12" s="298"/>
      <c r="BM12" s="430"/>
      <c r="BN12" s="359">
        <f t="shared" ref="BN12" si="28">SUM(BC12:BM12)</f>
        <v>0</v>
      </c>
      <c r="BO12" s="359"/>
      <c r="BP12" s="359"/>
      <c r="BQ12" s="359"/>
      <c r="BR12" s="359"/>
      <c r="BS12" s="359"/>
      <c r="BT12" s="359">
        <f t="shared" ref="BT12" si="29">BO12+BP12+BQ12+BR12</f>
        <v>0</v>
      </c>
      <c r="BU12" s="298">
        <f t="shared" ref="BU12" si="30">C12+E12+G12+H12+AC12-W12-Y12+AR12+AX12+BB12+BN12-BJ12+BT12-BS12</f>
        <v>900</v>
      </c>
      <c r="BV12" s="298">
        <f t="shared" ref="BV12" si="31">D12+F12+I12+W12+BJ12+BS12</f>
        <v>0</v>
      </c>
      <c r="BW12" s="327"/>
    </row>
    <row r="13" spans="1:75" s="5" customFormat="1">
      <c r="A13" s="459">
        <f>'1-συμβολαια'!A13</f>
        <v>0</v>
      </c>
      <c r="B13" s="340" t="str">
        <f>'1-συμβολαια'!C13</f>
        <v>υποθήκη δανείου</v>
      </c>
      <c r="C13" s="401">
        <f>'5-αντίγρ'!AN13</f>
        <v>2100</v>
      </c>
      <c r="D13" s="401">
        <f>'5-αντίγρ'!U13+'5-αντίγρ'!Y13+'5-αντίγρ'!AA13+'5-αντίγρ'!AI13</f>
        <v>100</v>
      </c>
      <c r="E13" s="297">
        <f>'6-μεταγρ'!O13</f>
        <v>1000</v>
      </c>
      <c r="F13" s="297">
        <f>'6-μεταγρ'!M13+'6-μεταγρ'!N13</f>
        <v>145</v>
      </c>
      <c r="G13" s="298">
        <f>'6-μεταγρ'!P13</f>
        <v>0</v>
      </c>
      <c r="H13" s="297">
        <f>'7-προςΔΟΥ'!P13</f>
        <v>0</v>
      </c>
      <c r="I13" s="297">
        <f>'7-προςΔΟΥ'!K13</f>
        <v>0</v>
      </c>
      <c r="J13" s="296"/>
      <c r="K13" s="296"/>
      <c r="L13" s="296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296"/>
      <c r="Z13" s="296"/>
      <c r="AA13" s="296"/>
      <c r="AB13" s="296"/>
      <c r="AC13" s="296">
        <f t="shared" si="0"/>
        <v>0</v>
      </c>
      <c r="AD13" s="296"/>
      <c r="AE13" s="296"/>
      <c r="AF13" s="296"/>
      <c r="AG13" s="298"/>
      <c r="AH13" s="296"/>
      <c r="AI13" s="296"/>
      <c r="AJ13" s="296"/>
      <c r="AK13" s="296"/>
      <c r="AL13" s="296"/>
      <c r="AM13" s="296"/>
      <c r="AN13" s="296"/>
      <c r="AO13" s="296"/>
      <c r="AP13" s="296"/>
      <c r="AQ13" s="296"/>
      <c r="AR13" s="296">
        <f>SUM(AE13:AO13)</f>
        <v>0</v>
      </c>
      <c r="AS13" s="296"/>
      <c r="AT13" s="296"/>
      <c r="AU13" s="296"/>
      <c r="AV13" s="296"/>
      <c r="AW13" s="296"/>
      <c r="AX13" s="296">
        <f t="shared" si="2"/>
        <v>0</v>
      </c>
      <c r="AY13" s="296"/>
      <c r="AZ13" s="296"/>
      <c r="BA13" s="296">
        <v>300</v>
      </c>
      <c r="BB13" s="296">
        <f t="shared" si="3"/>
        <v>300</v>
      </c>
      <c r="BC13" s="296"/>
      <c r="BD13" s="296"/>
      <c r="BE13" s="296"/>
      <c r="BF13" s="296"/>
      <c r="BG13" s="296"/>
      <c r="BH13" s="296"/>
      <c r="BI13" s="296"/>
      <c r="BJ13" s="296"/>
      <c r="BK13" s="296">
        <v>20</v>
      </c>
      <c r="BL13" s="296"/>
      <c r="BM13" s="294"/>
      <c r="BN13" s="299">
        <f t="shared" si="4"/>
        <v>20</v>
      </c>
      <c r="BO13" s="359"/>
      <c r="BP13" s="359"/>
      <c r="BQ13" s="359"/>
      <c r="BR13" s="359"/>
      <c r="BS13" s="359"/>
      <c r="BT13" s="359">
        <f t="shared" si="5"/>
        <v>0</v>
      </c>
      <c r="BU13" s="298">
        <f t="shared" si="6"/>
        <v>3420</v>
      </c>
      <c r="BV13" s="298">
        <f t="shared" si="7"/>
        <v>245</v>
      </c>
      <c r="BW13" s="331"/>
    </row>
    <row r="14" spans="1:75" s="5" customFormat="1" ht="12" thickBot="1">
      <c r="A14" s="460">
        <f>'1-συμβολαια'!A14</f>
        <v>0</v>
      </c>
      <c r="B14" s="452" t="str">
        <f>'1-συμβολαια'!C14</f>
        <v>δανείου ΤΟΚΟΙ</v>
      </c>
      <c r="C14" s="453">
        <f>'5-αντίγρ'!AN14</f>
        <v>0</v>
      </c>
      <c r="D14" s="453">
        <f>'5-αντίγρ'!U14+'5-αντίγρ'!Y14+'5-αντίγρ'!AA14+'5-αντίγρ'!AI14</f>
        <v>0</v>
      </c>
      <c r="E14" s="454">
        <f>'6-μεταγρ'!O14</f>
        <v>0</v>
      </c>
      <c r="F14" s="454">
        <f>'6-μεταγρ'!M14+'6-μεταγρ'!N14</f>
        <v>0</v>
      </c>
      <c r="G14" s="455">
        <f>'6-μεταγρ'!P14</f>
        <v>0</v>
      </c>
      <c r="H14" s="454">
        <f>'7-προςΔΟΥ'!P14</f>
        <v>0</v>
      </c>
      <c r="I14" s="454">
        <f>'7-προςΔΟΥ'!K14</f>
        <v>0</v>
      </c>
      <c r="J14" s="455"/>
      <c r="K14" s="455"/>
      <c r="L14" s="455"/>
      <c r="M14" s="455"/>
      <c r="N14" s="455"/>
      <c r="O14" s="455"/>
      <c r="P14" s="455"/>
      <c r="Q14" s="455"/>
      <c r="R14" s="455"/>
      <c r="S14" s="455"/>
      <c r="T14" s="455"/>
      <c r="U14" s="455"/>
      <c r="V14" s="455"/>
      <c r="W14" s="455"/>
      <c r="X14" s="455"/>
      <c r="Y14" s="455"/>
      <c r="Z14" s="455"/>
      <c r="AA14" s="455"/>
      <c r="AB14" s="455"/>
      <c r="AC14" s="455">
        <f t="shared" si="0"/>
        <v>0</v>
      </c>
      <c r="AD14" s="455"/>
      <c r="AE14" s="455"/>
      <c r="AF14" s="455"/>
      <c r="AG14" s="455"/>
      <c r="AH14" s="455"/>
      <c r="AI14" s="455"/>
      <c r="AJ14" s="455"/>
      <c r="AK14" s="455"/>
      <c r="AL14" s="455"/>
      <c r="AM14" s="455"/>
      <c r="AN14" s="455"/>
      <c r="AO14" s="455"/>
      <c r="AP14" s="455"/>
      <c r="AQ14" s="455"/>
      <c r="AR14" s="455">
        <f t="shared" si="1"/>
        <v>0</v>
      </c>
      <c r="AS14" s="455"/>
      <c r="AT14" s="455"/>
      <c r="AU14" s="455"/>
      <c r="AV14" s="455"/>
      <c r="AW14" s="455"/>
      <c r="AX14" s="455">
        <f t="shared" si="2"/>
        <v>0</v>
      </c>
      <c r="AY14" s="455"/>
      <c r="AZ14" s="455"/>
      <c r="BA14" s="455">
        <v>300</v>
      </c>
      <c r="BB14" s="455">
        <f t="shared" si="3"/>
        <v>300</v>
      </c>
      <c r="BC14" s="455"/>
      <c r="BD14" s="455"/>
      <c r="BE14" s="455"/>
      <c r="BF14" s="455"/>
      <c r="BG14" s="455"/>
      <c r="BH14" s="455"/>
      <c r="BI14" s="455"/>
      <c r="BJ14" s="455"/>
      <c r="BK14" s="455"/>
      <c r="BL14" s="455"/>
      <c r="BM14" s="424"/>
      <c r="BN14" s="456">
        <f t="shared" si="4"/>
        <v>0</v>
      </c>
      <c r="BO14" s="456"/>
      <c r="BP14" s="456"/>
      <c r="BQ14" s="456"/>
      <c r="BR14" s="456"/>
      <c r="BS14" s="456"/>
      <c r="BT14" s="456">
        <f t="shared" si="5"/>
        <v>0</v>
      </c>
      <c r="BU14" s="455">
        <f t="shared" si="6"/>
        <v>300</v>
      </c>
      <c r="BV14" s="455">
        <f t="shared" si="7"/>
        <v>0</v>
      </c>
      <c r="BW14" s="437"/>
    </row>
    <row r="15" spans="1:75" s="5" customFormat="1">
      <c r="A15" s="473" t="str">
        <f>'1-συμβολαια'!A15</f>
        <v>5ο</v>
      </c>
      <c r="B15" s="457" t="str">
        <f>'1-συμβολαια'!C15</f>
        <v>δάνειο τοκοχρεωλυτικό</v>
      </c>
      <c r="C15" s="401">
        <f>'5-αντίγρ'!AN15</f>
        <v>0</v>
      </c>
      <c r="D15" s="401">
        <f>'5-αντίγρ'!U15+'5-αντίγρ'!Y15+'5-αντίγρ'!AA15+'5-αντίγρ'!AI15</f>
        <v>0</v>
      </c>
      <c r="E15" s="297">
        <f>'6-μεταγρ'!O15</f>
        <v>0</v>
      </c>
      <c r="F15" s="297">
        <f>'6-μεταγρ'!M15+'6-μεταγρ'!N15</f>
        <v>0</v>
      </c>
      <c r="G15" s="298">
        <f>'6-μεταγρ'!P15</f>
        <v>0</v>
      </c>
      <c r="H15" s="297">
        <f>'7-προςΔΟΥ'!P15</f>
        <v>0</v>
      </c>
      <c r="I15" s="297">
        <f>'7-προςΔΟΥ'!K15</f>
        <v>0</v>
      </c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A15" s="298"/>
      <c r="AB15" s="298"/>
      <c r="AC15" s="298">
        <f t="shared" si="0"/>
        <v>0</v>
      </c>
      <c r="AD15" s="298"/>
      <c r="AE15" s="298"/>
      <c r="AF15" s="298"/>
      <c r="AG15" s="298"/>
      <c r="AH15" s="298"/>
      <c r="AI15" s="298"/>
      <c r="AJ15" s="298"/>
      <c r="AK15" s="298"/>
      <c r="AL15" s="298"/>
      <c r="AM15" s="298"/>
      <c r="AN15" s="298"/>
      <c r="AO15" s="298"/>
      <c r="AP15" s="298"/>
      <c r="AQ15" s="298"/>
      <c r="AR15" s="298">
        <f t="shared" si="1"/>
        <v>0</v>
      </c>
      <c r="AS15" s="296">
        <v>300</v>
      </c>
      <c r="AT15" s="296"/>
      <c r="AU15" s="296">
        <v>300</v>
      </c>
      <c r="AV15" s="298"/>
      <c r="AW15" s="298"/>
      <c r="AX15" s="298">
        <f t="shared" si="2"/>
        <v>600</v>
      </c>
      <c r="AY15" s="298"/>
      <c r="AZ15" s="298"/>
      <c r="BA15" s="298"/>
      <c r="BB15" s="298">
        <f t="shared" si="3"/>
        <v>0</v>
      </c>
      <c r="BC15" s="298"/>
      <c r="BD15" s="298"/>
      <c r="BE15" s="298"/>
      <c r="BF15" s="298"/>
      <c r="BG15" s="298"/>
      <c r="BH15" s="298"/>
      <c r="BI15" s="298"/>
      <c r="BJ15" s="298"/>
      <c r="BK15" s="298"/>
      <c r="BL15" s="298"/>
      <c r="BM15" s="430"/>
      <c r="BN15" s="359">
        <f t="shared" si="4"/>
        <v>0</v>
      </c>
      <c r="BO15" s="359"/>
      <c r="BP15" s="359"/>
      <c r="BQ15" s="359"/>
      <c r="BR15" s="359"/>
      <c r="BS15" s="359"/>
      <c r="BT15" s="359">
        <f t="shared" si="5"/>
        <v>0</v>
      </c>
      <c r="BU15" s="298">
        <f t="shared" si="6"/>
        <v>600</v>
      </c>
      <c r="BV15" s="298">
        <f t="shared" si="7"/>
        <v>0</v>
      </c>
      <c r="BW15" s="327"/>
    </row>
    <row r="16" spans="1:75" s="5" customFormat="1">
      <c r="A16" s="341">
        <f>'1-συμβολαια'!A16</f>
        <v>0</v>
      </c>
      <c r="B16" s="340" t="str">
        <f>'1-συμβολαια'!C16</f>
        <v>υποθήκη δανείου</v>
      </c>
      <c r="C16" s="523">
        <f>'5-αντίγρ'!AN16</f>
        <v>2100</v>
      </c>
      <c r="D16" s="523">
        <f>'5-αντίγρ'!U16+'5-αντίγρ'!Y16+'5-αντίγρ'!AA16+'5-αντίγρ'!AI16</f>
        <v>100</v>
      </c>
      <c r="E16" s="524">
        <f>'6-μεταγρ'!O16</f>
        <v>1000</v>
      </c>
      <c r="F16" s="524">
        <f>'6-μεταγρ'!M16+'6-μεταγρ'!N16</f>
        <v>145</v>
      </c>
      <c r="G16" s="296">
        <f>'6-μεταγρ'!P16</f>
        <v>0</v>
      </c>
      <c r="H16" s="524">
        <f>'7-προςΔΟΥ'!P16</f>
        <v>0</v>
      </c>
      <c r="I16" s="524">
        <f>'7-προςΔΟΥ'!K16</f>
        <v>0</v>
      </c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6">
        <f t="shared" si="0"/>
        <v>0</v>
      </c>
      <c r="AD16" s="296"/>
      <c r="AE16" s="296"/>
      <c r="AF16" s="296"/>
      <c r="AG16" s="296"/>
      <c r="AH16" s="296"/>
      <c r="AI16" s="296"/>
      <c r="AJ16" s="296"/>
      <c r="AK16" s="296"/>
      <c r="AL16" s="296"/>
      <c r="AM16" s="296"/>
      <c r="AN16" s="296"/>
      <c r="AO16" s="296"/>
      <c r="AP16" s="296"/>
      <c r="AQ16" s="296"/>
      <c r="AR16" s="296">
        <f t="shared" si="1"/>
        <v>0</v>
      </c>
      <c r="AS16" s="296"/>
      <c r="AT16" s="296"/>
      <c r="AU16" s="296"/>
      <c r="AV16" s="296"/>
      <c r="AW16" s="296"/>
      <c r="AX16" s="296">
        <f t="shared" si="2"/>
        <v>0</v>
      </c>
      <c r="AY16" s="296"/>
      <c r="AZ16" s="296"/>
      <c r="BA16" s="296">
        <v>300</v>
      </c>
      <c r="BB16" s="296">
        <f t="shared" si="3"/>
        <v>300</v>
      </c>
      <c r="BC16" s="296"/>
      <c r="BD16" s="296"/>
      <c r="BE16" s="296"/>
      <c r="BF16" s="296"/>
      <c r="BG16" s="296"/>
      <c r="BH16" s="296"/>
      <c r="BI16" s="296"/>
      <c r="BJ16" s="296"/>
      <c r="BK16" s="296"/>
      <c r="BL16" s="296"/>
      <c r="BM16" s="294"/>
      <c r="BN16" s="299">
        <f t="shared" si="4"/>
        <v>0</v>
      </c>
      <c r="BO16" s="299"/>
      <c r="BP16" s="299"/>
      <c r="BQ16" s="299"/>
      <c r="BR16" s="299"/>
      <c r="BS16" s="299"/>
      <c r="BT16" s="299">
        <f t="shared" si="5"/>
        <v>0</v>
      </c>
      <c r="BU16" s="296">
        <f t="shared" si="6"/>
        <v>3400</v>
      </c>
      <c r="BV16" s="296">
        <f t="shared" si="7"/>
        <v>245</v>
      </c>
      <c r="BW16" s="331"/>
    </row>
    <row r="17" spans="1:75" s="5" customFormat="1" ht="12" thickBot="1">
      <c r="A17" s="451">
        <f>'1-συμβολαια'!A17</f>
        <v>0</v>
      </c>
      <c r="B17" s="452" t="str">
        <f>'1-συμβολαια'!C17</f>
        <v>δανείου ΤΟΚΟΙ</v>
      </c>
      <c r="C17" s="453">
        <f>'5-αντίγρ'!AN17</f>
        <v>0</v>
      </c>
      <c r="D17" s="453">
        <f>'5-αντίγρ'!U17+'5-αντίγρ'!Y17+'5-αντίγρ'!AA17+'5-αντίγρ'!AI17</f>
        <v>0</v>
      </c>
      <c r="E17" s="454">
        <f>'6-μεταγρ'!O17</f>
        <v>0</v>
      </c>
      <c r="F17" s="454">
        <f>'6-μεταγρ'!M17+'6-μεταγρ'!N17</f>
        <v>0</v>
      </c>
      <c r="G17" s="455">
        <f>'6-μεταγρ'!P17</f>
        <v>0</v>
      </c>
      <c r="H17" s="454">
        <f>'7-προςΔΟΥ'!P17</f>
        <v>0</v>
      </c>
      <c r="I17" s="454">
        <f>'7-προςΔΟΥ'!K17</f>
        <v>0</v>
      </c>
      <c r="J17" s="455"/>
      <c r="K17" s="455"/>
      <c r="L17" s="455"/>
      <c r="M17" s="455"/>
      <c r="N17" s="455"/>
      <c r="O17" s="455"/>
      <c r="P17" s="455"/>
      <c r="Q17" s="455"/>
      <c r="R17" s="455"/>
      <c r="S17" s="455"/>
      <c r="T17" s="455"/>
      <c r="U17" s="455"/>
      <c r="V17" s="455"/>
      <c r="W17" s="455"/>
      <c r="X17" s="455"/>
      <c r="Y17" s="455"/>
      <c r="Z17" s="455"/>
      <c r="AA17" s="455"/>
      <c r="AB17" s="455"/>
      <c r="AC17" s="455">
        <f t="shared" si="0"/>
        <v>0</v>
      </c>
      <c r="AD17" s="455"/>
      <c r="AE17" s="455"/>
      <c r="AF17" s="455"/>
      <c r="AG17" s="455"/>
      <c r="AH17" s="455"/>
      <c r="AI17" s="455"/>
      <c r="AJ17" s="455"/>
      <c r="AK17" s="455"/>
      <c r="AL17" s="455"/>
      <c r="AM17" s="455"/>
      <c r="AN17" s="455"/>
      <c r="AO17" s="455"/>
      <c r="AP17" s="455"/>
      <c r="AQ17" s="455"/>
      <c r="AR17" s="455">
        <f t="shared" si="1"/>
        <v>0</v>
      </c>
      <c r="AS17" s="455"/>
      <c r="AT17" s="455"/>
      <c r="AU17" s="455"/>
      <c r="AV17" s="455"/>
      <c r="AW17" s="455"/>
      <c r="AX17" s="455">
        <f t="shared" si="2"/>
        <v>0</v>
      </c>
      <c r="AY17" s="455"/>
      <c r="AZ17" s="455"/>
      <c r="BA17" s="455">
        <v>300</v>
      </c>
      <c r="BB17" s="455">
        <f t="shared" si="3"/>
        <v>300</v>
      </c>
      <c r="BC17" s="455"/>
      <c r="BD17" s="455"/>
      <c r="BE17" s="455"/>
      <c r="BF17" s="455"/>
      <c r="BG17" s="455"/>
      <c r="BH17" s="455"/>
      <c r="BI17" s="455"/>
      <c r="BJ17" s="455"/>
      <c r="BK17" s="455"/>
      <c r="BL17" s="455"/>
      <c r="BM17" s="424"/>
      <c r="BN17" s="456">
        <f t="shared" si="4"/>
        <v>0</v>
      </c>
      <c r="BO17" s="456"/>
      <c r="BP17" s="456"/>
      <c r="BQ17" s="456"/>
      <c r="BR17" s="456"/>
      <c r="BS17" s="456"/>
      <c r="BT17" s="456">
        <f t="shared" si="5"/>
        <v>0</v>
      </c>
      <c r="BU17" s="455">
        <f t="shared" si="6"/>
        <v>300</v>
      </c>
      <c r="BV17" s="455">
        <f t="shared" si="7"/>
        <v>0</v>
      </c>
      <c r="BW17" s="437"/>
    </row>
    <row r="18" spans="1:75" s="5" customFormat="1" ht="12" thickBot="1">
      <c r="A18" s="517" t="str">
        <f>'1-συμβολαια'!A18</f>
        <v>6ο</v>
      </c>
      <c r="B18" s="525" t="str">
        <f>'1-συμβολαια'!C18</f>
        <v>υποθήκη δανείου 10.392 συμπληρωματική πράξη [μονο για κ-15</v>
      </c>
      <c r="C18" s="526">
        <f>'5-αντίγρ'!AN18</f>
        <v>2450</v>
      </c>
      <c r="D18" s="526">
        <f>'5-αντίγρ'!U18+'5-αντίγρ'!Y18+'5-αντίγρ'!AA18+'5-αντίγρ'!AI18</f>
        <v>100</v>
      </c>
      <c r="E18" s="527">
        <f>'6-μεταγρ'!O18</f>
        <v>1000</v>
      </c>
      <c r="F18" s="527">
        <f>'6-μεταγρ'!M18+'6-μεταγρ'!N18</f>
        <v>145</v>
      </c>
      <c r="G18" s="528">
        <f>'6-μεταγρ'!P18</f>
        <v>0</v>
      </c>
      <c r="H18" s="527">
        <f>'7-προςΔΟΥ'!P18</f>
        <v>0</v>
      </c>
      <c r="I18" s="527">
        <f>'7-προςΔΟΥ'!K18</f>
        <v>0</v>
      </c>
      <c r="J18" s="528"/>
      <c r="K18" s="528"/>
      <c r="L18" s="528"/>
      <c r="M18" s="528"/>
      <c r="N18" s="528"/>
      <c r="O18" s="528"/>
      <c r="P18" s="528"/>
      <c r="Q18" s="528"/>
      <c r="R18" s="528"/>
      <c r="S18" s="528"/>
      <c r="T18" s="528"/>
      <c r="U18" s="528"/>
      <c r="V18" s="528"/>
      <c r="W18" s="528"/>
      <c r="X18" s="528"/>
      <c r="Y18" s="528"/>
      <c r="Z18" s="528"/>
      <c r="AA18" s="528"/>
      <c r="AB18" s="528"/>
      <c r="AC18" s="528">
        <f t="shared" si="0"/>
        <v>0</v>
      </c>
      <c r="AD18" s="528"/>
      <c r="AE18" s="528"/>
      <c r="AF18" s="528"/>
      <c r="AG18" s="528"/>
      <c r="AH18" s="528"/>
      <c r="AI18" s="528"/>
      <c r="AJ18" s="528"/>
      <c r="AK18" s="528"/>
      <c r="AL18" s="528"/>
      <c r="AM18" s="528"/>
      <c r="AN18" s="528"/>
      <c r="AO18" s="528"/>
      <c r="AP18" s="528"/>
      <c r="AQ18" s="528"/>
      <c r="AR18" s="528">
        <f t="shared" si="1"/>
        <v>0</v>
      </c>
      <c r="AS18" s="528">
        <v>800</v>
      </c>
      <c r="AT18" s="528"/>
      <c r="AU18" s="528">
        <v>800</v>
      </c>
      <c r="AV18" s="528"/>
      <c r="AW18" s="528"/>
      <c r="AX18" s="528">
        <f t="shared" si="2"/>
        <v>1600</v>
      </c>
      <c r="AY18" s="528"/>
      <c r="AZ18" s="528"/>
      <c r="BA18" s="528">
        <v>300</v>
      </c>
      <c r="BB18" s="528">
        <f t="shared" si="3"/>
        <v>300</v>
      </c>
      <c r="BC18" s="528"/>
      <c r="BD18" s="528"/>
      <c r="BE18" s="528"/>
      <c r="BF18" s="528"/>
      <c r="BG18" s="528"/>
      <c r="BH18" s="528"/>
      <c r="BI18" s="528"/>
      <c r="BJ18" s="528"/>
      <c r="BK18" s="528">
        <v>20</v>
      </c>
      <c r="BL18" s="528"/>
      <c r="BM18" s="529"/>
      <c r="BN18" s="530">
        <f t="shared" si="4"/>
        <v>20</v>
      </c>
      <c r="BO18" s="530"/>
      <c r="BP18" s="530"/>
      <c r="BQ18" s="530"/>
      <c r="BR18" s="530"/>
      <c r="BS18" s="530"/>
      <c r="BT18" s="530">
        <f t="shared" si="5"/>
        <v>0</v>
      </c>
      <c r="BU18" s="528">
        <f t="shared" si="6"/>
        <v>5370</v>
      </c>
      <c r="BV18" s="528">
        <f t="shared" si="7"/>
        <v>245</v>
      </c>
      <c r="BW18" s="531"/>
    </row>
    <row r="19" spans="1:75" s="7" customFormat="1">
      <c r="A19" s="807" t="s">
        <v>45</v>
      </c>
      <c r="B19" s="808"/>
      <c r="C19" s="163">
        <f t="shared" ref="C19:AC19" si="32">SUM(C3:C18)</f>
        <v>12950</v>
      </c>
      <c r="D19" s="163">
        <f t="shared" si="32"/>
        <v>600</v>
      </c>
      <c r="E19" s="163">
        <f t="shared" si="32"/>
        <v>6000</v>
      </c>
      <c r="F19" s="163">
        <f t="shared" si="32"/>
        <v>870</v>
      </c>
      <c r="G19" s="163">
        <f t="shared" si="32"/>
        <v>0</v>
      </c>
      <c r="H19" s="163">
        <f t="shared" si="32"/>
        <v>0</v>
      </c>
      <c r="I19" s="163">
        <f t="shared" si="32"/>
        <v>0</v>
      </c>
      <c r="J19" s="163">
        <f t="shared" si="32"/>
        <v>0</v>
      </c>
      <c r="K19" s="163">
        <f t="shared" si="32"/>
        <v>0</v>
      </c>
      <c r="L19" s="163">
        <f t="shared" si="32"/>
        <v>0</v>
      </c>
      <c r="M19" s="163">
        <f t="shared" si="32"/>
        <v>0</v>
      </c>
      <c r="N19" s="163">
        <f t="shared" si="32"/>
        <v>0</v>
      </c>
      <c r="O19" s="163">
        <f t="shared" si="32"/>
        <v>0</v>
      </c>
      <c r="P19" s="163">
        <f t="shared" si="32"/>
        <v>0</v>
      </c>
      <c r="Q19" s="163">
        <f t="shared" si="32"/>
        <v>0</v>
      </c>
      <c r="R19" s="163">
        <f t="shared" si="32"/>
        <v>0</v>
      </c>
      <c r="S19" s="163">
        <f t="shared" si="32"/>
        <v>0</v>
      </c>
      <c r="T19" s="163">
        <f t="shared" si="32"/>
        <v>0</v>
      </c>
      <c r="U19" s="163">
        <f t="shared" si="32"/>
        <v>0</v>
      </c>
      <c r="V19" s="163">
        <f t="shared" si="32"/>
        <v>0</v>
      </c>
      <c r="W19" s="163">
        <f t="shared" si="32"/>
        <v>0</v>
      </c>
      <c r="X19" s="163">
        <f t="shared" si="32"/>
        <v>0</v>
      </c>
      <c r="Y19" s="163">
        <f t="shared" si="32"/>
        <v>0</v>
      </c>
      <c r="Z19" s="163">
        <f t="shared" si="32"/>
        <v>0</v>
      </c>
      <c r="AA19" s="163">
        <f t="shared" si="32"/>
        <v>0</v>
      </c>
      <c r="AB19" s="163">
        <f t="shared" si="32"/>
        <v>0</v>
      </c>
      <c r="AC19" s="163">
        <f t="shared" si="32"/>
        <v>0</v>
      </c>
      <c r="AD19" s="163"/>
      <c r="AE19" s="163">
        <f t="shared" ref="AE19:BV19" si="33">SUM(AE3:AE18)</f>
        <v>0</v>
      </c>
      <c r="AF19" s="163">
        <f t="shared" si="33"/>
        <v>0</v>
      </c>
      <c r="AG19" s="163">
        <f t="shared" si="33"/>
        <v>900</v>
      </c>
      <c r="AH19" s="163">
        <f t="shared" si="33"/>
        <v>0</v>
      </c>
      <c r="AI19" s="163">
        <f t="shared" si="33"/>
        <v>0</v>
      </c>
      <c r="AJ19" s="389">
        <f t="shared" si="33"/>
        <v>0</v>
      </c>
      <c r="AK19" s="163">
        <f t="shared" si="33"/>
        <v>0</v>
      </c>
      <c r="AL19" s="163">
        <f t="shared" si="33"/>
        <v>300</v>
      </c>
      <c r="AM19" s="163">
        <f t="shared" si="33"/>
        <v>0</v>
      </c>
      <c r="AN19" s="163">
        <f t="shared" si="33"/>
        <v>0</v>
      </c>
      <c r="AO19" s="163">
        <f t="shared" si="33"/>
        <v>0</v>
      </c>
      <c r="AP19" s="163">
        <f t="shared" si="33"/>
        <v>0</v>
      </c>
      <c r="AQ19" s="163">
        <f t="shared" si="33"/>
        <v>0</v>
      </c>
      <c r="AR19" s="163">
        <f t="shared" si="33"/>
        <v>900</v>
      </c>
      <c r="AS19" s="163">
        <f t="shared" si="33"/>
        <v>2800</v>
      </c>
      <c r="AT19" s="390">
        <f t="shared" si="33"/>
        <v>0</v>
      </c>
      <c r="AU19" s="163">
        <f t="shared" si="33"/>
        <v>2800</v>
      </c>
      <c r="AV19" s="390">
        <f t="shared" si="33"/>
        <v>0</v>
      </c>
      <c r="AW19" s="390">
        <f t="shared" si="33"/>
        <v>0</v>
      </c>
      <c r="AX19" s="163">
        <f t="shared" si="33"/>
        <v>5600</v>
      </c>
      <c r="AY19" s="163">
        <f t="shared" si="33"/>
        <v>0</v>
      </c>
      <c r="AZ19" s="390">
        <f t="shared" si="33"/>
        <v>0</v>
      </c>
      <c r="BA19" s="163">
        <f t="shared" si="33"/>
        <v>5000</v>
      </c>
      <c r="BB19" s="163">
        <f t="shared" si="33"/>
        <v>5000</v>
      </c>
      <c r="BC19" s="163">
        <f t="shared" si="33"/>
        <v>0</v>
      </c>
      <c r="BD19" s="163">
        <f t="shared" si="33"/>
        <v>0</v>
      </c>
      <c r="BE19" s="163">
        <f t="shared" si="33"/>
        <v>0</v>
      </c>
      <c r="BF19" s="163">
        <f t="shared" si="33"/>
        <v>0</v>
      </c>
      <c r="BG19" s="163">
        <f t="shared" si="33"/>
        <v>0</v>
      </c>
      <c r="BH19" s="163">
        <f t="shared" si="33"/>
        <v>0</v>
      </c>
      <c r="BI19" s="163">
        <f t="shared" si="33"/>
        <v>0</v>
      </c>
      <c r="BJ19" s="163">
        <f t="shared" si="33"/>
        <v>0</v>
      </c>
      <c r="BK19" s="163">
        <f t="shared" si="33"/>
        <v>100</v>
      </c>
      <c r="BL19" s="163">
        <f t="shared" si="33"/>
        <v>30</v>
      </c>
      <c r="BM19" s="163">
        <f t="shared" si="33"/>
        <v>0</v>
      </c>
      <c r="BN19" s="163">
        <f t="shared" si="33"/>
        <v>130</v>
      </c>
      <c r="BO19" s="163">
        <f t="shared" si="33"/>
        <v>0</v>
      </c>
      <c r="BP19" s="163">
        <f t="shared" si="33"/>
        <v>0</v>
      </c>
      <c r="BQ19" s="163">
        <f t="shared" si="33"/>
        <v>0</v>
      </c>
      <c r="BR19" s="163">
        <f t="shared" si="33"/>
        <v>0</v>
      </c>
      <c r="BS19" s="163">
        <f t="shared" si="33"/>
        <v>0</v>
      </c>
      <c r="BT19" s="163">
        <f t="shared" si="33"/>
        <v>0</v>
      </c>
      <c r="BU19" s="163">
        <f t="shared" si="33"/>
        <v>30580</v>
      </c>
      <c r="BV19" s="163">
        <f t="shared" si="33"/>
        <v>1470</v>
      </c>
      <c r="BW19" s="390"/>
    </row>
    <row r="20" spans="1:75" ht="11.25" customHeight="1"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7"/>
      <c r="BV20" s="7"/>
      <c r="BW20" s="2"/>
    </row>
    <row r="21" spans="1:75" ht="11.25" customHeight="1">
      <c r="C21" s="134"/>
      <c r="D21" s="134"/>
      <c r="E21" s="2"/>
      <c r="F21" s="2"/>
      <c r="G21" s="2"/>
      <c r="H21" s="2"/>
      <c r="I21" s="2"/>
      <c r="J21" s="170" t="s">
        <v>421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17" t="s">
        <v>432</v>
      </c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161" t="s">
        <v>175</v>
      </c>
      <c r="AT21" s="2"/>
      <c r="AU21" s="2"/>
      <c r="AV21" s="2"/>
      <c r="AW21" s="2"/>
      <c r="AX21" s="2"/>
      <c r="AY21" s="161" t="s">
        <v>187</v>
      </c>
      <c r="AZ21" s="2"/>
      <c r="BA21" s="2"/>
      <c r="BB21" s="2"/>
      <c r="BC21" s="161" t="s">
        <v>200</v>
      </c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 t="s">
        <v>484</v>
      </c>
      <c r="BP21" s="2"/>
      <c r="BQ21" s="2"/>
      <c r="BR21" s="2"/>
      <c r="BS21" s="2"/>
      <c r="BT21" s="2"/>
      <c r="BU21" s="7"/>
      <c r="BV21" s="7"/>
      <c r="BW21" s="2"/>
    </row>
    <row r="22" spans="1:75" ht="11.25" customHeight="1">
      <c r="C22" s="134"/>
      <c r="D22" s="134"/>
      <c r="E22" s="2"/>
      <c r="F22" s="2"/>
      <c r="G22" s="2"/>
      <c r="H22" s="2"/>
      <c r="I22" s="2"/>
      <c r="J22" s="4"/>
      <c r="K22" s="170" t="s">
        <v>422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170" t="s">
        <v>170</v>
      </c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65" t="s">
        <v>178</v>
      </c>
      <c r="AU22" s="2"/>
      <c r="AV22" s="2"/>
      <c r="AW22" s="2"/>
      <c r="AX22" s="2"/>
      <c r="AY22" s="2"/>
      <c r="AZ22" s="264" t="s">
        <v>188</v>
      </c>
      <c r="BA22" s="2"/>
      <c r="BB22" s="2"/>
      <c r="BC22" s="2"/>
      <c r="BD22" s="182" t="s">
        <v>203</v>
      </c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 t="s">
        <v>485</v>
      </c>
      <c r="BQ22" s="2"/>
      <c r="BR22" s="2"/>
      <c r="BS22" s="2"/>
      <c r="BT22" s="2"/>
      <c r="BU22" s="7"/>
      <c r="BV22" s="7"/>
      <c r="BW22" s="2"/>
    </row>
    <row r="23" spans="1:75" ht="11.25" customHeight="1">
      <c r="C23" s="134"/>
      <c r="D23" s="134"/>
      <c r="E23" s="2"/>
      <c r="F23" s="2"/>
      <c r="G23" s="2"/>
      <c r="H23" s="2"/>
      <c r="I23" s="2"/>
      <c r="J23" s="4"/>
      <c r="K23" s="4"/>
      <c r="L23" s="170" t="s">
        <v>423</v>
      </c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2"/>
      <c r="AD23" s="2"/>
      <c r="AE23" s="2"/>
      <c r="AF23" s="2"/>
      <c r="AG23" s="17" t="s">
        <v>433</v>
      </c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4" t="s">
        <v>176</v>
      </c>
      <c r="AV23" s="2"/>
      <c r="AW23" s="2"/>
      <c r="AX23" s="2"/>
      <c r="AY23" s="2"/>
      <c r="AZ23" s="2"/>
      <c r="BA23" s="161" t="s">
        <v>189</v>
      </c>
      <c r="BB23" s="2"/>
      <c r="BC23" s="2"/>
      <c r="BD23" s="2"/>
      <c r="BE23" s="161" t="s">
        <v>204</v>
      </c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 t="s">
        <v>31</v>
      </c>
      <c r="BR23" s="2"/>
      <c r="BS23" s="2"/>
      <c r="BT23" s="2"/>
      <c r="BU23" s="7"/>
      <c r="BV23" s="7"/>
      <c r="BW23" s="2"/>
    </row>
    <row r="24" spans="1:75" ht="11.25" customHeight="1">
      <c r="C24" s="134"/>
      <c r="D24" s="134"/>
      <c r="E24" s="2"/>
      <c r="F24" s="2"/>
      <c r="G24" s="2"/>
      <c r="H24" s="2"/>
      <c r="I24" s="2"/>
      <c r="J24" s="4"/>
      <c r="K24" s="4"/>
      <c r="L24" s="4"/>
      <c r="M24" s="184" t="s">
        <v>424</v>
      </c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2"/>
      <c r="AD24" s="2"/>
      <c r="AE24" s="2"/>
      <c r="AF24" s="2"/>
      <c r="AG24" s="2"/>
      <c r="AH24" s="117" t="s">
        <v>434</v>
      </c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65" t="s">
        <v>177</v>
      </c>
      <c r="AW24" s="2"/>
      <c r="AX24" s="2"/>
      <c r="AY24" s="2"/>
      <c r="AZ24" s="2"/>
      <c r="BA24" s="2"/>
      <c r="BB24" s="2"/>
      <c r="BC24" s="2"/>
      <c r="BD24" s="2"/>
      <c r="BE24" s="2"/>
      <c r="BF24" s="182" t="s">
        <v>206</v>
      </c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 t="s">
        <v>486</v>
      </c>
      <c r="BS24" s="2"/>
      <c r="BT24" s="2"/>
      <c r="BU24" s="7"/>
      <c r="BV24" s="7"/>
      <c r="BW24" s="2"/>
    </row>
    <row r="25" spans="1:75" ht="11.25" customHeight="1">
      <c r="C25" s="134"/>
      <c r="D25" s="134"/>
      <c r="E25" s="2"/>
      <c r="F25" s="2"/>
      <c r="G25" s="2"/>
      <c r="H25" s="2"/>
      <c r="I25" s="2"/>
      <c r="J25" s="4"/>
      <c r="K25" s="4"/>
      <c r="L25" s="4"/>
      <c r="M25" s="4"/>
      <c r="N25" s="161" t="s">
        <v>425</v>
      </c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2"/>
      <c r="AD25" s="2"/>
      <c r="AE25" s="2"/>
      <c r="AF25" s="2"/>
      <c r="AG25" s="2"/>
      <c r="AH25" s="2"/>
      <c r="AI25" s="17" t="s">
        <v>435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64" t="s">
        <v>184</v>
      </c>
      <c r="AX25" s="2"/>
      <c r="AY25" s="2"/>
      <c r="AZ25" s="2"/>
      <c r="BA25" s="2"/>
      <c r="BB25" s="2"/>
      <c r="BC25" s="2"/>
      <c r="BD25" s="2"/>
      <c r="BE25" s="2"/>
      <c r="BF25" s="2"/>
      <c r="BG25" s="161" t="s">
        <v>207</v>
      </c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 t="s">
        <v>57</v>
      </c>
      <c r="BT25" s="2"/>
      <c r="BU25" s="7"/>
      <c r="BV25" s="7"/>
    </row>
    <row r="26" spans="1:75" ht="11.25" customHeight="1">
      <c r="C26" s="134"/>
      <c r="D26" s="134"/>
      <c r="E26" s="2"/>
      <c r="F26" s="2"/>
      <c r="G26" s="2"/>
      <c r="H26" s="2"/>
      <c r="I26" s="2"/>
      <c r="J26" s="4"/>
      <c r="K26" s="4"/>
      <c r="L26" s="4"/>
      <c r="M26" s="4"/>
      <c r="N26" s="4"/>
      <c r="O26" s="161" t="s">
        <v>479</v>
      </c>
      <c r="P26" s="4"/>
      <c r="Q26" s="184"/>
      <c r="R26" s="184"/>
      <c r="S26" s="184"/>
      <c r="T26" s="4"/>
      <c r="U26" s="4"/>
      <c r="V26" s="4"/>
      <c r="W26" s="4"/>
      <c r="X26" s="4"/>
      <c r="Y26" s="4"/>
      <c r="Z26" s="4"/>
      <c r="AA26" s="4"/>
      <c r="AB26" s="4"/>
      <c r="AC26" s="2"/>
      <c r="AD26" s="2"/>
      <c r="AE26" s="2"/>
      <c r="AF26" s="2"/>
      <c r="AG26" s="2"/>
      <c r="AH26" s="2"/>
      <c r="AI26" s="2"/>
      <c r="AJ26" s="263" t="s">
        <v>436</v>
      </c>
      <c r="AK26" s="117"/>
      <c r="AL26" s="117"/>
      <c r="AM26" s="117"/>
      <c r="AN26" s="117"/>
      <c r="AO26" s="117"/>
      <c r="AP26" s="117"/>
      <c r="AQ26" s="117"/>
      <c r="AR26" s="2"/>
      <c r="AS26" s="2"/>
      <c r="AT26" s="2"/>
      <c r="AU26" s="2"/>
      <c r="AV26" s="2"/>
      <c r="AW26" s="2"/>
      <c r="AX26" s="2"/>
      <c r="AY26" s="2"/>
      <c r="AZ26" s="2"/>
      <c r="BA26" s="161" t="s">
        <v>195</v>
      </c>
      <c r="BB26" s="2"/>
      <c r="BC26" s="2"/>
      <c r="BD26" s="2"/>
      <c r="BE26" s="2"/>
      <c r="BF26" s="2"/>
      <c r="BG26" s="2"/>
      <c r="BH26" s="182" t="s">
        <v>208</v>
      </c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7"/>
      <c r="BV26" s="7"/>
    </row>
    <row r="27" spans="1:75">
      <c r="A27" s="54"/>
      <c r="B27" s="532"/>
      <c r="C27" s="84"/>
      <c r="D27" s="84"/>
      <c r="E27" s="4"/>
      <c r="F27" s="4"/>
      <c r="G27" s="2"/>
      <c r="H27" s="2"/>
      <c r="I27" s="2"/>
      <c r="J27" s="4"/>
      <c r="K27" s="4"/>
      <c r="L27" s="4"/>
      <c r="M27" s="4"/>
      <c r="N27" s="4"/>
      <c r="O27" s="4"/>
      <c r="P27" s="184" t="s">
        <v>426</v>
      </c>
      <c r="Q27" s="184"/>
      <c r="R27" s="184"/>
      <c r="S27" s="184"/>
      <c r="T27" s="4"/>
      <c r="U27" s="4"/>
      <c r="V27" s="4"/>
      <c r="W27" s="4"/>
      <c r="X27" s="4"/>
      <c r="Y27" s="4"/>
      <c r="Z27" s="4"/>
      <c r="AA27" s="4"/>
      <c r="AB27" s="4"/>
      <c r="AC27" s="2"/>
      <c r="AD27" s="2"/>
      <c r="AE27" s="2"/>
      <c r="AF27" s="2"/>
      <c r="AG27" s="2"/>
      <c r="AH27" s="2"/>
      <c r="AI27" s="2"/>
      <c r="AJ27" s="2"/>
      <c r="AK27" s="169" t="s">
        <v>437</v>
      </c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65" t="s">
        <v>193</v>
      </c>
      <c r="BB27" s="2"/>
      <c r="BC27" s="2"/>
      <c r="BD27" s="2"/>
      <c r="BE27" s="2"/>
      <c r="BF27" s="2"/>
      <c r="BG27" s="2"/>
      <c r="BH27" s="2"/>
      <c r="BI27" s="161" t="s">
        <v>209</v>
      </c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7"/>
      <c r="BV27" s="7"/>
    </row>
    <row r="28" spans="1:75">
      <c r="A28" s="54"/>
      <c r="B28" s="533"/>
      <c r="C28" s="84"/>
      <c r="D28" s="84"/>
      <c r="E28" s="4"/>
      <c r="F28" s="4"/>
      <c r="G28" s="2"/>
      <c r="H28" s="2"/>
      <c r="I28" s="2" t="s">
        <v>550</v>
      </c>
      <c r="J28" s="4"/>
      <c r="K28" s="4"/>
      <c r="L28" s="4"/>
      <c r="M28" s="4"/>
      <c r="N28" s="4"/>
      <c r="O28" s="4"/>
      <c r="P28" s="4"/>
      <c r="Q28" s="161" t="s">
        <v>447</v>
      </c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2"/>
      <c r="AD28" s="2"/>
      <c r="AE28" s="2"/>
      <c r="AF28" s="2"/>
      <c r="AG28" s="2"/>
      <c r="AH28" s="2"/>
      <c r="AI28" s="2"/>
      <c r="AJ28" s="2"/>
      <c r="AK28" s="2"/>
      <c r="AL28" s="117" t="s">
        <v>476</v>
      </c>
      <c r="AM28" s="117"/>
      <c r="AN28" s="117"/>
      <c r="AO28" s="117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161" t="s">
        <v>194</v>
      </c>
      <c r="BB28" s="2"/>
      <c r="BC28" s="2"/>
      <c r="BD28" s="2"/>
      <c r="BE28" s="2"/>
      <c r="BF28" s="2"/>
      <c r="BG28" s="2"/>
      <c r="BH28" s="2"/>
      <c r="BI28" s="2"/>
      <c r="BJ28" s="182" t="s">
        <v>277</v>
      </c>
      <c r="BK28" s="182"/>
      <c r="BL28" s="182"/>
      <c r="BM28" s="2"/>
      <c r="BN28" s="2"/>
      <c r="BO28" s="2"/>
      <c r="BP28" s="2"/>
      <c r="BQ28" s="2"/>
      <c r="BR28" s="2"/>
      <c r="BS28" s="2"/>
      <c r="BT28" s="2"/>
      <c r="BU28" s="7"/>
      <c r="BV28" s="7"/>
    </row>
    <row r="29" spans="1:75">
      <c r="A29" s="54"/>
      <c r="B29" s="534"/>
      <c r="C29" s="84"/>
      <c r="D29" s="84"/>
      <c r="E29" s="4"/>
      <c r="F29" s="4"/>
      <c r="G29" s="2"/>
      <c r="H29" s="2"/>
      <c r="I29" s="2"/>
      <c r="J29" s="4"/>
      <c r="K29" s="4"/>
      <c r="L29" s="4"/>
      <c r="M29" s="4"/>
      <c r="N29" s="4"/>
      <c r="O29" s="4"/>
      <c r="P29" s="4"/>
      <c r="Q29" s="4"/>
      <c r="R29" s="183" t="s">
        <v>448</v>
      </c>
      <c r="S29" s="184"/>
      <c r="T29" s="4"/>
      <c r="U29" s="4"/>
      <c r="V29" s="4"/>
      <c r="W29" s="4"/>
      <c r="X29" s="4"/>
      <c r="Y29" s="4"/>
      <c r="Z29" s="4"/>
      <c r="AA29" s="4"/>
      <c r="AB29" s="4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169" t="s">
        <v>477</v>
      </c>
      <c r="AN29" s="2"/>
      <c r="AO29" s="169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182" t="s">
        <v>196</v>
      </c>
      <c r="BB29" s="2"/>
      <c r="BC29" s="2"/>
      <c r="BD29" s="2"/>
      <c r="BE29" s="2"/>
      <c r="BF29" s="2"/>
      <c r="BG29" s="2"/>
      <c r="BH29" s="2"/>
      <c r="BI29" s="2"/>
      <c r="BJ29" s="2"/>
      <c r="BK29" s="161" t="s">
        <v>465</v>
      </c>
      <c r="BL29" s="161"/>
      <c r="BM29" s="2"/>
      <c r="BN29" s="2"/>
      <c r="BO29" s="2"/>
      <c r="BP29" s="2"/>
      <c r="BQ29" s="2"/>
      <c r="BR29" s="2"/>
      <c r="BS29" s="2"/>
      <c r="BT29" s="2"/>
      <c r="BU29" s="7"/>
      <c r="BV29" s="7"/>
    </row>
    <row r="30" spans="1:75">
      <c r="C30" s="79"/>
      <c r="D30" s="79"/>
      <c r="E30" s="84"/>
      <c r="F30" s="84"/>
      <c r="G30" s="84"/>
      <c r="H30" s="84"/>
      <c r="I30" s="2"/>
      <c r="J30" s="84"/>
      <c r="K30" s="84"/>
      <c r="L30" s="84"/>
      <c r="M30" s="84"/>
      <c r="N30" s="4"/>
      <c r="O30" s="4"/>
      <c r="P30" s="4"/>
      <c r="Q30" s="4"/>
      <c r="R30" s="4"/>
      <c r="S30" s="161" t="s">
        <v>473</v>
      </c>
      <c r="T30" s="4"/>
      <c r="U30" s="4"/>
      <c r="V30" s="4"/>
      <c r="W30" s="4"/>
      <c r="X30" s="4"/>
      <c r="Y30" s="4"/>
      <c r="Z30" s="4"/>
      <c r="AA30" s="4"/>
      <c r="AB30" s="4"/>
      <c r="AC30" s="2"/>
      <c r="AD30" s="2"/>
      <c r="AE30" s="2"/>
      <c r="AF30" s="2"/>
      <c r="AG30" s="84"/>
      <c r="AH30" s="84"/>
      <c r="AI30" s="84"/>
      <c r="AJ30" s="84"/>
      <c r="AK30" s="84"/>
      <c r="AL30" s="84"/>
      <c r="AM30" s="84"/>
      <c r="AN30" s="117" t="s">
        <v>438</v>
      </c>
      <c r="AO30" s="117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187" t="s">
        <v>243</v>
      </c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184" t="s">
        <v>464</v>
      </c>
      <c r="BM30" s="84"/>
      <c r="BN30" s="84"/>
      <c r="BO30" s="84"/>
      <c r="BP30" s="84"/>
      <c r="BQ30" s="84"/>
      <c r="BR30" s="84"/>
      <c r="BS30" s="84"/>
      <c r="BT30" s="84"/>
      <c r="BU30" s="7"/>
      <c r="BV30" s="7"/>
    </row>
    <row r="31" spans="1:75">
      <c r="C31" s="79"/>
      <c r="D31" s="79"/>
      <c r="J31" s="84"/>
      <c r="K31" s="84"/>
      <c r="L31" s="84"/>
      <c r="M31" s="84"/>
      <c r="N31" s="84"/>
      <c r="O31" s="84"/>
      <c r="P31" s="4"/>
      <c r="Q31" s="4"/>
      <c r="R31" s="4"/>
      <c r="S31" s="4"/>
      <c r="T31" s="184" t="s">
        <v>480</v>
      </c>
      <c r="U31" s="4"/>
      <c r="V31" s="4"/>
      <c r="W31" s="4"/>
      <c r="X31" s="4"/>
      <c r="Y31" s="4"/>
      <c r="Z31" s="4"/>
      <c r="AA31" s="4"/>
      <c r="AB31" s="4"/>
      <c r="AC31" s="2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2"/>
      <c r="AO31" s="169" t="s">
        <v>439</v>
      </c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188" t="s">
        <v>244</v>
      </c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  <c r="BU31" s="7"/>
      <c r="BV31" s="7"/>
    </row>
    <row r="32" spans="1:75">
      <c r="C32" s="79"/>
      <c r="D32" s="79"/>
      <c r="L32" s="84"/>
      <c r="M32" s="84"/>
      <c r="N32" s="84"/>
      <c r="O32" s="84"/>
      <c r="P32" s="4"/>
      <c r="Q32" s="4"/>
      <c r="R32" s="4"/>
      <c r="S32" s="4"/>
      <c r="T32" s="4"/>
      <c r="U32" s="184" t="s">
        <v>427</v>
      </c>
      <c r="V32" s="4"/>
      <c r="W32" s="4"/>
      <c r="X32" s="4"/>
      <c r="Y32" s="4"/>
      <c r="Z32" s="4"/>
      <c r="AA32" s="4"/>
      <c r="AB32" s="4"/>
      <c r="AC32" s="2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187" t="s">
        <v>245</v>
      </c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  <c r="BU32" s="7"/>
      <c r="BV32" s="7"/>
    </row>
    <row r="33" spans="3:74" ht="20.25">
      <c r="C33" s="79"/>
      <c r="D33" s="79"/>
      <c r="L33" s="84"/>
      <c r="M33" s="84"/>
      <c r="N33" s="84"/>
      <c r="O33" s="84"/>
      <c r="P33" s="84"/>
      <c r="Q33" s="84"/>
      <c r="R33" s="84"/>
      <c r="S33" s="84"/>
      <c r="T33" s="4"/>
      <c r="U33" s="4"/>
      <c r="V33" s="161" t="s">
        <v>428</v>
      </c>
      <c r="W33" s="4"/>
      <c r="X33" s="4"/>
      <c r="Y33" s="4"/>
      <c r="Z33" s="4"/>
      <c r="AA33" s="4"/>
      <c r="AB33" s="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380" t="s">
        <v>502</v>
      </c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  <c r="BU33" s="7"/>
      <c r="BV33" s="7"/>
    </row>
    <row r="34" spans="3:74">
      <c r="C34" s="79"/>
      <c r="D34" s="79"/>
      <c r="L34" s="84"/>
      <c r="M34" s="84"/>
      <c r="N34" s="84"/>
      <c r="O34" s="84"/>
      <c r="P34" s="84"/>
      <c r="Q34" s="84"/>
      <c r="R34" s="84"/>
      <c r="S34" s="84"/>
      <c r="T34" s="4"/>
      <c r="U34" s="4"/>
      <c r="V34" s="4"/>
      <c r="W34" s="183" t="s">
        <v>429</v>
      </c>
      <c r="X34" s="4"/>
      <c r="Y34" s="4"/>
      <c r="Z34" s="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7"/>
      <c r="BV34" s="7"/>
    </row>
    <row r="35" spans="3:74">
      <c r="L35" s="84"/>
      <c r="M35" s="84"/>
      <c r="N35" s="84"/>
      <c r="O35" s="84"/>
      <c r="P35" s="84"/>
      <c r="Q35" s="84"/>
      <c r="R35" s="84"/>
      <c r="S35" s="84"/>
      <c r="T35" s="4"/>
      <c r="U35" s="4"/>
      <c r="V35" s="4"/>
      <c r="W35" s="4"/>
      <c r="X35" s="184" t="s">
        <v>430</v>
      </c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3:74">
      <c r="K36" s="3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161" t="s">
        <v>274</v>
      </c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3:74">
      <c r="K37" s="3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184" t="s">
        <v>431</v>
      </c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  <row r="38" spans="3:74">
      <c r="K38" s="3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</row>
    <row r="39" spans="3:74"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</row>
    <row r="40" spans="3:74"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</row>
    <row r="41" spans="3:74"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</row>
    <row r="42" spans="3:74"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</row>
    <row r="43" spans="3:74"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</row>
    <row r="44" spans="3:74"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</row>
    <row r="45" spans="3:74"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</row>
    <row r="46" spans="3:74"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</row>
    <row r="47" spans="3:74"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</row>
    <row r="48" spans="3:74"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</row>
    <row r="49" spans="12:72"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</row>
    <row r="50" spans="12:72"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</row>
  </sheetData>
  <mergeCells count="13">
    <mergeCell ref="BU1:BW1"/>
    <mergeCell ref="A19:B19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46"/>
  <sheetViews>
    <sheetView workbookViewId="0">
      <pane ySplit="2" topLeftCell="A3" activePane="bottomLeft" state="frozen"/>
      <selection pane="bottomLeft" activeCell="M37" sqref="M37"/>
    </sheetView>
  </sheetViews>
  <sheetFormatPr defaultRowHeight="11.25"/>
  <cols>
    <col min="1" max="1" width="10.28515625" style="7" customWidth="1"/>
    <col min="2" max="2" width="9.42578125" style="142" customWidth="1"/>
    <col min="3" max="3" width="47.2851562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831" t="s">
        <v>1</v>
      </c>
      <c r="B1" s="833" t="s">
        <v>2</v>
      </c>
      <c r="C1" s="835" t="s">
        <v>0</v>
      </c>
      <c r="D1" s="837" t="s">
        <v>7</v>
      </c>
      <c r="E1" s="826" t="s">
        <v>6</v>
      </c>
      <c r="F1" s="827"/>
      <c r="G1" s="828" t="s">
        <v>5</v>
      </c>
      <c r="H1" s="829"/>
      <c r="I1" s="826" t="s">
        <v>62</v>
      </c>
      <c r="J1" s="827"/>
      <c r="K1" s="842" t="s">
        <v>9</v>
      </c>
      <c r="L1" s="626" t="s">
        <v>440</v>
      </c>
      <c r="M1" s="844"/>
      <c r="N1" s="626" t="s">
        <v>81</v>
      </c>
      <c r="O1" s="627"/>
      <c r="P1" s="627"/>
      <c r="Q1" s="627"/>
      <c r="R1" s="627"/>
      <c r="S1" s="838" t="s">
        <v>83</v>
      </c>
      <c r="T1" s="838"/>
      <c r="U1" s="838"/>
      <c r="V1" s="838"/>
      <c r="W1" s="838"/>
      <c r="X1" s="838"/>
    </row>
    <row r="2" spans="1:24" ht="15.75" customHeight="1" thickBot="1">
      <c r="A2" s="832"/>
      <c r="B2" s="834"/>
      <c r="C2" s="836"/>
      <c r="D2" s="698"/>
      <c r="E2" s="58"/>
      <c r="F2" s="31" t="s">
        <v>9</v>
      </c>
      <c r="G2" s="58"/>
      <c r="H2" s="59" t="s">
        <v>9</v>
      </c>
      <c r="I2" s="58"/>
      <c r="J2" s="31" t="s">
        <v>9</v>
      </c>
      <c r="K2" s="843"/>
      <c r="L2" s="261"/>
      <c r="M2" s="186" t="s">
        <v>530</v>
      </c>
      <c r="N2" s="189" t="s">
        <v>130</v>
      </c>
      <c r="O2" s="189" t="s">
        <v>440</v>
      </c>
      <c r="P2" s="189" t="s">
        <v>358</v>
      </c>
      <c r="Q2" s="189" t="s">
        <v>57</v>
      </c>
      <c r="R2" s="189" t="s">
        <v>129</v>
      </c>
      <c r="S2" s="839" t="s">
        <v>444</v>
      </c>
      <c r="T2" s="840"/>
      <c r="U2" s="840"/>
      <c r="V2" s="840"/>
      <c r="W2" s="841"/>
      <c r="X2" s="190" t="s">
        <v>45</v>
      </c>
    </row>
    <row r="3" spans="1:24" s="5" customFormat="1">
      <c r="A3" s="341" t="str">
        <f>'1-συμβολαια'!A3</f>
        <v>1ο τραπ</v>
      </c>
      <c r="B3" s="357">
        <f>'1-συμβολαια'!B3</f>
        <v>32605</v>
      </c>
      <c r="C3" s="340" t="str">
        <f>'1-συμβολαια'!C3</f>
        <v>δάνειο χρεωλυτικό</v>
      </c>
      <c r="D3" s="342">
        <f>'1-συμβολαια'!D3</f>
        <v>500000</v>
      </c>
      <c r="E3" s="295"/>
      <c r="F3" s="295"/>
      <c r="G3" s="295"/>
      <c r="H3" s="295"/>
      <c r="I3" s="295"/>
      <c r="J3" s="295"/>
      <c r="K3" s="291">
        <f>'1-συμβολαια'!N3</f>
        <v>0</v>
      </c>
      <c r="L3" s="291">
        <f>'2-δικαιώμ'!O3+'5-αντίγρ'!O3</f>
        <v>1535</v>
      </c>
      <c r="M3" s="291">
        <v>45</v>
      </c>
      <c r="N3" s="291">
        <f>'1-συμβολαια'!O3</f>
        <v>11725</v>
      </c>
      <c r="O3" s="291">
        <f t="shared" ref="O3:O18" si="0">L3-M3</f>
        <v>1490</v>
      </c>
      <c r="P3" s="291">
        <f>'8-κ-15-17'!AG3</f>
        <v>6500.0000000000009</v>
      </c>
      <c r="Q3" s="291">
        <f>'11-χαρτόσ'!L3+'13-ντιΜιΧο'!BV3</f>
        <v>0</v>
      </c>
      <c r="R3" s="291">
        <f>'13-ντιΜιΧο'!BU3</f>
        <v>3330</v>
      </c>
      <c r="S3" s="300"/>
      <c r="T3" s="293"/>
      <c r="U3" s="293"/>
      <c r="V3" s="293"/>
      <c r="W3" s="293"/>
      <c r="X3" s="295"/>
    </row>
    <row r="4" spans="1:24" s="5" customFormat="1">
      <c r="A4" s="341">
        <f>'1-συμβολαια'!A4</f>
        <v>0</v>
      </c>
      <c r="B4" s="357">
        <f>'1-συμβολαια'!B4</f>
        <v>0</v>
      </c>
      <c r="C4" s="340" t="str">
        <f>'1-συμβολαια'!C4</f>
        <v>υποθήκη</v>
      </c>
      <c r="D4" s="342">
        <f>'1-συμβολαια'!D4</f>
        <v>900000</v>
      </c>
      <c r="E4" s="295"/>
      <c r="F4" s="295"/>
      <c r="G4" s="295"/>
      <c r="H4" s="295"/>
      <c r="I4" s="295"/>
      <c r="J4" s="295"/>
      <c r="K4" s="291">
        <f>'1-συμβολαια'!N4</f>
        <v>0</v>
      </c>
      <c r="L4" s="291">
        <f>'2-δικαιώμ'!O4+'5-αντίγρ'!O4</f>
        <v>1762.9999999999998</v>
      </c>
      <c r="M4" s="291"/>
      <c r="N4" s="291">
        <f>'1-συμβολαια'!O4</f>
        <v>12797</v>
      </c>
      <c r="O4" s="291">
        <f t="shared" si="0"/>
        <v>1762.9999999999998</v>
      </c>
      <c r="P4" s="291">
        <f>'8-κ-15-17'!AG4</f>
        <v>11700.000000000002</v>
      </c>
      <c r="Q4" s="291">
        <f>'11-χαρτόσ'!L4+'13-ντιΜιΧο'!BV4</f>
        <v>245</v>
      </c>
      <c r="R4" s="291">
        <f>'13-ντιΜιΧο'!BU4</f>
        <v>3420</v>
      </c>
      <c r="S4" s="300"/>
      <c r="T4" s="293"/>
      <c r="U4" s="293"/>
      <c r="V4" s="293"/>
      <c r="W4" s="293"/>
      <c r="X4" s="295"/>
    </row>
    <row r="5" spans="1:24" s="5" customFormat="1" ht="12" thickBot="1">
      <c r="A5" s="451">
        <f>'1-συμβολαια'!A5</f>
        <v>0</v>
      </c>
      <c r="B5" s="461">
        <f>'1-συμβολαια'!B5</f>
        <v>0</v>
      </c>
      <c r="C5" s="452" t="str">
        <f>'1-συμβολαια'!C5</f>
        <v>δανείου ΤΟΚΟΙ</v>
      </c>
      <c r="D5" s="462">
        <f>'1-συμβολαια'!D5</f>
        <v>1142850</v>
      </c>
      <c r="E5" s="418"/>
      <c r="F5" s="418"/>
      <c r="G5" s="418"/>
      <c r="H5" s="418"/>
      <c r="I5" s="418"/>
      <c r="J5" s="418"/>
      <c r="K5" s="417">
        <f>'1-συμβολαια'!N5</f>
        <v>0</v>
      </c>
      <c r="L5" s="417">
        <f>'2-δικαιώμ'!O5+'5-αντίγρ'!O5</f>
        <v>2181.9162500000002</v>
      </c>
      <c r="M5" s="417"/>
      <c r="N5" s="417">
        <f>'1-συμβολαια'!O5</f>
        <v>14270.858749999999</v>
      </c>
      <c r="O5" s="417">
        <f t="shared" si="0"/>
        <v>2181.9162500000002</v>
      </c>
      <c r="P5" s="417">
        <f>'8-κ-15-17'!AG5</f>
        <v>14857.050000000001</v>
      </c>
      <c r="Q5" s="417">
        <f>'11-χαρτόσ'!L5+'13-ντιΜιΧο'!BV5</f>
        <v>0</v>
      </c>
      <c r="R5" s="417">
        <f>'13-ντιΜιΧο'!BU5</f>
        <v>300</v>
      </c>
      <c r="S5" s="463"/>
      <c r="T5" s="419"/>
      <c r="U5" s="419"/>
      <c r="V5" s="419"/>
      <c r="W5" s="419"/>
      <c r="X5" s="418"/>
    </row>
    <row r="6" spans="1:24" s="5" customFormat="1">
      <c r="A6" s="458" t="str">
        <f>'1-συμβολαια'!A6</f>
        <v>2ο τραπ</v>
      </c>
      <c r="B6" s="357">
        <f>'1-συμβολαια'!B6</f>
        <v>33342</v>
      </c>
      <c r="C6" s="457" t="str">
        <f>'1-συμβολαια'!C6</f>
        <v>δάνειο χρεωλυτικό</v>
      </c>
      <c r="D6" s="464">
        <f>'1-συμβολαια'!D6</f>
        <v>250000</v>
      </c>
      <c r="E6" s="292"/>
      <c r="F6" s="292"/>
      <c r="G6" s="292"/>
      <c r="H6" s="292"/>
      <c r="I6" s="292"/>
      <c r="J6" s="292"/>
      <c r="K6" s="291">
        <f>'1-συμβολαια'!N6</f>
        <v>0</v>
      </c>
      <c r="L6" s="291">
        <f>'2-δικαιώμ'!O6+'5-αντίγρ'!O6</f>
        <v>641.75</v>
      </c>
      <c r="M6" s="291">
        <v>45</v>
      </c>
      <c r="N6" s="291">
        <f>'1-συμβολαια'!O6</f>
        <v>5543.25</v>
      </c>
      <c r="O6" s="291">
        <f t="shared" si="0"/>
        <v>596.75</v>
      </c>
      <c r="P6" s="291">
        <f>'8-κ-15-17'!AG6</f>
        <v>3250.0000000000005</v>
      </c>
      <c r="Q6" s="291">
        <f>'11-χαρτόσ'!L6+'13-ντιΜιΧο'!BV6</f>
        <v>0</v>
      </c>
      <c r="R6" s="291">
        <f>'13-ντιΜιΧο'!BU6</f>
        <v>900</v>
      </c>
      <c r="S6" s="300"/>
      <c r="T6" s="465"/>
      <c r="U6" s="465"/>
      <c r="V6" s="465"/>
      <c r="W6" s="465"/>
      <c r="X6" s="292"/>
    </row>
    <row r="7" spans="1:24" s="5" customFormat="1">
      <c r="A7" s="459">
        <f>'1-συμβολαια'!A7</f>
        <v>0</v>
      </c>
      <c r="B7" s="357">
        <f>'1-συμβολαια'!B7</f>
        <v>0</v>
      </c>
      <c r="C7" s="340" t="str">
        <f>'1-συμβολαια'!C7</f>
        <v>υποθήκη</v>
      </c>
      <c r="D7" s="342">
        <f>'1-συμβολαια'!D7</f>
        <v>450000</v>
      </c>
      <c r="E7" s="295"/>
      <c r="F7" s="295"/>
      <c r="G7" s="295"/>
      <c r="H7" s="295"/>
      <c r="I7" s="295"/>
      <c r="J7" s="295"/>
      <c r="K7" s="291">
        <f>'1-συμβολαια'!N7</f>
        <v>0</v>
      </c>
      <c r="L7" s="291">
        <f>'2-δικαιώμ'!O7+'5-αντίγρ'!O7</f>
        <v>986.75</v>
      </c>
      <c r="M7" s="291"/>
      <c r="N7" s="291">
        <f>'1-συμβολαια'!O7</f>
        <v>8398.25</v>
      </c>
      <c r="O7" s="291">
        <f t="shared" si="0"/>
        <v>986.75</v>
      </c>
      <c r="P7" s="291">
        <f>'8-κ-15-17'!AG7</f>
        <v>5850.0000000000009</v>
      </c>
      <c r="Q7" s="291">
        <f>'11-χαρτόσ'!L7+'13-ντιΜιΧο'!BV7</f>
        <v>245</v>
      </c>
      <c r="R7" s="291">
        <f>'13-ντιΜιΧο'!BU7</f>
        <v>3420</v>
      </c>
      <c r="S7" s="300"/>
      <c r="T7" s="293"/>
      <c r="U7" s="293"/>
      <c r="V7" s="293"/>
      <c r="W7" s="293"/>
      <c r="X7" s="295"/>
    </row>
    <row r="8" spans="1:24" s="5" customFormat="1" ht="12" thickBot="1">
      <c r="A8" s="460">
        <f>'1-συμβολαια'!A8</f>
        <v>0</v>
      </c>
      <c r="B8" s="461">
        <f>'1-συμβολαια'!B8</f>
        <v>0</v>
      </c>
      <c r="C8" s="452" t="str">
        <f>'1-συμβολαια'!C8</f>
        <v>δανείου ΤΟΚΟΙ</v>
      </c>
      <c r="D8" s="462">
        <f>'1-συμβολαια'!D8</f>
        <v>571425</v>
      </c>
      <c r="E8" s="418"/>
      <c r="F8" s="418"/>
      <c r="G8" s="418"/>
      <c r="H8" s="418"/>
      <c r="I8" s="418"/>
      <c r="J8" s="418"/>
      <c r="K8" s="417">
        <f>'1-συμβολαια'!N8</f>
        <v>0</v>
      </c>
      <c r="L8" s="417">
        <f>'2-δικαιώμ'!O8+'5-αντίγρ'!O8</f>
        <v>1196.2081249999999</v>
      </c>
      <c r="M8" s="417"/>
      <c r="N8" s="417">
        <f>'1-συμβολαια'!O8</f>
        <v>8685.1793749999997</v>
      </c>
      <c r="O8" s="417">
        <f t="shared" si="0"/>
        <v>1196.2081249999999</v>
      </c>
      <c r="P8" s="417">
        <f>'8-κ-15-17'!AG8</f>
        <v>7428.5250000000005</v>
      </c>
      <c r="Q8" s="417">
        <f>'11-χαρτόσ'!L8+'13-ντιΜιΧο'!BV8</f>
        <v>0</v>
      </c>
      <c r="R8" s="417">
        <f>'13-ντιΜιΧο'!BU8</f>
        <v>300</v>
      </c>
      <c r="S8" s="463"/>
      <c r="T8" s="419"/>
      <c r="U8" s="419"/>
      <c r="V8" s="419"/>
      <c r="W8" s="419"/>
      <c r="X8" s="418"/>
    </row>
    <row r="9" spans="1:24" s="5" customFormat="1">
      <c r="A9" s="473" t="str">
        <f>'1-συμβολαια'!A9</f>
        <v>3ο τραπ</v>
      </c>
      <c r="B9" s="357">
        <f>'1-συμβολαια'!B9</f>
        <v>33571</v>
      </c>
      <c r="C9" s="457" t="str">
        <f>'1-συμβολαια'!C9</f>
        <v>δάνειο χρεωλυτικό</v>
      </c>
      <c r="D9" s="464">
        <f>'1-συμβολαια'!D9</f>
        <v>1750000</v>
      </c>
      <c r="E9" s="292"/>
      <c r="F9" s="292"/>
      <c r="G9" s="292"/>
      <c r="H9" s="292"/>
      <c r="I9" s="292"/>
      <c r="J9" s="292"/>
      <c r="K9" s="291">
        <f>'1-συμβολαια'!N9</f>
        <v>0</v>
      </c>
      <c r="L9" s="291">
        <f>'2-δικαιώμ'!O9+'5-αντίγρ'!O9</f>
        <v>3229.2499999999995</v>
      </c>
      <c r="M9" s="291">
        <v>45</v>
      </c>
      <c r="N9" s="291">
        <f>'1-συμβολαια'!O9</f>
        <v>20205.75</v>
      </c>
      <c r="O9" s="291">
        <f t="shared" si="0"/>
        <v>3184.2499999999995</v>
      </c>
      <c r="P9" s="291">
        <f>'8-κ-15-17'!AG9</f>
        <v>22750.000000000004</v>
      </c>
      <c r="Q9" s="291">
        <f>'11-χαρτόσ'!L9+'13-ντιΜιΧο'!BV9</f>
        <v>0</v>
      </c>
      <c r="R9" s="291">
        <f>'13-ντιΜιΧο'!BU9</f>
        <v>900</v>
      </c>
      <c r="S9" s="300"/>
      <c r="T9" s="465"/>
      <c r="U9" s="465"/>
      <c r="V9" s="465"/>
      <c r="W9" s="465"/>
      <c r="X9" s="292"/>
    </row>
    <row r="10" spans="1:24" s="5" customFormat="1">
      <c r="A10" s="341">
        <f>'1-συμβολαια'!A10</f>
        <v>0</v>
      </c>
      <c r="B10" s="357">
        <f>'1-συμβολαια'!B10</f>
        <v>0</v>
      </c>
      <c r="C10" s="340" t="str">
        <f>'1-συμβολαια'!C10</f>
        <v>υποθήκη</v>
      </c>
      <c r="D10" s="342">
        <f>'1-συμβολαια'!D10</f>
        <v>3150000</v>
      </c>
      <c r="E10" s="295"/>
      <c r="F10" s="295"/>
      <c r="G10" s="295"/>
      <c r="H10" s="295"/>
      <c r="I10" s="295"/>
      <c r="J10" s="295"/>
      <c r="K10" s="291">
        <f>'1-συμβολαια'!N10</f>
        <v>0</v>
      </c>
      <c r="L10" s="291">
        <f>'2-δικαιώμ'!O10+'5-αντίγρ'!O10</f>
        <v>5644.25</v>
      </c>
      <c r="M10" s="291"/>
      <c r="N10" s="291">
        <f>'1-συμβολαια'!O10</f>
        <v>34790.75</v>
      </c>
      <c r="O10" s="291">
        <f t="shared" si="0"/>
        <v>5644.25</v>
      </c>
      <c r="P10" s="291">
        <f>'8-κ-15-17'!AG10</f>
        <v>40950</v>
      </c>
      <c r="Q10" s="291">
        <f>'11-χαρτόσ'!L10+'13-ντιΜιΧο'!BV10</f>
        <v>245</v>
      </c>
      <c r="R10" s="291">
        <f>'13-ντιΜιΧο'!BU10</f>
        <v>3420</v>
      </c>
      <c r="S10" s="300"/>
      <c r="T10" s="293"/>
      <c r="U10" s="293"/>
      <c r="V10" s="293"/>
      <c r="W10" s="293"/>
      <c r="X10" s="295"/>
    </row>
    <row r="11" spans="1:24" s="5" customFormat="1" ht="12" thickBot="1">
      <c r="A11" s="451">
        <f>'1-συμβολαια'!A11</f>
        <v>0</v>
      </c>
      <c r="B11" s="461">
        <f>'1-συμβολαια'!B11</f>
        <v>0</v>
      </c>
      <c r="C11" s="452" t="str">
        <f>'1-συμβολαια'!C11</f>
        <v>δανείου ΤΟΚΟΙ</v>
      </c>
      <c r="D11" s="462">
        <f>'1-συμβολαια'!D11</f>
        <v>3999975</v>
      </c>
      <c r="E11" s="418"/>
      <c r="F11" s="418"/>
      <c r="G11" s="418"/>
      <c r="H11" s="418"/>
      <c r="I11" s="418"/>
      <c r="J11" s="418"/>
      <c r="K11" s="417">
        <f>'1-συμβολαια'!N11</f>
        <v>0</v>
      </c>
      <c r="L11" s="417">
        <f>'2-δικαιώμ'!O11+'5-αντίγρ'!O11</f>
        <v>7110.4568750000008</v>
      </c>
      <c r="M11" s="417"/>
      <c r="N11" s="417">
        <f>'1-συμβολαια'!O11</f>
        <v>42199.255624999998</v>
      </c>
      <c r="O11" s="417">
        <f t="shared" si="0"/>
        <v>7110.4568750000008</v>
      </c>
      <c r="P11" s="417">
        <f>'8-κ-15-17'!AG11</f>
        <v>51999.675000000003</v>
      </c>
      <c r="Q11" s="417">
        <f>'11-χαρτόσ'!L11+'13-ντιΜιΧο'!BV11</f>
        <v>0</v>
      </c>
      <c r="R11" s="417">
        <f>'13-ντιΜιΧο'!BU11</f>
        <v>300</v>
      </c>
      <c r="S11" s="463"/>
      <c r="T11" s="419"/>
      <c r="U11" s="419"/>
      <c r="V11" s="419"/>
      <c r="W11" s="419"/>
      <c r="X11" s="418"/>
    </row>
    <row r="12" spans="1:24" s="5" customFormat="1">
      <c r="A12" s="458" t="str">
        <f>'1-συμβολαια'!A12</f>
        <v>4ο τραπ</v>
      </c>
      <c r="B12" s="357">
        <f>'1-συμβολαια'!B12</f>
        <v>33707</v>
      </c>
      <c r="C12" s="457" t="str">
        <f>'1-συμβολαια'!C12</f>
        <v>δάνειο τοκοχρεωλυτικό</v>
      </c>
      <c r="D12" s="464">
        <f>'1-συμβολαια'!D12</f>
        <v>5000000</v>
      </c>
      <c r="E12" s="292"/>
      <c r="F12" s="292"/>
      <c r="G12" s="292"/>
      <c r="H12" s="292"/>
      <c r="I12" s="292"/>
      <c r="J12" s="292"/>
      <c r="K12" s="291">
        <f>'1-συμβολαια'!N12</f>
        <v>0</v>
      </c>
      <c r="L12" s="291">
        <f>'2-δικαιώμ'!O12+'5-αντίγρ'!O12</f>
        <v>8835.5</v>
      </c>
      <c r="M12" s="291">
        <v>314</v>
      </c>
      <c r="N12" s="291">
        <f>'1-συμβολαια'!O12</f>
        <v>51974.5</v>
      </c>
      <c r="O12" s="291">
        <f t="shared" si="0"/>
        <v>8521.5</v>
      </c>
      <c r="P12" s="291">
        <f>'8-κ-15-17'!AG12</f>
        <v>65000.000000000007</v>
      </c>
      <c r="Q12" s="291">
        <f>'11-χαρτόσ'!L12+'13-ντιΜιΧο'!BV12</f>
        <v>0</v>
      </c>
      <c r="R12" s="291">
        <f>'13-ντιΜιΧο'!BU12</f>
        <v>900</v>
      </c>
      <c r="S12" s="300"/>
      <c r="T12" s="465"/>
      <c r="U12" s="465"/>
      <c r="V12" s="465"/>
      <c r="W12" s="465"/>
      <c r="X12" s="292"/>
    </row>
    <row r="13" spans="1:24" s="5" customFormat="1">
      <c r="A13" s="459">
        <f>'1-συμβολαια'!A13</f>
        <v>0</v>
      </c>
      <c r="B13" s="357">
        <f>'1-συμβολαια'!B13</f>
        <v>0</v>
      </c>
      <c r="C13" s="340" t="str">
        <f>'1-συμβολαια'!C13</f>
        <v>υποθήκη δανείου</v>
      </c>
      <c r="D13" s="342">
        <f>'1-συμβολαια'!D13</f>
        <v>9000000</v>
      </c>
      <c r="E13" s="295"/>
      <c r="F13" s="295"/>
      <c r="G13" s="295"/>
      <c r="H13" s="295"/>
      <c r="I13" s="295"/>
      <c r="J13" s="295"/>
      <c r="K13" s="291">
        <f>'1-συμβολαια'!N13</f>
        <v>0</v>
      </c>
      <c r="L13" s="291">
        <f>'2-δικαιώμ'!O13+'5-αντίγρ'!O13</f>
        <v>15735.5</v>
      </c>
      <c r="M13" s="291"/>
      <c r="N13" s="291">
        <f>'1-συμβολαια'!O13</f>
        <v>91974.5</v>
      </c>
      <c r="O13" s="291">
        <f t="shared" si="0"/>
        <v>15735.5</v>
      </c>
      <c r="P13" s="291">
        <f>'8-κ-15-17'!AG13</f>
        <v>117000.00000000001</v>
      </c>
      <c r="Q13" s="291">
        <f>'11-χαρτόσ'!L13+'13-ντιΜιΧο'!BV13</f>
        <v>245</v>
      </c>
      <c r="R13" s="291">
        <f>'13-ντιΜιΧο'!BU13</f>
        <v>3420</v>
      </c>
      <c r="S13" s="300"/>
      <c r="T13" s="293"/>
      <c r="U13" s="293"/>
      <c r="V13" s="293"/>
      <c r="W13" s="293"/>
      <c r="X13" s="295"/>
    </row>
    <row r="14" spans="1:24" s="5" customFormat="1" ht="12" thickBot="1">
      <c r="A14" s="460">
        <f>'1-συμβολαια'!A14</f>
        <v>0</v>
      </c>
      <c r="B14" s="461">
        <f>'1-συμβολαια'!B14</f>
        <v>0</v>
      </c>
      <c r="C14" s="452" t="str">
        <f>'1-συμβολαια'!C14</f>
        <v>δανείου ΤΟΚΟΙ</v>
      </c>
      <c r="D14" s="462">
        <f>'1-συμβολαια'!D14</f>
        <v>11428500</v>
      </c>
      <c r="E14" s="418"/>
      <c r="F14" s="418"/>
      <c r="G14" s="418"/>
      <c r="H14" s="418"/>
      <c r="I14" s="418"/>
      <c r="J14" s="418"/>
      <c r="K14" s="417">
        <f>'1-συμβολαια'!N14</f>
        <v>0</v>
      </c>
      <c r="L14" s="417">
        <f>'2-δικαιώμ'!O14+'5-αντίγρ'!O14</f>
        <v>19924.662499999999</v>
      </c>
      <c r="M14" s="417"/>
      <c r="N14" s="417">
        <f>'1-συμβολαια'!O14</f>
        <v>114813.08749999999</v>
      </c>
      <c r="O14" s="417">
        <f t="shared" si="0"/>
        <v>19924.662499999999</v>
      </c>
      <c r="P14" s="417">
        <f>'8-κ-15-17'!AG14</f>
        <v>148570.5</v>
      </c>
      <c r="Q14" s="417">
        <f>'11-χαρτόσ'!L14+'13-ντιΜιΧο'!BV14</f>
        <v>0</v>
      </c>
      <c r="R14" s="417">
        <f>'13-ντιΜιΧο'!BU14</f>
        <v>300</v>
      </c>
      <c r="S14" s="463"/>
      <c r="T14" s="419"/>
      <c r="U14" s="419"/>
      <c r="V14" s="419"/>
      <c r="W14" s="419"/>
      <c r="X14" s="418"/>
    </row>
    <row r="15" spans="1:24" s="5" customFormat="1">
      <c r="A15" s="473" t="str">
        <f>'1-συμβολαια'!A15</f>
        <v>5ο</v>
      </c>
      <c r="B15" s="357">
        <f>'1-συμβολαια'!B15</f>
        <v>33711</v>
      </c>
      <c r="C15" s="457" t="str">
        <f>'1-συμβολαια'!C15</f>
        <v>δάνειο τοκοχρεωλυτικό</v>
      </c>
      <c r="D15" s="464">
        <f>'1-συμβολαια'!D15</f>
        <v>300000</v>
      </c>
      <c r="E15" s="292"/>
      <c r="F15" s="292"/>
      <c r="G15" s="292"/>
      <c r="H15" s="292"/>
      <c r="I15" s="292"/>
      <c r="J15" s="292"/>
      <c r="K15" s="291">
        <f>'1-συμβολαια'!N15</f>
        <v>-2024</v>
      </c>
      <c r="L15" s="291">
        <f>'2-δικαιώμ'!O15+'5-αντίγρ'!O15</f>
        <v>728</v>
      </c>
      <c r="M15" s="291"/>
      <c r="N15" s="291">
        <f>'1-συμβολαια'!O15</f>
        <v>8056</v>
      </c>
      <c r="O15" s="291">
        <f t="shared" si="0"/>
        <v>728</v>
      </c>
      <c r="P15" s="291">
        <f>'8-κ-15-17'!AG15</f>
        <v>0</v>
      </c>
      <c r="Q15" s="291">
        <f>'11-χαρτόσ'!L15+'13-ντιΜιΧο'!BV15</f>
        <v>0</v>
      </c>
      <c r="R15" s="291">
        <f>'13-ντιΜιΧο'!BU15</f>
        <v>600</v>
      </c>
      <c r="S15" s="300"/>
      <c r="T15" s="465"/>
      <c r="U15" s="465"/>
      <c r="V15" s="465"/>
      <c r="W15" s="465"/>
      <c r="X15" s="292"/>
    </row>
    <row r="16" spans="1:24" s="5" customFormat="1">
      <c r="A16" s="341">
        <f>'1-συμβολαια'!A16</f>
        <v>0</v>
      </c>
      <c r="B16" s="515">
        <f>'1-συμβολαια'!B16</f>
        <v>0</v>
      </c>
      <c r="C16" s="340" t="str">
        <f>'1-συμβολαια'!C16</f>
        <v>υποθήκη δανείου</v>
      </c>
      <c r="D16" s="342">
        <f>'1-συμβολαια'!D16</f>
        <v>300000</v>
      </c>
      <c r="E16" s="295"/>
      <c r="F16" s="295"/>
      <c r="G16" s="295"/>
      <c r="H16" s="295"/>
      <c r="I16" s="295"/>
      <c r="J16" s="295"/>
      <c r="K16" s="314">
        <f>'1-συμβολαια'!N16</f>
        <v>0</v>
      </c>
      <c r="L16" s="314">
        <f>'2-δικαιώμ'!O16+'5-αντίγρ'!O16</f>
        <v>728</v>
      </c>
      <c r="M16" s="314">
        <v>45</v>
      </c>
      <c r="N16" s="314">
        <f>'1-συμβολαια'!O16</f>
        <v>6932</v>
      </c>
      <c r="O16" s="314">
        <f t="shared" si="0"/>
        <v>683</v>
      </c>
      <c r="P16" s="314">
        <f>'8-κ-15-17'!AG16</f>
        <v>3900.0000000000005</v>
      </c>
      <c r="Q16" s="314">
        <f>'11-χαρτόσ'!L16+'13-ντιΜιΧο'!BV16</f>
        <v>245</v>
      </c>
      <c r="R16" s="314">
        <f>'13-ντιΜιΧο'!BU16</f>
        <v>3400</v>
      </c>
      <c r="S16" s="516"/>
      <c r="T16" s="293"/>
      <c r="U16" s="293"/>
      <c r="V16" s="293"/>
      <c r="W16" s="293"/>
      <c r="X16" s="295"/>
    </row>
    <row r="17" spans="1:28" s="5" customFormat="1" ht="12" thickBot="1">
      <c r="A17" s="451">
        <f>'1-συμβολαια'!A17</f>
        <v>0</v>
      </c>
      <c r="B17" s="461">
        <f>'1-συμβολαια'!B17</f>
        <v>0</v>
      </c>
      <c r="C17" s="452" t="str">
        <f>'1-συμβολαια'!C17</f>
        <v>δανείου ΤΟΚΟΙ</v>
      </c>
      <c r="D17" s="462">
        <f>'1-συμβολαια'!D17</f>
        <v>685710</v>
      </c>
      <c r="E17" s="418"/>
      <c r="F17" s="418"/>
      <c r="G17" s="418"/>
      <c r="H17" s="418"/>
      <c r="I17" s="418"/>
      <c r="J17" s="418"/>
      <c r="K17" s="417">
        <f>'1-συμβολαια'!N17</f>
        <v>0</v>
      </c>
      <c r="L17" s="417">
        <f>'2-δικαιώμ'!O17+'5-αντίγρ'!O17</f>
        <v>1393.3497500000003</v>
      </c>
      <c r="M17" s="417"/>
      <c r="N17" s="417">
        <f>'1-συμβολαια'!O17</f>
        <v>9802.3152499999997</v>
      </c>
      <c r="O17" s="417">
        <f t="shared" si="0"/>
        <v>1393.3497500000003</v>
      </c>
      <c r="P17" s="417">
        <f>'8-κ-15-17'!AG17</f>
        <v>8914.2300000000014</v>
      </c>
      <c r="Q17" s="417">
        <f>'11-χαρτόσ'!L17+'13-ντιΜιΧο'!BV17</f>
        <v>0</v>
      </c>
      <c r="R17" s="417">
        <f>'13-ντιΜιΧο'!BU17</f>
        <v>300</v>
      </c>
      <c r="S17" s="463"/>
      <c r="T17" s="419"/>
      <c r="U17" s="419"/>
      <c r="V17" s="419"/>
      <c r="W17" s="419"/>
      <c r="X17" s="418"/>
    </row>
    <row r="18" spans="1:28" s="5" customFormat="1" ht="12" thickBot="1">
      <c r="A18" s="517" t="str">
        <f>'1-συμβολαια'!A18</f>
        <v>6ο</v>
      </c>
      <c r="B18" s="519">
        <f>'1-συμβολαια'!B18</f>
        <v>33714</v>
      </c>
      <c r="C18" s="520" t="str">
        <f>'1-συμβολαια'!C18</f>
        <v>υποθήκη δανείου 10.392 συμπληρωματική πράξη [μονο για κ-15</v>
      </c>
      <c r="D18" s="521">
        <f>'1-συμβολαια'!D18</f>
        <v>0</v>
      </c>
      <c r="E18" s="506"/>
      <c r="F18" s="506"/>
      <c r="G18" s="506"/>
      <c r="H18" s="506"/>
      <c r="I18" s="506"/>
      <c r="J18" s="506"/>
      <c r="K18" s="522">
        <f>'1-συμβολαια'!N18</f>
        <v>4260</v>
      </c>
      <c r="L18" s="522">
        <f>'2-δικαιώμ'!O18+'5-αντίγρ'!O18</f>
        <v>353.5</v>
      </c>
      <c r="M18" s="522"/>
      <c r="N18" s="522">
        <f>'1-συμβολαια'!O18</f>
        <v>-1203.5</v>
      </c>
      <c r="O18" s="522">
        <f t="shared" si="0"/>
        <v>353.5</v>
      </c>
      <c r="P18" s="522">
        <f>'8-κ-15-17'!AG18</f>
        <v>0</v>
      </c>
      <c r="Q18" s="522">
        <f>'11-χαρτόσ'!L18+'13-ντιΜιΧο'!BV18</f>
        <v>245</v>
      </c>
      <c r="R18" s="522">
        <f>'13-ντιΜιΧο'!BU18</f>
        <v>5370</v>
      </c>
      <c r="S18" s="518"/>
      <c r="T18" s="493"/>
      <c r="U18" s="493"/>
      <c r="V18" s="493"/>
      <c r="W18" s="493"/>
      <c r="X18" s="478"/>
    </row>
    <row r="19" spans="1:28">
      <c r="A19" s="830" t="s">
        <v>54</v>
      </c>
      <c r="B19" s="830"/>
      <c r="C19" s="830"/>
      <c r="D19" s="830"/>
      <c r="E19" s="267">
        <f t="shared" ref="E19:X19" si="1">SUM(E3:E18)</f>
        <v>0</v>
      </c>
      <c r="F19" s="267">
        <f t="shared" si="1"/>
        <v>0</v>
      </c>
      <c r="G19" s="267">
        <f t="shared" si="1"/>
        <v>0</v>
      </c>
      <c r="H19" s="267">
        <f t="shared" si="1"/>
        <v>0</v>
      </c>
      <c r="I19" s="267">
        <f t="shared" si="1"/>
        <v>0</v>
      </c>
      <c r="J19" s="267">
        <f t="shared" si="1"/>
        <v>0</v>
      </c>
      <c r="K19" s="267">
        <f t="shared" si="1"/>
        <v>2236</v>
      </c>
      <c r="L19" s="267">
        <f t="shared" si="1"/>
        <v>71987.093499999988</v>
      </c>
      <c r="M19" s="267">
        <f t="shared" si="1"/>
        <v>494</v>
      </c>
      <c r="N19" s="267">
        <f t="shared" si="1"/>
        <v>440964.19649999996</v>
      </c>
      <c r="O19" s="267">
        <f t="shared" si="1"/>
        <v>71493.093499999988</v>
      </c>
      <c r="P19" s="267">
        <f t="shared" si="1"/>
        <v>508669.98</v>
      </c>
      <c r="Q19" s="267">
        <f t="shared" si="1"/>
        <v>1470</v>
      </c>
      <c r="R19" s="267">
        <f t="shared" si="1"/>
        <v>30580</v>
      </c>
      <c r="S19" s="301">
        <f t="shared" si="1"/>
        <v>0</v>
      </c>
      <c r="T19" s="301">
        <f t="shared" si="1"/>
        <v>0</v>
      </c>
      <c r="U19" s="301">
        <f t="shared" si="1"/>
        <v>0</v>
      </c>
      <c r="V19" s="301">
        <f t="shared" si="1"/>
        <v>0</v>
      </c>
      <c r="W19" s="301">
        <f t="shared" si="1"/>
        <v>0</v>
      </c>
      <c r="X19" s="302">
        <f t="shared" si="1"/>
        <v>0</v>
      </c>
    </row>
    <row r="21" spans="1:28">
      <c r="T21" s="81"/>
      <c r="U21" s="81"/>
      <c r="V21" s="81"/>
      <c r="W21" s="81"/>
      <c r="X21" s="81"/>
      <c r="Y21" s="81"/>
      <c r="Z21" s="81"/>
      <c r="AA21" s="81"/>
      <c r="AB21" s="81"/>
    </row>
    <row r="22" spans="1:28">
      <c r="T22" s="81"/>
      <c r="U22" s="81"/>
      <c r="V22" s="81"/>
      <c r="W22" s="81"/>
      <c r="X22" s="81"/>
      <c r="Y22" s="81"/>
      <c r="Z22" s="81"/>
      <c r="AA22" s="81"/>
      <c r="AB22" s="81"/>
    </row>
    <row r="23" spans="1:28" s="5" customFormat="1">
      <c r="A23" s="54"/>
      <c r="B23" s="112"/>
      <c r="C23" s="11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81"/>
      <c r="T23" s="81"/>
      <c r="U23" s="81"/>
      <c r="V23" s="81"/>
      <c r="W23" s="81"/>
      <c r="X23" s="81"/>
      <c r="Y23" s="81"/>
      <c r="Z23" s="81"/>
      <c r="AA23" s="81"/>
      <c r="AB23" s="81"/>
    </row>
    <row r="24" spans="1:28" s="5" customFormat="1">
      <c r="A24" s="54"/>
      <c r="B24" s="112"/>
      <c r="C24" s="137"/>
      <c r="D24" s="322"/>
      <c r="E24" s="7"/>
      <c r="F24" s="7"/>
      <c r="G24" s="7"/>
      <c r="H24" s="7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7"/>
      <c r="V24" s="7"/>
      <c r="W24" s="81"/>
      <c r="X24" s="81"/>
      <c r="Y24" s="81"/>
      <c r="Z24" s="81"/>
      <c r="AA24" s="81"/>
      <c r="AB24" s="81"/>
    </row>
    <row r="25" spans="1:28" s="5" customFormat="1">
      <c r="A25" s="54"/>
      <c r="B25" s="112"/>
      <c r="C25" s="138"/>
      <c r="D25" s="322"/>
      <c r="E25" s="7"/>
      <c r="F25" s="7"/>
      <c r="G25" s="7"/>
      <c r="H25" s="7"/>
      <c r="I25" s="4"/>
      <c r="J25" s="4"/>
      <c r="K25" s="322"/>
      <c r="L25" s="4"/>
      <c r="M25" s="54"/>
      <c r="N25" s="4"/>
      <c r="O25" s="4"/>
      <c r="P25" s="4"/>
      <c r="Q25" s="4"/>
      <c r="R25" s="4"/>
      <c r="S25" s="4"/>
      <c r="T25" s="4"/>
      <c r="U25" s="7"/>
      <c r="V25" s="7"/>
      <c r="W25" s="81"/>
      <c r="X25" s="81"/>
      <c r="Y25" s="81"/>
      <c r="Z25" s="81"/>
      <c r="AA25" s="81"/>
      <c r="AB25" s="81"/>
    </row>
    <row r="26" spans="1:28" s="5" customFormat="1">
      <c r="A26" s="54"/>
      <c r="B26" s="112"/>
      <c r="C26" s="113"/>
      <c r="D26" s="322"/>
      <c r="E26" s="7"/>
      <c r="F26" s="7"/>
      <c r="G26" s="7"/>
      <c r="H26" s="7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7"/>
      <c r="V26" s="7"/>
      <c r="W26" s="81"/>
      <c r="X26" s="81"/>
      <c r="Y26" s="81"/>
      <c r="Z26" s="81"/>
      <c r="AA26" s="81"/>
      <c r="AB26" s="81"/>
    </row>
    <row r="27" spans="1:28" s="5" customFormat="1">
      <c r="A27" s="54"/>
      <c r="B27" s="112"/>
      <c r="C27" s="113"/>
      <c r="D27" s="322"/>
      <c r="E27" s="7"/>
      <c r="F27" s="7"/>
      <c r="G27" s="7"/>
      <c r="H27" s="7"/>
      <c r="I27" s="4"/>
      <c r="J27" s="4"/>
      <c r="K27" s="322"/>
      <c r="L27" s="7"/>
      <c r="M27" s="7"/>
      <c r="N27" s="7"/>
      <c r="O27" s="7"/>
      <c r="P27" s="4"/>
      <c r="Q27" s="4"/>
      <c r="R27" s="4"/>
      <c r="S27" s="4"/>
      <c r="T27" s="4"/>
      <c r="U27" s="7"/>
      <c r="V27" s="7"/>
      <c r="W27" s="81"/>
      <c r="X27" s="81"/>
      <c r="Y27" s="81"/>
      <c r="Z27" s="81"/>
      <c r="AA27" s="81"/>
      <c r="AB27" s="81"/>
    </row>
    <row r="28" spans="1:28">
      <c r="D28" s="322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4"/>
      <c r="V28" s="54"/>
      <c r="W28" s="81"/>
      <c r="X28" s="81"/>
      <c r="Y28" s="81"/>
      <c r="Z28" s="81"/>
      <c r="AA28" s="81"/>
      <c r="AB28" s="81"/>
    </row>
    <row r="29" spans="1:28">
      <c r="D29" s="322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4"/>
      <c r="V29" s="54"/>
    </row>
    <row r="30" spans="1:28">
      <c r="D30" s="322"/>
      <c r="E30" s="7"/>
      <c r="F30" s="7"/>
      <c r="G30" s="7"/>
      <c r="H30" s="7"/>
      <c r="L30" s="7"/>
      <c r="M30" s="7"/>
      <c r="N30" s="7"/>
      <c r="O30" s="7"/>
      <c r="P30" s="4"/>
      <c r="Q30" s="4"/>
      <c r="R30" s="4"/>
      <c r="S30" s="4"/>
      <c r="T30" s="4"/>
      <c r="U30" s="54"/>
      <c r="V30" s="54"/>
    </row>
    <row r="31" spans="1:28">
      <c r="D31" s="322"/>
      <c r="E31" s="7"/>
      <c r="F31" s="7"/>
      <c r="G31" s="7"/>
      <c r="H31" s="7"/>
      <c r="L31" s="7"/>
      <c r="M31" s="238"/>
      <c r="N31" s="7"/>
      <c r="O31" s="7"/>
      <c r="P31" s="4"/>
      <c r="Q31" s="4"/>
      <c r="R31" s="4"/>
      <c r="S31" s="4"/>
      <c r="T31" s="4"/>
      <c r="U31" s="54"/>
      <c r="V31" s="54"/>
    </row>
    <row r="32" spans="1:28">
      <c r="D32" s="322"/>
      <c r="E32" s="7"/>
      <c r="F32" s="7"/>
      <c r="G32" s="7"/>
      <c r="H32" s="7"/>
      <c r="L32" s="7"/>
      <c r="M32" s="238"/>
      <c r="N32" s="7"/>
      <c r="O32" s="7"/>
      <c r="P32" s="4"/>
      <c r="Q32" s="4"/>
      <c r="R32" s="4"/>
      <c r="S32" s="4"/>
      <c r="T32" s="4"/>
      <c r="U32" s="54"/>
      <c r="V32" s="54"/>
    </row>
    <row r="33" spans="4:22">
      <c r="D33" s="322"/>
      <c r="E33" s="7"/>
      <c r="F33" s="7"/>
      <c r="G33" s="7"/>
      <c r="H33" s="7"/>
      <c r="K33" s="322"/>
      <c r="L33" s="7"/>
      <c r="M33" s="7"/>
      <c r="N33" s="7"/>
      <c r="O33" s="7"/>
      <c r="P33" s="4"/>
      <c r="Q33" s="4"/>
      <c r="R33" s="4"/>
      <c r="S33" s="4"/>
      <c r="T33" s="4"/>
      <c r="U33" s="54"/>
      <c r="V33" s="54"/>
    </row>
    <row r="34" spans="4:22">
      <c r="D34" s="322"/>
      <c r="E34" s="7"/>
      <c r="F34" s="7"/>
      <c r="G34" s="7"/>
      <c r="H34" s="7"/>
      <c r="L34" s="7"/>
      <c r="M34" s="7"/>
      <c r="N34" s="7"/>
      <c r="O34" s="7"/>
      <c r="P34" s="4"/>
      <c r="Q34" s="4"/>
      <c r="R34" s="4"/>
      <c r="S34" s="4"/>
      <c r="T34" s="4"/>
      <c r="U34" s="54"/>
      <c r="V34" s="54"/>
    </row>
    <row r="35" spans="4:22">
      <c r="D35" s="322"/>
      <c r="E35" s="7"/>
      <c r="F35" s="7"/>
      <c r="G35" s="7"/>
      <c r="H35" s="7"/>
      <c r="L35" s="7"/>
      <c r="M35" s="7"/>
      <c r="N35" s="7"/>
      <c r="O35" s="7"/>
      <c r="P35" s="4"/>
      <c r="Q35" s="4"/>
      <c r="R35" s="4"/>
      <c r="S35" s="4"/>
      <c r="T35" s="4"/>
      <c r="U35" s="54"/>
      <c r="V35" s="54"/>
    </row>
    <row r="36" spans="4:22">
      <c r="D36" s="322"/>
      <c r="E36" s="7"/>
      <c r="F36" s="7"/>
      <c r="G36" s="7"/>
      <c r="H36" s="7"/>
      <c r="L36" s="7"/>
      <c r="M36" s="7"/>
      <c r="N36" s="7"/>
      <c r="O36" s="7"/>
      <c r="P36" s="4"/>
      <c r="Q36" s="4"/>
      <c r="R36" s="4"/>
      <c r="S36" s="4"/>
      <c r="T36" s="4"/>
      <c r="U36" s="54"/>
      <c r="V36" s="54"/>
    </row>
    <row r="37" spans="4:22">
      <c r="D37" s="322"/>
      <c r="E37" s="7"/>
      <c r="F37" s="7"/>
      <c r="G37" s="7"/>
      <c r="H37" s="7"/>
      <c r="L37" s="7"/>
      <c r="M37" s="7"/>
      <c r="N37" s="7"/>
      <c r="O37" s="7"/>
      <c r="P37" s="4"/>
      <c r="Q37" s="4"/>
      <c r="R37" s="4"/>
      <c r="S37" s="4"/>
      <c r="T37" s="4"/>
      <c r="U37" s="54"/>
      <c r="V37" s="54"/>
    </row>
    <row r="38" spans="4:22">
      <c r="D38" s="322"/>
      <c r="E38" s="7"/>
      <c r="F38" s="7"/>
      <c r="G38" s="7"/>
      <c r="H38" s="7"/>
      <c r="L38" s="7"/>
      <c r="M38" s="7"/>
      <c r="N38" s="7"/>
      <c r="O38" s="7"/>
      <c r="P38" s="4"/>
      <c r="Q38" s="4"/>
      <c r="R38" s="4"/>
      <c r="S38" s="4"/>
      <c r="T38" s="4"/>
      <c r="U38" s="54"/>
      <c r="V38" s="54"/>
    </row>
    <row r="39" spans="4:22">
      <c r="L39" s="7"/>
      <c r="M39" s="7"/>
      <c r="N39" s="7"/>
      <c r="O39" s="7"/>
      <c r="P39" s="4"/>
      <c r="Q39" s="4"/>
      <c r="R39" s="4"/>
      <c r="S39" s="4"/>
      <c r="T39" s="4"/>
    </row>
    <row r="40" spans="4:22">
      <c r="K40" s="322"/>
      <c r="L40" s="7"/>
      <c r="M40" s="7"/>
      <c r="N40" s="7"/>
      <c r="O40" s="7"/>
      <c r="P40" s="4"/>
    </row>
    <row r="41" spans="4:22">
      <c r="L41" s="7"/>
      <c r="M41" s="7"/>
      <c r="N41" s="7"/>
      <c r="O41" s="7"/>
      <c r="P41" s="4"/>
    </row>
    <row r="42" spans="4:22">
      <c r="L42" s="7"/>
      <c r="M42" s="7"/>
      <c r="N42" s="7"/>
      <c r="O42" s="7"/>
      <c r="P42" s="4"/>
    </row>
    <row r="43" spans="4:22">
      <c r="M43" s="7"/>
      <c r="N43" s="7"/>
      <c r="O43" s="7"/>
      <c r="P43" s="4"/>
    </row>
    <row r="44" spans="4:22">
      <c r="M44" s="7"/>
      <c r="N44" s="7"/>
      <c r="O44" s="7"/>
      <c r="P44" s="4"/>
    </row>
    <row r="45" spans="4:22">
      <c r="M45" s="7"/>
      <c r="N45" s="7"/>
      <c r="O45" s="7"/>
      <c r="P45" s="4"/>
    </row>
    <row r="46" spans="4:22">
      <c r="M46" s="7"/>
      <c r="N46" s="7"/>
      <c r="O46" s="7"/>
      <c r="P46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9:D19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3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8.28515625" style="7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848" t="s">
        <v>74</v>
      </c>
      <c r="B1" s="848"/>
      <c r="C1" s="848"/>
      <c r="D1" s="848"/>
      <c r="E1" s="848"/>
      <c r="F1" s="848"/>
      <c r="G1" s="848"/>
      <c r="H1" s="848"/>
      <c r="I1" s="848"/>
      <c r="J1" s="848"/>
      <c r="K1" s="848"/>
      <c r="L1" s="848"/>
      <c r="M1" s="848"/>
      <c r="N1" s="848"/>
      <c r="O1" s="848"/>
      <c r="P1" s="848"/>
      <c r="Q1" s="848"/>
    </row>
    <row r="2" spans="1:17" s="8" customFormat="1" ht="23.25" customHeight="1" thickBot="1">
      <c r="A2" s="270" t="s">
        <v>19</v>
      </c>
      <c r="B2" s="849" t="s">
        <v>29</v>
      </c>
      <c r="C2" s="850"/>
      <c r="D2" s="851"/>
      <c r="E2" s="852" t="s">
        <v>83</v>
      </c>
      <c r="F2" s="853"/>
      <c r="G2" s="853"/>
      <c r="H2" s="854"/>
      <c r="I2" s="855" t="s">
        <v>83</v>
      </c>
      <c r="J2" s="856"/>
      <c r="K2" s="856"/>
      <c r="L2" s="857"/>
      <c r="M2" s="271" t="s">
        <v>36</v>
      </c>
      <c r="N2" s="271" t="s">
        <v>37</v>
      </c>
      <c r="O2" s="271" t="s">
        <v>38</v>
      </c>
      <c r="P2" s="271" t="s">
        <v>39</v>
      </c>
      <c r="Q2" s="271" t="s">
        <v>40</v>
      </c>
    </row>
    <row r="3" spans="1:17" s="17" customFormat="1">
      <c r="A3" s="29" t="str">
        <f>'1-συμβολαια'!A3</f>
        <v>1ο τραπ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 t="str">
        <f>'1-συμβολαια'!A6</f>
        <v>2ο τραπ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3ο τραπ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29" t="str">
        <f>'1-συμβολαια'!A12</f>
        <v>4ο τραπ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>
      <c r="A13" s="29">
        <f>'1-συμβολαια'!A13</f>
        <v>0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>
      <c r="A14" s="29">
        <f>'1-συμβολαια'!A14</f>
        <v>0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>
      <c r="A15" s="29" t="str">
        <f>'1-συμβολαια'!A15</f>
        <v>5ο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>
      <c r="A16" s="29">
        <f>'1-συμβολαια'!A16</f>
        <v>0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23" s="17" customFormat="1">
      <c r="A17" s="29">
        <f>'1-συμβολαια'!A17</f>
        <v>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23" s="17" customFormat="1">
      <c r="A18" s="29" t="str">
        <f>'1-συμβολαια'!A18</f>
        <v>6ο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20" spans="1:23" ht="15.75" customHeight="1">
      <c r="B20" s="845" t="s">
        <v>102</v>
      </c>
      <c r="C20" s="845"/>
      <c r="D20" s="845"/>
      <c r="E20" s="845"/>
      <c r="F20" s="845"/>
      <c r="G20" s="845"/>
      <c r="H20" s="845"/>
      <c r="I20" s="845"/>
      <c r="J20" s="845"/>
      <c r="K20" s="845"/>
      <c r="L20" s="3"/>
      <c r="M20" s="3"/>
      <c r="N20" s="3"/>
      <c r="O20" s="3"/>
      <c r="P20" s="3"/>
      <c r="Q20" s="3"/>
    </row>
    <row r="21" spans="1:23" ht="15.75" customHeight="1">
      <c r="C21" s="847" t="s">
        <v>103</v>
      </c>
      <c r="D21" s="847"/>
      <c r="E21" s="847"/>
      <c r="F21" s="847"/>
      <c r="G21" s="847"/>
      <c r="H21" s="847"/>
      <c r="I21" s="847"/>
      <c r="J21" s="847"/>
      <c r="K21" s="847"/>
      <c r="L21" s="3"/>
      <c r="M21" s="3"/>
      <c r="N21" s="3"/>
      <c r="O21" s="3"/>
      <c r="P21" s="3"/>
      <c r="Q21" s="3"/>
    </row>
    <row r="22" spans="1:23" ht="15.75" customHeight="1">
      <c r="D22" s="845" t="s">
        <v>278</v>
      </c>
      <c r="E22" s="845"/>
      <c r="F22" s="845"/>
      <c r="G22" s="845"/>
      <c r="H22" s="845"/>
      <c r="I22" s="845"/>
      <c r="J22" s="845"/>
      <c r="K22" s="845"/>
      <c r="L22" s="845"/>
      <c r="M22" s="845"/>
      <c r="N22" s="845"/>
      <c r="O22" s="845"/>
      <c r="P22" s="3"/>
      <c r="Q22" s="3"/>
    </row>
    <row r="23" spans="1:23" s="5" customFormat="1" ht="15.75" customHeight="1">
      <c r="A23" s="54"/>
      <c r="B23" s="268"/>
      <c r="C23" s="268"/>
      <c r="D23" s="269"/>
      <c r="E23" s="847" t="s">
        <v>441</v>
      </c>
      <c r="F23" s="847"/>
      <c r="G23" s="847"/>
      <c r="H23" s="847"/>
      <c r="I23" s="847"/>
      <c r="J23" s="847"/>
      <c r="K23" s="847"/>
      <c r="L23" s="847"/>
      <c r="M23" s="847"/>
      <c r="N23" s="3"/>
      <c r="O23" s="3"/>
      <c r="P23" s="3"/>
      <c r="Q23" s="3"/>
    </row>
    <row r="24" spans="1:23" s="5" customFormat="1" ht="15.75" customHeight="1">
      <c r="A24" s="54"/>
      <c r="B24" s="268"/>
      <c r="C24" s="268"/>
      <c r="D24" s="269"/>
      <c r="E24" s="6"/>
      <c r="F24" s="845" t="s">
        <v>117</v>
      </c>
      <c r="G24" s="845"/>
      <c r="H24" s="845"/>
      <c r="I24" s="845"/>
      <c r="J24" s="845"/>
      <c r="K24" s="845"/>
      <c r="L24" s="845"/>
      <c r="M24" s="845"/>
      <c r="N24" s="845"/>
      <c r="O24" s="845"/>
      <c r="P24" s="845"/>
      <c r="Q24" s="3"/>
    </row>
    <row r="25" spans="1:23" s="5" customFormat="1" ht="15.75" customHeight="1">
      <c r="A25" s="54"/>
      <c r="B25" s="268"/>
      <c r="C25" s="268"/>
      <c r="D25" s="269"/>
      <c r="E25" s="6"/>
      <c r="F25" s="6"/>
      <c r="G25" s="847" t="s">
        <v>442</v>
      </c>
      <c r="H25" s="847"/>
      <c r="I25" s="847"/>
      <c r="J25" s="847"/>
      <c r="K25" s="847"/>
      <c r="L25" s="847"/>
      <c r="M25" s="847"/>
      <c r="N25" s="847"/>
      <c r="O25" s="847"/>
      <c r="P25" s="847"/>
      <c r="Q25" s="847"/>
    </row>
    <row r="26" spans="1:23" s="5" customFormat="1" ht="15.75" customHeight="1">
      <c r="A26" s="54"/>
      <c r="B26" s="268"/>
      <c r="C26" s="268"/>
      <c r="D26" s="269"/>
      <c r="E26" s="6"/>
      <c r="F26" s="6"/>
      <c r="G26" s="262"/>
      <c r="H26" s="845" t="s">
        <v>104</v>
      </c>
      <c r="I26" s="845"/>
      <c r="J26" s="845"/>
      <c r="K26" s="845"/>
      <c r="L26" s="845"/>
      <c r="M26" s="845"/>
      <c r="N26" s="845"/>
      <c r="O26" s="3"/>
      <c r="P26" s="3"/>
      <c r="Q26" s="3"/>
      <c r="R26" s="3"/>
      <c r="S26" s="3"/>
      <c r="T26" s="3"/>
      <c r="U26" s="3"/>
      <c r="V26" s="3"/>
      <c r="W26" s="3"/>
    </row>
    <row r="27" spans="1:23" s="5" customFormat="1" ht="15.75" customHeight="1">
      <c r="A27" s="54"/>
      <c r="B27" s="268"/>
      <c r="C27" s="268"/>
      <c r="D27" s="269"/>
      <c r="E27" s="6"/>
      <c r="F27" s="6"/>
      <c r="G27" s="262"/>
      <c r="H27" s="6"/>
      <c r="I27" s="847" t="s">
        <v>105</v>
      </c>
      <c r="J27" s="847"/>
      <c r="K27" s="847"/>
      <c r="L27" s="847"/>
      <c r="M27" s="847"/>
      <c r="N27" s="847"/>
      <c r="O27" s="847"/>
      <c r="P27" s="847"/>
      <c r="Q27" s="847"/>
      <c r="R27" s="847"/>
      <c r="S27" s="3"/>
      <c r="T27" s="3"/>
      <c r="U27" s="3"/>
      <c r="V27" s="3"/>
      <c r="W27" s="3"/>
    </row>
    <row r="28" spans="1:23" s="5" customFormat="1" ht="15.75" customHeight="1">
      <c r="A28" s="54"/>
      <c r="B28" s="268"/>
      <c r="C28" s="268"/>
      <c r="D28" s="269"/>
      <c r="E28" s="6"/>
      <c r="F28" s="6"/>
      <c r="G28" s="262"/>
      <c r="H28" s="6"/>
      <c r="I28" s="6"/>
      <c r="J28" s="845" t="s">
        <v>106</v>
      </c>
      <c r="K28" s="845"/>
      <c r="L28" s="845"/>
      <c r="M28" s="845"/>
      <c r="N28" s="845"/>
      <c r="O28" s="845"/>
      <c r="P28" s="845"/>
      <c r="Q28" s="845"/>
      <c r="R28" s="3"/>
      <c r="S28" s="3"/>
      <c r="T28" s="3"/>
      <c r="U28" s="3"/>
      <c r="V28" s="3"/>
      <c r="W28" s="3"/>
    </row>
    <row r="29" spans="1:23" s="5" customFormat="1" ht="15.75" customHeight="1">
      <c r="A29" s="54"/>
      <c r="B29" s="268"/>
      <c r="C29" s="268"/>
      <c r="D29" s="269"/>
      <c r="E29" s="6"/>
      <c r="F29" s="6"/>
      <c r="G29" s="262"/>
      <c r="H29" s="6"/>
      <c r="I29" s="6"/>
      <c r="J29" s="6"/>
      <c r="K29" s="846" t="s">
        <v>118</v>
      </c>
      <c r="L29" s="846"/>
      <c r="M29" s="846"/>
      <c r="N29" s="846"/>
      <c r="O29" s="846"/>
      <c r="P29" s="846"/>
      <c r="Q29" s="846"/>
      <c r="R29" s="846"/>
      <c r="S29" s="846"/>
      <c r="T29" s="846"/>
      <c r="U29" s="846"/>
      <c r="V29" s="3"/>
      <c r="W29" s="3"/>
    </row>
    <row r="30" spans="1:23" s="5" customFormat="1" ht="15.75" customHeight="1">
      <c r="A30" s="54"/>
      <c r="B30" s="268"/>
      <c r="C30" s="268"/>
      <c r="D30" s="269"/>
      <c r="E30" s="6"/>
      <c r="F30" s="6"/>
      <c r="G30" s="262"/>
      <c r="H30" s="6"/>
      <c r="I30" s="6"/>
      <c r="J30" s="6"/>
      <c r="K30" s="6"/>
      <c r="L30" s="845" t="s">
        <v>107</v>
      </c>
      <c r="M30" s="845"/>
      <c r="N30" s="845"/>
      <c r="O30" s="845"/>
      <c r="P30" s="845"/>
      <c r="Q30" s="845"/>
      <c r="R30" s="845"/>
      <c r="S30" s="845"/>
      <c r="T30" s="3"/>
      <c r="U30" s="3"/>
      <c r="V30" s="3"/>
      <c r="W30" s="3"/>
    </row>
    <row r="31" spans="1:23" s="5" customFormat="1" ht="15.75" customHeight="1">
      <c r="A31" s="54"/>
      <c r="B31" s="268"/>
      <c r="C31" s="268"/>
      <c r="D31" s="269"/>
      <c r="E31" s="6"/>
      <c r="F31" s="6"/>
      <c r="G31" s="262"/>
      <c r="H31" s="6"/>
      <c r="I31" s="6"/>
      <c r="J31" s="6"/>
      <c r="K31" s="6"/>
      <c r="L31" s="3"/>
      <c r="M31" s="847" t="s">
        <v>108</v>
      </c>
      <c r="N31" s="847"/>
      <c r="O31" s="847"/>
      <c r="P31" s="847"/>
      <c r="Q31" s="847"/>
      <c r="R31" s="847"/>
      <c r="S31" s="847"/>
      <c r="T31" s="847"/>
      <c r="U31" s="3"/>
      <c r="V31" s="3"/>
      <c r="W31" s="3"/>
    </row>
    <row r="32" spans="1:23" s="5" customFormat="1" ht="15.75" customHeight="1">
      <c r="A32" s="54"/>
      <c r="B32" s="268"/>
      <c r="C32" s="268"/>
      <c r="D32" s="269"/>
      <c r="E32" s="6"/>
      <c r="F32" s="6"/>
      <c r="G32" s="262"/>
      <c r="H32" s="6"/>
      <c r="I32" s="6"/>
      <c r="J32" s="6"/>
      <c r="K32" s="6"/>
      <c r="L32" s="3"/>
      <c r="M32" s="3"/>
      <c r="N32" s="845" t="s">
        <v>109</v>
      </c>
      <c r="O32" s="845"/>
      <c r="P32" s="845"/>
      <c r="Q32" s="845"/>
      <c r="R32" s="845"/>
      <c r="S32" s="845"/>
      <c r="T32" s="845"/>
      <c r="U32" s="845"/>
      <c r="V32" s="845"/>
      <c r="W32" s="845"/>
    </row>
    <row r="33" spans="1:17" s="5" customFormat="1" ht="15.75" customHeight="1">
      <c r="A33" s="54"/>
      <c r="B33" s="268"/>
      <c r="C33" s="268"/>
      <c r="D33" s="269"/>
      <c r="E33" s="6"/>
      <c r="F33" s="6"/>
      <c r="G33" s="262"/>
      <c r="H33" s="262"/>
      <c r="I33" s="262"/>
      <c r="J33" s="262"/>
      <c r="K33" s="262"/>
      <c r="L33" s="262"/>
      <c r="M33" s="262"/>
      <c r="N33" s="262"/>
      <c r="O33" s="262"/>
      <c r="P33" s="262"/>
      <c r="Q33" s="262"/>
    </row>
  </sheetData>
  <mergeCells count="17">
    <mergeCell ref="H26:N26"/>
    <mergeCell ref="I27:R27"/>
    <mergeCell ref="C21:K21"/>
    <mergeCell ref="D22:O22"/>
    <mergeCell ref="E23:M23"/>
    <mergeCell ref="F24:P24"/>
    <mergeCell ref="G25:Q25"/>
    <mergeCell ref="A1:Q1"/>
    <mergeCell ref="B2:D2"/>
    <mergeCell ref="E2:H2"/>
    <mergeCell ref="I2:L2"/>
    <mergeCell ref="B20:K20"/>
    <mergeCell ref="J28:Q28"/>
    <mergeCell ref="K29:U29"/>
    <mergeCell ref="L30:S30"/>
    <mergeCell ref="M31:T31"/>
    <mergeCell ref="N32:W3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27"/>
  <sheetViews>
    <sheetView zoomScaleNormal="100"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9.85546875" style="7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0" customFormat="1" ht="15.75" customHeight="1">
      <c r="A1" s="863" t="s">
        <v>64</v>
      </c>
      <c r="B1" s="863"/>
      <c r="C1" s="865" t="s">
        <v>65</v>
      </c>
      <c r="D1" s="865"/>
      <c r="E1" s="863" t="s">
        <v>0</v>
      </c>
      <c r="F1" s="863"/>
      <c r="G1" s="862" t="s">
        <v>10</v>
      </c>
      <c r="H1" s="862"/>
      <c r="I1" s="862"/>
      <c r="J1" s="863" t="s">
        <v>8</v>
      </c>
      <c r="K1" s="863"/>
      <c r="L1" s="866" t="s">
        <v>443</v>
      </c>
      <c r="M1" s="867"/>
      <c r="N1" s="867"/>
      <c r="O1" s="868"/>
      <c r="P1" s="864" t="s">
        <v>63</v>
      </c>
      <c r="Q1" s="864"/>
      <c r="R1" s="862" t="s">
        <v>53</v>
      </c>
      <c r="S1" s="862"/>
      <c r="T1" s="860" t="s">
        <v>44</v>
      </c>
      <c r="U1" s="858" t="s">
        <v>83</v>
      </c>
      <c r="V1" s="858"/>
      <c r="W1" s="858"/>
      <c r="X1" s="858"/>
      <c r="Y1" s="858"/>
      <c r="Z1" s="858"/>
      <c r="AA1" s="858"/>
      <c r="AB1" s="858"/>
      <c r="AC1" s="858"/>
    </row>
    <row r="2" spans="1:29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308</v>
      </c>
      <c r="M2" s="70" t="s">
        <v>312</v>
      </c>
      <c r="N2" s="70" t="s">
        <v>313</v>
      </c>
      <c r="O2" s="266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861"/>
      <c r="U2" s="859"/>
      <c r="V2" s="859"/>
      <c r="W2" s="859"/>
      <c r="X2" s="859"/>
      <c r="Y2" s="859"/>
      <c r="Z2" s="859"/>
      <c r="AA2" s="859"/>
      <c r="AB2" s="859"/>
      <c r="AC2" s="859"/>
    </row>
    <row r="3" spans="1:29" s="17" customFormat="1">
      <c r="A3" s="12" t="str">
        <f>'1-συμβολαια'!A3</f>
        <v>1ο τραπ</v>
      </c>
      <c r="B3" s="46"/>
      <c r="C3" s="77">
        <f>'1-συμβολαια'!B3</f>
        <v>32605</v>
      </c>
      <c r="D3" s="18"/>
      <c r="E3" s="89" t="str">
        <f>'1-συμβολαια'!C3</f>
        <v>δάνειο χρεωλυτικό</v>
      </c>
      <c r="F3" s="13"/>
      <c r="G3" s="14" t="str">
        <f>'4-πολλυπρ'!D3</f>
        <v>τραπεζα [= …???</v>
      </c>
      <c r="H3" s="14" t="str">
        <f>'4-πολλυπρ'!I3</f>
        <v xml:space="preserve">219-127κ </v>
      </c>
      <c r="I3" s="19"/>
      <c r="J3" s="19">
        <f>'1-συμβολαια'!D3</f>
        <v>500000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 t="e">
        <f>'5-αντίγρ'!#REF!</f>
        <v>#REF!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29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</v>
      </c>
      <c r="F4" s="13"/>
      <c r="G4" s="14" t="str">
        <f>'4-πολλυπρ'!D4</f>
        <v>τραπεζα [= …???</v>
      </c>
      <c r="H4" s="14" t="str">
        <f>'4-πολλυπρ'!I4</f>
        <v xml:space="preserve">219-127κ </v>
      </c>
      <c r="I4" s="19"/>
      <c r="J4" s="19">
        <f>'1-συμβολαια'!D4</f>
        <v>900000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29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[= …???</v>
      </c>
      <c r="H5" s="14" t="str">
        <f>'4-πολλυπρ'!I5</f>
        <v xml:space="preserve">219-127κ </v>
      </c>
      <c r="I5" s="19"/>
      <c r="J5" s="19">
        <f>'1-συμβολαια'!D5</f>
        <v>1142850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29" s="17" customFormat="1">
      <c r="A6" s="12" t="str">
        <f>'1-συμβολαια'!A6</f>
        <v>2ο τραπ</v>
      </c>
      <c r="B6" s="46"/>
      <c r="C6" s="77">
        <f>'1-συμβολαια'!B6</f>
        <v>33342</v>
      </c>
      <c r="D6" s="18"/>
      <c r="E6" s="89" t="str">
        <f>'1-συμβολαια'!C6</f>
        <v>δάνειο χρεωλυτικό</v>
      </c>
      <c r="F6" s="13"/>
      <c r="G6" s="14" t="str">
        <f>'4-πολλυπρ'!D6</f>
        <v>τραπεζα [= …???</v>
      </c>
      <c r="H6" s="14" t="str">
        <f>'4-πολλυπρ'!I6</f>
        <v xml:space="preserve">219-127κ </v>
      </c>
      <c r="I6" s="19"/>
      <c r="J6" s="19">
        <f>'1-συμβολαια'!D6</f>
        <v>250000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29" s="17" customFormat="1">
      <c r="A7" s="12">
        <f>'1-συμβολαια'!A7</f>
        <v>0</v>
      </c>
      <c r="B7" s="46"/>
      <c r="C7" s="77">
        <f>'1-συμβολαια'!B7</f>
        <v>0</v>
      </c>
      <c r="D7" s="18"/>
      <c r="E7" s="89" t="str">
        <f>'1-συμβολαια'!C7</f>
        <v>υποθήκη</v>
      </c>
      <c r="F7" s="13"/>
      <c r="G7" s="14" t="str">
        <f>'4-πολλυπρ'!D7</f>
        <v>τραπεζα [= …???</v>
      </c>
      <c r="H7" s="14" t="str">
        <f>'4-πολλυπρ'!I7</f>
        <v xml:space="preserve">219-127κ </v>
      </c>
      <c r="I7" s="19"/>
      <c r="J7" s="19">
        <f>'1-συμβολαια'!D7</f>
        <v>450000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29" s="17" customFormat="1">
      <c r="A8" s="12">
        <f>'1-συμβολαια'!A8</f>
        <v>0</v>
      </c>
      <c r="B8" s="46"/>
      <c r="C8" s="77">
        <f>'1-συμβολαια'!B8</f>
        <v>0</v>
      </c>
      <c r="D8" s="18"/>
      <c r="E8" s="89" t="str">
        <f>'1-συμβολαια'!C8</f>
        <v>δανείου ΤΟΚΟΙ</v>
      </c>
      <c r="F8" s="13"/>
      <c r="G8" s="14" t="str">
        <f>'4-πολλυπρ'!D8</f>
        <v>τραπεζα [= …???</v>
      </c>
      <c r="H8" s="14" t="str">
        <f>'4-πολλυπρ'!I8</f>
        <v xml:space="preserve">219-127κ </v>
      </c>
      <c r="I8" s="19"/>
      <c r="J8" s="19">
        <f>'1-συμβολαια'!D8</f>
        <v>571425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29" s="17" customFormat="1">
      <c r="A9" s="12" t="str">
        <f>'1-συμβολαια'!A9</f>
        <v>3ο τραπ</v>
      </c>
      <c r="B9" s="46"/>
      <c r="C9" s="77">
        <f>'1-συμβολαια'!B9</f>
        <v>33571</v>
      </c>
      <c r="D9" s="18"/>
      <c r="E9" s="89" t="str">
        <f>'1-συμβολαια'!C9</f>
        <v>δάνειο χρεωλυτικό</v>
      </c>
      <c r="F9" s="13"/>
      <c r="G9" s="14" t="str">
        <f>'4-πολλυπρ'!D9</f>
        <v>τραπεζα [= …???</v>
      </c>
      <c r="H9" s="14" t="str">
        <f>'4-πολλυπρ'!I9</f>
        <v xml:space="preserve">219-127κ </v>
      </c>
      <c r="I9" s="19"/>
      <c r="J9" s="19">
        <f>'1-συμβολαια'!D9</f>
        <v>1750000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3"/>
      <c r="V9" s="83"/>
      <c r="W9" s="78"/>
      <c r="X9" s="24"/>
      <c r="Y9" s="24"/>
      <c r="Z9" s="24"/>
      <c r="AA9" s="24"/>
      <c r="AB9" s="24"/>
      <c r="AC9" s="24"/>
    </row>
    <row r="10" spans="1:29" s="17" customFormat="1">
      <c r="A10" s="12">
        <f>'1-συμβολαια'!A10</f>
        <v>0</v>
      </c>
      <c r="B10" s="46"/>
      <c r="C10" s="77">
        <f>'1-συμβολαια'!B10</f>
        <v>0</v>
      </c>
      <c r="D10" s="18"/>
      <c r="E10" s="89" t="str">
        <f>'1-συμβολαια'!C10</f>
        <v>υποθήκη</v>
      </c>
      <c r="F10" s="13"/>
      <c r="G10" s="14" t="str">
        <f>'4-πολλυπρ'!D10</f>
        <v>τραπεζα [= …???</v>
      </c>
      <c r="H10" s="14" t="str">
        <f>'4-πολλυπρ'!I10</f>
        <v xml:space="preserve">219-127κ </v>
      </c>
      <c r="I10" s="19"/>
      <c r="J10" s="19">
        <f>'1-συμβολαια'!D10</f>
        <v>3150000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3"/>
      <c r="V10" s="83"/>
      <c r="W10" s="78"/>
      <c r="X10" s="24"/>
      <c r="Y10" s="24"/>
      <c r="Z10" s="24"/>
      <c r="AA10" s="24"/>
      <c r="AB10" s="24"/>
      <c r="AC10" s="24"/>
    </row>
    <row r="11" spans="1:29" s="17" customFormat="1">
      <c r="A11" s="12">
        <f>'1-συμβολαια'!A11</f>
        <v>0</v>
      </c>
      <c r="B11" s="46"/>
      <c r="C11" s="77">
        <f>'1-συμβολαια'!B11</f>
        <v>0</v>
      </c>
      <c r="D11" s="18"/>
      <c r="E11" s="89" t="str">
        <f>'1-συμβολαια'!C11</f>
        <v>δανείου ΤΟΚΟΙ</v>
      </c>
      <c r="F11" s="13"/>
      <c r="G11" s="14" t="str">
        <f>'4-πολλυπρ'!D11</f>
        <v>τραπεζα [= …???</v>
      </c>
      <c r="H11" s="14" t="str">
        <f>'4-πολλυπρ'!I11</f>
        <v xml:space="preserve">219-127κ </v>
      </c>
      <c r="I11" s="19"/>
      <c r="J11" s="19">
        <f>'1-συμβολαια'!D11</f>
        <v>3999975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3"/>
      <c r="V11" s="83"/>
      <c r="W11" s="78"/>
      <c r="X11" s="24"/>
      <c r="Y11" s="24"/>
      <c r="Z11" s="24"/>
      <c r="AA11" s="24"/>
      <c r="AB11" s="24"/>
      <c r="AC11" s="24"/>
    </row>
    <row r="12" spans="1:29" s="17" customFormat="1">
      <c r="A12" s="12" t="str">
        <f>'1-συμβολαια'!A12</f>
        <v>4ο τραπ</v>
      </c>
      <c r="B12" s="46"/>
      <c r="C12" s="77">
        <f>'1-συμβολαια'!B12</f>
        <v>33707</v>
      </c>
      <c r="D12" s="18"/>
      <c r="E12" s="89" t="str">
        <f>'1-συμβολαια'!C12</f>
        <v>δάνειο τοκοχρεωλυτικό</v>
      </c>
      <c r="F12" s="13"/>
      <c r="G12" s="14" t="str">
        <f>'4-πολλυπρ'!D12</f>
        <v>τραπεζα [= …???</v>
      </c>
      <c r="H12" s="14" t="str">
        <f>'4-πολλυπρ'!I12</f>
        <v xml:space="preserve">219-127κ </v>
      </c>
      <c r="I12" s="19"/>
      <c r="J12" s="19">
        <f>'1-συμβολαια'!D12</f>
        <v>5000000</v>
      </c>
      <c r="K12" s="19"/>
      <c r="L12" s="26">
        <f>'11-χαρτόσ'!D12</f>
        <v>0</v>
      </c>
      <c r="M12" s="26"/>
      <c r="N12" s="26"/>
      <c r="O12" s="20"/>
      <c r="P12" s="16" t="e">
        <f>#REF!-R12</f>
        <v>#REF!</v>
      </c>
      <c r="Q12" s="15"/>
      <c r="R12" s="21">
        <f>'5-αντίγρ'!Q12</f>
        <v>0</v>
      </c>
      <c r="S12" s="22"/>
      <c r="T12" s="23"/>
      <c r="U12" s="83"/>
      <c r="V12" s="83"/>
      <c r="W12" s="78"/>
      <c r="X12" s="24"/>
      <c r="Y12" s="24"/>
      <c r="Z12" s="24"/>
      <c r="AA12" s="24"/>
      <c r="AB12" s="24"/>
      <c r="AC12" s="24"/>
    </row>
    <row r="13" spans="1:29" s="17" customFormat="1">
      <c r="A13" s="12">
        <f>'1-συμβολαια'!A13</f>
        <v>0</v>
      </c>
      <c r="B13" s="46"/>
      <c r="C13" s="77">
        <f>'1-συμβολαια'!B13</f>
        <v>0</v>
      </c>
      <c r="D13" s="18"/>
      <c r="E13" s="89" t="str">
        <f>'1-συμβολαια'!C13</f>
        <v>υποθήκη δανείου</v>
      </c>
      <c r="F13" s="13"/>
      <c r="G13" s="14" t="str">
        <f>'4-πολλυπρ'!D13</f>
        <v>τραπεζα [= …???</v>
      </c>
      <c r="H13" s="14" t="str">
        <f>'4-πολλυπρ'!I13</f>
        <v xml:space="preserve">219-127κ </v>
      </c>
      <c r="I13" s="19"/>
      <c r="J13" s="19">
        <f>'1-συμβολαια'!D13</f>
        <v>9000000</v>
      </c>
      <c r="K13" s="19"/>
      <c r="L13" s="26">
        <f>'11-χαρτόσ'!D13</f>
        <v>0</v>
      </c>
      <c r="M13" s="26"/>
      <c r="N13" s="26"/>
      <c r="O13" s="20"/>
      <c r="P13" s="16" t="e">
        <f>#REF!-R13</f>
        <v>#REF!</v>
      </c>
      <c r="Q13" s="15"/>
      <c r="R13" s="21">
        <f>'5-αντίγρ'!Q13</f>
        <v>0</v>
      </c>
      <c r="S13" s="22"/>
      <c r="T13" s="23"/>
      <c r="U13" s="83"/>
      <c r="V13" s="83"/>
      <c r="W13" s="78"/>
      <c r="X13" s="24"/>
      <c r="Y13" s="24"/>
      <c r="Z13" s="24"/>
      <c r="AA13" s="24"/>
      <c r="AB13" s="24"/>
      <c r="AC13" s="24"/>
    </row>
    <row r="14" spans="1:29" s="17" customFormat="1">
      <c r="A14" s="12">
        <f>'1-συμβολαια'!A14</f>
        <v>0</v>
      </c>
      <c r="B14" s="46"/>
      <c r="C14" s="77">
        <f>'1-συμβολαια'!B14</f>
        <v>0</v>
      </c>
      <c r="D14" s="18"/>
      <c r="E14" s="89" t="str">
        <f>'1-συμβολαια'!C14</f>
        <v>δανείου ΤΟΚΟΙ</v>
      </c>
      <c r="F14" s="13"/>
      <c r="G14" s="14" t="str">
        <f>'4-πολλυπρ'!D14</f>
        <v>τραπεζα [= …???</v>
      </c>
      <c r="H14" s="14" t="str">
        <f>'4-πολλυπρ'!I14</f>
        <v xml:space="preserve">219-127κ </v>
      </c>
      <c r="I14" s="19"/>
      <c r="J14" s="19">
        <f>'1-συμβολαια'!D14</f>
        <v>11428500</v>
      </c>
      <c r="K14" s="19"/>
      <c r="L14" s="26">
        <f>'11-χαρτόσ'!D14</f>
        <v>0</v>
      </c>
      <c r="M14" s="26"/>
      <c r="N14" s="26"/>
      <c r="O14" s="20"/>
      <c r="P14" s="16" t="e">
        <f>#REF!-R14</f>
        <v>#REF!</v>
      </c>
      <c r="Q14" s="15"/>
      <c r="R14" s="21">
        <f>'5-αντίγρ'!Q14</f>
        <v>0</v>
      </c>
      <c r="S14" s="22"/>
      <c r="T14" s="23"/>
      <c r="U14" s="83"/>
      <c r="V14" s="83"/>
      <c r="W14" s="78"/>
      <c r="X14" s="24"/>
      <c r="Y14" s="24"/>
      <c r="Z14" s="24"/>
      <c r="AA14" s="24"/>
      <c r="AB14" s="24"/>
      <c r="AC14" s="24"/>
    </row>
    <row r="15" spans="1:29" s="17" customFormat="1">
      <c r="A15" s="12" t="str">
        <f>'1-συμβολαια'!A15</f>
        <v>5ο</v>
      </c>
      <c r="B15" s="46"/>
      <c r="C15" s="77">
        <f>'1-συμβολαια'!B15</f>
        <v>33711</v>
      </c>
      <c r="D15" s="18"/>
      <c r="E15" s="89" t="str">
        <f>'1-συμβολαια'!C15</f>
        <v>δάνειο τοκοχρεωλυτικό</v>
      </c>
      <c r="F15" s="13"/>
      <c r="G15" s="14" t="str">
        <f>'4-πολλυπρ'!D15</f>
        <v>τραπεζα [= …???</v>
      </c>
      <c r="H15" s="14" t="str">
        <f>'4-πολλυπρ'!I15</f>
        <v xml:space="preserve">219-127κ </v>
      </c>
      <c r="I15" s="19"/>
      <c r="J15" s="19">
        <f>'1-συμβολαια'!D15</f>
        <v>300000</v>
      </c>
      <c r="K15" s="19"/>
      <c r="L15" s="26">
        <f>'11-χαρτόσ'!D15</f>
        <v>0</v>
      </c>
      <c r="M15" s="26"/>
      <c r="N15" s="26"/>
      <c r="O15" s="20"/>
      <c r="P15" s="16" t="e">
        <f>#REF!-R15</f>
        <v>#REF!</v>
      </c>
      <c r="Q15" s="15"/>
      <c r="R15" s="21">
        <f>'5-αντίγρ'!Q15</f>
        <v>0</v>
      </c>
      <c r="S15" s="22"/>
      <c r="T15" s="23"/>
      <c r="U15" s="83"/>
      <c r="V15" s="83"/>
      <c r="W15" s="78"/>
      <c r="X15" s="24"/>
      <c r="Y15" s="24"/>
      <c r="Z15" s="24"/>
      <c r="AA15" s="24"/>
      <c r="AB15" s="24"/>
      <c r="AC15" s="24"/>
    </row>
    <row r="16" spans="1:29" s="17" customFormat="1">
      <c r="A16" s="12">
        <f>'1-συμβολαια'!A16</f>
        <v>0</v>
      </c>
      <c r="B16" s="46"/>
      <c r="C16" s="77">
        <f>'1-συμβολαια'!B16</f>
        <v>0</v>
      </c>
      <c r="D16" s="18"/>
      <c r="E16" s="89" t="str">
        <f>'1-συμβολαια'!C16</f>
        <v>υποθήκη δανείου</v>
      </c>
      <c r="F16" s="13"/>
      <c r="G16" s="14" t="str">
        <f>'4-πολλυπρ'!D16</f>
        <v>τραπεζα [= …???</v>
      </c>
      <c r="H16" s="14" t="str">
        <f>'4-πολλυπρ'!I16</f>
        <v xml:space="preserve">219-127κ </v>
      </c>
      <c r="I16" s="19"/>
      <c r="J16" s="19">
        <f>'1-συμβολαια'!D16</f>
        <v>300000</v>
      </c>
      <c r="K16" s="19"/>
      <c r="L16" s="26">
        <f>'11-χαρτόσ'!D16</f>
        <v>0</v>
      </c>
      <c r="M16" s="26"/>
      <c r="N16" s="26"/>
      <c r="O16" s="20"/>
      <c r="P16" s="16" t="e">
        <f>#REF!-R16</f>
        <v>#REF!</v>
      </c>
      <c r="Q16" s="15"/>
      <c r="R16" s="21">
        <f>'5-αντίγρ'!Q16</f>
        <v>0</v>
      </c>
      <c r="S16" s="22"/>
      <c r="T16" s="23"/>
      <c r="U16" s="83"/>
      <c r="V16" s="83"/>
      <c r="W16" s="78"/>
      <c r="X16" s="24"/>
      <c r="Y16" s="24"/>
      <c r="Z16" s="24"/>
      <c r="AA16" s="24"/>
      <c r="AB16" s="24"/>
      <c r="AC16" s="24"/>
    </row>
    <row r="17" spans="1:35" s="17" customFormat="1">
      <c r="A17" s="12">
        <f>'1-συμβολαια'!A17</f>
        <v>0</v>
      </c>
      <c r="B17" s="46"/>
      <c r="C17" s="77">
        <f>'1-συμβολαια'!B17</f>
        <v>0</v>
      </c>
      <c r="D17" s="18"/>
      <c r="E17" s="89" t="str">
        <f>'1-συμβολαια'!C17</f>
        <v>δανείου ΤΟΚΟΙ</v>
      </c>
      <c r="F17" s="13"/>
      <c r="G17" s="14" t="str">
        <f>'4-πολλυπρ'!D17</f>
        <v>τραπεζα [= …???</v>
      </c>
      <c r="H17" s="14" t="str">
        <f>'4-πολλυπρ'!I17</f>
        <v xml:space="preserve">219-127κ </v>
      </c>
      <c r="I17" s="19"/>
      <c r="J17" s="19">
        <f>'1-συμβολαια'!D17</f>
        <v>685710</v>
      </c>
      <c r="K17" s="19"/>
      <c r="L17" s="26">
        <f>'11-χαρτόσ'!D17</f>
        <v>0</v>
      </c>
      <c r="M17" s="26"/>
      <c r="N17" s="26"/>
      <c r="O17" s="20"/>
      <c r="P17" s="16" t="e">
        <f>#REF!-R17</f>
        <v>#REF!</v>
      </c>
      <c r="Q17" s="15"/>
      <c r="R17" s="21">
        <f>'5-αντίγρ'!Q17</f>
        <v>0</v>
      </c>
      <c r="S17" s="22"/>
      <c r="T17" s="23"/>
      <c r="U17" s="83"/>
      <c r="V17" s="83"/>
      <c r="W17" s="78"/>
      <c r="X17" s="24"/>
      <c r="Y17" s="24"/>
      <c r="Z17" s="24"/>
      <c r="AA17" s="24"/>
      <c r="AB17" s="24"/>
      <c r="AC17" s="24"/>
    </row>
    <row r="18" spans="1:35" s="17" customFormat="1">
      <c r="A18" s="12" t="str">
        <f>'1-συμβολαια'!A18</f>
        <v>6ο</v>
      </c>
      <c r="B18" s="46"/>
      <c r="C18" s="77">
        <f>'1-συμβολαια'!B18</f>
        <v>33714</v>
      </c>
      <c r="D18" s="18"/>
      <c r="E18" s="89" t="str">
        <f>'1-συμβολαια'!C18</f>
        <v>υποθήκη δανείου 10.392 συμπληρωματική πράξη [μονο για κ-15</v>
      </c>
      <c r="F18" s="13"/>
      <c r="G18" s="14">
        <f>'4-πολλυπρ'!D18</f>
        <v>0</v>
      </c>
      <c r="H18" s="14" t="str">
        <f>'4-πολλυπρ'!I18</f>
        <v>219-127κ</v>
      </c>
      <c r="I18" s="19"/>
      <c r="J18" s="19">
        <f>'1-συμβολαια'!D18</f>
        <v>0</v>
      </c>
      <c r="K18" s="19"/>
      <c r="L18" s="26">
        <f>'11-χαρτόσ'!D18</f>
        <v>0</v>
      </c>
      <c r="M18" s="26"/>
      <c r="N18" s="26"/>
      <c r="O18" s="20"/>
      <c r="P18" s="16" t="e">
        <f>#REF!-R18</f>
        <v>#REF!</v>
      </c>
      <c r="Q18" s="15"/>
      <c r="R18" s="21">
        <f>'5-αντίγρ'!Q18</f>
        <v>33</v>
      </c>
      <c r="S18" s="22"/>
      <c r="T18" s="23"/>
      <c r="U18" s="83"/>
      <c r="V18" s="83"/>
      <c r="W18" s="78"/>
      <c r="X18" s="24"/>
      <c r="Y18" s="24"/>
      <c r="Z18" s="24"/>
      <c r="AA18" s="24"/>
      <c r="AB18" s="24"/>
      <c r="AC18" s="24"/>
    </row>
    <row r="19" spans="1:35">
      <c r="A19" s="628" t="s">
        <v>54</v>
      </c>
      <c r="B19" s="629"/>
      <c r="C19" s="629"/>
      <c r="D19" s="629"/>
      <c r="E19" s="629"/>
      <c r="F19" s="629"/>
      <c r="G19" s="629"/>
      <c r="H19" s="629"/>
      <c r="I19" s="629"/>
      <c r="J19" s="629"/>
      <c r="K19" s="41"/>
      <c r="L19" s="1">
        <f>SUM(L3:L18)</f>
        <v>0</v>
      </c>
      <c r="M19" s="1"/>
      <c r="N19" s="1"/>
      <c r="O19" s="1">
        <f>SUM(O3:O18)</f>
        <v>0</v>
      </c>
      <c r="P19" s="34" t="e">
        <f>SUM(P3:P18)</f>
        <v>#REF!</v>
      </c>
      <c r="Q19" s="1">
        <f>SUM(Q3:Q18)</f>
        <v>0</v>
      </c>
      <c r="R19" s="1" t="e">
        <f>SUM(R3:R18)</f>
        <v>#REF!</v>
      </c>
      <c r="S19" s="1">
        <f>SUM(S3:S18)</f>
        <v>0</v>
      </c>
      <c r="T19" s="3"/>
      <c r="U19" s="79"/>
      <c r="V19" s="79"/>
    </row>
    <row r="20" spans="1:35">
      <c r="T20" s="123"/>
    </row>
    <row r="21" spans="1:35" ht="15.75" customHeight="1">
      <c r="T21" s="123"/>
      <c r="U21" s="845" t="s">
        <v>110</v>
      </c>
      <c r="V21" s="845"/>
      <c r="W21" s="845"/>
      <c r="X21" s="845"/>
      <c r="Y21" s="845"/>
      <c r="Z21" s="845"/>
      <c r="AA21" s="845"/>
      <c r="AB21" s="845"/>
      <c r="AC21" s="845"/>
      <c r="AD21" s="121"/>
      <c r="AE21" s="121"/>
      <c r="AF21" s="121"/>
      <c r="AG21" s="121"/>
      <c r="AH21" s="116"/>
      <c r="AI21" s="116"/>
    </row>
    <row r="22" spans="1:35" ht="15.75" customHeight="1">
      <c r="T22" s="123"/>
      <c r="U22" s="122"/>
      <c r="V22" s="847" t="s">
        <v>111</v>
      </c>
      <c r="W22" s="847"/>
      <c r="X22" s="847"/>
      <c r="Y22" s="847"/>
      <c r="Z22" s="847"/>
      <c r="AA22" s="847"/>
      <c r="AB22" s="847"/>
      <c r="AC22" s="847"/>
      <c r="AD22" s="847"/>
      <c r="AE22" s="116"/>
      <c r="AF22" s="116"/>
      <c r="AG22" s="116"/>
      <c r="AH22" s="116"/>
      <c r="AI22" s="116"/>
    </row>
    <row r="23" spans="1:35" ht="15.75" customHeight="1">
      <c r="T23" s="123"/>
      <c r="U23" s="122"/>
      <c r="V23" s="122"/>
      <c r="W23" s="845" t="s">
        <v>112</v>
      </c>
      <c r="X23" s="845"/>
      <c r="Y23" s="845"/>
      <c r="Z23" s="845"/>
      <c r="AA23" s="845"/>
      <c r="AB23" s="845"/>
      <c r="AC23" s="845"/>
      <c r="AD23" s="845"/>
      <c r="AE23" s="845"/>
      <c r="AF23" s="116"/>
      <c r="AG23" s="116"/>
      <c r="AH23" s="116"/>
      <c r="AI23" s="116"/>
    </row>
    <row r="24" spans="1:35" ht="15.75">
      <c r="U24" s="122"/>
      <c r="V24" s="122"/>
      <c r="W24" s="122"/>
      <c r="X24" s="847" t="s">
        <v>113</v>
      </c>
      <c r="Y24" s="847"/>
      <c r="Z24" s="847"/>
      <c r="AA24" s="847"/>
      <c r="AB24" s="847"/>
      <c r="AC24" s="847"/>
      <c r="AD24" s="847"/>
      <c r="AE24" s="847"/>
      <c r="AF24" s="847"/>
      <c r="AG24" s="116"/>
      <c r="AH24" s="116"/>
      <c r="AI24" s="116"/>
    </row>
    <row r="25" spans="1:35" ht="15.75">
      <c r="U25" s="122"/>
      <c r="V25" s="122"/>
      <c r="W25" s="122"/>
      <c r="X25" s="122"/>
      <c r="Y25" s="845" t="s">
        <v>114</v>
      </c>
      <c r="Z25" s="845"/>
      <c r="AA25" s="845"/>
      <c r="AB25" s="845"/>
      <c r="AC25" s="845"/>
      <c r="AD25" s="845"/>
      <c r="AE25" s="845"/>
      <c r="AF25" s="845"/>
      <c r="AG25" s="845"/>
      <c r="AH25" s="116"/>
      <c r="AI25" s="116"/>
    </row>
    <row r="26" spans="1:35" ht="15.75">
      <c r="U26" s="122"/>
      <c r="V26" s="122"/>
      <c r="W26" s="122"/>
      <c r="X26" s="122"/>
      <c r="Y26" s="122"/>
      <c r="Z26" s="847" t="s">
        <v>115</v>
      </c>
      <c r="AA26" s="847"/>
      <c r="AB26" s="847"/>
      <c r="AC26" s="847"/>
      <c r="AD26" s="847"/>
      <c r="AE26" s="847"/>
      <c r="AF26" s="847"/>
      <c r="AG26" s="847"/>
      <c r="AH26" s="847"/>
      <c r="AI26" s="116"/>
    </row>
    <row r="27" spans="1:35" ht="15.75">
      <c r="U27" s="122"/>
      <c r="V27" s="122"/>
      <c r="W27" s="122"/>
      <c r="X27" s="122"/>
      <c r="Y27" s="122"/>
      <c r="Z27" s="122"/>
      <c r="AA27" s="845" t="s">
        <v>116</v>
      </c>
      <c r="AB27" s="845"/>
      <c r="AC27" s="845"/>
      <c r="AD27" s="845"/>
      <c r="AE27" s="845"/>
      <c r="AF27" s="845"/>
      <c r="AG27" s="845"/>
      <c r="AH27" s="845"/>
      <c r="AI27" s="845"/>
    </row>
  </sheetData>
  <mergeCells count="18">
    <mergeCell ref="A19:J19"/>
    <mergeCell ref="E1:F1"/>
    <mergeCell ref="P1:Q1"/>
    <mergeCell ref="A1:B1"/>
    <mergeCell ref="C1:D1"/>
    <mergeCell ref="G1:I1"/>
    <mergeCell ref="J1:K1"/>
    <mergeCell ref="L1:O1"/>
    <mergeCell ref="U21:AC21"/>
    <mergeCell ref="V22:AD22"/>
    <mergeCell ref="U1:AC2"/>
    <mergeCell ref="T1:T2"/>
    <mergeCell ref="R1:S1"/>
    <mergeCell ref="W23:AE23"/>
    <mergeCell ref="X24:AF24"/>
    <mergeCell ref="Y25:AG25"/>
    <mergeCell ref="Z26:AH26"/>
    <mergeCell ref="AA27:AI2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21"/>
  <sheetViews>
    <sheetView workbookViewId="0">
      <pane ySplit="2" topLeftCell="A3" activePane="bottomLeft" state="frozen"/>
      <selection pane="bottomLeft" activeCell="C28" sqref="C28"/>
    </sheetView>
  </sheetViews>
  <sheetFormatPr defaultRowHeight="11.25"/>
  <cols>
    <col min="1" max="1" width="9.5703125" style="3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4" customFormat="1" ht="32.25" customHeight="1">
      <c r="A1" s="873" t="s">
        <v>31</v>
      </c>
      <c r="B1" s="874"/>
      <c r="C1" s="874"/>
      <c r="D1" s="874"/>
      <c r="E1" s="875"/>
      <c r="F1" s="876" t="s">
        <v>281</v>
      </c>
      <c r="G1" s="877"/>
      <c r="H1" s="877"/>
      <c r="I1" s="878"/>
      <c r="J1" s="869" t="s">
        <v>282</v>
      </c>
      <c r="K1" s="870"/>
      <c r="L1" s="870"/>
      <c r="M1" s="870"/>
      <c r="N1" s="870"/>
      <c r="O1" s="870"/>
      <c r="P1" s="870"/>
      <c r="Q1" s="870"/>
      <c r="R1" s="870"/>
      <c r="S1" s="870"/>
      <c r="T1" s="870"/>
      <c r="U1" s="870"/>
      <c r="V1" s="870"/>
      <c r="W1" s="870"/>
      <c r="X1" s="870"/>
      <c r="Y1" s="871"/>
      <c r="Z1" s="879" t="s">
        <v>283</v>
      </c>
      <c r="AA1" s="880"/>
      <c r="AB1" s="880"/>
      <c r="AC1" s="881"/>
      <c r="AD1" s="869" t="s">
        <v>284</v>
      </c>
      <c r="AE1" s="870"/>
      <c r="AF1" s="870"/>
      <c r="AG1" s="870"/>
      <c r="AH1" s="870"/>
      <c r="AI1" s="870"/>
      <c r="AJ1" s="870"/>
      <c r="AK1" s="870"/>
      <c r="AL1" s="870"/>
      <c r="AM1" s="870"/>
      <c r="AN1" s="870"/>
      <c r="AO1" s="870"/>
      <c r="AP1" s="870"/>
      <c r="AQ1" s="870"/>
      <c r="AR1" s="870"/>
      <c r="AS1" s="871"/>
      <c r="AT1" s="876" t="s">
        <v>285</v>
      </c>
      <c r="AU1" s="877"/>
      <c r="AV1" s="877"/>
      <c r="AW1" s="878"/>
      <c r="AX1" s="869" t="s">
        <v>286</v>
      </c>
      <c r="AY1" s="870"/>
      <c r="AZ1" s="870"/>
      <c r="BA1" s="870"/>
      <c r="BB1" s="870"/>
      <c r="BC1" s="870"/>
      <c r="BD1" s="870"/>
      <c r="BE1" s="870"/>
      <c r="BF1" s="870"/>
      <c r="BG1" s="870"/>
      <c r="BH1" s="870"/>
      <c r="BI1" s="870"/>
      <c r="BJ1" s="870"/>
      <c r="BK1" s="870"/>
      <c r="BL1" s="870"/>
      <c r="BM1" s="871"/>
    </row>
    <row r="2" spans="1:65" s="4" customFormat="1" ht="23.25" customHeight="1">
      <c r="A2" s="196" t="s">
        <v>19</v>
      </c>
      <c r="B2" s="196" t="s">
        <v>287</v>
      </c>
      <c r="C2" s="197" t="s">
        <v>288</v>
      </c>
      <c r="D2" s="626" t="s">
        <v>29</v>
      </c>
      <c r="E2" s="844"/>
      <c r="F2" s="198" t="s">
        <v>289</v>
      </c>
      <c r="G2" s="196" t="s">
        <v>18</v>
      </c>
      <c r="H2" s="198" t="s">
        <v>23</v>
      </c>
      <c r="I2" s="199" t="s">
        <v>83</v>
      </c>
      <c r="J2" s="200" t="s">
        <v>290</v>
      </c>
      <c r="K2" s="200" t="s">
        <v>291</v>
      </c>
      <c r="L2" s="198" t="s">
        <v>292</v>
      </c>
      <c r="M2" s="198" t="s">
        <v>293</v>
      </c>
      <c r="N2" s="198" t="s">
        <v>294</v>
      </c>
      <c r="O2" s="198" t="s">
        <v>295</v>
      </c>
      <c r="P2" s="198" t="s">
        <v>296</v>
      </c>
      <c r="Q2" s="198" t="s">
        <v>297</v>
      </c>
      <c r="R2" s="198" t="s">
        <v>298</v>
      </c>
      <c r="S2" s="198" t="s">
        <v>299</v>
      </c>
      <c r="T2" s="198" t="s">
        <v>300</v>
      </c>
      <c r="U2" s="198" t="s">
        <v>23</v>
      </c>
      <c r="V2" s="198" t="s">
        <v>301</v>
      </c>
      <c r="W2" s="198" t="s">
        <v>302</v>
      </c>
      <c r="X2" s="198" t="s">
        <v>303</v>
      </c>
      <c r="Y2" s="201" t="s">
        <v>304</v>
      </c>
      <c r="Z2" s="198" t="s">
        <v>289</v>
      </c>
      <c r="AA2" s="196" t="s">
        <v>18</v>
      </c>
      <c r="AB2" s="198" t="s">
        <v>23</v>
      </c>
      <c r="AC2" s="202" t="s">
        <v>83</v>
      </c>
      <c r="AD2" s="200" t="s">
        <v>290</v>
      </c>
      <c r="AE2" s="200" t="s">
        <v>291</v>
      </c>
      <c r="AF2" s="198" t="s">
        <v>292</v>
      </c>
      <c r="AG2" s="198" t="s">
        <v>293</v>
      </c>
      <c r="AH2" s="198" t="s">
        <v>294</v>
      </c>
      <c r="AI2" s="198" t="s">
        <v>295</v>
      </c>
      <c r="AJ2" s="198" t="s">
        <v>296</v>
      </c>
      <c r="AK2" s="198" t="s">
        <v>297</v>
      </c>
      <c r="AL2" s="198" t="s">
        <v>298</v>
      </c>
      <c r="AM2" s="198" t="s">
        <v>299</v>
      </c>
      <c r="AN2" s="198" t="s">
        <v>300</v>
      </c>
      <c r="AO2" s="198" t="s">
        <v>23</v>
      </c>
      <c r="AP2" s="198" t="s">
        <v>301</v>
      </c>
      <c r="AQ2" s="198" t="s">
        <v>302</v>
      </c>
      <c r="AR2" s="198" t="s">
        <v>303</v>
      </c>
      <c r="AS2" s="201" t="s">
        <v>304</v>
      </c>
      <c r="AT2" s="198" t="s">
        <v>289</v>
      </c>
      <c r="AU2" s="196" t="s">
        <v>18</v>
      </c>
      <c r="AV2" s="198" t="s">
        <v>23</v>
      </c>
      <c r="AW2" s="199" t="s">
        <v>83</v>
      </c>
      <c r="AX2" s="200" t="s">
        <v>290</v>
      </c>
      <c r="AY2" s="200" t="s">
        <v>291</v>
      </c>
      <c r="AZ2" s="198" t="s">
        <v>292</v>
      </c>
      <c r="BA2" s="198" t="s">
        <v>293</v>
      </c>
      <c r="BB2" s="198" t="s">
        <v>294</v>
      </c>
      <c r="BC2" s="198" t="s">
        <v>295</v>
      </c>
      <c r="BD2" s="198" t="s">
        <v>296</v>
      </c>
      <c r="BE2" s="198" t="s">
        <v>297</v>
      </c>
      <c r="BF2" s="198" t="s">
        <v>298</v>
      </c>
      <c r="BG2" s="198" t="s">
        <v>299</v>
      </c>
      <c r="BH2" s="198" t="s">
        <v>300</v>
      </c>
      <c r="BI2" s="198" t="s">
        <v>23</v>
      </c>
      <c r="BJ2" s="198" t="s">
        <v>301</v>
      </c>
      <c r="BK2" s="198" t="s">
        <v>302</v>
      </c>
      <c r="BL2" s="198" t="s">
        <v>305</v>
      </c>
      <c r="BM2" s="201" t="s">
        <v>304</v>
      </c>
    </row>
    <row r="3" spans="1:65">
      <c r="A3" s="29" t="str">
        <f>'1-συμβολαια'!A3</f>
        <v>1ο τραπ</v>
      </c>
      <c r="B3" s="14" t="str">
        <f>'4-πολλυπρ'!D3</f>
        <v>τραπεζα [= …???</v>
      </c>
      <c r="C3" s="14" t="str">
        <f>'4-πολλυπρ'!I3</f>
        <v xml:space="preserve">219-127κ </v>
      </c>
      <c r="D3" s="24"/>
      <c r="E3" s="24"/>
      <c r="F3" s="11"/>
      <c r="G3" s="28"/>
      <c r="H3" s="11"/>
      <c r="I3" s="24"/>
      <c r="J3" s="11"/>
      <c r="K3" s="149" t="s">
        <v>306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3" t="s">
        <v>306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[= …???</v>
      </c>
      <c r="C4" s="14" t="str">
        <f>'4-πολλυπρ'!I4</f>
        <v xml:space="preserve">219-127κ </v>
      </c>
      <c r="D4" s="24"/>
      <c r="E4" s="24"/>
      <c r="F4" s="11"/>
      <c r="G4" s="28"/>
      <c r="H4" s="11"/>
      <c r="I4" s="24"/>
      <c r="J4" s="11"/>
      <c r="K4" s="149" t="s">
        <v>306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3" t="s">
        <v>306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[= …???</v>
      </c>
      <c r="C5" s="14" t="str">
        <f>'4-πολλυπρ'!I5</f>
        <v xml:space="preserve">219-127κ </v>
      </c>
      <c r="D5" s="24"/>
      <c r="E5" s="24"/>
      <c r="F5" s="11"/>
      <c r="G5" s="28"/>
      <c r="H5" s="11"/>
      <c r="I5" s="24"/>
      <c r="J5" s="11"/>
      <c r="K5" s="149" t="s">
        <v>306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3" t="s">
        <v>306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 t="str">
        <f>'1-συμβολαια'!A6</f>
        <v>2ο τραπ</v>
      </c>
      <c r="B6" s="14" t="str">
        <f>'4-πολλυπρ'!D6</f>
        <v>τραπεζα [= …???</v>
      </c>
      <c r="C6" s="14" t="str">
        <f>'4-πολλυπρ'!I6</f>
        <v xml:space="preserve">219-127κ </v>
      </c>
      <c r="D6" s="24"/>
      <c r="E6" s="24"/>
      <c r="F6" s="11"/>
      <c r="G6" s="28"/>
      <c r="H6" s="11"/>
      <c r="I6" s="24"/>
      <c r="J6" s="11"/>
      <c r="K6" s="149" t="s">
        <v>306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3" t="s">
        <v>306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τραπεζα [= …???</v>
      </c>
      <c r="C7" s="14" t="str">
        <f>'4-πολλυπρ'!I7</f>
        <v xml:space="preserve">219-127κ </v>
      </c>
      <c r="D7" s="24"/>
      <c r="E7" s="24"/>
      <c r="F7" s="11"/>
      <c r="G7" s="28"/>
      <c r="H7" s="11"/>
      <c r="I7" s="24"/>
      <c r="J7" s="11"/>
      <c r="K7" s="149" t="s">
        <v>306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203" t="s">
        <v>306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τραπεζα [= …???</v>
      </c>
      <c r="C8" s="14" t="str">
        <f>'4-πολλυπρ'!I8</f>
        <v xml:space="preserve">219-127κ </v>
      </c>
      <c r="D8" s="24"/>
      <c r="E8" s="24"/>
      <c r="F8" s="11"/>
      <c r="G8" s="28"/>
      <c r="H8" s="11"/>
      <c r="I8" s="24"/>
      <c r="J8" s="11"/>
      <c r="K8" s="149" t="s">
        <v>306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203" t="s">
        <v>306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29" t="str">
        <f>'1-συμβολαια'!A9</f>
        <v>3ο τραπ</v>
      </c>
      <c r="B9" s="14" t="str">
        <f>'4-πολλυπρ'!D9</f>
        <v>τραπεζα [= …???</v>
      </c>
      <c r="C9" s="14" t="str">
        <f>'4-πολλυπρ'!I9</f>
        <v xml:space="preserve">219-127κ </v>
      </c>
      <c r="D9" s="24"/>
      <c r="E9" s="24"/>
      <c r="F9" s="11"/>
      <c r="G9" s="28"/>
      <c r="H9" s="11"/>
      <c r="I9" s="24"/>
      <c r="J9" s="11"/>
      <c r="K9" s="149" t="s">
        <v>306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8"/>
      <c r="W9" s="28"/>
      <c r="X9" s="24"/>
      <c r="Y9" s="24"/>
      <c r="Z9" s="11"/>
      <c r="AA9" s="24"/>
      <c r="AB9" s="11"/>
      <c r="AC9" s="24"/>
      <c r="AD9" s="11"/>
      <c r="AE9" s="203" t="s">
        <v>306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0" spans="1:65">
      <c r="A10" s="29">
        <f>'1-συμβολαια'!A10</f>
        <v>0</v>
      </c>
      <c r="B10" s="14" t="str">
        <f>'4-πολλυπρ'!D10</f>
        <v>τραπεζα [= …???</v>
      </c>
      <c r="C10" s="14" t="str">
        <f>'4-πολλυπρ'!I10</f>
        <v xml:space="preserve">219-127κ </v>
      </c>
      <c r="D10" s="24"/>
      <c r="E10" s="24"/>
      <c r="F10" s="11"/>
      <c r="G10" s="28"/>
      <c r="H10" s="11"/>
      <c r="I10" s="24"/>
      <c r="J10" s="11"/>
      <c r="K10" s="149" t="s">
        <v>306</v>
      </c>
      <c r="L10" s="24"/>
      <c r="M10" s="24"/>
      <c r="N10" s="24"/>
      <c r="O10" s="24"/>
      <c r="P10" s="24"/>
      <c r="Q10" s="24"/>
      <c r="R10" s="24"/>
      <c r="S10" s="24"/>
      <c r="T10" s="24"/>
      <c r="U10" s="11"/>
      <c r="V10" s="28"/>
      <c r="W10" s="28"/>
      <c r="X10" s="24"/>
      <c r="Y10" s="24"/>
      <c r="Z10" s="11"/>
      <c r="AA10" s="24"/>
      <c r="AB10" s="11"/>
      <c r="AC10" s="24"/>
      <c r="AD10" s="11"/>
      <c r="AE10" s="203" t="s">
        <v>306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11"/>
      <c r="AU10" s="24"/>
      <c r="AV10" s="11"/>
      <c r="AW10" s="24"/>
      <c r="AX10" s="11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11"/>
      <c r="BJ10" s="24"/>
      <c r="BK10" s="24"/>
      <c r="BL10" s="24"/>
      <c r="BM10" s="24"/>
    </row>
    <row r="11" spans="1:65">
      <c r="A11" s="29">
        <f>'1-συμβολαια'!A11</f>
        <v>0</v>
      </c>
      <c r="B11" s="14" t="str">
        <f>'4-πολλυπρ'!D11</f>
        <v>τραπεζα [= …???</v>
      </c>
      <c r="C11" s="14" t="str">
        <f>'4-πολλυπρ'!I11</f>
        <v xml:space="preserve">219-127κ </v>
      </c>
      <c r="D11" s="24"/>
      <c r="E11" s="24"/>
      <c r="F11" s="11"/>
      <c r="G11" s="28"/>
      <c r="H11" s="11"/>
      <c r="I11" s="24"/>
      <c r="J11" s="11"/>
      <c r="K11" s="149" t="s">
        <v>306</v>
      </c>
      <c r="L11" s="24"/>
      <c r="M11" s="24"/>
      <c r="N11" s="24"/>
      <c r="O11" s="24"/>
      <c r="P11" s="24"/>
      <c r="Q11" s="24"/>
      <c r="R11" s="24"/>
      <c r="S11" s="24"/>
      <c r="T11" s="24"/>
      <c r="U11" s="11"/>
      <c r="V11" s="28"/>
      <c r="W11" s="28"/>
      <c r="X11" s="24"/>
      <c r="Y11" s="24"/>
      <c r="Z11" s="11"/>
      <c r="AA11" s="24"/>
      <c r="AB11" s="11"/>
      <c r="AC11" s="24"/>
      <c r="AD11" s="11"/>
      <c r="AE11" s="203" t="s">
        <v>306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11"/>
      <c r="AU11" s="24"/>
      <c r="AV11" s="11"/>
      <c r="AW11" s="24"/>
      <c r="AX11" s="11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11"/>
      <c r="BJ11" s="24"/>
      <c r="BK11" s="24"/>
      <c r="BL11" s="24"/>
      <c r="BM11" s="24"/>
    </row>
    <row r="12" spans="1:65">
      <c r="A12" s="29" t="str">
        <f>'1-συμβολαια'!A12</f>
        <v>4ο τραπ</v>
      </c>
      <c r="B12" s="14" t="str">
        <f>'4-πολλυπρ'!D12</f>
        <v>τραπεζα [= …???</v>
      </c>
      <c r="C12" s="14" t="str">
        <f>'4-πολλυπρ'!I12</f>
        <v xml:space="preserve">219-127κ </v>
      </c>
      <c r="D12" s="24"/>
      <c r="E12" s="24"/>
      <c r="F12" s="11"/>
      <c r="G12" s="28"/>
      <c r="H12" s="11"/>
      <c r="I12" s="24"/>
      <c r="J12" s="11"/>
      <c r="K12" s="149" t="s">
        <v>306</v>
      </c>
      <c r="L12" s="24"/>
      <c r="M12" s="24"/>
      <c r="N12" s="24"/>
      <c r="O12" s="24"/>
      <c r="P12" s="24"/>
      <c r="Q12" s="24"/>
      <c r="R12" s="24"/>
      <c r="S12" s="24"/>
      <c r="T12" s="24"/>
      <c r="U12" s="11"/>
      <c r="V12" s="28"/>
      <c r="W12" s="28"/>
      <c r="X12" s="24"/>
      <c r="Y12" s="24"/>
      <c r="Z12" s="11"/>
      <c r="AA12" s="24"/>
      <c r="AB12" s="11"/>
      <c r="AC12" s="24"/>
      <c r="AD12" s="11"/>
      <c r="AE12" s="203" t="s">
        <v>306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11"/>
      <c r="AU12" s="24"/>
      <c r="AV12" s="11"/>
      <c r="AW12" s="24"/>
      <c r="AX12" s="11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11"/>
      <c r="BJ12" s="24"/>
      <c r="BK12" s="24"/>
      <c r="BL12" s="24"/>
      <c r="BM12" s="24"/>
    </row>
    <row r="13" spans="1:65">
      <c r="A13" s="29">
        <f>'1-συμβολαια'!A13</f>
        <v>0</v>
      </c>
      <c r="B13" s="14" t="str">
        <f>'4-πολλυπρ'!D13</f>
        <v>τραπεζα [= …???</v>
      </c>
      <c r="C13" s="14" t="str">
        <f>'4-πολλυπρ'!I13</f>
        <v xml:space="preserve">219-127κ </v>
      </c>
      <c r="D13" s="24"/>
      <c r="E13" s="24"/>
      <c r="F13" s="11"/>
      <c r="G13" s="28"/>
      <c r="H13" s="11"/>
      <c r="I13" s="24"/>
      <c r="J13" s="11"/>
      <c r="K13" s="149" t="s">
        <v>306</v>
      </c>
      <c r="L13" s="24"/>
      <c r="M13" s="24"/>
      <c r="N13" s="24"/>
      <c r="O13" s="24"/>
      <c r="P13" s="24"/>
      <c r="Q13" s="24"/>
      <c r="R13" s="24"/>
      <c r="S13" s="24"/>
      <c r="T13" s="24"/>
      <c r="U13" s="11"/>
      <c r="V13" s="28"/>
      <c r="W13" s="28"/>
      <c r="X13" s="24"/>
      <c r="Y13" s="24"/>
      <c r="Z13" s="11"/>
      <c r="AA13" s="24"/>
      <c r="AB13" s="11"/>
      <c r="AC13" s="24"/>
      <c r="AD13" s="11"/>
      <c r="AE13" s="203" t="s">
        <v>306</v>
      </c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11"/>
      <c r="AU13" s="24"/>
      <c r="AV13" s="11"/>
      <c r="AW13" s="24"/>
      <c r="AX13" s="11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11"/>
      <c r="BJ13" s="24"/>
      <c r="BK13" s="24"/>
      <c r="BL13" s="24"/>
      <c r="BM13" s="24"/>
    </row>
    <row r="14" spans="1:65">
      <c r="A14" s="29">
        <f>'1-συμβολαια'!A14</f>
        <v>0</v>
      </c>
      <c r="B14" s="14" t="str">
        <f>'4-πολλυπρ'!D14</f>
        <v>τραπεζα [= …???</v>
      </c>
      <c r="C14" s="14" t="str">
        <f>'4-πολλυπρ'!I14</f>
        <v xml:space="preserve">219-127κ </v>
      </c>
      <c r="D14" s="24"/>
      <c r="E14" s="24"/>
      <c r="F14" s="11"/>
      <c r="G14" s="28"/>
      <c r="H14" s="11"/>
      <c r="I14" s="24"/>
      <c r="J14" s="11"/>
      <c r="K14" s="149" t="s">
        <v>306</v>
      </c>
      <c r="L14" s="24"/>
      <c r="M14" s="24"/>
      <c r="N14" s="24"/>
      <c r="O14" s="24"/>
      <c r="P14" s="24"/>
      <c r="Q14" s="24"/>
      <c r="R14" s="24"/>
      <c r="S14" s="24"/>
      <c r="T14" s="24"/>
      <c r="U14" s="11"/>
      <c r="V14" s="28"/>
      <c r="W14" s="28"/>
      <c r="X14" s="24"/>
      <c r="Y14" s="24"/>
      <c r="Z14" s="11"/>
      <c r="AA14" s="24"/>
      <c r="AB14" s="11"/>
      <c r="AC14" s="24"/>
      <c r="AD14" s="11"/>
      <c r="AE14" s="203" t="s">
        <v>306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11"/>
      <c r="AU14" s="24"/>
      <c r="AV14" s="11"/>
      <c r="AW14" s="24"/>
      <c r="AX14" s="11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11"/>
      <c r="BJ14" s="24"/>
      <c r="BK14" s="24"/>
      <c r="BL14" s="24"/>
      <c r="BM14" s="24"/>
    </row>
    <row r="15" spans="1:65">
      <c r="A15" s="29" t="str">
        <f>'1-συμβολαια'!A15</f>
        <v>5ο</v>
      </c>
      <c r="B15" s="14" t="str">
        <f>'4-πολλυπρ'!D15</f>
        <v>τραπεζα [= …???</v>
      </c>
      <c r="C15" s="14" t="str">
        <f>'4-πολλυπρ'!I15</f>
        <v xml:space="preserve">219-127κ </v>
      </c>
      <c r="D15" s="24"/>
      <c r="E15" s="24"/>
      <c r="F15" s="11"/>
      <c r="G15" s="28"/>
      <c r="H15" s="11"/>
      <c r="I15" s="24"/>
      <c r="J15" s="11"/>
      <c r="K15" s="149" t="s">
        <v>306</v>
      </c>
      <c r="L15" s="24"/>
      <c r="M15" s="24"/>
      <c r="N15" s="24"/>
      <c r="O15" s="24"/>
      <c r="P15" s="24"/>
      <c r="Q15" s="24"/>
      <c r="R15" s="24"/>
      <c r="S15" s="24"/>
      <c r="T15" s="24"/>
      <c r="U15" s="11"/>
      <c r="V15" s="28"/>
      <c r="W15" s="28"/>
      <c r="X15" s="24"/>
      <c r="Y15" s="24"/>
      <c r="Z15" s="11"/>
      <c r="AA15" s="24"/>
      <c r="AB15" s="11"/>
      <c r="AC15" s="24"/>
      <c r="AD15" s="11"/>
      <c r="AE15" s="203" t="s">
        <v>306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11"/>
      <c r="AU15" s="24"/>
      <c r="AV15" s="11"/>
      <c r="AW15" s="24"/>
      <c r="AX15" s="11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11"/>
      <c r="BJ15" s="24"/>
      <c r="BK15" s="24"/>
      <c r="BL15" s="24"/>
      <c r="BM15" s="24"/>
    </row>
    <row r="16" spans="1:65">
      <c r="A16" s="29">
        <f>'1-συμβολαια'!A16</f>
        <v>0</v>
      </c>
      <c r="B16" s="14" t="str">
        <f>'4-πολλυπρ'!D16</f>
        <v>τραπεζα [= …???</v>
      </c>
      <c r="C16" s="14" t="str">
        <f>'4-πολλυπρ'!I16</f>
        <v xml:space="preserve">219-127κ </v>
      </c>
      <c r="D16" s="24"/>
      <c r="E16" s="24"/>
      <c r="F16" s="11"/>
      <c r="G16" s="28"/>
      <c r="H16" s="11"/>
      <c r="I16" s="24"/>
      <c r="J16" s="11"/>
      <c r="K16" s="149" t="s">
        <v>306</v>
      </c>
      <c r="L16" s="24"/>
      <c r="M16" s="24"/>
      <c r="N16" s="24"/>
      <c r="O16" s="24"/>
      <c r="P16" s="24"/>
      <c r="Q16" s="24"/>
      <c r="R16" s="24"/>
      <c r="S16" s="24"/>
      <c r="T16" s="24"/>
      <c r="U16" s="11"/>
      <c r="V16" s="28"/>
      <c r="W16" s="28"/>
      <c r="X16" s="24"/>
      <c r="Y16" s="24"/>
      <c r="Z16" s="11"/>
      <c r="AA16" s="24"/>
      <c r="AB16" s="11"/>
      <c r="AC16" s="24"/>
      <c r="AD16" s="11"/>
      <c r="AE16" s="203" t="s">
        <v>306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11"/>
      <c r="AU16" s="24"/>
      <c r="AV16" s="11"/>
      <c r="AW16" s="24"/>
      <c r="AX16" s="11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11"/>
      <c r="BJ16" s="24"/>
      <c r="BK16" s="24"/>
      <c r="BL16" s="24"/>
      <c r="BM16" s="24"/>
    </row>
    <row r="17" spans="1:65">
      <c r="A17" s="29">
        <f>'1-συμβολαια'!A17</f>
        <v>0</v>
      </c>
      <c r="B17" s="14" t="str">
        <f>'4-πολλυπρ'!D17</f>
        <v>τραπεζα [= …???</v>
      </c>
      <c r="C17" s="14" t="str">
        <f>'4-πολλυπρ'!I17</f>
        <v xml:space="preserve">219-127κ </v>
      </c>
      <c r="D17" s="24"/>
      <c r="E17" s="24"/>
      <c r="F17" s="11"/>
      <c r="G17" s="28"/>
      <c r="H17" s="11"/>
      <c r="I17" s="24"/>
      <c r="J17" s="11"/>
      <c r="K17" s="149" t="s">
        <v>306</v>
      </c>
      <c r="L17" s="24"/>
      <c r="M17" s="24"/>
      <c r="N17" s="24"/>
      <c r="O17" s="24"/>
      <c r="P17" s="24"/>
      <c r="Q17" s="24"/>
      <c r="R17" s="24"/>
      <c r="S17" s="24"/>
      <c r="T17" s="24"/>
      <c r="U17" s="11"/>
      <c r="V17" s="28"/>
      <c r="W17" s="28"/>
      <c r="X17" s="24"/>
      <c r="Y17" s="24"/>
      <c r="Z17" s="11"/>
      <c r="AA17" s="24"/>
      <c r="AB17" s="11"/>
      <c r="AC17" s="24"/>
      <c r="AD17" s="11"/>
      <c r="AE17" s="203" t="s">
        <v>306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11"/>
      <c r="AU17" s="24"/>
      <c r="AV17" s="11"/>
      <c r="AW17" s="24"/>
      <c r="AX17" s="11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11"/>
      <c r="BJ17" s="24"/>
      <c r="BK17" s="24"/>
      <c r="BL17" s="24"/>
      <c r="BM17" s="24"/>
    </row>
    <row r="18" spans="1:65">
      <c r="A18" s="29" t="str">
        <f>'1-συμβολαια'!A18</f>
        <v>6ο</v>
      </c>
      <c r="B18" s="14">
        <f>'4-πολλυπρ'!D18</f>
        <v>0</v>
      </c>
      <c r="C18" s="14" t="str">
        <f>'4-πολλυπρ'!I18</f>
        <v>219-127κ</v>
      </c>
      <c r="D18" s="24"/>
      <c r="E18" s="24"/>
      <c r="F18" s="11"/>
      <c r="G18" s="28"/>
      <c r="H18" s="11"/>
      <c r="I18" s="24"/>
      <c r="J18" s="11"/>
      <c r="K18" s="149" t="s">
        <v>306</v>
      </c>
      <c r="L18" s="24"/>
      <c r="M18" s="24"/>
      <c r="N18" s="24"/>
      <c r="O18" s="24"/>
      <c r="P18" s="24"/>
      <c r="Q18" s="24"/>
      <c r="R18" s="24"/>
      <c r="S18" s="24"/>
      <c r="T18" s="24"/>
      <c r="U18" s="11"/>
      <c r="V18" s="28"/>
      <c r="W18" s="28"/>
      <c r="X18" s="24"/>
      <c r="Y18" s="24"/>
      <c r="Z18" s="11"/>
      <c r="AA18" s="24"/>
      <c r="AB18" s="11"/>
      <c r="AC18" s="24"/>
      <c r="AD18" s="11"/>
      <c r="AE18" s="203" t="s">
        <v>306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11"/>
      <c r="AU18" s="24"/>
      <c r="AV18" s="11"/>
      <c r="AW18" s="24"/>
      <c r="AX18" s="11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11"/>
      <c r="BJ18" s="24"/>
      <c r="BK18" s="24"/>
      <c r="BL18" s="24"/>
      <c r="BM18" s="24"/>
    </row>
    <row r="20" spans="1:65">
      <c r="F20" s="872" t="s">
        <v>307</v>
      </c>
      <c r="G20" s="872"/>
      <c r="H20" s="872"/>
      <c r="I20" s="872"/>
    </row>
    <row r="21" spans="1:65">
      <c r="F21" s="872"/>
      <c r="G21" s="872"/>
      <c r="H21" s="872"/>
      <c r="I21" s="872"/>
    </row>
  </sheetData>
  <mergeCells count="9">
    <mergeCell ref="AX1:BM1"/>
    <mergeCell ref="D2:E2"/>
    <mergeCell ref="F20:I2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89"/>
  <sheetViews>
    <sheetView topLeftCell="I1" workbookViewId="0">
      <pane ySplit="2" topLeftCell="A12" activePane="bottomLeft" state="frozen"/>
      <selection pane="bottomLeft" activeCell="Y33" sqref="Y33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47.28515625" style="90" bestFit="1" customWidth="1"/>
    <col min="4" max="4" width="7.28515625" style="3" customWidth="1"/>
    <col min="5" max="5" width="7.1406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0.28515625" style="2" customWidth="1"/>
    <col min="21" max="21" width="10.28515625" style="2" bestFit="1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890" t="s">
        <v>1</v>
      </c>
      <c r="B1" s="892" t="s">
        <v>2</v>
      </c>
      <c r="C1" s="889" t="s">
        <v>0</v>
      </c>
      <c r="D1" s="893" t="s">
        <v>11</v>
      </c>
      <c r="E1" s="887" t="s">
        <v>12</v>
      </c>
      <c r="F1" s="866" t="s">
        <v>490</v>
      </c>
      <c r="G1" s="867"/>
      <c r="H1" s="867"/>
      <c r="I1" s="868"/>
      <c r="J1" s="882" t="s">
        <v>493</v>
      </c>
      <c r="K1" s="883"/>
      <c r="L1" s="899" t="s">
        <v>129</v>
      </c>
      <c r="M1" s="900"/>
      <c r="N1" s="916" t="s">
        <v>489</v>
      </c>
      <c r="O1" s="917"/>
      <c r="P1" s="913" t="s">
        <v>75</v>
      </c>
      <c r="Q1" s="914"/>
      <c r="R1" s="914"/>
      <c r="S1" s="914"/>
      <c r="T1" s="915"/>
      <c r="U1" s="916" t="s">
        <v>482</v>
      </c>
      <c r="V1" s="916"/>
      <c r="W1" s="905" t="s">
        <v>41</v>
      </c>
      <c r="X1" s="906"/>
      <c r="Y1" s="907"/>
      <c r="Z1" s="784" t="s">
        <v>56</v>
      </c>
      <c r="AA1" s="785"/>
      <c r="AB1" s="908"/>
      <c r="AC1" s="903" t="s">
        <v>76</v>
      </c>
      <c r="AD1" s="904"/>
      <c r="AE1" s="904"/>
      <c r="AF1" s="904"/>
      <c r="AG1" s="904"/>
      <c r="AH1" s="374"/>
      <c r="AI1" s="909" t="s">
        <v>52</v>
      </c>
      <c r="AJ1" s="911" t="s">
        <v>42</v>
      </c>
      <c r="AK1" s="901" t="s">
        <v>79</v>
      </c>
      <c r="AL1" s="896" t="s">
        <v>29</v>
      </c>
      <c r="AM1" s="897"/>
      <c r="AN1" s="897"/>
      <c r="AO1" s="897"/>
      <c r="AP1" s="898"/>
    </row>
    <row r="2" spans="1:42" ht="39" thickBot="1">
      <c r="A2" s="891"/>
      <c r="B2" s="633"/>
      <c r="C2" s="661"/>
      <c r="D2" s="894"/>
      <c r="E2" s="888"/>
      <c r="F2" s="346" t="s">
        <v>245</v>
      </c>
      <c r="G2" s="347" t="s">
        <v>90</v>
      </c>
      <c r="H2" s="347" t="s">
        <v>45</v>
      </c>
      <c r="I2" s="343" t="s">
        <v>402</v>
      </c>
      <c r="J2" s="275" t="s">
        <v>23</v>
      </c>
      <c r="K2" s="345" t="s">
        <v>402</v>
      </c>
      <c r="L2" s="37" t="s">
        <v>23</v>
      </c>
      <c r="M2" s="343" t="s">
        <v>402</v>
      </c>
      <c r="N2" s="66" t="s">
        <v>23</v>
      </c>
      <c r="O2" s="344" t="s">
        <v>402</v>
      </c>
      <c r="P2" s="387" t="s">
        <v>23</v>
      </c>
      <c r="Q2" s="388" t="s">
        <v>402</v>
      </c>
      <c r="R2" s="72" t="s">
        <v>80</v>
      </c>
      <c r="S2" s="72" t="s">
        <v>509</v>
      </c>
      <c r="T2" s="386" t="s">
        <v>510</v>
      </c>
      <c r="U2" s="66" t="s">
        <v>23</v>
      </c>
      <c r="V2" s="344" t="s">
        <v>402</v>
      </c>
      <c r="W2" s="37" t="s">
        <v>23</v>
      </c>
      <c r="X2" s="275" t="s">
        <v>402</v>
      </c>
      <c r="Y2" s="32" t="s">
        <v>34</v>
      </c>
      <c r="Z2" s="37" t="s">
        <v>23</v>
      </c>
      <c r="AA2" s="275" t="s">
        <v>402</v>
      </c>
      <c r="AB2" s="246" t="s">
        <v>34</v>
      </c>
      <c r="AC2" s="37" t="s">
        <v>491</v>
      </c>
      <c r="AD2" s="275" t="s">
        <v>402</v>
      </c>
      <c r="AE2" s="9" t="s">
        <v>492</v>
      </c>
      <c r="AF2" s="275" t="s">
        <v>402</v>
      </c>
      <c r="AG2" s="67" t="s">
        <v>33</v>
      </c>
      <c r="AH2" s="375" t="s">
        <v>402</v>
      </c>
      <c r="AI2" s="910"/>
      <c r="AJ2" s="912"/>
      <c r="AK2" s="902"/>
      <c r="AL2" s="896"/>
      <c r="AM2" s="897"/>
      <c r="AN2" s="897"/>
      <c r="AO2" s="897"/>
      <c r="AP2" s="898"/>
    </row>
    <row r="3" spans="1:42" s="5" customFormat="1">
      <c r="A3" s="410" t="str">
        <f>'1-συμβολαια'!A3</f>
        <v>1ο τραπ</v>
      </c>
      <c r="B3" s="358">
        <f>'1-συμβολαια'!B3</f>
        <v>32605</v>
      </c>
      <c r="C3" s="326" t="str">
        <f>'1-συμβολαια'!C3</f>
        <v>δάνειο χρεωλυτικό</v>
      </c>
      <c r="D3" s="318" t="str">
        <f>'4-πολλυπρ'!D3</f>
        <v>τραπεζα [= …???</v>
      </c>
      <c r="E3" s="318" t="str">
        <f>'4-πολλυπρ'!I3</f>
        <v xml:space="preserve">219-127κ </v>
      </c>
      <c r="F3" s="318">
        <f>'14-βιβλΕσ'!O3</f>
        <v>1490</v>
      </c>
      <c r="G3" s="292">
        <f>'14-βιβλΕσ'!Q3</f>
        <v>0</v>
      </c>
      <c r="H3" s="292">
        <f t="shared" ref="H3:H18" si="0">F3+G3</f>
        <v>1490</v>
      </c>
      <c r="I3" s="327">
        <f t="shared" ref="I3:I18" si="1">H3/340.75</f>
        <v>4.3727072633895814</v>
      </c>
      <c r="J3" s="292">
        <f>'8-κ-15-17'!AG3</f>
        <v>6500.0000000000009</v>
      </c>
      <c r="K3" s="327">
        <f t="shared" ref="K3:K18" si="2">J3/340.75</f>
        <v>19.075568598679386</v>
      </c>
      <c r="L3" s="292">
        <f>'14-βιβλΕσ'!R3</f>
        <v>3330</v>
      </c>
      <c r="M3" s="327">
        <f t="shared" ref="M3:M18" si="3">L3/340.75</f>
        <v>9.7725605282465153</v>
      </c>
      <c r="N3" s="292">
        <f>('14-βιβλΕσ'!N3+'14-βιβλΕσ'!O3+'14-βιβλΕσ'!R3)*30%</f>
        <v>4963.5</v>
      </c>
      <c r="O3" s="327">
        <f t="shared" ref="O3:O18" si="4">N3/340.75</f>
        <v>14.566397652237711</v>
      </c>
      <c r="P3" s="411"/>
      <c r="Q3" s="412"/>
      <c r="R3" s="411"/>
      <c r="S3" s="411"/>
      <c r="T3" s="412"/>
      <c r="U3" s="292">
        <f>AG3</f>
        <v>23090</v>
      </c>
      <c r="V3" s="327">
        <f t="shared" ref="V3:X18" si="5">U3/340.75</f>
        <v>67.762289068231837</v>
      </c>
      <c r="W3" s="292">
        <f>AG3+U3</f>
        <v>46180</v>
      </c>
      <c r="X3" s="327">
        <f t="shared" si="5"/>
        <v>135.52457813646367</v>
      </c>
      <c r="Y3" s="295">
        <v>54232.1853412044</v>
      </c>
      <c r="Z3" s="402"/>
      <c r="AA3" s="403"/>
      <c r="AB3" s="404"/>
      <c r="AC3" s="292">
        <f>'1-συμβολαια'!L3+'8-κ-15-17'!AE3+'14-βιβλΕσ'!L3+'14-βιβλΕσ'!Q3+'14-βιβλΕσ'!R3</f>
        <v>23090</v>
      </c>
      <c r="AD3" s="327">
        <f t="shared" ref="AD3:AD18" si="6">AC3/340.75</f>
        <v>67.762289068231837</v>
      </c>
      <c r="AE3" s="292">
        <f>'1-συμβολαια'!M3</f>
        <v>0</v>
      </c>
      <c r="AF3" s="327">
        <f t="shared" ref="AF3:AH18" si="7">AE3/340.75</f>
        <v>0</v>
      </c>
      <c r="AG3" s="292">
        <f t="shared" ref="AG3:AG18" si="8">AC3-AE3</f>
        <v>23090</v>
      </c>
      <c r="AH3" s="327">
        <f t="shared" si="7"/>
        <v>67.762289068231837</v>
      </c>
      <c r="AI3" s="328">
        <v>45955</v>
      </c>
      <c r="AJ3" s="329">
        <f>Y3+AB3</f>
        <v>54232.1853412044</v>
      </c>
      <c r="AK3" s="330"/>
      <c r="AL3" s="71"/>
      <c r="AM3" s="71"/>
      <c r="AN3" s="71"/>
      <c r="AO3" s="71"/>
      <c r="AP3" s="71"/>
    </row>
    <row r="4" spans="1:42" s="5" customFormat="1">
      <c r="A4" s="410">
        <f>'1-συμβολαια'!A4</f>
        <v>0</v>
      </c>
      <c r="B4" s="358"/>
      <c r="C4" s="326" t="str">
        <f>'1-συμβολαια'!C4</f>
        <v>υποθήκη</v>
      </c>
      <c r="D4" s="318" t="str">
        <f>'4-πολλυπρ'!D4</f>
        <v>τραπεζα [= …???</v>
      </c>
      <c r="E4" s="318" t="str">
        <f>'4-πολλυπρ'!I4</f>
        <v xml:space="preserve">219-127κ </v>
      </c>
      <c r="F4" s="318">
        <f>'14-βιβλΕσ'!O4</f>
        <v>1762.9999999999998</v>
      </c>
      <c r="G4" s="292">
        <f>'14-βιβλΕσ'!Q4</f>
        <v>245</v>
      </c>
      <c r="H4" s="292">
        <f t="shared" si="0"/>
        <v>2007.9999999999998</v>
      </c>
      <c r="I4" s="327">
        <f t="shared" si="1"/>
        <v>5.8928833455612617</v>
      </c>
      <c r="J4" s="292">
        <f>'8-κ-15-17'!AG4</f>
        <v>11700.000000000002</v>
      </c>
      <c r="K4" s="327">
        <f t="shared" si="2"/>
        <v>34.336023477622895</v>
      </c>
      <c r="L4" s="292">
        <f>'14-βιβλΕσ'!R4</f>
        <v>3420</v>
      </c>
      <c r="M4" s="327">
        <f t="shared" si="3"/>
        <v>10.036683785766691</v>
      </c>
      <c r="N4" s="292">
        <f>('14-βιβλΕσ'!N4+'14-βιβλΕσ'!O4+'14-βιβλΕσ'!R4)*30%</f>
        <v>5394</v>
      </c>
      <c r="O4" s="327">
        <f t="shared" si="4"/>
        <v>15.829787234042554</v>
      </c>
      <c r="P4" s="411"/>
      <c r="Q4" s="412"/>
      <c r="R4" s="411"/>
      <c r="S4" s="411"/>
      <c r="T4" s="412"/>
      <c r="U4" s="292">
        <f>AG4</f>
        <v>29925</v>
      </c>
      <c r="V4" s="327">
        <f t="shared" si="5"/>
        <v>87.820983125458554</v>
      </c>
      <c r="W4" s="292">
        <f t="shared" ref="W4:W18" si="9">AG4+U4</f>
        <v>59850</v>
      </c>
      <c r="X4" s="327">
        <f t="shared" si="5"/>
        <v>175.64196625091711</v>
      </c>
      <c r="Y4" s="295">
        <v>70285.757745151379</v>
      </c>
      <c r="Z4" s="402"/>
      <c r="AA4" s="403"/>
      <c r="AB4" s="404"/>
      <c r="AC4" s="292">
        <f>'1-συμβολαια'!L4+'8-κ-15-17'!AE4+'14-βιβλΕσ'!L4+'14-βιβλΕσ'!Q4+'14-βιβλΕσ'!R4</f>
        <v>29925</v>
      </c>
      <c r="AD4" s="327">
        <f t="shared" si="6"/>
        <v>87.820983125458554</v>
      </c>
      <c r="AE4" s="292">
        <f>'1-συμβολαια'!M4</f>
        <v>0</v>
      </c>
      <c r="AF4" s="327">
        <f t="shared" si="7"/>
        <v>0</v>
      </c>
      <c r="AG4" s="292">
        <f t="shared" si="8"/>
        <v>29925</v>
      </c>
      <c r="AH4" s="327">
        <f t="shared" si="7"/>
        <v>87.820983125458554</v>
      </c>
      <c r="AI4" s="328"/>
      <c r="AJ4" s="329">
        <f t="shared" ref="AJ4:AJ18" si="10">Y4+AB4</f>
        <v>70285.757745151379</v>
      </c>
      <c r="AK4" s="330"/>
      <c r="AL4" s="71"/>
      <c r="AM4" s="71"/>
      <c r="AN4" s="71"/>
      <c r="AO4" s="71"/>
      <c r="AP4" s="71"/>
    </row>
    <row r="5" spans="1:42" s="5" customFormat="1" ht="12" thickBot="1">
      <c r="A5" s="413">
        <f>'1-συμβολαια'!A5</f>
        <v>0</v>
      </c>
      <c r="B5" s="414"/>
      <c r="C5" s="423" t="str">
        <f>'1-συμβολαια'!C5</f>
        <v>δανείου ΤΟΚΟΙ</v>
      </c>
      <c r="D5" s="416" t="str">
        <f>'4-πολλυπρ'!D5</f>
        <v>τραπεζα [= …???</v>
      </c>
      <c r="E5" s="416" t="str">
        <f>'4-πολλυπρ'!I5</f>
        <v xml:space="preserve">219-127κ </v>
      </c>
      <c r="F5" s="416">
        <f>'14-βιβλΕσ'!O5</f>
        <v>2181.9162500000002</v>
      </c>
      <c r="G5" s="418">
        <f>'14-βιβλΕσ'!Q5</f>
        <v>0</v>
      </c>
      <c r="H5" s="418">
        <f t="shared" ref="H5" si="11">F5+G5</f>
        <v>2181.9162500000002</v>
      </c>
      <c r="I5" s="437">
        <f t="shared" ref="I5" si="12">H5/340.75</f>
        <v>6.4032758620689663</v>
      </c>
      <c r="J5" s="418">
        <f>'8-κ-15-17'!AG5</f>
        <v>14857.050000000001</v>
      </c>
      <c r="K5" s="437">
        <f t="shared" ref="K5" si="13">J5/340.75</f>
        <v>43.601027146001471</v>
      </c>
      <c r="L5" s="418">
        <f>'14-βιβλΕσ'!R5</f>
        <v>300</v>
      </c>
      <c r="M5" s="437">
        <f t="shared" ref="M5" si="14">L5/340.75</f>
        <v>0.88041085840058697</v>
      </c>
      <c r="N5" s="418">
        <f>('14-βιβλΕσ'!N5+'14-βιβλΕσ'!O5+'14-βιβλΕσ'!R5)*30%</f>
        <v>5025.8325000000004</v>
      </c>
      <c r="O5" s="437">
        <f t="shared" ref="O5" si="15">N5/340.75</f>
        <v>14.749325018341894</v>
      </c>
      <c r="P5" s="466"/>
      <c r="Q5" s="467"/>
      <c r="R5" s="466"/>
      <c r="S5" s="466"/>
      <c r="T5" s="466"/>
      <c r="U5" s="418">
        <f t="shared" ref="U5:U18" si="16">AG5</f>
        <v>31609.825000000004</v>
      </c>
      <c r="V5" s="437">
        <f t="shared" si="5"/>
        <v>92.765443873807783</v>
      </c>
      <c r="W5" s="418">
        <f t="shared" si="9"/>
        <v>63219.650000000009</v>
      </c>
      <c r="X5" s="437">
        <f t="shared" si="5"/>
        <v>185.53088774761557</v>
      </c>
      <c r="Y5" s="418">
        <v>74242.957470898153</v>
      </c>
      <c r="Z5" s="468"/>
      <c r="AA5" s="468"/>
      <c r="AB5" s="468"/>
      <c r="AC5" s="418">
        <f>'1-συμβολαια'!L5+'8-κ-15-17'!AE5+'14-βιβλΕσ'!L5+'14-βιβλΕσ'!Q5+'14-βιβλΕσ'!R5</f>
        <v>31609.825000000004</v>
      </c>
      <c r="AD5" s="437">
        <f t="shared" ref="AD5" si="17">AC5/340.75</f>
        <v>92.765443873807783</v>
      </c>
      <c r="AE5" s="418">
        <f>'1-συμβολαια'!M5</f>
        <v>0</v>
      </c>
      <c r="AF5" s="437">
        <f t="shared" ref="AF5" si="18">AE5/340.75</f>
        <v>0</v>
      </c>
      <c r="AG5" s="418">
        <f t="shared" si="8"/>
        <v>31609.825000000004</v>
      </c>
      <c r="AH5" s="437">
        <f t="shared" ref="AH5" si="19">AG5/340.75</f>
        <v>92.765443873807783</v>
      </c>
      <c r="AI5" s="436"/>
      <c r="AJ5" s="439">
        <f t="shared" ref="AJ5" si="20">Y5+AB5</f>
        <v>74242.957470898153</v>
      </c>
      <c r="AK5" s="469"/>
      <c r="AL5" s="422"/>
      <c r="AM5" s="422"/>
      <c r="AN5" s="422"/>
      <c r="AO5" s="422"/>
      <c r="AP5" s="422"/>
    </row>
    <row r="6" spans="1:42" s="5" customFormat="1">
      <c r="A6" s="434" t="str">
        <f>'1-συμβολαια'!A6</f>
        <v>2ο τραπ</v>
      </c>
      <c r="B6" s="358">
        <f>'1-συμβολαια'!B6</f>
        <v>33342</v>
      </c>
      <c r="C6" s="326" t="str">
        <f>'1-συμβολαια'!C6</f>
        <v>δάνειο χρεωλυτικό</v>
      </c>
      <c r="D6" s="318" t="str">
        <f>'4-πολλυπρ'!D6</f>
        <v>τραπεζα [= …???</v>
      </c>
      <c r="E6" s="318" t="str">
        <f>'4-πολλυπρ'!I6</f>
        <v xml:space="preserve">219-127κ </v>
      </c>
      <c r="F6" s="318">
        <f>'14-βιβλΕσ'!O6</f>
        <v>596.75</v>
      </c>
      <c r="G6" s="292">
        <f>'14-βιβλΕσ'!Q6</f>
        <v>0</v>
      </c>
      <c r="H6" s="292">
        <f t="shared" si="0"/>
        <v>596.75</v>
      </c>
      <c r="I6" s="327">
        <f t="shared" si="1"/>
        <v>1.7512839325018341</v>
      </c>
      <c r="J6" s="292">
        <f>'8-κ-15-17'!AG6</f>
        <v>3250.0000000000005</v>
      </c>
      <c r="K6" s="327">
        <f t="shared" si="2"/>
        <v>9.5377842993396929</v>
      </c>
      <c r="L6" s="292">
        <f>'14-βιβλΕσ'!R6</f>
        <v>900</v>
      </c>
      <c r="M6" s="327">
        <f t="shared" si="3"/>
        <v>2.6412325752017609</v>
      </c>
      <c r="N6" s="292">
        <f>('14-βιβλΕσ'!N6+'14-βιβλΕσ'!O6+'14-βιβλΕσ'!R6)*30%</f>
        <v>2112</v>
      </c>
      <c r="O6" s="327">
        <f t="shared" si="4"/>
        <v>6.1980924431401316</v>
      </c>
      <c r="P6" s="411"/>
      <c r="Q6" s="412"/>
      <c r="R6" s="411"/>
      <c r="S6" s="411"/>
      <c r="T6" s="412"/>
      <c r="U6" s="292">
        <f t="shared" si="16"/>
        <v>10335</v>
      </c>
      <c r="V6" s="327">
        <f t="shared" si="5"/>
        <v>30.330154071900221</v>
      </c>
      <c r="W6" s="292">
        <f t="shared" si="9"/>
        <v>20670</v>
      </c>
      <c r="X6" s="327">
        <f t="shared" si="5"/>
        <v>60.660308143800442</v>
      </c>
      <c r="Y6" s="292">
        <v>14866.875286629031</v>
      </c>
      <c r="Z6" s="402"/>
      <c r="AA6" s="402"/>
      <c r="AB6" s="402"/>
      <c r="AC6" s="292">
        <f>'1-συμβολαια'!L6+'8-κ-15-17'!AE6+'14-βιβλΕσ'!L6+'14-βιβλΕσ'!Q6+'14-βιβλΕσ'!R6</f>
        <v>10335</v>
      </c>
      <c r="AD6" s="327">
        <f t="shared" si="6"/>
        <v>30.330154071900221</v>
      </c>
      <c r="AE6" s="292">
        <f>'1-συμβολαια'!M6</f>
        <v>0</v>
      </c>
      <c r="AF6" s="327">
        <f t="shared" si="7"/>
        <v>0</v>
      </c>
      <c r="AG6" s="292">
        <f t="shared" si="8"/>
        <v>10335</v>
      </c>
      <c r="AH6" s="327">
        <f t="shared" si="7"/>
        <v>30.330154071900221</v>
      </c>
      <c r="AI6" s="438"/>
      <c r="AJ6" s="329">
        <f t="shared" si="10"/>
        <v>14866.875286629031</v>
      </c>
      <c r="AK6" s="470"/>
      <c r="AL6" s="333"/>
      <c r="AM6" s="333"/>
      <c r="AN6" s="333"/>
      <c r="AO6" s="333"/>
      <c r="AP6" s="333"/>
    </row>
    <row r="7" spans="1:42" s="5" customFormat="1">
      <c r="A7" s="434">
        <f>'1-συμβολαια'!A7</f>
        <v>0</v>
      </c>
      <c r="B7" s="358"/>
      <c r="C7" s="326" t="str">
        <f>'1-συμβολαια'!C7</f>
        <v>υποθήκη</v>
      </c>
      <c r="D7" s="318" t="str">
        <f>'4-πολλυπρ'!D7</f>
        <v>τραπεζα [= …???</v>
      </c>
      <c r="E7" s="318" t="str">
        <f>'4-πολλυπρ'!I7</f>
        <v xml:space="preserve">219-127κ </v>
      </c>
      <c r="F7" s="318">
        <f>'14-βιβλΕσ'!O7</f>
        <v>986.75</v>
      </c>
      <c r="G7" s="292">
        <f>'14-βιβλΕσ'!Q7</f>
        <v>245</v>
      </c>
      <c r="H7" s="292">
        <f t="shared" si="0"/>
        <v>1231.75</v>
      </c>
      <c r="I7" s="327">
        <f t="shared" si="1"/>
        <v>3.614820249449743</v>
      </c>
      <c r="J7" s="292">
        <f>'8-κ-15-17'!AG7</f>
        <v>5850.0000000000009</v>
      </c>
      <c r="K7" s="327">
        <f t="shared" si="2"/>
        <v>17.168011738811447</v>
      </c>
      <c r="L7" s="292">
        <f>'14-βιβλΕσ'!R7</f>
        <v>3420</v>
      </c>
      <c r="M7" s="327">
        <f t="shared" si="3"/>
        <v>10.036683785766691</v>
      </c>
      <c r="N7" s="292">
        <f>('14-βιβλΕσ'!N7+'14-βιβλΕσ'!O7+'14-βιβλΕσ'!R7)*30%</f>
        <v>3841.5</v>
      </c>
      <c r="O7" s="327">
        <f t="shared" si="4"/>
        <v>11.273661041819516</v>
      </c>
      <c r="P7" s="411"/>
      <c r="Q7" s="412"/>
      <c r="R7" s="411"/>
      <c r="S7" s="411"/>
      <c r="T7" s="412"/>
      <c r="U7" s="292">
        <f t="shared" si="16"/>
        <v>18900</v>
      </c>
      <c r="V7" s="327">
        <f t="shared" si="5"/>
        <v>55.465884079236979</v>
      </c>
      <c r="W7" s="292">
        <f t="shared" si="9"/>
        <v>37800</v>
      </c>
      <c r="X7" s="327">
        <f t="shared" si="5"/>
        <v>110.93176815847396</v>
      </c>
      <c r="Y7" s="295">
        <v>27187.609377579956</v>
      </c>
      <c r="Z7" s="402"/>
      <c r="AA7" s="402"/>
      <c r="AB7" s="402"/>
      <c r="AC7" s="292">
        <f>'1-συμβολαια'!L7+'8-κ-15-17'!AE7+'14-βιβλΕσ'!L7+'14-βιβλΕσ'!Q7+'14-βιβλΕσ'!R7</f>
        <v>18900</v>
      </c>
      <c r="AD7" s="327">
        <f t="shared" si="6"/>
        <v>55.465884079236979</v>
      </c>
      <c r="AE7" s="292">
        <f>'1-συμβολαια'!M7</f>
        <v>0</v>
      </c>
      <c r="AF7" s="327">
        <f t="shared" si="7"/>
        <v>0</v>
      </c>
      <c r="AG7" s="292">
        <f t="shared" si="8"/>
        <v>18900</v>
      </c>
      <c r="AH7" s="327">
        <f t="shared" si="7"/>
        <v>55.465884079236979</v>
      </c>
      <c r="AI7" s="328"/>
      <c r="AJ7" s="329">
        <f t="shared" si="10"/>
        <v>27187.609377579956</v>
      </c>
      <c r="AK7" s="330"/>
      <c r="AL7" s="71"/>
      <c r="AM7" s="71"/>
      <c r="AN7" s="71"/>
      <c r="AO7" s="71"/>
      <c r="AP7" s="71"/>
    </row>
    <row r="8" spans="1:42" s="5" customFormat="1" ht="12" thickBot="1">
      <c r="A8" s="435">
        <f>'1-συμβολαια'!A8</f>
        <v>0</v>
      </c>
      <c r="B8" s="414"/>
      <c r="C8" s="423" t="str">
        <f>'1-συμβολαια'!C8</f>
        <v>δανείου ΤΟΚΟΙ</v>
      </c>
      <c r="D8" s="416" t="str">
        <f>'4-πολλυπρ'!D8</f>
        <v>τραπεζα [= …???</v>
      </c>
      <c r="E8" s="416" t="str">
        <f>'4-πολλυπρ'!I8</f>
        <v xml:space="preserve">219-127κ </v>
      </c>
      <c r="F8" s="416">
        <f>'14-βιβλΕσ'!O8</f>
        <v>1196.2081249999999</v>
      </c>
      <c r="G8" s="418">
        <f>'14-βιβλΕσ'!Q8</f>
        <v>0</v>
      </c>
      <c r="H8" s="418">
        <f t="shared" ref="H8" si="21">F8+G8</f>
        <v>1196.2081249999999</v>
      </c>
      <c r="I8" s="437">
        <f t="shared" ref="I8" si="22">H8/340.75</f>
        <v>3.5105154071900215</v>
      </c>
      <c r="J8" s="418">
        <f>'8-κ-15-17'!AG8</f>
        <v>7428.5250000000005</v>
      </c>
      <c r="K8" s="437">
        <f t="shared" ref="K8" si="23">J8/340.75</f>
        <v>21.800513573000735</v>
      </c>
      <c r="L8" s="418">
        <f>'14-βιβλΕσ'!R8</f>
        <v>300</v>
      </c>
      <c r="M8" s="437">
        <f t="shared" ref="M8" si="24">L8/340.75</f>
        <v>0.88041085840058697</v>
      </c>
      <c r="N8" s="418">
        <f>('14-βιβλΕσ'!N8+'14-βιβλΕσ'!O8+'14-βιβλΕσ'!R8)*30%</f>
        <v>3054.4162499999998</v>
      </c>
      <c r="O8" s="437">
        <f t="shared" ref="O8" si="25">N8/340.75</f>
        <v>8.9638041085840054</v>
      </c>
      <c r="P8" s="466"/>
      <c r="Q8" s="467"/>
      <c r="R8" s="466"/>
      <c r="S8" s="466"/>
      <c r="T8" s="466"/>
      <c r="U8" s="418">
        <f t="shared" si="16"/>
        <v>17609.912500000002</v>
      </c>
      <c r="V8" s="437">
        <f t="shared" si="5"/>
        <v>51.679860601614095</v>
      </c>
      <c r="W8" s="418">
        <f t="shared" si="9"/>
        <v>35219.825000000004</v>
      </c>
      <c r="X8" s="437">
        <f t="shared" si="5"/>
        <v>103.35972120322819</v>
      </c>
      <c r="Y8" s="418">
        <v>25331.821281659417</v>
      </c>
      <c r="Z8" s="468"/>
      <c r="AA8" s="468"/>
      <c r="AB8" s="468"/>
      <c r="AC8" s="418">
        <f>'1-συμβολαια'!L8+'8-κ-15-17'!AE8+'14-βιβλΕσ'!L8+'14-βιβλΕσ'!Q8+'14-βιβλΕσ'!R8</f>
        <v>17609.912500000002</v>
      </c>
      <c r="AD8" s="437">
        <f t="shared" ref="AD8" si="26">AC8/340.75</f>
        <v>51.679860601614095</v>
      </c>
      <c r="AE8" s="418">
        <f>'1-συμβολαια'!M8</f>
        <v>0</v>
      </c>
      <c r="AF8" s="437">
        <f t="shared" ref="AF8" si="27">AE8/340.75</f>
        <v>0</v>
      </c>
      <c r="AG8" s="418">
        <f t="shared" si="8"/>
        <v>17609.912500000002</v>
      </c>
      <c r="AH8" s="437">
        <f t="shared" ref="AH8" si="28">AG8/340.75</f>
        <v>51.679860601614095</v>
      </c>
      <c r="AI8" s="436"/>
      <c r="AJ8" s="439">
        <f t="shared" ref="AJ8" si="29">Y8+AB8</f>
        <v>25331.821281659417</v>
      </c>
      <c r="AK8" s="469"/>
      <c r="AL8" s="422"/>
      <c r="AM8" s="422"/>
      <c r="AN8" s="422"/>
      <c r="AO8" s="422"/>
      <c r="AP8" s="422"/>
    </row>
    <row r="9" spans="1:42" s="5" customFormat="1">
      <c r="A9" s="410" t="str">
        <f>'1-συμβολαια'!A9</f>
        <v>3ο τραπ</v>
      </c>
      <c r="B9" s="358">
        <f>'1-συμβολαια'!B9</f>
        <v>33571</v>
      </c>
      <c r="C9" s="326" t="str">
        <f>'1-συμβολαια'!C9</f>
        <v>δάνειο χρεωλυτικό</v>
      </c>
      <c r="D9" s="318" t="str">
        <f>'4-πολλυπρ'!D9</f>
        <v>τραπεζα [= …???</v>
      </c>
      <c r="E9" s="318" t="str">
        <f>'4-πολλυπρ'!I9</f>
        <v xml:space="preserve">219-127κ </v>
      </c>
      <c r="F9" s="318">
        <f>'14-βιβλΕσ'!O9</f>
        <v>3184.2499999999995</v>
      </c>
      <c r="G9" s="292">
        <f>'14-βιβλΕσ'!Q9</f>
        <v>0</v>
      </c>
      <c r="H9" s="292">
        <f t="shared" si="0"/>
        <v>3184.2499999999995</v>
      </c>
      <c r="I9" s="327">
        <f t="shared" si="1"/>
        <v>9.344827586206895</v>
      </c>
      <c r="J9" s="292">
        <f>'8-κ-15-17'!AG9</f>
        <v>22750.000000000004</v>
      </c>
      <c r="K9" s="327">
        <f t="shared" si="2"/>
        <v>66.764490095377852</v>
      </c>
      <c r="L9" s="292">
        <f>'14-βιβλΕσ'!R9</f>
        <v>900</v>
      </c>
      <c r="M9" s="327">
        <f t="shared" si="3"/>
        <v>2.6412325752017609</v>
      </c>
      <c r="N9" s="292">
        <f>('14-βιβλΕσ'!N9+'14-βιβλΕσ'!O9+'14-βιβλΕσ'!R9)*30%</f>
        <v>7287</v>
      </c>
      <c r="O9" s="327">
        <f t="shared" si="4"/>
        <v>21.385179750550257</v>
      </c>
      <c r="P9" s="411"/>
      <c r="Q9" s="412"/>
      <c r="R9" s="411"/>
      <c r="S9" s="411"/>
      <c r="T9" s="411"/>
      <c r="U9" s="292">
        <f t="shared" si="16"/>
        <v>47085</v>
      </c>
      <c r="V9" s="327">
        <f t="shared" si="5"/>
        <v>138.18048422597212</v>
      </c>
      <c r="W9" s="292">
        <f t="shared" si="9"/>
        <v>94170</v>
      </c>
      <c r="X9" s="327">
        <f t="shared" si="5"/>
        <v>276.36096845194425</v>
      </c>
      <c r="Y9" s="292">
        <v>55712.537760658961</v>
      </c>
      <c r="Z9" s="402"/>
      <c r="AA9" s="402"/>
      <c r="AB9" s="402"/>
      <c r="AC9" s="292">
        <f>'1-συμβολαια'!L9+'8-κ-15-17'!AE9+'14-βιβλΕσ'!L9+'14-βιβλΕσ'!Q9+'14-βιβλΕσ'!R9</f>
        <v>47085</v>
      </c>
      <c r="AD9" s="327">
        <f t="shared" si="6"/>
        <v>138.18048422597212</v>
      </c>
      <c r="AE9" s="292">
        <f>'1-συμβολαια'!M9</f>
        <v>0</v>
      </c>
      <c r="AF9" s="327">
        <f t="shared" si="7"/>
        <v>0</v>
      </c>
      <c r="AG9" s="292">
        <f t="shared" si="8"/>
        <v>47085</v>
      </c>
      <c r="AH9" s="327">
        <f t="shared" si="7"/>
        <v>138.18048422597212</v>
      </c>
      <c r="AI9" s="438"/>
      <c r="AJ9" s="329">
        <f t="shared" si="10"/>
        <v>55712.537760658961</v>
      </c>
      <c r="AK9" s="470"/>
      <c r="AL9" s="333"/>
      <c r="AM9" s="333"/>
      <c r="AN9" s="333"/>
      <c r="AO9" s="333"/>
      <c r="AP9" s="333"/>
    </row>
    <row r="10" spans="1:42" s="5" customFormat="1">
      <c r="A10" s="410">
        <f>'1-συμβολαια'!A10</f>
        <v>0</v>
      </c>
      <c r="B10" s="358"/>
      <c r="C10" s="326" t="str">
        <f>'1-συμβολαια'!C10</f>
        <v>υποθήκη</v>
      </c>
      <c r="D10" s="318" t="str">
        <f>'4-πολλυπρ'!D10</f>
        <v>τραπεζα [= …???</v>
      </c>
      <c r="E10" s="318" t="str">
        <f>'4-πολλυπρ'!I10</f>
        <v xml:space="preserve">219-127κ </v>
      </c>
      <c r="F10" s="318">
        <f>'14-βιβλΕσ'!O10</f>
        <v>5644.25</v>
      </c>
      <c r="G10" s="292">
        <f>'14-βιβλΕσ'!Q10</f>
        <v>245</v>
      </c>
      <c r="H10" s="292">
        <f t="shared" si="0"/>
        <v>5889.25</v>
      </c>
      <c r="I10" s="327">
        <f t="shared" si="1"/>
        <v>17.283198826118856</v>
      </c>
      <c r="J10" s="292">
        <f>'8-κ-15-17'!AG10</f>
        <v>40950</v>
      </c>
      <c r="K10" s="327">
        <f t="shared" si="2"/>
        <v>120.17608217168012</v>
      </c>
      <c r="L10" s="292">
        <f>'14-βιβλΕσ'!R10</f>
        <v>3420</v>
      </c>
      <c r="M10" s="327">
        <f t="shared" si="3"/>
        <v>10.036683785766691</v>
      </c>
      <c r="N10" s="292">
        <f>('14-βιβλΕσ'!N10+'14-βιβλΕσ'!O10+'14-βιβλΕσ'!R10)*30%</f>
        <v>13156.5</v>
      </c>
      <c r="O10" s="327">
        <f t="shared" si="4"/>
        <v>38.610418195157742</v>
      </c>
      <c r="P10" s="411"/>
      <c r="Q10" s="412"/>
      <c r="R10" s="411"/>
      <c r="S10" s="411"/>
      <c r="T10" s="411"/>
      <c r="U10" s="292">
        <f t="shared" si="16"/>
        <v>85050</v>
      </c>
      <c r="V10" s="327">
        <f t="shared" si="5"/>
        <v>249.59647835656639</v>
      </c>
      <c r="W10" s="292">
        <f t="shared" si="9"/>
        <v>170100</v>
      </c>
      <c r="X10" s="327">
        <f t="shared" si="5"/>
        <v>499.19295671313279</v>
      </c>
      <c r="Y10" s="295">
        <v>100633.98824559931</v>
      </c>
      <c r="Z10" s="402"/>
      <c r="AA10" s="402"/>
      <c r="AB10" s="402"/>
      <c r="AC10" s="292">
        <f>'1-συμβολαια'!L10+'8-κ-15-17'!AE10+'14-βιβλΕσ'!L10+'14-βιβλΕσ'!Q10+'14-βιβλΕσ'!R10</f>
        <v>85050</v>
      </c>
      <c r="AD10" s="327">
        <f t="shared" si="6"/>
        <v>249.59647835656639</v>
      </c>
      <c r="AE10" s="292">
        <f>'1-συμβολαια'!M10</f>
        <v>0</v>
      </c>
      <c r="AF10" s="327">
        <f t="shared" si="7"/>
        <v>0</v>
      </c>
      <c r="AG10" s="292">
        <f t="shared" si="8"/>
        <v>85050</v>
      </c>
      <c r="AH10" s="327">
        <f t="shared" si="7"/>
        <v>249.59647835656639</v>
      </c>
      <c r="AI10" s="328"/>
      <c r="AJ10" s="329">
        <f t="shared" si="10"/>
        <v>100633.98824559931</v>
      </c>
      <c r="AK10" s="330"/>
      <c r="AL10" s="71"/>
      <c r="AM10" s="71"/>
      <c r="AN10" s="71"/>
      <c r="AO10" s="71"/>
      <c r="AP10" s="71"/>
    </row>
    <row r="11" spans="1:42" s="5" customFormat="1" ht="12" thickBot="1">
      <c r="A11" s="413">
        <f>'1-συμβολαια'!A11</f>
        <v>0</v>
      </c>
      <c r="B11" s="414"/>
      <c r="C11" s="423" t="str">
        <f>'1-συμβολαια'!C11</f>
        <v>δανείου ΤΟΚΟΙ</v>
      </c>
      <c r="D11" s="416" t="str">
        <f>'4-πολλυπρ'!D11</f>
        <v>τραπεζα [= …???</v>
      </c>
      <c r="E11" s="416" t="str">
        <f>'4-πολλυπρ'!I11</f>
        <v xml:space="preserve">219-127κ </v>
      </c>
      <c r="F11" s="416">
        <f>'14-βιβλΕσ'!O11</f>
        <v>7110.4568750000008</v>
      </c>
      <c r="G11" s="418">
        <f>'14-βιβλΕσ'!Q11</f>
        <v>0</v>
      </c>
      <c r="H11" s="418">
        <f t="shared" si="0"/>
        <v>7110.4568750000008</v>
      </c>
      <c r="I11" s="437">
        <f t="shared" si="1"/>
        <v>20.867078136463686</v>
      </c>
      <c r="J11" s="418">
        <f>'8-κ-15-17'!AG11</f>
        <v>51999.675000000003</v>
      </c>
      <c r="K11" s="437">
        <f t="shared" si="2"/>
        <v>152.60359501100515</v>
      </c>
      <c r="L11" s="418">
        <f>'14-βιβλΕσ'!R11</f>
        <v>300</v>
      </c>
      <c r="M11" s="437">
        <f t="shared" si="3"/>
        <v>0.88041085840058697</v>
      </c>
      <c r="N11" s="418">
        <f>('14-βιβλΕσ'!N11+'14-βιβλΕσ'!O11+'14-βιβλΕσ'!R11)*30%</f>
        <v>14882.91375</v>
      </c>
      <c r="O11" s="437">
        <f t="shared" si="4"/>
        <v>43.676929567131324</v>
      </c>
      <c r="P11" s="466"/>
      <c r="Q11" s="467"/>
      <c r="R11" s="466"/>
      <c r="S11" s="466"/>
      <c r="T11" s="466"/>
      <c r="U11" s="418">
        <f t="shared" si="16"/>
        <v>101609.38750000001</v>
      </c>
      <c r="V11" s="437">
        <f t="shared" si="5"/>
        <v>298.19336023477626</v>
      </c>
      <c r="W11" s="418">
        <f t="shared" si="9"/>
        <v>203218.77500000002</v>
      </c>
      <c r="X11" s="437">
        <f t="shared" si="5"/>
        <v>596.38672046955253</v>
      </c>
      <c r="Y11" s="418">
        <v>120227.60620008878</v>
      </c>
      <c r="Z11" s="468"/>
      <c r="AA11" s="468"/>
      <c r="AB11" s="468"/>
      <c r="AC11" s="418">
        <f>'1-συμβολαια'!L11+'8-κ-15-17'!AE11+'14-βιβλΕσ'!L11+'14-βιβλΕσ'!Q11+'14-βιβλΕσ'!R11</f>
        <v>101609.38750000001</v>
      </c>
      <c r="AD11" s="437">
        <f t="shared" si="6"/>
        <v>298.19336023477626</v>
      </c>
      <c r="AE11" s="418">
        <f>'1-συμβολαια'!M11</f>
        <v>0</v>
      </c>
      <c r="AF11" s="437">
        <f t="shared" si="7"/>
        <v>0</v>
      </c>
      <c r="AG11" s="418">
        <f t="shared" si="8"/>
        <v>101609.38750000001</v>
      </c>
      <c r="AH11" s="437">
        <f t="shared" si="7"/>
        <v>298.19336023477626</v>
      </c>
      <c r="AI11" s="436"/>
      <c r="AJ11" s="439">
        <f t="shared" si="10"/>
        <v>120227.60620008878</v>
      </c>
      <c r="AK11" s="469"/>
      <c r="AL11" s="422"/>
      <c r="AM11" s="422"/>
      <c r="AN11" s="422"/>
      <c r="AO11" s="422"/>
      <c r="AP11" s="422"/>
    </row>
    <row r="12" spans="1:42" s="5" customFormat="1">
      <c r="A12" s="434" t="str">
        <f>'1-συμβολαια'!A12</f>
        <v>4ο τραπ</v>
      </c>
      <c r="B12" s="358">
        <f>'1-συμβολαια'!B12</f>
        <v>33707</v>
      </c>
      <c r="C12" s="326" t="str">
        <f>'1-συμβολαια'!C12</f>
        <v>δάνειο τοκοχρεωλυτικό</v>
      </c>
      <c r="D12" s="318" t="str">
        <f>'4-πολλυπρ'!D12</f>
        <v>τραπεζα [= …???</v>
      </c>
      <c r="E12" s="318" t="str">
        <f>'4-πολλυπρ'!I12</f>
        <v xml:space="preserve">219-127κ </v>
      </c>
      <c r="F12" s="318">
        <f>'14-βιβλΕσ'!O12</f>
        <v>8521.5</v>
      </c>
      <c r="G12" s="292">
        <f>'14-βιβλΕσ'!Q12</f>
        <v>0</v>
      </c>
      <c r="H12" s="292">
        <f t="shared" ref="H12" si="30">F12+G12</f>
        <v>8521.5</v>
      </c>
      <c r="I12" s="327">
        <f t="shared" ref="I12" si="31">H12/340.75</f>
        <v>25.008070432868671</v>
      </c>
      <c r="J12" s="292">
        <f>'8-κ-15-17'!AG12</f>
        <v>65000.000000000007</v>
      </c>
      <c r="K12" s="327">
        <f t="shared" ref="K12" si="32">J12/340.75</f>
        <v>190.75568598679385</v>
      </c>
      <c r="L12" s="292">
        <f>'14-βιβλΕσ'!R12</f>
        <v>900</v>
      </c>
      <c r="M12" s="327">
        <f t="shared" ref="M12" si="33">L12/340.75</f>
        <v>2.6412325752017609</v>
      </c>
      <c r="N12" s="292">
        <f>('14-βιβλΕσ'!N12+'14-βιβλΕσ'!O12+'14-βιβλΕσ'!R12)*30%</f>
        <v>18418.8</v>
      </c>
      <c r="O12" s="327">
        <f t="shared" ref="O12" si="34">N12/340.75</f>
        <v>54.053705062362432</v>
      </c>
      <c r="P12" s="411"/>
      <c r="Q12" s="412"/>
      <c r="R12" s="411"/>
      <c r="S12" s="411"/>
      <c r="T12" s="411"/>
      <c r="U12" s="292">
        <f t="shared" si="16"/>
        <v>126710</v>
      </c>
      <c r="V12" s="327">
        <f t="shared" si="5"/>
        <v>371.85619955979456</v>
      </c>
      <c r="W12" s="292">
        <f t="shared" si="9"/>
        <v>253420</v>
      </c>
      <c r="X12" s="327">
        <f t="shared" si="5"/>
        <v>743.71239911958912</v>
      </c>
      <c r="Y12" s="292">
        <v>130401.34731811832</v>
      </c>
      <c r="Z12" s="411"/>
      <c r="AA12" s="412"/>
      <c r="AB12" s="411"/>
      <c r="AC12" s="292">
        <f>'1-συμβολαια'!L12+'8-κ-15-17'!AE12+'14-βιβλΕσ'!L12+'14-βιβλΕσ'!Q12+'14-βιβλΕσ'!R12</f>
        <v>126710</v>
      </c>
      <c r="AD12" s="327">
        <f t="shared" ref="AD12" si="35">AC12/340.75</f>
        <v>371.85619955979456</v>
      </c>
      <c r="AE12" s="292">
        <f>'1-συμβολαια'!M12</f>
        <v>0</v>
      </c>
      <c r="AF12" s="327">
        <f t="shared" ref="AF12" si="36">AE12/340.75</f>
        <v>0</v>
      </c>
      <c r="AG12" s="292">
        <f t="shared" si="8"/>
        <v>126710</v>
      </c>
      <c r="AH12" s="327">
        <f t="shared" ref="AH12" si="37">AG12/340.75</f>
        <v>371.85619955979456</v>
      </c>
      <c r="AI12" s="438"/>
      <c r="AJ12" s="329">
        <f t="shared" ref="AJ12" si="38">Y12+AB12</f>
        <v>130401.34731811832</v>
      </c>
      <c r="AK12" s="470"/>
      <c r="AL12" s="333"/>
      <c r="AM12" s="333"/>
      <c r="AN12" s="333"/>
      <c r="AO12" s="333"/>
      <c r="AP12" s="333"/>
    </row>
    <row r="13" spans="1:42" s="5" customFormat="1">
      <c r="A13" s="434">
        <f>'1-συμβολαια'!A13</f>
        <v>0</v>
      </c>
      <c r="B13" s="358"/>
      <c r="C13" s="326" t="str">
        <f>'1-συμβολαια'!C13</f>
        <v>υποθήκη δανείου</v>
      </c>
      <c r="D13" s="318" t="str">
        <f>'4-πολλυπρ'!D13</f>
        <v>τραπεζα [= …???</v>
      </c>
      <c r="E13" s="318" t="str">
        <f>'4-πολλυπρ'!I13</f>
        <v xml:space="preserve">219-127κ </v>
      </c>
      <c r="F13" s="318">
        <f>'14-βιβλΕσ'!O13</f>
        <v>15735.5</v>
      </c>
      <c r="G13" s="292">
        <f>'14-βιβλΕσ'!Q13</f>
        <v>245</v>
      </c>
      <c r="H13" s="292">
        <f t="shared" si="0"/>
        <v>15980.5</v>
      </c>
      <c r="I13" s="327">
        <f t="shared" si="1"/>
        <v>46.898019075568598</v>
      </c>
      <c r="J13" s="292">
        <f>'8-κ-15-17'!AG13</f>
        <v>117000.00000000001</v>
      </c>
      <c r="K13" s="327">
        <f t="shared" si="2"/>
        <v>343.36023477622894</v>
      </c>
      <c r="L13" s="292">
        <f>'14-βιβλΕσ'!R13</f>
        <v>3420</v>
      </c>
      <c r="M13" s="327">
        <f t="shared" si="3"/>
        <v>10.036683785766691</v>
      </c>
      <c r="N13" s="292">
        <f>('14-βιβλΕσ'!N13+'14-βιβλΕσ'!O13+'14-βιβλΕσ'!R13)*30%</f>
        <v>33339</v>
      </c>
      <c r="O13" s="327">
        <f t="shared" si="4"/>
        <v>97.84005869405722</v>
      </c>
      <c r="P13" s="411"/>
      <c r="Q13" s="412"/>
      <c r="R13" s="411"/>
      <c r="S13" s="411"/>
      <c r="T13" s="411"/>
      <c r="U13" s="292">
        <f t="shared" si="16"/>
        <v>228375</v>
      </c>
      <c r="V13" s="327">
        <f t="shared" si="5"/>
        <v>670.21276595744678</v>
      </c>
      <c r="W13" s="292">
        <f t="shared" si="9"/>
        <v>456750</v>
      </c>
      <c r="X13" s="327">
        <f t="shared" si="5"/>
        <v>1340.4255319148936</v>
      </c>
      <c r="Y13" s="295">
        <v>235028.07745067729</v>
      </c>
      <c r="Z13" s="411"/>
      <c r="AA13" s="412"/>
      <c r="AB13" s="323"/>
      <c r="AC13" s="292">
        <f>'1-συμβολαια'!L13+'8-κ-15-17'!AE13+'14-βιβλΕσ'!L13+'14-βιβλΕσ'!Q13+'14-βιβλΕσ'!R13</f>
        <v>228375</v>
      </c>
      <c r="AD13" s="327">
        <f t="shared" si="6"/>
        <v>670.21276595744678</v>
      </c>
      <c r="AE13" s="292">
        <f>'1-συμβολαια'!M13</f>
        <v>0</v>
      </c>
      <c r="AF13" s="327">
        <f t="shared" si="7"/>
        <v>0</v>
      </c>
      <c r="AG13" s="292">
        <f t="shared" si="8"/>
        <v>228375</v>
      </c>
      <c r="AH13" s="327">
        <f t="shared" si="7"/>
        <v>670.21276595744678</v>
      </c>
      <c r="AI13" s="328"/>
      <c r="AJ13" s="329">
        <f t="shared" si="10"/>
        <v>235028.07745067729</v>
      </c>
      <c r="AK13" s="330"/>
      <c r="AL13" s="71"/>
      <c r="AM13" s="71"/>
      <c r="AN13" s="71"/>
      <c r="AO13" s="71"/>
      <c r="AP13" s="71"/>
    </row>
    <row r="14" spans="1:42" s="5" customFormat="1" ht="12" thickBot="1">
      <c r="A14" s="435">
        <f>'1-συμβολαια'!A14</f>
        <v>0</v>
      </c>
      <c r="B14" s="414"/>
      <c r="C14" s="423" t="str">
        <f>'1-συμβολαια'!C14</f>
        <v>δανείου ΤΟΚΟΙ</v>
      </c>
      <c r="D14" s="416" t="str">
        <f>'4-πολλυπρ'!D14</f>
        <v>τραπεζα [= …???</v>
      </c>
      <c r="E14" s="416" t="str">
        <f>'4-πολλυπρ'!I14</f>
        <v xml:space="preserve">219-127κ </v>
      </c>
      <c r="F14" s="416">
        <f>'14-βιβλΕσ'!O14</f>
        <v>19924.662499999999</v>
      </c>
      <c r="G14" s="418">
        <f>'14-βιβλΕσ'!Q14</f>
        <v>0</v>
      </c>
      <c r="H14" s="418">
        <f t="shared" si="0"/>
        <v>19924.662499999999</v>
      </c>
      <c r="I14" s="437">
        <f t="shared" si="1"/>
        <v>58.472964049889946</v>
      </c>
      <c r="J14" s="418">
        <f>'8-κ-15-17'!AG14</f>
        <v>148570.5</v>
      </c>
      <c r="K14" s="437">
        <f t="shared" si="2"/>
        <v>436.01027146001468</v>
      </c>
      <c r="L14" s="418">
        <f>'14-βιβλΕσ'!R14</f>
        <v>300</v>
      </c>
      <c r="M14" s="437">
        <f t="shared" si="3"/>
        <v>0.88041085840058697</v>
      </c>
      <c r="N14" s="418">
        <f>('14-βιβλΕσ'!N14+'14-βιβλΕσ'!O14+'14-βιβλΕσ'!R14)*30%</f>
        <v>40511.324999999997</v>
      </c>
      <c r="O14" s="437">
        <f t="shared" si="4"/>
        <v>118.88870139398385</v>
      </c>
      <c r="P14" s="466"/>
      <c r="Q14" s="467"/>
      <c r="R14" s="466"/>
      <c r="S14" s="466"/>
      <c r="T14" s="466"/>
      <c r="U14" s="418">
        <f t="shared" si="16"/>
        <v>283608.25</v>
      </c>
      <c r="V14" s="437">
        <f t="shared" si="5"/>
        <v>832.30594277329419</v>
      </c>
      <c r="W14" s="418">
        <f t="shared" si="9"/>
        <v>567216.5</v>
      </c>
      <c r="X14" s="437">
        <f t="shared" si="5"/>
        <v>1664.6118855465884</v>
      </c>
      <c r="Y14" s="418">
        <v>291870.39626338676</v>
      </c>
      <c r="Z14" s="466"/>
      <c r="AA14" s="467"/>
      <c r="AB14" s="466"/>
      <c r="AC14" s="418">
        <f>'1-συμβολαια'!L14+'8-κ-15-17'!AE14+'14-βιβλΕσ'!L14+'14-βιβλΕσ'!Q14+'14-βιβλΕσ'!R14</f>
        <v>283608.25</v>
      </c>
      <c r="AD14" s="437">
        <f t="shared" si="6"/>
        <v>832.30594277329419</v>
      </c>
      <c r="AE14" s="418">
        <f>'1-συμβολαια'!M14</f>
        <v>0</v>
      </c>
      <c r="AF14" s="437">
        <f t="shared" si="7"/>
        <v>0</v>
      </c>
      <c r="AG14" s="418">
        <f t="shared" si="8"/>
        <v>283608.25</v>
      </c>
      <c r="AH14" s="437">
        <f t="shared" si="7"/>
        <v>832.30594277329419</v>
      </c>
      <c r="AI14" s="436"/>
      <c r="AJ14" s="439">
        <f t="shared" si="10"/>
        <v>291870.39626338676</v>
      </c>
      <c r="AK14" s="469"/>
      <c r="AL14" s="422"/>
      <c r="AM14" s="422"/>
      <c r="AN14" s="422"/>
      <c r="AO14" s="422"/>
      <c r="AP14" s="422"/>
    </row>
    <row r="15" spans="1:42" s="5" customFormat="1">
      <c r="A15" s="410" t="str">
        <f>'1-συμβολαια'!A15</f>
        <v>5ο</v>
      </c>
      <c r="B15" s="358">
        <f>'1-συμβολαια'!B15</f>
        <v>33711</v>
      </c>
      <c r="C15" s="326" t="str">
        <f>'1-συμβολαια'!C15</f>
        <v>δάνειο τοκοχρεωλυτικό</v>
      </c>
      <c r="D15" s="318" t="str">
        <f>'4-πολλυπρ'!D15</f>
        <v>τραπεζα [= …???</v>
      </c>
      <c r="E15" s="318" t="str">
        <f>'4-πολλυπρ'!I15</f>
        <v xml:space="preserve">219-127κ </v>
      </c>
      <c r="F15" s="498">
        <f>'14-βιβλΕσ'!O15</f>
        <v>728</v>
      </c>
      <c r="G15" s="475">
        <f>'14-βιβλΕσ'!Q15</f>
        <v>0</v>
      </c>
      <c r="H15" s="475">
        <f t="shared" si="0"/>
        <v>728</v>
      </c>
      <c r="I15" s="474">
        <f t="shared" si="1"/>
        <v>2.1364636830520909</v>
      </c>
      <c r="J15" s="475">
        <f>'8-κ-15-17'!AG15</f>
        <v>0</v>
      </c>
      <c r="K15" s="474">
        <f t="shared" si="2"/>
        <v>0</v>
      </c>
      <c r="L15" s="475">
        <f>'14-βιβλΕσ'!R15</f>
        <v>600</v>
      </c>
      <c r="M15" s="474">
        <f t="shared" si="3"/>
        <v>1.7608217168011739</v>
      </c>
      <c r="N15" s="475">
        <f>('14-βιβλΕσ'!N15+'14-βιβλΕσ'!O15+'14-βιβλΕσ'!R15)*30%</f>
        <v>2815.2</v>
      </c>
      <c r="O15" s="474">
        <f t="shared" si="4"/>
        <v>8.2617754952311078</v>
      </c>
      <c r="P15" s="476"/>
      <c r="Q15" s="477"/>
      <c r="R15" s="476"/>
      <c r="S15" s="476"/>
      <c r="T15" s="476"/>
      <c r="U15" s="475">
        <f t="shared" si="16"/>
        <v>4884</v>
      </c>
      <c r="V15" s="474">
        <f t="shared" si="5"/>
        <v>14.333088774761555</v>
      </c>
      <c r="W15" s="475">
        <f t="shared" si="9"/>
        <v>9768</v>
      </c>
      <c r="X15" s="327">
        <f t="shared" si="5"/>
        <v>28.666177549523109</v>
      </c>
      <c r="Y15" s="475">
        <v>5026.2819059402655</v>
      </c>
      <c r="Z15" s="476"/>
      <c r="AA15" s="477"/>
      <c r="AB15" s="476"/>
      <c r="AC15" s="475">
        <f>'1-συμβολαια'!L15+'8-κ-15-17'!AE15+'14-βιβλΕσ'!L15+'14-βιβλΕσ'!Q15+'14-βιβλΕσ'!R15</f>
        <v>11260</v>
      </c>
      <c r="AD15" s="474">
        <f t="shared" si="6"/>
        <v>33.044754218635362</v>
      </c>
      <c r="AE15" s="475">
        <f>'1-συμβολαια'!M15+'8-κ-15-17'!AF15</f>
        <v>6376</v>
      </c>
      <c r="AF15" s="474">
        <f t="shared" si="7"/>
        <v>18.711665443873809</v>
      </c>
      <c r="AG15" s="475">
        <f t="shared" si="8"/>
        <v>4884</v>
      </c>
      <c r="AH15" s="474">
        <f t="shared" si="7"/>
        <v>14.333088774761555</v>
      </c>
      <c r="AI15" s="503"/>
      <c r="AJ15" s="504">
        <f t="shared" si="10"/>
        <v>5026.2819059402655</v>
      </c>
      <c r="AK15" s="505"/>
      <c r="AL15" s="502"/>
      <c r="AM15" s="502"/>
      <c r="AN15" s="502"/>
      <c r="AO15" s="502"/>
      <c r="AP15" s="502"/>
    </row>
    <row r="16" spans="1:42" s="5" customFormat="1">
      <c r="A16" s="410">
        <f>'1-συμβολαια'!A16</f>
        <v>0</v>
      </c>
      <c r="B16" s="358"/>
      <c r="C16" s="326" t="str">
        <f>'1-συμβολαια'!C16</f>
        <v>υποθήκη δανείου</v>
      </c>
      <c r="D16" s="318" t="str">
        <f>'4-πολλυπρ'!D16</f>
        <v>τραπεζα [= …???</v>
      </c>
      <c r="E16" s="318" t="str">
        <f>'4-πολλυπρ'!I16</f>
        <v xml:space="preserve">219-127κ </v>
      </c>
      <c r="F16" s="290">
        <f>'14-βιβλΕσ'!O16</f>
        <v>683</v>
      </c>
      <c r="G16" s="295">
        <f>'14-βιβλΕσ'!Q16</f>
        <v>245</v>
      </c>
      <c r="H16" s="295">
        <f t="shared" si="0"/>
        <v>928</v>
      </c>
      <c r="I16" s="331">
        <f t="shared" si="1"/>
        <v>2.7234042553191489</v>
      </c>
      <c r="J16" s="295">
        <f>'8-κ-15-17'!AG16</f>
        <v>3900.0000000000005</v>
      </c>
      <c r="K16" s="331">
        <f t="shared" si="2"/>
        <v>11.445341159207631</v>
      </c>
      <c r="L16" s="295">
        <f>'14-βιβλΕσ'!R16</f>
        <v>3400</v>
      </c>
      <c r="M16" s="331">
        <f t="shared" si="3"/>
        <v>9.9779897285399848</v>
      </c>
      <c r="N16" s="295">
        <f>('14-βιβλΕσ'!N16+'14-βιβλΕσ'!O16+'14-βιβλΕσ'!R16)*30%</f>
        <v>3304.5</v>
      </c>
      <c r="O16" s="331">
        <f t="shared" si="4"/>
        <v>9.6977256052824643</v>
      </c>
      <c r="P16" s="323"/>
      <c r="Q16" s="481"/>
      <c r="R16" s="323"/>
      <c r="S16" s="323"/>
      <c r="T16" s="323"/>
      <c r="U16" s="295">
        <f t="shared" si="16"/>
        <v>15205</v>
      </c>
      <c r="V16" s="331">
        <f t="shared" si="5"/>
        <v>44.622157006603082</v>
      </c>
      <c r="W16" s="295">
        <f t="shared" si="9"/>
        <v>30410</v>
      </c>
      <c r="X16" s="327">
        <f t="shared" si="5"/>
        <v>89.244314013206164</v>
      </c>
      <c r="Y16" s="295">
        <v>15647.955851724359</v>
      </c>
      <c r="Z16" s="323"/>
      <c r="AA16" s="481"/>
      <c r="AB16" s="323"/>
      <c r="AC16" s="295">
        <f>'1-συμβολαια'!L16+'8-κ-15-17'!AE16+'14-βιβλΕσ'!L16+'14-βιβλΕσ'!Q16+'14-βιβλΕσ'!R16</f>
        <v>15205</v>
      </c>
      <c r="AD16" s="331">
        <f t="shared" si="6"/>
        <v>44.622157006603082</v>
      </c>
      <c r="AE16" s="295">
        <f>'1-συμβολαια'!M16</f>
        <v>0</v>
      </c>
      <c r="AF16" s="331">
        <f t="shared" si="7"/>
        <v>0</v>
      </c>
      <c r="AG16" s="295">
        <f t="shared" si="8"/>
        <v>15205</v>
      </c>
      <c r="AH16" s="331">
        <f t="shared" si="7"/>
        <v>44.622157006603082</v>
      </c>
      <c r="AI16" s="328"/>
      <c r="AJ16" s="334">
        <f t="shared" si="10"/>
        <v>15647.955851724359</v>
      </c>
      <c r="AK16" s="330"/>
      <c r="AL16" s="71"/>
      <c r="AM16" s="71"/>
      <c r="AN16" s="71"/>
      <c r="AO16" s="71"/>
      <c r="AP16" s="71"/>
    </row>
    <row r="17" spans="1:49" s="5" customFormat="1" ht="12" thickBot="1">
      <c r="A17" s="413">
        <f>'1-συμβολαια'!A17</f>
        <v>0</v>
      </c>
      <c r="B17" s="414"/>
      <c r="C17" s="423" t="str">
        <f>'1-συμβολαια'!C17</f>
        <v>δανείου ΤΟΚΟΙ</v>
      </c>
      <c r="D17" s="416" t="str">
        <f>'4-πολλυπρ'!D17</f>
        <v>τραπεζα [= …???</v>
      </c>
      <c r="E17" s="416" t="str">
        <f>'4-πολλυπρ'!I17</f>
        <v xml:space="preserve">219-127κ </v>
      </c>
      <c r="F17" s="416">
        <f>'14-βιβλΕσ'!O17</f>
        <v>1393.3497500000003</v>
      </c>
      <c r="G17" s="418">
        <f>'14-βιβλΕσ'!Q17</f>
        <v>0</v>
      </c>
      <c r="H17" s="418">
        <f t="shared" si="0"/>
        <v>1393.3497500000003</v>
      </c>
      <c r="I17" s="437">
        <f t="shared" si="1"/>
        <v>4.0890674981658117</v>
      </c>
      <c r="J17" s="418">
        <f>'8-κ-15-17'!AG17</f>
        <v>8914.2300000000014</v>
      </c>
      <c r="K17" s="437">
        <f t="shared" si="2"/>
        <v>26.160616287600885</v>
      </c>
      <c r="L17" s="418">
        <f>'14-βιβλΕσ'!R17</f>
        <v>300</v>
      </c>
      <c r="M17" s="437">
        <f t="shared" si="3"/>
        <v>0.88041085840058697</v>
      </c>
      <c r="N17" s="418">
        <f>('14-βιβλΕσ'!N17+'14-βιβλΕσ'!O17+'14-βιβλΕσ'!R17)*30%</f>
        <v>3448.6995000000002</v>
      </c>
      <c r="O17" s="437">
        <f t="shared" si="4"/>
        <v>10.120908290535583</v>
      </c>
      <c r="P17" s="466"/>
      <c r="Q17" s="467"/>
      <c r="R17" s="466"/>
      <c r="S17" s="466"/>
      <c r="T17" s="466"/>
      <c r="U17" s="418">
        <f t="shared" si="16"/>
        <v>20409.895000000004</v>
      </c>
      <c r="V17" s="437">
        <f t="shared" si="5"/>
        <v>59.896977256052836</v>
      </c>
      <c r="W17" s="418">
        <f t="shared" si="9"/>
        <v>40819.790000000008</v>
      </c>
      <c r="X17" s="437">
        <f t="shared" si="5"/>
        <v>119.79395451210567</v>
      </c>
      <c r="Y17" s="418">
        <v>21004.48115082732</v>
      </c>
      <c r="Z17" s="466"/>
      <c r="AA17" s="467"/>
      <c r="AB17" s="466"/>
      <c r="AC17" s="418">
        <f>'1-συμβολαια'!L17+'8-κ-15-17'!AE17+'14-βιβλΕσ'!L17+'14-βιβλΕσ'!Q17+'14-βιβλΕσ'!R17</f>
        <v>20409.895000000004</v>
      </c>
      <c r="AD17" s="437">
        <f t="shared" si="6"/>
        <v>59.896977256052836</v>
      </c>
      <c r="AE17" s="418">
        <f>'1-συμβολαια'!M17</f>
        <v>0</v>
      </c>
      <c r="AF17" s="437">
        <f t="shared" si="7"/>
        <v>0</v>
      </c>
      <c r="AG17" s="418">
        <f t="shared" si="8"/>
        <v>20409.895000000004</v>
      </c>
      <c r="AH17" s="437">
        <f t="shared" si="7"/>
        <v>59.896977256052836</v>
      </c>
      <c r="AI17" s="436"/>
      <c r="AJ17" s="439">
        <f t="shared" si="10"/>
        <v>21004.48115082732</v>
      </c>
      <c r="AK17" s="469"/>
      <c r="AL17" s="422"/>
      <c r="AM17" s="422"/>
      <c r="AN17" s="422"/>
      <c r="AO17" s="422"/>
      <c r="AP17" s="422"/>
    </row>
    <row r="18" spans="1:49" s="5" customFormat="1" ht="12" thickBot="1">
      <c r="A18" s="513" t="str">
        <f>'1-συμβολαια'!A18</f>
        <v>6ο</v>
      </c>
      <c r="B18" s="486">
        <f>'1-συμβολαια'!B18</f>
        <v>33714</v>
      </c>
      <c r="C18" s="514" t="str">
        <f>'1-συμβολαια'!C18</f>
        <v>υποθήκη δανείου 10.392 συμπληρωματική πράξη [μονο για κ-15</v>
      </c>
      <c r="D18" s="488">
        <f>'4-πολλυπρ'!D18</f>
        <v>0</v>
      </c>
      <c r="E18" s="488" t="str">
        <f>'4-πολλυπρ'!I18</f>
        <v>219-127κ</v>
      </c>
      <c r="F18" s="488">
        <f>'14-βιβλΕσ'!O18</f>
        <v>353.5</v>
      </c>
      <c r="G18" s="506">
        <f>'14-βιβλΕσ'!Q18</f>
        <v>245</v>
      </c>
      <c r="H18" s="506">
        <f t="shared" si="0"/>
        <v>598.5</v>
      </c>
      <c r="I18" s="507">
        <f t="shared" si="1"/>
        <v>1.756419662509171</v>
      </c>
      <c r="J18" s="506">
        <f>'8-κ-15-17'!AG18</f>
        <v>0</v>
      </c>
      <c r="K18" s="507">
        <f t="shared" si="2"/>
        <v>0</v>
      </c>
      <c r="L18" s="506">
        <f>'14-βιβλΕσ'!R18</f>
        <v>5370</v>
      </c>
      <c r="M18" s="507">
        <f t="shared" si="3"/>
        <v>15.759354365370505</v>
      </c>
      <c r="N18" s="506">
        <f>('14-βιβλΕσ'!N18+'14-βιβλΕσ'!O18+'14-βιβλΕσ'!R18)*30%</f>
        <v>1356</v>
      </c>
      <c r="O18" s="507">
        <f t="shared" si="4"/>
        <v>3.9794570799706528</v>
      </c>
      <c r="P18" s="479"/>
      <c r="Q18" s="480"/>
      <c r="R18" s="479"/>
      <c r="S18" s="479"/>
      <c r="T18" s="479"/>
      <c r="U18" s="506">
        <f t="shared" si="16"/>
        <v>4765</v>
      </c>
      <c r="V18" s="507">
        <f t="shared" si="5"/>
        <v>13.983859134262655</v>
      </c>
      <c r="W18" s="506">
        <f t="shared" si="9"/>
        <v>9530</v>
      </c>
      <c r="X18" s="507">
        <f t="shared" si="5"/>
        <v>27.96771826852531</v>
      </c>
      <c r="Y18" s="506">
        <v>4904</v>
      </c>
      <c r="Z18" s="508"/>
      <c r="AA18" s="509"/>
      <c r="AB18" s="508"/>
      <c r="AC18" s="506">
        <f>'1-συμβολαια'!L18+'8-κ-15-17'!AE18+'14-βιβλΕσ'!L18+'14-βιβλΕσ'!Q18+'14-βιβλΕσ'!R18</f>
        <v>9025</v>
      </c>
      <c r="AD18" s="507">
        <f t="shared" si="6"/>
        <v>26.48569332355099</v>
      </c>
      <c r="AE18" s="506">
        <f>'1-συμβολαια'!M18</f>
        <v>4260</v>
      </c>
      <c r="AF18" s="507">
        <f t="shared" si="7"/>
        <v>12.501834189288335</v>
      </c>
      <c r="AG18" s="506">
        <f t="shared" si="8"/>
        <v>4765</v>
      </c>
      <c r="AH18" s="507">
        <f t="shared" si="7"/>
        <v>13.983859134262655</v>
      </c>
      <c r="AI18" s="510"/>
      <c r="AJ18" s="511">
        <f t="shared" si="10"/>
        <v>4904</v>
      </c>
      <c r="AK18" s="512"/>
      <c r="AL18" s="496"/>
      <c r="AM18" s="496"/>
      <c r="AN18" s="496"/>
      <c r="AO18" s="496"/>
      <c r="AP18" s="496"/>
    </row>
    <row r="19" spans="1:49" ht="12" thickBot="1">
      <c r="A19" s="884" t="s">
        <v>35</v>
      </c>
      <c r="B19" s="885"/>
      <c r="C19" s="885"/>
      <c r="D19" s="885"/>
      <c r="E19" s="886"/>
      <c r="F19" s="274">
        <f t="shared" ref="F19:O19" si="39">SUM(F3:F18)</f>
        <v>71493.093499999988</v>
      </c>
      <c r="G19" s="274">
        <f t="shared" si="39"/>
        <v>1470</v>
      </c>
      <c r="H19" s="274">
        <f t="shared" si="39"/>
        <v>72963.093499999988</v>
      </c>
      <c r="I19" s="39">
        <f t="shared" si="39"/>
        <v>214.12499926632424</v>
      </c>
      <c r="J19" s="274">
        <f t="shared" si="39"/>
        <v>508669.98</v>
      </c>
      <c r="K19" s="39">
        <f t="shared" si="39"/>
        <v>1492.7952457813649</v>
      </c>
      <c r="L19" s="274">
        <f t="shared" si="39"/>
        <v>30580</v>
      </c>
      <c r="M19" s="39">
        <f t="shared" si="39"/>
        <v>89.743213499633157</v>
      </c>
      <c r="N19" s="274">
        <f t="shared" si="39"/>
        <v>162911.18699999998</v>
      </c>
      <c r="O19" s="39">
        <f t="shared" si="39"/>
        <v>478.09592663242847</v>
      </c>
      <c r="P19" s="479"/>
      <c r="Q19" s="480"/>
      <c r="R19" s="479"/>
      <c r="S19" s="479"/>
      <c r="T19" s="479"/>
      <c r="U19" s="274">
        <f>SUM(U3:U18)</f>
        <v>1049171.27</v>
      </c>
      <c r="V19" s="39">
        <f>SUM(V3:V18)</f>
        <v>3079.0059280997798</v>
      </c>
      <c r="W19" s="274">
        <f>SUM(W3:W18)</f>
        <v>2098342.54</v>
      </c>
      <c r="X19" s="39">
        <f>SUM(X3:X18)</f>
        <v>6158.0118561995596</v>
      </c>
      <c r="Y19" s="274">
        <f>SUM(Y3:Y18)</f>
        <v>1246603.8786501437</v>
      </c>
      <c r="Z19" s="508"/>
      <c r="AA19" s="508"/>
      <c r="AB19" s="508"/>
      <c r="AC19" s="274">
        <f t="shared" ref="AC19:AH19" si="40">SUM(AC3:AC18)</f>
        <v>1059807.27</v>
      </c>
      <c r="AD19" s="39">
        <f t="shared" si="40"/>
        <v>3110.2194277329418</v>
      </c>
      <c r="AE19" s="274">
        <f t="shared" si="40"/>
        <v>10636</v>
      </c>
      <c r="AF19" s="39">
        <f t="shared" si="40"/>
        <v>31.213499633162144</v>
      </c>
      <c r="AG19" s="274">
        <f t="shared" si="40"/>
        <v>1049171.27</v>
      </c>
      <c r="AH19" s="39">
        <f t="shared" si="40"/>
        <v>3079.0059280997798</v>
      </c>
      <c r="AI19" s="39"/>
      <c r="AJ19" s="274">
        <f>SUM(AJ3:AJ18)</f>
        <v>1246603.8786501437</v>
      </c>
    </row>
    <row r="20" spans="1:49">
      <c r="L20" s="73"/>
      <c r="M20" s="73"/>
      <c r="N20" s="73"/>
      <c r="O20" s="73"/>
    </row>
    <row r="21" spans="1:49">
      <c r="L21" s="139"/>
      <c r="M21" s="139"/>
      <c r="N21" s="139"/>
      <c r="O21" s="139"/>
      <c r="AC21" s="139"/>
      <c r="AD21" s="139"/>
    </row>
    <row r="22" spans="1:49">
      <c r="AC22" s="140"/>
      <c r="AD22" s="140"/>
    </row>
    <row r="25" spans="1:49" ht="15">
      <c r="AL25" s="125"/>
      <c r="AM25" s="115"/>
      <c r="AN25" s="115"/>
      <c r="AO25" s="115"/>
      <c r="AP25" s="125"/>
    </row>
    <row r="26" spans="1:49" ht="15">
      <c r="AL26" s="126"/>
      <c r="AM26" s="126"/>
      <c r="AN26" s="126"/>
      <c r="AO26" s="126"/>
      <c r="AP26" s="126"/>
      <c r="AQ26" s="125"/>
      <c r="AR26" s="125"/>
      <c r="AS26" s="125"/>
      <c r="AT26" s="125"/>
      <c r="AU26" s="125"/>
      <c r="AV26" s="125"/>
      <c r="AW26" s="125"/>
    </row>
    <row r="27" spans="1:49" ht="15.75">
      <c r="AL27" s="125"/>
      <c r="AM27" s="127"/>
      <c r="AN27" s="127"/>
      <c r="AO27" s="127"/>
      <c r="AP27" s="127"/>
      <c r="AQ27" s="128"/>
      <c r="AR27" s="128"/>
      <c r="AS27" s="128"/>
      <c r="AT27" s="128"/>
      <c r="AU27" s="128"/>
      <c r="AV27" s="128"/>
      <c r="AW27" s="128"/>
    </row>
    <row r="28" spans="1:49" ht="15.75">
      <c r="AL28" s="125"/>
      <c r="AM28" s="129"/>
      <c r="AN28" s="129"/>
      <c r="AO28" s="129"/>
      <c r="AP28" s="129"/>
      <c r="AQ28" s="128"/>
      <c r="AR28" s="128"/>
      <c r="AS28" s="128"/>
      <c r="AT28" s="128"/>
      <c r="AU28" s="128"/>
      <c r="AV28" s="128"/>
      <c r="AW28" s="128"/>
    </row>
    <row r="29" spans="1:49" ht="15.75"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  <c r="AV29" s="128"/>
      <c r="AW29" s="128"/>
    </row>
    <row r="30" spans="1:49" ht="15.75">
      <c r="AL30" s="128"/>
      <c r="AM30" s="128"/>
      <c r="AN30" s="128"/>
      <c r="AO30" s="128"/>
      <c r="AP30" s="128"/>
      <c r="AQ30" s="130"/>
      <c r="AR30" s="130"/>
      <c r="AS30" s="130"/>
      <c r="AT30" s="130"/>
      <c r="AU30" s="130"/>
      <c r="AV30" s="130"/>
      <c r="AW30" s="128"/>
    </row>
    <row r="31" spans="1:49" ht="15.75"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  <c r="AV31" s="128"/>
      <c r="AW31" s="128"/>
    </row>
    <row r="32" spans="1:49" ht="15.75">
      <c r="AL32" s="128"/>
      <c r="AM32" s="128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</row>
    <row r="33" spans="38:49" ht="15.75">
      <c r="AL33" s="128"/>
      <c r="AM33" s="128"/>
      <c r="AN33" s="128"/>
      <c r="AO33" s="128"/>
      <c r="AP33" s="128"/>
      <c r="AQ33" s="128"/>
      <c r="AR33" s="128"/>
      <c r="AS33" s="128"/>
      <c r="AT33" s="128"/>
      <c r="AU33" s="128"/>
      <c r="AV33" s="128"/>
      <c r="AW33" s="128"/>
    </row>
    <row r="34" spans="38:49" ht="15.75">
      <c r="AL34" s="128"/>
      <c r="AM34" s="128"/>
      <c r="AN34" s="128"/>
      <c r="AO34" s="128"/>
      <c r="AP34" s="128"/>
      <c r="AQ34" s="128"/>
      <c r="AR34" s="128"/>
      <c r="AS34" s="128"/>
      <c r="AT34" s="128"/>
      <c r="AU34" s="128"/>
      <c r="AV34" s="128"/>
      <c r="AW34" s="128"/>
    </row>
    <row r="35" spans="38:49" ht="15.75">
      <c r="AL35" s="128"/>
      <c r="AM35" s="128"/>
      <c r="AN35" s="128"/>
      <c r="AO35" s="128"/>
      <c r="AP35" s="128"/>
      <c r="AQ35" s="128"/>
      <c r="AR35" s="128"/>
      <c r="AS35" s="128"/>
      <c r="AT35" s="128"/>
      <c r="AU35" s="128"/>
      <c r="AV35" s="128"/>
      <c r="AW35" s="128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.75" customHeight="1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.75">
      <c r="AL60" s="125"/>
      <c r="AM60" s="125"/>
      <c r="AN60" s="125"/>
      <c r="AO60" s="125"/>
      <c r="AP60" s="125"/>
      <c r="AQ60" s="131"/>
      <c r="AR60" s="131"/>
      <c r="AS60" s="131"/>
      <c r="AT60" s="131"/>
      <c r="AU60" s="131"/>
      <c r="AV60" s="131"/>
      <c r="AW60" s="131"/>
    </row>
    <row r="61" spans="38:49" ht="15.75" customHeight="1">
      <c r="AL61" s="125"/>
      <c r="AM61" s="125"/>
      <c r="AN61" s="125"/>
      <c r="AO61" s="125"/>
      <c r="AP61" s="125"/>
      <c r="AQ61" s="131"/>
      <c r="AR61" s="131"/>
      <c r="AS61" s="131"/>
      <c r="AT61" s="131"/>
      <c r="AU61" s="131"/>
      <c r="AV61" s="131"/>
      <c r="AW61" s="131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.75">
      <c r="AL72" s="125"/>
      <c r="AM72" s="125"/>
      <c r="AN72" s="125"/>
      <c r="AO72" s="125"/>
      <c r="AP72" s="125"/>
      <c r="AQ72" s="895"/>
      <c r="AR72" s="895"/>
      <c r="AS72" s="895"/>
      <c r="AT72" s="130"/>
      <c r="AU72" s="130"/>
      <c r="AV72" s="130"/>
      <c r="AW72" s="125"/>
    </row>
    <row r="73" spans="38:49" ht="15.75">
      <c r="AL73" s="125"/>
      <c r="AM73" s="125"/>
      <c r="AN73" s="125"/>
      <c r="AO73" s="125"/>
      <c r="AP73" s="125"/>
      <c r="AQ73" s="846"/>
      <c r="AR73" s="846"/>
      <c r="AS73" s="846"/>
      <c r="AT73" s="846"/>
      <c r="AU73" s="125"/>
      <c r="AV73" s="125"/>
      <c r="AW73" s="125"/>
    </row>
    <row r="74" spans="38:49" ht="15.75">
      <c r="AL74" s="125"/>
      <c r="AM74" s="125"/>
      <c r="AN74" s="125"/>
      <c r="AO74" s="125"/>
      <c r="AP74" s="125"/>
      <c r="AQ74" s="895"/>
      <c r="AR74" s="895"/>
      <c r="AS74" s="895"/>
      <c r="AT74" s="895"/>
      <c r="AU74" s="89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  <row r="78" spans="38:49" ht="15"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</row>
    <row r="79" spans="38:49" ht="15"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</row>
    <row r="80" spans="38:49" ht="15"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</row>
    <row r="81" spans="38:49" ht="15"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</row>
    <row r="82" spans="38:49" ht="15"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</row>
    <row r="83" spans="38:49" ht="15">
      <c r="AL83" s="125"/>
      <c r="AM83" s="125"/>
      <c r="AN83" s="125"/>
      <c r="AO83" s="125"/>
      <c r="AP83" s="125"/>
      <c r="AQ83" s="125"/>
      <c r="AR83" s="125"/>
      <c r="AS83" s="125"/>
      <c r="AT83" s="125"/>
      <c r="AU83" s="125"/>
      <c r="AV83" s="125"/>
      <c r="AW83" s="125"/>
    </row>
    <row r="84" spans="38:49" ht="15">
      <c r="AL84" s="125"/>
      <c r="AM84" s="125"/>
      <c r="AN84" s="125"/>
      <c r="AO84" s="125"/>
      <c r="AP84" s="125"/>
      <c r="AQ84" s="125"/>
      <c r="AR84" s="125"/>
      <c r="AS84" s="125"/>
      <c r="AT84" s="125"/>
      <c r="AU84" s="125"/>
      <c r="AV84" s="125"/>
      <c r="AW84" s="125"/>
    </row>
    <row r="85" spans="38:49" ht="15"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</row>
    <row r="86" spans="38:49" ht="15"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</row>
    <row r="87" spans="38:49" ht="15"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</row>
    <row r="88" spans="38:49" ht="15"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</row>
    <row r="89" spans="38:49" ht="15"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</row>
  </sheetData>
  <mergeCells count="22">
    <mergeCell ref="AQ72:AS72"/>
    <mergeCell ref="AQ73:AT73"/>
    <mergeCell ref="AQ74:AU74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19:E19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52"/>
  <sheetViews>
    <sheetView workbookViewId="0">
      <pane ySplit="1" topLeftCell="A2" activePane="bottomLeft" state="frozen"/>
      <selection pane="bottomLeft" activeCell="C29" sqref="C29"/>
    </sheetView>
  </sheetViews>
  <sheetFormatPr defaultRowHeight="11.25"/>
  <cols>
    <col min="1" max="1" width="9" style="3" customWidth="1"/>
    <col min="2" max="2" width="47.28515625" style="3" bestFit="1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8.85546875" style="3" customWidth="1"/>
    <col min="26" max="26" width="15.7109375" style="3" bestFit="1" customWidth="1"/>
    <col min="27" max="27" width="7.28515625" style="3" customWidth="1"/>
    <col min="28" max="16384" width="9.140625" style="3"/>
  </cols>
  <sheetData>
    <row r="1" spans="1:28">
      <c r="A1" s="205"/>
      <c r="B1" s="205"/>
      <c r="C1" s="396"/>
      <c r="D1" s="205" t="s">
        <v>308</v>
      </c>
      <c r="E1" s="205" t="s">
        <v>309</v>
      </c>
      <c r="F1" s="205" t="s">
        <v>310</v>
      </c>
      <c r="G1" s="205" t="s">
        <v>311</v>
      </c>
      <c r="H1" s="205" t="s">
        <v>312</v>
      </c>
      <c r="I1" s="205" t="s">
        <v>313</v>
      </c>
      <c r="J1" s="205" t="s">
        <v>314</v>
      </c>
      <c r="K1" s="206" t="s">
        <v>315</v>
      </c>
      <c r="L1" s="205" t="s">
        <v>316</v>
      </c>
      <c r="M1" s="205" t="s">
        <v>93</v>
      </c>
      <c r="N1" s="205" t="s">
        <v>317</v>
      </c>
      <c r="O1" s="205" t="s">
        <v>312</v>
      </c>
      <c r="P1" s="207" t="s">
        <v>29</v>
      </c>
      <c r="Q1" s="638" t="s">
        <v>318</v>
      </c>
      <c r="R1" s="639"/>
      <c r="S1" s="640"/>
      <c r="T1" s="377"/>
      <c r="U1" s="646" t="s">
        <v>400</v>
      </c>
      <c r="V1" s="647"/>
      <c r="W1" s="647"/>
      <c r="X1" s="641" t="s">
        <v>319</v>
      </c>
      <c r="Y1" s="641"/>
      <c r="Z1" s="641"/>
      <c r="AA1" s="641"/>
      <c r="AB1" s="642"/>
    </row>
    <row r="2" spans="1:28">
      <c r="A2" s="541" t="str">
        <f>'1-συμβολαια'!A3</f>
        <v>1ο τραπ</v>
      </c>
      <c r="B2" s="74" t="str">
        <f>'1-συμβολαια'!C3</f>
        <v>δάνειο χρεωλυτικό</v>
      </c>
      <c r="C2" s="208">
        <f>'1-συμβολαια'!D3</f>
        <v>500000</v>
      </c>
      <c r="D2" s="74">
        <v>100</v>
      </c>
      <c r="E2" s="74">
        <v>360</v>
      </c>
      <c r="F2" s="74"/>
      <c r="G2" s="74"/>
      <c r="H2" s="74">
        <v>140</v>
      </c>
      <c r="I2" s="74"/>
      <c r="J2" s="74"/>
      <c r="K2" s="74">
        <f t="shared" ref="K2" si="0">SUM(D2:I2)</f>
        <v>600</v>
      </c>
      <c r="L2" s="74"/>
      <c r="M2" s="74"/>
      <c r="N2" s="74"/>
      <c r="O2" s="74"/>
      <c r="P2" s="74"/>
      <c r="Q2" s="74"/>
      <c r="R2" s="74"/>
      <c r="S2" s="74"/>
      <c r="T2" s="378"/>
      <c r="U2" s="74"/>
      <c r="V2" s="74"/>
      <c r="W2" s="74"/>
      <c r="X2" s="74"/>
      <c r="Y2" s="74"/>
      <c r="Z2" s="74"/>
      <c r="AA2" s="74"/>
      <c r="AB2" s="74"/>
    </row>
    <row r="3" spans="1:28">
      <c r="A3" s="541">
        <f>'1-συμβολαια'!A4</f>
        <v>0</v>
      </c>
      <c r="B3" s="74" t="str">
        <f>'1-συμβολαια'!C4</f>
        <v>υποθήκη</v>
      </c>
      <c r="C3" s="208">
        <f>'1-συμβολαια'!D4</f>
        <v>900000</v>
      </c>
      <c r="D3" s="74"/>
      <c r="E3" s="74"/>
      <c r="F3" s="74"/>
      <c r="G3" s="74"/>
      <c r="H3" s="74"/>
      <c r="I3" s="74"/>
      <c r="J3" s="74"/>
      <c r="K3" s="74">
        <f t="shared" ref="K3:K17" si="1">SUM(D3:I3)</f>
        <v>0</v>
      </c>
      <c r="L3" s="74"/>
      <c r="M3" s="74"/>
      <c r="N3" s="74"/>
      <c r="O3" s="74"/>
      <c r="P3" s="74"/>
      <c r="Q3" s="74"/>
      <c r="R3" s="74" t="s">
        <v>548</v>
      </c>
      <c r="S3" s="74">
        <v>143</v>
      </c>
      <c r="T3" s="378"/>
      <c r="U3" s="74"/>
      <c r="V3" s="74"/>
      <c r="W3" s="74"/>
      <c r="X3" s="74"/>
      <c r="Y3" s="74"/>
      <c r="Z3" s="74"/>
      <c r="AA3" s="74"/>
      <c r="AB3" s="74"/>
    </row>
    <row r="4" spans="1:28" ht="12" thickBot="1">
      <c r="A4" s="544">
        <f>'1-συμβολαια'!A5</f>
        <v>0</v>
      </c>
      <c r="B4" s="281" t="str">
        <f>'1-συμβολαια'!C5</f>
        <v>δανείου ΤΟΚΟΙ</v>
      </c>
      <c r="C4" s="545">
        <f>'1-συμβολαια'!D5</f>
        <v>1142850</v>
      </c>
      <c r="D4" s="281"/>
      <c r="E4" s="281"/>
      <c r="F4" s="281"/>
      <c r="G4" s="281"/>
      <c r="H4" s="281"/>
      <c r="I4" s="281"/>
      <c r="J4" s="281"/>
      <c r="K4" s="281">
        <f t="shared" si="1"/>
        <v>0</v>
      </c>
      <c r="L4" s="281"/>
      <c r="M4" s="281"/>
      <c r="N4" s="281"/>
      <c r="O4" s="281"/>
      <c r="P4" s="281"/>
      <c r="Q4" s="281"/>
      <c r="R4" s="281"/>
      <c r="S4" s="281"/>
      <c r="T4" s="546"/>
      <c r="U4" s="281"/>
      <c r="V4" s="281"/>
      <c r="W4" s="281"/>
      <c r="X4" s="281"/>
      <c r="Y4" s="281"/>
      <c r="Z4" s="281"/>
      <c r="AA4" s="281"/>
      <c r="AB4" s="281"/>
    </row>
    <row r="5" spans="1:28">
      <c r="A5" s="543" t="str">
        <f>'1-συμβολαια'!A6</f>
        <v>2ο τραπ</v>
      </c>
      <c r="B5" s="428" t="str">
        <f>'1-συμβολαια'!C6</f>
        <v>δάνειο χρεωλυτικό</v>
      </c>
      <c r="C5" s="427">
        <f>'1-συμβολαια'!D6</f>
        <v>250000</v>
      </c>
      <c r="D5" s="428"/>
      <c r="E5" s="428"/>
      <c r="F5" s="428"/>
      <c r="G5" s="428"/>
      <c r="H5" s="428"/>
      <c r="I5" s="428"/>
      <c r="J5" s="428"/>
      <c r="K5" s="428">
        <f t="shared" si="1"/>
        <v>0</v>
      </c>
      <c r="L5" s="428"/>
      <c r="M5" s="428"/>
      <c r="N5" s="428"/>
      <c r="O5" s="428"/>
      <c r="P5" s="428"/>
      <c r="Q5" s="428"/>
      <c r="R5" s="428"/>
      <c r="S5" s="428"/>
      <c r="T5" s="429"/>
      <c r="U5" s="428"/>
      <c r="V5" s="428"/>
      <c r="W5" s="428"/>
      <c r="X5" s="428"/>
      <c r="Y5" s="428"/>
      <c r="Z5" s="428"/>
      <c r="AA5" s="428"/>
      <c r="AB5" s="428"/>
    </row>
    <row r="6" spans="1:28">
      <c r="A6" s="542">
        <f>'1-συμβολαια'!A7</f>
        <v>0</v>
      </c>
      <c r="B6" s="74" t="str">
        <f>'1-συμβολαια'!C7</f>
        <v>υποθήκη</v>
      </c>
      <c r="C6" s="208">
        <f>'1-συμβολαια'!D7</f>
        <v>450000</v>
      </c>
      <c r="D6" s="74"/>
      <c r="E6" s="74"/>
      <c r="F6" s="74"/>
      <c r="G6" s="74"/>
      <c r="H6" s="74"/>
      <c r="I6" s="74"/>
      <c r="J6" s="74"/>
      <c r="K6" s="74">
        <f t="shared" si="1"/>
        <v>0</v>
      </c>
      <c r="L6" s="74"/>
      <c r="M6" s="74"/>
      <c r="N6" s="74"/>
      <c r="O6" s="74"/>
      <c r="P6" s="74"/>
      <c r="Q6" s="74"/>
      <c r="R6" s="74" t="s">
        <v>548</v>
      </c>
      <c r="S6" s="74">
        <v>143</v>
      </c>
      <c r="T6" s="378"/>
      <c r="U6" s="74"/>
      <c r="V6" s="74"/>
      <c r="W6" s="74"/>
      <c r="X6" s="74"/>
      <c r="Y6" s="74"/>
      <c r="Z6" s="74"/>
      <c r="AA6" s="74"/>
      <c r="AB6" s="74"/>
    </row>
    <row r="7" spans="1:28" ht="12" thickBot="1">
      <c r="A7" s="548">
        <f>'1-συμβολαια'!A8</f>
        <v>0</v>
      </c>
      <c r="B7" s="281" t="str">
        <f>'1-συμβολαια'!C8</f>
        <v>δανείου ΤΟΚΟΙ</v>
      </c>
      <c r="C7" s="545">
        <f>'1-συμβολαια'!D8</f>
        <v>571425</v>
      </c>
      <c r="D7" s="281"/>
      <c r="E7" s="281"/>
      <c r="F7" s="281"/>
      <c r="G7" s="281"/>
      <c r="H7" s="281"/>
      <c r="I7" s="281"/>
      <c r="J7" s="281"/>
      <c r="K7" s="281">
        <f t="shared" si="1"/>
        <v>0</v>
      </c>
      <c r="L7" s="281"/>
      <c r="M7" s="281"/>
      <c r="N7" s="281"/>
      <c r="O7" s="281"/>
      <c r="P7" s="281"/>
      <c r="Q7" s="281"/>
      <c r="R7" s="281"/>
      <c r="S7" s="281"/>
      <c r="T7" s="546"/>
      <c r="U7" s="281"/>
      <c r="V7" s="281"/>
      <c r="W7" s="281"/>
      <c r="X7" s="281"/>
      <c r="Y7" s="281"/>
      <c r="Z7" s="281"/>
      <c r="AA7" s="281"/>
      <c r="AB7" s="281"/>
    </row>
    <row r="8" spans="1:28">
      <c r="A8" s="547" t="str">
        <f>'1-συμβολαια'!A9</f>
        <v>3ο τραπ</v>
      </c>
      <c r="B8" s="428" t="str">
        <f>'1-συμβολαια'!C9</f>
        <v>δάνειο χρεωλυτικό</v>
      </c>
      <c r="C8" s="427">
        <f>'1-συμβολαια'!D9</f>
        <v>1750000</v>
      </c>
      <c r="D8" s="428"/>
      <c r="E8" s="428"/>
      <c r="F8" s="428"/>
      <c r="G8" s="428"/>
      <c r="H8" s="428"/>
      <c r="I8" s="428"/>
      <c r="J8" s="428"/>
      <c r="K8" s="428">
        <f t="shared" si="1"/>
        <v>0</v>
      </c>
      <c r="L8" s="428"/>
      <c r="M8" s="428"/>
      <c r="N8" s="428"/>
      <c r="O8" s="428"/>
      <c r="P8" s="428"/>
      <c r="Q8" s="428"/>
      <c r="R8" s="428"/>
      <c r="S8" s="428"/>
      <c r="T8" s="429"/>
      <c r="U8" s="428"/>
      <c r="V8" s="428"/>
      <c r="W8" s="428"/>
      <c r="X8" s="428"/>
      <c r="Y8" s="428"/>
      <c r="Z8" s="428"/>
      <c r="AA8" s="428"/>
      <c r="AB8" s="428"/>
    </row>
    <row r="9" spans="1:28">
      <c r="A9" s="541">
        <f>'1-συμβολαια'!A10</f>
        <v>0</v>
      </c>
      <c r="B9" s="74" t="str">
        <f>'1-συμβολαια'!C10</f>
        <v>υποθήκη</v>
      </c>
      <c r="C9" s="208">
        <f>'1-συμβολαια'!D10</f>
        <v>3150000</v>
      </c>
      <c r="D9" s="74"/>
      <c r="E9" s="74"/>
      <c r="F9" s="74"/>
      <c r="G9" s="74"/>
      <c r="H9" s="74"/>
      <c r="I9" s="74"/>
      <c r="J9" s="74"/>
      <c r="K9" s="74">
        <f t="shared" si="1"/>
        <v>0</v>
      </c>
      <c r="L9" s="74"/>
      <c r="M9" s="74"/>
      <c r="N9" s="74"/>
      <c r="O9" s="74"/>
      <c r="P9" s="74"/>
      <c r="Q9" s="74"/>
      <c r="R9" s="74" t="s">
        <v>548</v>
      </c>
      <c r="S9" s="74">
        <v>143</v>
      </c>
      <c r="T9" s="378"/>
      <c r="U9" s="74"/>
      <c r="V9" s="74"/>
      <c r="W9" s="74"/>
      <c r="X9" s="74"/>
      <c r="Y9" s="74"/>
      <c r="Z9" s="74"/>
      <c r="AA9" s="74"/>
      <c r="AB9" s="74"/>
    </row>
    <row r="10" spans="1:28" ht="12" thickBot="1">
      <c r="A10" s="544">
        <f>'1-συμβολαια'!A11</f>
        <v>0</v>
      </c>
      <c r="B10" s="281" t="str">
        <f>'1-συμβολαια'!C11</f>
        <v>δανείου ΤΟΚΟΙ</v>
      </c>
      <c r="C10" s="545">
        <f>'1-συμβολαια'!D11</f>
        <v>3999975</v>
      </c>
      <c r="D10" s="281"/>
      <c r="E10" s="281"/>
      <c r="F10" s="281"/>
      <c r="G10" s="281"/>
      <c r="H10" s="281"/>
      <c r="I10" s="281"/>
      <c r="J10" s="281"/>
      <c r="K10" s="281">
        <f t="shared" si="1"/>
        <v>0</v>
      </c>
      <c r="L10" s="281"/>
      <c r="M10" s="281"/>
      <c r="N10" s="281"/>
      <c r="O10" s="281"/>
      <c r="P10" s="281"/>
      <c r="Q10" s="281"/>
      <c r="R10" s="281"/>
      <c r="S10" s="281"/>
      <c r="T10" s="546"/>
      <c r="U10" s="281"/>
      <c r="V10" s="281"/>
      <c r="W10" s="281"/>
      <c r="X10" s="281"/>
      <c r="Y10" s="281"/>
      <c r="Z10" s="281"/>
      <c r="AA10" s="281"/>
      <c r="AB10" s="281"/>
    </row>
    <row r="11" spans="1:28">
      <c r="A11" s="543" t="str">
        <f>'1-συμβολαια'!A12</f>
        <v>4ο τραπ</v>
      </c>
      <c r="B11" s="428" t="str">
        <f>'1-συμβολαια'!C12</f>
        <v>δάνειο τοκοχρεωλυτικό</v>
      </c>
      <c r="C11" s="427">
        <f>'1-συμβολαια'!D12</f>
        <v>5000000</v>
      </c>
      <c r="D11" s="428"/>
      <c r="E11" s="428"/>
      <c r="F11" s="428"/>
      <c r="G11" s="428"/>
      <c r="H11" s="428"/>
      <c r="I11" s="428"/>
      <c r="J11" s="428"/>
      <c r="K11" s="428">
        <f t="shared" si="1"/>
        <v>0</v>
      </c>
      <c r="L11" s="428"/>
      <c r="M11" s="428"/>
      <c r="N11" s="428"/>
      <c r="O11" s="428"/>
      <c r="P11" s="428"/>
      <c r="Q11" s="428"/>
      <c r="R11" s="428"/>
      <c r="S11" s="428"/>
      <c r="T11" s="429"/>
      <c r="U11" s="428"/>
      <c r="V11" s="428"/>
      <c r="W11" s="428"/>
      <c r="X11" s="428"/>
      <c r="Y11" s="428"/>
      <c r="Z11" s="428"/>
      <c r="AA11" s="428"/>
      <c r="AB11" s="428"/>
    </row>
    <row r="12" spans="1:28">
      <c r="A12" s="542">
        <f>'1-συμβολαια'!A13</f>
        <v>0</v>
      </c>
      <c r="B12" s="74" t="str">
        <f>'1-συμβολαια'!C13</f>
        <v>υποθήκη δανείου</v>
      </c>
      <c r="C12" s="208">
        <f>'1-συμβολαια'!D13</f>
        <v>9000000</v>
      </c>
      <c r="D12" s="74"/>
      <c r="E12" s="74"/>
      <c r="F12" s="74"/>
      <c r="G12" s="74"/>
      <c r="H12" s="74"/>
      <c r="I12" s="74"/>
      <c r="J12" s="74"/>
      <c r="K12" s="74">
        <f t="shared" si="1"/>
        <v>0</v>
      </c>
      <c r="L12" s="74"/>
      <c r="M12" s="74"/>
      <c r="N12" s="74"/>
      <c r="O12" s="74"/>
      <c r="P12" s="74"/>
      <c r="Q12" s="74"/>
      <c r="R12" s="74" t="s">
        <v>548</v>
      </c>
      <c r="S12" s="74">
        <v>143</v>
      </c>
      <c r="T12" s="378"/>
      <c r="U12" s="74"/>
      <c r="V12" s="74"/>
      <c r="W12" s="74"/>
      <c r="X12" s="74"/>
      <c r="Y12" s="74"/>
      <c r="Z12" s="74"/>
      <c r="AA12" s="74"/>
      <c r="AB12" s="74"/>
    </row>
    <row r="13" spans="1:28" ht="12" thickBot="1">
      <c r="A13" s="548">
        <f>'1-συμβολαια'!A14</f>
        <v>0</v>
      </c>
      <c r="B13" s="281" t="str">
        <f>'1-συμβολαια'!C14</f>
        <v>δανείου ΤΟΚΟΙ</v>
      </c>
      <c r="C13" s="545">
        <f>'1-συμβολαια'!D14</f>
        <v>11428500</v>
      </c>
      <c r="D13" s="281"/>
      <c r="E13" s="281"/>
      <c r="F13" s="281"/>
      <c r="G13" s="281"/>
      <c r="H13" s="281"/>
      <c r="I13" s="281"/>
      <c r="J13" s="281"/>
      <c r="K13" s="281">
        <f t="shared" si="1"/>
        <v>0</v>
      </c>
      <c r="L13" s="281"/>
      <c r="M13" s="281"/>
      <c r="N13" s="281"/>
      <c r="O13" s="281"/>
      <c r="P13" s="281"/>
      <c r="Q13" s="281"/>
      <c r="R13" s="281"/>
      <c r="S13" s="281"/>
      <c r="T13" s="546"/>
      <c r="U13" s="281"/>
      <c r="V13" s="281"/>
      <c r="W13" s="281"/>
      <c r="X13" s="281"/>
      <c r="Y13" s="281"/>
      <c r="Z13" s="281"/>
      <c r="AA13" s="281"/>
      <c r="AB13" s="281"/>
    </row>
    <row r="14" spans="1:28">
      <c r="A14" s="547" t="str">
        <f>'1-συμβολαια'!A15</f>
        <v>5ο</v>
      </c>
      <c r="B14" s="428" t="str">
        <f>'1-συμβολαια'!C15</f>
        <v>δάνειο τοκοχρεωλυτικό</v>
      </c>
      <c r="C14" s="427">
        <f>'1-συμβολαια'!D15</f>
        <v>300000</v>
      </c>
      <c r="D14" s="428"/>
      <c r="E14" s="428"/>
      <c r="F14" s="428"/>
      <c r="G14" s="428"/>
      <c r="H14" s="428"/>
      <c r="I14" s="428"/>
      <c r="J14" s="428"/>
      <c r="K14" s="428">
        <f t="shared" si="1"/>
        <v>0</v>
      </c>
      <c r="L14" s="428"/>
      <c r="M14" s="428"/>
      <c r="N14" s="428"/>
      <c r="O14" s="428"/>
      <c r="P14" s="428"/>
      <c r="Q14" s="428"/>
      <c r="R14" s="428" t="s">
        <v>548</v>
      </c>
      <c r="S14" s="428">
        <v>143</v>
      </c>
      <c r="T14" s="429"/>
      <c r="U14" s="428"/>
      <c r="V14" s="428"/>
      <c r="W14" s="428"/>
      <c r="X14" s="428"/>
      <c r="Y14" s="428"/>
      <c r="Z14" s="428"/>
      <c r="AA14" s="428"/>
      <c r="AB14" s="428"/>
    </row>
    <row r="15" spans="1:28">
      <c r="A15" s="541">
        <f>'1-συμβολαια'!A16</f>
        <v>0</v>
      </c>
      <c r="B15" s="74" t="str">
        <f>'1-συμβολαια'!C16</f>
        <v>υποθήκη δανείου</v>
      </c>
      <c r="C15" s="208">
        <f>'1-συμβολαια'!D16</f>
        <v>300000</v>
      </c>
      <c r="D15" s="74"/>
      <c r="E15" s="74"/>
      <c r="F15" s="74"/>
      <c r="G15" s="74"/>
      <c r="H15" s="74"/>
      <c r="I15" s="74"/>
      <c r="J15" s="74"/>
      <c r="K15" s="74">
        <f t="shared" si="1"/>
        <v>0</v>
      </c>
      <c r="L15" s="74"/>
      <c r="M15" s="74"/>
      <c r="N15" s="74"/>
      <c r="O15" s="74"/>
      <c r="P15" s="74"/>
      <c r="Q15" s="74"/>
      <c r="R15" s="74"/>
      <c r="S15" s="74"/>
      <c r="T15" s="378"/>
      <c r="U15" s="74"/>
      <c r="V15" s="74"/>
      <c r="W15" s="74"/>
      <c r="X15" s="74"/>
      <c r="Y15" s="74"/>
      <c r="Z15" s="74"/>
      <c r="AA15" s="74"/>
      <c r="AB15" s="74"/>
    </row>
    <row r="16" spans="1:28" ht="12" thickBot="1">
      <c r="A16" s="544">
        <f>'1-συμβολαια'!A17</f>
        <v>0</v>
      </c>
      <c r="B16" s="281" t="str">
        <f>'1-συμβολαια'!C17</f>
        <v>δανείου ΤΟΚΟΙ</v>
      </c>
      <c r="C16" s="545">
        <f>'1-συμβολαια'!D17</f>
        <v>685710</v>
      </c>
      <c r="D16" s="281"/>
      <c r="E16" s="281"/>
      <c r="F16" s="281"/>
      <c r="G16" s="281"/>
      <c r="H16" s="281"/>
      <c r="I16" s="281"/>
      <c r="J16" s="281"/>
      <c r="K16" s="281">
        <f t="shared" si="1"/>
        <v>0</v>
      </c>
      <c r="L16" s="281"/>
      <c r="M16" s="281"/>
      <c r="N16" s="281"/>
      <c r="O16" s="281"/>
      <c r="P16" s="281"/>
      <c r="Q16" s="281"/>
      <c r="R16" s="281"/>
      <c r="S16" s="281"/>
      <c r="T16" s="546"/>
      <c r="U16" s="281"/>
      <c r="V16" s="281"/>
      <c r="W16" s="281"/>
      <c r="X16" s="281"/>
      <c r="Y16" s="281"/>
      <c r="Z16" s="281"/>
      <c r="AA16" s="281"/>
      <c r="AB16" s="281"/>
    </row>
    <row r="17" spans="1:28" ht="12" thickBot="1">
      <c r="A17" s="549" t="str">
        <f>'1-συμβολαια'!A18</f>
        <v>6ο</v>
      </c>
      <c r="B17" s="550" t="str">
        <f>'1-συμβολαια'!C18</f>
        <v>υποθήκη δανείου 10.392 συμπληρωματική πράξη [μονο για κ-15</v>
      </c>
      <c r="C17" s="551">
        <f>'1-συμβολαια'!D18</f>
        <v>0</v>
      </c>
      <c r="D17" s="550"/>
      <c r="E17" s="550"/>
      <c r="F17" s="550"/>
      <c r="G17" s="550"/>
      <c r="H17" s="550"/>
      <c r="I17" s="550"/>
      <c r="J17" s="550"/>
      <c r="K17" s="550">
        <f t="shared" si="1"/>
        <v>0</v>
      </c>
      <c r="L17" s="550"/>
      <c r="M17" s="550"/>
      <c r="N17" s="550"/>
      <c r="O17" s="550"/>
      <c r="P17" s="550"/>
      <c r="Q17" s="550"/>
      <c r="R17" s="550" t="s">
        <v>548</v>
      </c>
      <c r="S17" s="550">
        <v>143</v>
      </c>
      <c r="T17" s="552"/>
      <c r="U17" s="550"/>
      <c r="V17" s="550"/>
      <c r="W17" s="550"/>
      <c r="X17" s="550"/>
      <c r="Y17" s="550"/>
      <c r="Z17" s="550"/>
      <c r="AA17" s="550"/>
      <c r="AB17" s="550"/>
    </row>
    <row r="18" spans="1:28">
      <c r="A18" s="643" t="str">
        <f>'1-συμβολαια'!A19</f>
        <v>σύνολο</v>
      </c>
      <c r="B18" s="644"/>
      <c r="C18" s="645"/>
      <c r="D18" s="74">
        <f t="shared" ref="D18:K18" si="2">SUM(D2:D17)</f>
        <v>100</v>
      </c>
      <c r="E18" s="74">
        <f t="shared" si="2"/>
        <v>360</v>
      </c>
      <c r="F18" s="74">
        <f t="shared" si="2"/>
        <v>0</v>
      </c>
      <c r="G18" s="74">
        <f t="shared" si="2"/>
        <v>0</v>
      </c>
      <c r="H18" s="74">
        <f t="shared" si="2"/>
        <v>140</v>
      </c>
      <c r="I18" s="74">
        <f t="shared" si="2"/>
        <v>0</v>
      </c>
      <c r="J18" s="74">
        <f t="shared" si="2"/>
        <v>0</v>
      </c>
      <c r="K18" s="74">
        <f t="shared" si="2"/>
        <v>600</v>
      </c>
    </row>
    <row r="19" spans="1:28">
      <c r="J19" s="2"/>
    </row>
    <row r="20" spans="1:28">
      <c r="C20" s="7" t="s">
        <v>401</v>
      </c>
      <c r="H20" s="3">
        <v>140</v>
      </c>
      <c r="I20" s="5"/>
    </row>
    <row r="21" spans="1:28">
      <c r="J21" s="2"/>
    </row>
    <row r="22" spans="1:28">
      <c r="H22" s="170"/>
    </row>
    <row r="23" spans="1:28">
      <c r="J23" s="2"/>
    </row>
    <row r="24" spans="1:28">
      <c r="E24" s="117"/>
      <c r="J24" s="2"/>
    </row>
    <row r="25" spans="1:28">
      <c r="E25" s="6"/>
      <c r="J25" s="2"/>
    </row>
    <row r="28" spans="1:28">
      <c r="C28" s="5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28">
      <c r="C29" s="5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28">
      <c r="C30" s="5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28">
      <c r="C31" s="397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</row>
    <row r="32" spans="1:28">
      <c r="C32" s="398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</row>
    <row r="33" spans="3:17">
      <c r="C33" s="54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</row>
    <row r="34" spans="3:17">
      <c r="D34" s="5"/>
    </row>
    <row r="35" spans="3:17">
      <c r="D35" s="5"/>
      <c r="L35" s="322"/>
      <c r="M35" s="7"/>
      <c r="N35" s="7"/>
      <c r="O35" s="7"/>
      <c r="P35" s="7"/>
      <c r="Q35" s="7"/>
    </row>
    <row r="36" spans="3:17">
      <c r="D36" s="5"/>
      <c r="L36" s="2"/>
      <c r="M36" s="7"/>
      <c r="N36" s="7"/>
      <c r="O36" s="7"/>
      <c r="P36" s="7"/>
      <c r="Q36" s="7"/>
    </row>
    <row r="37" spans="3:17">
      <c r="D37" s="5"/>
      <c r="L37" s="2"/>
      <c r="M37" s="7"/>
      <c r="N37" s="7"/>
      <c r="O37" s="7"/>
      <c r="P37" s="7"/>
      <c r="Q37" s="7"/>
    </row>
    <row r="38" spans="3:17">
      <c r="D38" s="5"/>
      <c r="L38" s="2"/>
      <c r="M38" s="7"/>
      <c r="N38" s="7"/>
      <c r="O38" s="7"/>
      <c r="P38" s="7"/>
      <c r="Q38" s="7"/>
    </row>
    <row r="39" spans="3:17">
      <c r="D39" s="5"/>
      <c r="L39" s="2"/>
      <c r="M39" s="7"/>
      <c r="N39" s="7"/>
      <c r="O39" s="7"/>
      <c r="P39" s="7"/>
      <c r="Q39" s="238"/>
    </row>
    <row r="40" spans="3:17">
      <c r="D40" s="5"/>
      <c r="L40" s="2"/>
      <c r="M40" s="7"/>
      <c r="N40" s="7"/>
      <c r="O40" s="7"/>
      <c r="P40" s="7"/>
      <c r="Q40" s="238"/>
    </row>
    <row r="41" spans="3:17">
      <c r="D41" s="5"/>
      <c r="L41" s="322"/>
      <c r="M41" s="7"/>
      <c r="N41" s="7"/>
      <c r="O41" s="7"/>
      <c r="P41" s="7"/>
      <c r="Q41" s="7"/>
    </row>
    <row r="42" spans="3:17">
      <c r="L42" s="2"/>
      <c r="M42" s="7"/>
      <c r="N42" s="7"/>
      <c r="O42" s="7"/>
      <c r="P42" s="7"/>
      <c r="Q42" s="7"/>
    </row>
    <row r="43" spans="3:17">
      <c r="L43" s="2"/>
      <c r="M43" s="7"/>
      <c r="N43" s="7"/>
      <c r="O43" s="7"/>
      <c r="P43" s="7"/>
      <c r="Q43" s="7"/>
    </row>
    <row r="44" spans="3:17">
      <c r="L44" s="2"/>
      <c r="M44" s="7"/>
      <c r="N44" s="7"/>
      <c r="O44" s="7"/>
      <c r="P44" s="7"/>
      <c r="Q44" s="7"/>
    </row>
    <row r="45" spans="3:17">
      <c r="L45" s="2"/>
      <c r="M45" s="7"/>
      <c r="N45" s="7"/>
      <c r="O45" s="7"/>
      <c r="P45" s="7"/>
      <c r="Q45" s="7"/>
    </row>
    <row r="46" spans="3:17">
      <c r="L46" s="2"/>
      <c r="M46" s="7"/>
      <c r="N46" s="7"/>
      <c r="O46" s="7"/>
      <c r="P46" s="7"/>
      <c r="Q46" s="7"/>
    </row>
    <row r="47" spans="3:17">
      <c r="L47" s="322"/>
      <c r="M47" s="7"/>
      <c r="N47" s="7"/>
      <c r="O47" s="7"/>
      <c r="P47" s="7"/>
      <c r="Q47" s="7"/>
    </row>
    <row r="48" spans="3:17">
      <c r="L48" s="2"/>
      <c r="M48" s="7"/>
      <c r="N48" s="7"/>
      <c r="O48" s="7"/>
      <c r="P48" s="7"/>
      <c r="Q48" s="7"/>
    </row>
    <row r="49" spans="12:17">
      <c r="L49" s="2"/>
      <c r="M49" s="7"/>
      <c r="N49" s="7"/>
      <c r="O49" s="7"/>
      <c r="P49" s="7"/>
      <c r="Q49" s="7"/>
    </row>
    <row r="50" spans="12:17">
      <c r="L50" s="2"/>
      <c r="M50" s="2"/>
      <c r="N50" s="7"/>
      <c r="O50" s="7"/>
      <c r="P50" s="7"/>
      <c r="Q50" s="7"/>
    </row>
    <row r="51" spans="12:17">
      <c r="L51" s="2"/>
      <c r="M51" s="2"/>
      <c r="N51" s="7"/>
      <c r="O51" s="7"/>
      <c r="P51" s="7"/>
      <c r="Q51" s="7"/>
    </row>
    <row r="52" spans="12:17">
      <c r="L52" s="2"/>
      <c r="M52" s="2"/>
      <c r="N52" s="7"/>
      <c r="O52" s="7"/>
      <c r="P52" s="7"/>
      <c r="Q52" s="7"/>
    </row>
  </sheetData>
  <mergeCells count="4">
    <mergeCell ref="Q1:S1"/>
    <mergeCell ref="X1:AB1"/>
    <mergeCell ref="A18:C18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9"/>
  <sheetViews>
    <sheetView workbookViewId="0">
      <pane ySplit="2" topLeftCell="A3" activePane="bottomLeft" state="frozen"/>
      <selection pane="bottomLeft" activeCell="B49" sqref="B49"/>
    </sheetView>
  </sheetViews>
  <sheetFormatPr defaultRowHeight="11.25"/>
  <cols>
    <col min="1" max="1" width="9" style="7" customWidth="1"/>
    <col min="2" max="2" width="48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0" width="8" style="79" customWidth="1"/>
    <col min="21" max="21" width="12.7109375" style="79" customWidth="1"/>
    <col min="22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658" t="s">
        <v>1</v>
      </c>
      <c r="B1" s="660" t="s">
        <v>0</v>
      </c>
      <c r="C1" s="662" t="s">
        <v>7</v>
      </c>
      <c r="D1" s="656" t="s">
        <v>360</v>
      </c>
      <c r="E1" s="657"/>
      <c r="F1" s="657"/>
      <c r="G1" s="657"/>
      <c r="H1" s="657"/>
      <c r="I1" s="657"/>
      <c r="J1" s="657"/>
      <c r="K1" s="657"/>
      <c r="L1" s="657"/>
      <c r="M1" s="664" t="s">
        <v>91</v>
      </c>
      <c r="N1" s="665"/>
      <c r="O1" s="666" t="s">
        <v>245</v>
      </c>
      <c r="P1" s="648" t="s">
        <v>83</v>
      </c>
      <c r="Q1" s="649"/>
      <c r="R1" s="649"/>
      <c r="S1" s="649"/>
      <c r="T1" s="649"/>
      <c r="U1" s="649"/>
      <c r="V1" s="649"/>
      <c r="W1" s="649"/>
      <c r="X1" s="649"/>
      <c r="Y1" s="649"/>
      <c r="Z1" s="650"/>
    </row>
    <row r="2" spans="1:26" s="10" customFormat="1" ht="24" customHeight="1" thickBot="1">
      <c r="A2" s="659"/>
      <c r="B2" s="661"/>
      <c r="C2" s="663"/>
      <c r="D2" s="56" t="s">
        <v>77</v>
      </c>
      <c r="E2" s="56" t="s">
        <v>78</v>
      </c>
      <c r="F2" s="56" t="s">
        <v>361</v>
      </c>
      <c r="G2" s="56" t="s">
        <v>362</v>
      </c>
      <c r="H2" s="56" t="s">
        <v>23</v>
      </c>
      <c r="I2" s="228" t="s">
        <v>350</v>
      </c>
      <c r="J2" s="228" t="s">
        <v>351</v>
      </c>
      <c r="K2" s="228" t="s">
        <v>373</v>
      </c>
      <c r="L2" s="229" t="s">
        <v>353</v>
      </c>
      <c r="M2" s="233" t="s">
        <v>374</v>
      </c>
      <c r="N2" s="232" t="s">
        <v>375</v>
      </c>
      <c r="O2" s="667"/>
      <c r="P2" s="651"/>
      <c r="Q2" s="652"/>
      <c r="R2" s="652"/>
      <c r="S2" s="652"/>
      <c r="T2" s="652"/>
      <c r="U2" s="652"/>
      <c r="V2" s="652"/>
      <c r="W2" s="652"/>
      <c r="X2" s="652"/>
      <c r="Y2" s="652"/>
      <c r="Z2" s="653"/>
    </row>
    <row r="3" spans="1:26" s="5" customFormat="1">
      <c r="A3" s="316" t="str">
        <f>'1-συμβολαια'!A3</f>
        <v>1ο τραπ</v>
      </c>
      <c r="B3" s="317" t="str">
        <f>'1-συμβολαια'!C3</f>
        <v>δάνειο χρεωλυτικό</v>
      </c>
      <c r="C3" s="318">
        <f>'1-συμβολαια'!D3</f>
        <v>500000</v>
      </c>
      <c r="D3" s="314"/>
      <c r="E3" s="314">
        <v>400</v>
      </c>
      <c r="F3" s="314">
        <v>1800</v>
      </c>
      <c r="G3" s="314">
        <f t="shared" ref="G3:G18" si="0">(C3-60000)*1.15%</f>
        <v>5060</v>
      </c>
      <c r="H3" s="314">
        <f t="shared" ref="H3:H18" si="1">D3+E3+F3+G3</f>
        <v>7260</v>
      </c>
      <c r="I3" s="291">
        <f t="shared" ref="I3:I18" si="2">(F3+G3)*9%</f>
        <v>617.4</v>
      </c>
      <c r="J3" s="291">
        <f t="shared" ref="J3:J18" si="3">(D3+E3)*5%</f>
        <v>20</v>
      </c>
      <c r="K3" s="291">
        <f t="shared" ref="K3:K18" si="4">H3*5%</f>
        <v>363</v>
      </c>
      <c r="L3" s="318">
        <f t="shared" ref="L3:L18" si="5">H3*1%</f>
        <v>72.600000000000009</v>
      </c>
      <c r="M3" s="318">
        <f t="shared" ref="M3:M18" si="6">H3-O3</f>
        <v>6187</v>
      </c>
      <c r="N3" s="318">
        <f t="shared" ref="N3:N18" si="7">D3+E3</f>
        <v>400</v>
      </c>
      <c r="O3" s="318">
        <f t="shared" ref="O3:O18" si="8">I3+J3+K3+L3</f>
        <v>1073</v>
      </c>
      <c r="P3" s="319" t="s">
        <v>396</v>
      </c>
      <c r="Q3" s="319" t="s">
        <v>397</v>
      </c>
      <c r="R3" s="319" t="s">
        <v>398</v>
      </c>
      <c r="S3" s="319" t="s">
        <v>399</v>
      </c>
      <c r="T3" s="319"/>
      <c r="U3" s="319"/>
      <c r="V3" s="319"/>
      <c r="W3" s="294"/>
      <c r="X3" s="294"/>
      <c r="Y3" s="294"/>
      <c r="Z3" s="294"/>
    </row>
    <row r="4" spans="1:26" s="5" customFormat="1">
      <c r="A4" s="316">
        <f>'1-συμβολαια'!A4</f>
        <v>0</v>
      </c>
      <c r="B4" s="317" t="str">
        <f>'1-συμβολαια'!C4</f>
        <v>υποθήκη</v>
      </c>
      <c r="C4" s="318">
        <f>'1-συμβολαια'!D4</f>
        <v>900000</v>
      </c>
      <c r="D4" s="314"/>
      <c r="E4" s="314">
        <v>400</v>
      </c>
      <c r="F4" s="314">
        <v>1800</v>
      </c>
      <c r="G4" s="314">
        <f t="shared" si="0"/>
        <v>9660</v>
      </c>
      <c r="H4" s="314">
        <f t="shared" si="1"/>
        <v>11860</v>
      </c>
      <c r="I4" s="291">
        <f t="shared" si="2"/>
        <v>1031.3999999999999</v>
      </c>
      <c r="J4" s="291">
        <f t="shared" si="3"/>
        <v>20</v>
      </c>
      <c r="K4" s="291">
        <f t="shared" si="4"/>
        <v>593</v>
      </c>
      <c r="L4" s="318">
        <f t="shared" si="5"/>
        <v>118.60000000000001</v>
      </c>
      <c r="M4" s="318">
        <f t="shared" si="6"/>
        <v>10097</v>
      </c>
      <c r="N4" s="318">
        <f t="shared" si="7"/>
        <v>400</v>
      </c>
      <c r="O4" s="318">
        <f t="shared" si="8"/>
        <v>1762.9999999999998</v>
      </c>
      <c r="P4" s="319" t="s">
        <v>396</v>
      </c>
      <c r="Q4" s="319" t="s">
        <v>397</v>
      </c>
      <c r="R4" s="319" t="s">
        <v>398</v>
      </c>
      <c r="S4" s="319" t="s">
        <v>399</v>
      </c>
      <c r="T4" s="319"/>
      <c r="U4" s="319"/>
      <c r="V4" s="319"/>
      <c r="W4" s="294"/>
      <c r="X4" s="294"/>
      <c r="Y4" s="294"/>
      <c r="Z4" s="294"/>
    </row>
    <row r="5" spans="1:26" s="5" customFormat="1" ht="12" thickBot="1">
      <c r="A5" s="413">
        <f>'1-συμβολαια'!A5</f>
        <v>0</v>
      </c>
      <c r="B5" s="423" t="str">
        <f>'1-συμβολαια'!C5</f>
        <v>δανείου ΤΟΚΟΙ</v>
      </c>
      <c r="C5" s="416">
        <f>'1-συμβολαια'!D5</f>
        <v>1142850</v>
      </c>
      <c r="D5" s="417"/>
      <c r="E5" s="417">
        <v>400</v>
      </c>
      <c r="F5" s="417">
        <v>1800</v>
      </c>
      <c r="G5" s="417">
        <f t="shared" si="0"/>
        <v>12452.775</v>
      </c>
      <c r="H5" s="417">
        <f t="shared" si="1"/>
        <v>14652.775</v>
      </c>
      <c r="I5" s="417">
        <f t="shared" si="2"/>
        <v>1282.7497499999999</v>
      </c>
      <c r="J5" s="417">
        <f t="shared" si="3"/>
        <v>20</v>
      </c>
      <c r="K5" s="417">
        <f t="shared" si="4"/>
        <v>732.63875000000007</v>
      </c>
      <c r="L5" s="416">
        <f t="shared" si="5"/>
        <v>146.52775</v>
      </c>
      <c r="M5" s="416">
        <f t="shared" si="6"/>
        <v>12470.858749999999</v>
      </c>
      <c r="N5" s="416">
        <f t="shared" si="7"/>
        <v>400</v>
      </c>
      <c r="O5" s="416">
        <f t="shared" si="8"/>
        <v>2181.9162500000002</v>
      </c>
      <c r="P5" s="554" t="s">
        <v>396</v>
      </c>
      <c r="Q5" s="554" t="s">
        <v>397</v>
      </c>
      <c r="R5" s="554" t="s">
        <v>398</v>
      </c>
      <c r="S5" s="554" t="s">
        <v>399</v>
      </c>
      <c r="T5" s="554"/>
      <c r="U5" s="554"/>
      <c r="V5" s="554"/>
      <c r="W5" s="424"/>
      <c r="X5" s="424"/>
      <c r="Y5" s="424"/>
      <c r="Z5" s="424"/>
    </row>
    <row r="6" spans="1:26" s="5" customFormat="1">
      <c r="A6" s="434" t="str">
        <f>'1-συμβολαια'!A6</f>
        <v>2ο τραπ</v>
      </c>
      <c r="B6" s="326" t="str">
        <f>'1-συμβολαια'!C6</f>
        <v>δάνειο χρεωλυτικό</v>
      </c>
      <c r="C6" s="318">
        <f>'1-συμβολαια'!D6</f>
        <v>250000</v>
      </c>
      <c r="D6" s="291"/>
      <c r="E6" s="291">
        <v>400</v>
      </c>
      <c r="F6" s="291">
        <v>1800</v>
      </c>
      <c r="G6" s="291">
        <f t="shared" si="0"/>
        <v>2185</v>
      </c>
      <c r="H6" s="291">
        <f t="shared" si="1"/>
        <v>4385</v>
      </c>
      <c r="I6" s="291">
        <f t="shared" si="2"/>
        <v>358.65</v>
      </c>
      <c r="J6" s="291">
        <f t="shared" si="3"/>
        <v>20</v>
      </c>
      <c r="K6" s="291">
        <f t="shared" si="4"/>
        <v>219.25</v>
      </c>
      <c r="L6" s="318">
        <f t="shared" si="5"/>
        <v>43.85</v>
      </c>
      <c r="M6" s="318">
        <f t="shared" si="6"/>
        <v>3743.25</v>
      </c>
      <c r="N6" s="318">
        <f t="shared" si="7"/>
        <v>400</v>
      </c>
      <c r="O6" s="318">
        <f t="shared" si="8"/>
        <v>641.75</v>
      </c>
      <c r="P6" s="362" t="s">
        <v>396</v>
      </c>
      <c r="Q6" s="362" t="s">
        <v>397</v>
      </c>
      <c r="R6" s="362" t="s">
        <v>398</v>
      </c>
      <c r="S6" s="362" t="s">
        <v>399</v>
      </c>
      <c r="T6" s="362"/>
      <c r="U6" s="362"/>
      <c r="V6" s="362"/>
      <c r="W6" s="430"/>
      <c r="X6" s="430"/>
      <c r="Y6" s="430"/>
      <c r="Z6" s="430"/>
    </row>
    <row r="7" spans="1:26" s="5" customFormat="1">
      <c r="A7" s="553">
        <f>'1-συμβολαια'!A7</f>
        <v>0</v>
      </c>
      <c r="B7" s="317" t="str">
        <f>'1-συμβολαια'!C7</f>
        <v>υποθήκη</v>
      </c>
      <c r="C7" s="318">
        <f>'1-συμβολαια'!D7</f>
        <v>450000</v>
      </c>
      <c r="D7" s="314"/>
      <c r="E7" s="314">
        <v>400</v>
      </c>
      <c r="F7" s="314">
        <v>1800</v>
      </c>
      <c r="G7" s="314">
        <f t="shared" si="0"/>
        <v>4485</v>
      </c>
      <c r="H7" s="314">
        <f t="shared" si="1"/>
        <v>6685</v>
      </c>
      <c r="I7" s="291">
        <f t="shared" si="2"/>
        <v>565.65</v>
      </c>
      <c r="J7" s="291">
        <f t="shared" si="3"/>
        <v>20</v>
      </c>
      <c r="K7" s="291">
        <f t="shared" si="4"/>
        <v>334.25</v>
      </c>
      <c r="L7" s="318">
        <f t="shared" si="5"/>
        <v>66.849999999999994</v>
      </c>
      <c r="M7" s="318">
        <f t="shared" si="6"/>
        <v>5698.25</v>
      </c>
      <c r="N7" s="318">
        <f t="shared" si="7"/>
        <v>400</v>
      </c>
      <c r="O7" s="318">
        <f t="shared" si="8"/>
        <v>986.75</v>
      </c>
      <c r="P7" s="319" t="s">
        <v>396</v>
      </c>
      <c r="Q7" s="319" t="s">
        <v>397</v>
      </c>
      <c r="R7" s="319" t="s">
        <v>398</v>
      </c>
      <c r="S7" s="319" t="s">
        <v>399</v>
      </c>
      <c r="T7" s="319"/>
      <c r="U7" s="319"/>
      <c r="V7" s="319"/>
      <c r="W7" s="294"/>
      <c r="X7" s="294"/>
      <c r="Y7" s="294"/>
      <c r="Z7" s="294"/>
    </row>
    <row r="8" spans="1:26" s="5" customFormat="1" ht="12" thickBot="1">
      <c r="A8" s="435">
        <f>'1-συμβολαια'!A8</f>
        <v>0</v>
      </c>
      <c r="B8" s="423" t="str">
        <f>'1-συμβολαια'!C8</f>
        <v>δανείου ΤΟΚΟΙ</v>
      </c>
      <c r="C8" s="416">
        <f>'1-συμβολαια'!D8</f>
        <v>571425</v>
      </c>
      <c r="D8" s="417"/>
      <c r="E8" s="417">
        <v>400</v>
      </c>
      <c r="F8" s="417">
        <v>1800</v>
      </c>
      <c r="G8" s="417">
        <f t="shared" si="0"/>
        <v>5881.3874999999998</v>
      </c>
      <c r="H8" s="417">
        <f t="shared" si="1"/>
        <v>8081.3874999999998</v>
      </c>
      <c r="I8" s="417">
        <f t="shared" si="2"/>
        <v>691.32487499999991</v>
      </c>
      <c r="J8" s="417">
        <f t="shared" si="3"/>
        <v>20</v>
      </c>
      <c r="K8" s="417">
        <f t="shared" si="4"/>
        <v>404.06937500000004</v>
      </c>
      <c r="L8" s="416">
        <f t="shared" si="5"/>
        <v>80.813874999999996</v>
      </c>
      <c r="M8" s="416">
        <f t="shared" si="6"/>
        <v>6885.1793749999997</v>
      </c>
      <c r="N8" s="416">
        <f t="shared" si="7"/>
        <v>400</v>
      </c>
      <c r="O8" s="416">
        <f t="shared" si="8"/>
        <v>1196.2081249999999</v>
      </c>
      <c r="P8" s="554" t="s">
        <v>396</v>
      </c>
      <c r="Q8" s="554" t="s">
        <v>397</v>
      </c>
      <c r="R8" s="554" t="s">
        <v>398</v>
      </c>
      <c r="S8" s="554" t="s">
        <v>399</v>
      </c>
      <c r="T8" s="554"/>
      <c r="U8" s="554"/>
      <c r="V8" s="554"/>
      <c r="W8" s="424"/>
      <c r="X8" s="424"/>
      <c r="Y8" s="424"/>
      <c r="Z8" s="424"/>
    </row>
    <row r="9" spans="1:26" s="5" customFormat="1">
      <c r="A9" s="410" t="str">
        <f>'1-συμβολαια'!A9</f>
        <v>3ο τραπ</v>
      </c>
      <c r="B9" s="326" t="str">
        <f>'1-συμβολαια'!C9</f>
        <v>δάνειο χρεωλυτικό</v>
      </c>
      <c r="C9" s="318">
        <f>'1-συμβολαια'!D9</f>
        <v>1750000</v>
      </c>
      <c r="D9" s="291"/>
      <c r="E9" s="291">
        <v>400</v>
      </c>
      <c r="F9" s="291">
        <v>1800</v>
      </c>
      <c r="G9" s="291">
        <f t="shared" si="0"/>
        <v>19435</v>
      </c>
      <c r="H9" s="291">
        <f t="shared" si="1"/>
        <v>21635</v>
      </c>
      <c r="I9" s="291">
        <f t="shared" si="2"/>
        <v>1911.1499999999999</v>
      </c>
      <c r="J9" s="291">
        <f t="shared" si="3"/>
        <v>20</v>
      </c>
      <c r="K9" s="291">
        <f t="shared" si="4"/>
        <v>1081.75</v>
      </c>
      <c r="L9" s="318">
        <f t="shared" si="5"/>
        <v>216.35</v>
      </c>
      <c r="M9" s="318">
        <f t="shared" si="6"/>
        <v>18405.75</v>
      </c>
      <c r="N9" s="318">
        <f t="shared" si="7"/>
        <v>400</v>
      </c>
      <c r="O9" s="318">
        <f t="shared" si="8"/>
        <v>3229.2499999999995</v>
      </c>
      <c r="P9" s="362" t="s">
        <v>396</v>
      </c>
      <c r="Q9" s="362" t="s">
        <v>397</v>
      </c>
      <c r="R9" s="362" t="s">
        <v>398</v>
      </c>
      <c r="S9" s="362" t="s">
        <v>399</v>
      </c>
      <c r="T9" s="362"/>
      <c r="U9" s="362"/>
      <c r="V9" s="362"/>
      <c r="W9" s="430"/>
      <c r="X9" s="430"/>
      <c r="Y9" s="430"/>
      <c r="Z9" s="430"/>
    </row>
    <row r="10" spans="1:26" s="5" customFormat="1">
      <c r="A10" s="316">
        <f>'1-συμβολαια'!A10</f>
        <v>0</v>
      </c>
      <c r="B10" s="317" t="str">
        <f>'1-συμβολαια'!C10</f>
        <v>υποθήκη</v>
      </c>
      <c r="C10" s="318">
        <f>'1-συμβολαια'!D10</f>
        <v>3150000</v>
      </c>
      <c r="D10" s="314"/>
      <c r="E10" s="314">
        <v>400</v>
      </c>
      <c r="F10" s="314">
        <v>1800</v>
      </c>
      <c r="G10" s="314">
        <f t="shared" si="0"/>
        <v>35535</v>
      </c>
      <c r="H10" s="314">
        <f t="shared" si="1"/>
        <v>37735</v>
      </c>
      <c r="I10" s="291">
        <f t="shared" si="2"/>
        <v>3360.15</v>
      </c>
      <c r="J10" s="291">
        <f t="shared" si="3"/>
        <v>20</v>
      </c>
      <c r="K10" s="291">
        <f t="shared" si="4"/>
        <v>1886.75</v>
      </c>
      <c r="L10" s="318">
        <f t="shared" si="5"/>
        <v>377.35</v>
      </c>
      <c r="M10" s="318">
        <f t="shared" si="6"/>
        <v>32090.75</v>
      </c>
      <c r="N10" s="318">
        <f t="shared" si="7"/>
        <v>400</v>
      </c>
      <c r="O10" s="318">
        <f t="shared" si="8"/>
        <v>5644.25</v>
      </c>
      <c r="P10" s="319" t="s">
        <v>396</v>
      </c>
      <c r="Q10" s="319" t="s">
        <v>397</v>
      </c>
      <c r="R10" s="319" t="s">
        <v>398</v>
      </c>
      <c r="S10" s="319" t="s">
        <v>399</v>
      </c>
      <c r="T10" s="319"/>
      <c r="U10" s="319"/>
      <c r="V10" s="319"/>
      <c r="W10" s="294"/>
      <c r="X10" s="294"/>
      <c r="Y10" s="294"/>
      <c r="Z10" s="294"/>
    </row>
    <row r="11" spans="1:26" s="5" customFormat="1" ht="12" thickBot="1">
      <c r="A11" s="413">
        <f>'1-συμβολαια'!A11</f>
        <v>0</v>
      </c>
      <c r="B11" s="423" t="str">
        <f>'1-συμβολαια'!C11</f>
        <v>δανείου ΤΟΚΟΙ</v>
      </c>
      <c r="C11" s="416">
        <f>'1-συμβολαια'!D11</f>
        <v>3999975</v>
      </c>
      <c r="D11" s="417"/>
      <c r="E11" s="417">
        <v>400</v>
      </c>
      <c r="F11" s="417">
        <v>1800</v>
      </c>
      <c r="G11" s="417">
        <f t="shared" si="0"/>
        <v>45309.712500000001</v>
      </c>
      <c r="H11" s="417">
        <f t="shared" si="1"/>
        <v>47509.712500000001</v>
      </c>
      <c r="I11" s="417">
        <f t="shared" si="2"/>
        <v>4239.8741250000003</v>
      </c>
      <c r="J11" s="417">
        <f t="shared" si="3"/>
        <v>20</v>
      </c>
      <c r="K11" s="417">
        <f t="shared" si="4"/>
        <v>2375.4856250000003</v>
      </c>
      <c r="L11" s="416">
        <f t="shared" si="5"/>
        <v>475.09712500000001</v>
      </c>
      <c r="M11" s="416">
        <f t="shared" si="6"/>
        <v>40399.255624999998</v>
      </c>
      <c r="N11" s="416">
        <f t="shared" si="7"/>
        <v>400</v>
      </c>
      <c r="O11" s="416">
        <f t="shared" si="8"/>
        <v>7110.4568750000008</v>
      </c>
      <c r="P11" s="554" t="s">
        <v>396</v>
      </c>
      <c r="Q11" s="554" t="s">
        <v>397</v>
      </c>
      <c r="R11" s="554" t="s">
        <v>398</v>
      </c>
      <c r="S11" s="554" t="s">
        <v>399</v>
      </c>
      <c r="T11" s="554"/>
      <c r="U11" s="554"/>
      <c r="V11" s="554"/>
      <c r="W11" s="424"/>
      <c r="X11" s="424"/>
      <c r="Y11" s="424"/>
      <c r="Z11" s="424"/>
    </row>
    <row r="12" spans="1:26" s="5" customFormat="1">
      <c r="A12" s="434" t="str">
        <f>'1-συμβολαια'!A12</f>
        <v>4ο τραπ</v>
      </c>
      <c r="B12" s="326" t="str">
        <f>'1-συμβολαια'!C12</f>
        <v>δάνειο τοκοχρεωλυτικό</v>
      </c>
      <c r="C12" s="318">
        <f>'1-συμβολαια'!D12</f>
        <v>5000000</v>
      </c>
      <c r="D12" s="291"/>
      <c r="E12" s="291">
        <v>400</v>
      </c>
      <c r="F12" s="291">
        <v>1800</v>
      </c>
      <c r="G12" s="291">
        <f t="shared" si="0"/>
        <v>56810</v>
      </c>
      <c r="H12" s="291">
        <f t="shared" si="1"/>
        <v>59010</v>
      </c>
      <c r="I12" s="291">
        <f t="shared" si="2"/>
        <v>5274.9</v>
      </c>
      <c r="J12" s="291">
        <f t="shared" si="3"/>
        <v>20</v>
      </c>
      <c r="K12" s="291">
        <f t="shared" si="4"/>
        <v>2950.5</v>
      </c>
      <c r="L12" s="318">
        <f t="shared" si="5"/>
        <v>590.1</v>
      </c>
      <c r="M12" s="318">
        <f t="shared" si="6"/>
        <v>50174.5</v>
      </c>
      <c r="N12" s="318">
        <f t="shared" si="7"/>
        <v>400</v>
      </c>
      <c r="O12" s="318">
        <f t="shared" si="8"/>
        <v>8835.5</v>
      </c>
      <c r="P12" s="362" t="s">
        <v>396</v>
      </c>
      <c r="Q12" s="362" t="s">
        <v>397</v>
      </c>
      <c r="R12" s="362" t="s">
        <v>398</v>
      </c>
      <c r="S12" s="362" t="s">
        <v>399</v>
      </c>
      <c r="T12" s="362"/>
      <c r="U12" s="362"/>
      <c r="V12" s="362"/>
      <c r="W12" s="430"/>
      <c r="X12" s="430"/>
      <c r="Y12" s="430"/>
      <c r="Z12" s="430"/>
    </row>
    <row r="13" spans="1:26" s="5" customFormat="1">
      <c r="A13" s="553">
        <f>'1-συμβολαια'!A13</f>
        <v>0</v>
      </c>
      <c r="B13" s="317" t="str">
        <f>'1-συμβολαια'!C13</f>
        <v>υποθήκη δανείου</v>
      </c>
      <c r="C13" s="318">
        <f>'1-συμβολαια'!D13</f>
        <v>9000000</v>
      </c>
      <c r="D13" s="314"/>
      <c r="E13" s="314">
        <v>400</v>
      </c>
      <c r="F13" s="314">
        <v>1800</v>
      </c>
      <c r="G13" s="314">
        <f t="shared" si="0"/>
        <v>102810</v>
      </c>
      <c r="H13" s="314">
        <f t="shared" si="1"/>
        <v>105010</v>
      </c>
      <c r="I13" s="291">
        <f t="shared" si="2"/>
        <v>9414.9</v>
      </c>
      <c r="J13" s="291">
        <f t="shared" si="3"/>
        <v>20</v>
      </c>
      <c r="K13" s="291">
        <f t="shared" si="4"/>
        <v>5250.5</v>
      </c>
      <c r="L13" s="318">
        <f t="shared" si="5"/>
        <v>1050.0999999999999</v>
      </c>
      <c r="M13" s="318">
        <f t="shared" si="6"/>
        <v>89274.5</v>
      </c>
      <c r="N13" s="318">
        <f t="shared" si="7"/>
        <v>400</v>
      </c>
      <c r="O13" s="318">
        <f t="shared" si="8"/>
        <v>15735.5</v>
      </c>
      <c r="P13" s="319" t="s">
        <v>396</v>
      </c>
      <c r="Q13" s="319" t="s">
        <v>397</v>
      </c>
      <c r="R13" s="319" t="s">
        <v>398</v>
      </c>
      <c r="S13" s="319" t="s">
        <v>399</v>
      </c>
      <c r="T13" s="319"/>
      <c r="U13" s="319"/>
      <c r="V13" s="319"/>
      <c r="W13" s="294"/>
      <c r="X13" s="294"/>
      <c r="Y13" s="294"/>
      <c r="Z13" s="294"/>
    </row>
    <row r="14" spans="1:26" s="5" customFormat="1" ht="12" thickBot="1">
      <c r="A14" s="435">
        <f>'1-συμβολαια'!A14</f>
        <v>0</v>
      </c>
      <c r="B14" s="423" t="str">
        <f>'1-συμβολαια'!C14</f>
        <v>δανείου ΤΟΚΟΙ</v>
      </c>
      <c r="C14" s="416">
        <f>'1-συμβολαια'!D14</f>
        <v>11428500</v>
      </c>
      <c r="D14" s="417"/>
      <c r="E14" s="417">
        <v>400</v>
      </c>
      <c r="F14" s="417">
        <v>1800</v>
      </c>
      <c r="G14" s="417">
        <f t="shared" si="0"/>
        <v>130737.75</v>
      </c>
      <c r="H14" s="417">
        <f t="shared" si="1"/>
        <v>132937.75</v>
      </c>
      <c r="I14" s="417">
        <f t="shared" si="2"/>
        <v>11928.397499999999</v>
      </c>
      <c r="J14" s="417">
        <f t="shared" si="3"/>
        <v>20</v>
      </c>
      <c r="K14" s="417">
        <f t="shared" si="4"/>
        <v>6646.8875000000007</v>
      </c>
      <c r="L14" s="416">
        <f t="shared" si="5"/>
        <v>1329.3775000000001</v>
      </c>
      <c r="M14" s="416">
        <f t="shared" si="6"/>
        <v>113013.08749999999</v>
      </c>
      <c r="N14" s="416">
        <f t="shared" si="7"/>
        <v>400</v>
      </c>
      <c r="O14" s="416">
        <f t="shared" si="8"/>
        <v>19924.662499999999</v>
      </c>
      <c r="P14" s="554" t="s">
        <v>396</v>
      </c>
      <c r="Q14" s="554" t="s">
        <v>397</v>
      </c>
      <c r="R14" s="554" t="s">
        <v>398</v>
      </c>
      <c r="S14" s="554" t="s">
        <v>399</v>
      </c>
      <c r="T14" s="554"/>
      <c r="U14" s="554"/>
      <c r="V14" s="554"/>
      <c r="W14" s="424"/>
      <c r="X14" s="424"/>
      <c r="Y14" s="424"/>
      <c r="Z14" s="424"/>
    </row>
    <row r="15" spans="1:26" s="5" customFormat="1">
      <c r="A15" s="410" t="str">
        <f>'1-συμβολαια'!A15</f>
        <v>5ο</v>
      </c>
      <c r="B15" s="326" t="str">
        <f>'1-συμβολαια'!C15</f>
        <v>δάνειο τοκοχρεωλυτικό</v>
      </c>
      <c r="C15" s="318">
        <f>'1-συμβολαια'!D15</f>
        <v>300000</v>
      </c>
      <c r="D15" s="291"/>
      <c r="E15" s="291">
        <v>400</v>
      </c>
      <c r="F15" s="291">
        <v>1800</v>
      </c>
      <c r="G15" s="291">
        <f t="shared" si="0"/>
        <v>2760</v>
      </c>
      <c r="H15" s="291">
        <f t="shared" si="1"/>
        <v>4960</v>
      </c>
      <c r="I15" s="291">
        <f t="shared" si="2"/>
        <v>410.4</v>
      </c>
      <c r="J15" s="291">
        <f t="shared" si="3"/>
        <v>20</v>
      </c>
      <c r="K15" s="291">
        <f t="shared" si="4"/>
        <v>248</v>
      </c>
      <c r="L15" s="318">
        <f t="shared" si="5"/>
        <v>49.6</v>
      </c>
      <c r="M15" s="318">
        <f t="shared" si="6"/>
        <v>4232</v>
      </c>
      <c r="N15" s="318">
        <f t="shared" si="7"/>
        <v>400</v>
      </c>
      <c r="O15" s="318">
        <f t="shared" si="8"/>
        <v>728</v>
      </c>
      <c r="P15" s="362" t="s">
        <v>396</v>
      </c>
      <c r="Q15" s="362" t="s">
        <v>397</v>
      </c>
      <c r="R15" s="362" t="s">
        <v>398</v>
      </c>
      <c r="S15" s="362" t="s">
        <v>399</v>
      </c>
      <c r="T15" s="362"/>
      <c r="U15" s="362"/>
      <c r="V15" s="362"/>
      <c r="W15" s="430"/>
      <c r="X15" s="430"/>
      <c r="Y15" s="430"/>
      <c r="Z15" s="430"/>
    </row>
    <row r="16" spans="1:26" s="5" customFormat="1">
      <c r="A16" s="316">
        <f>'1-συμβολαια'!A16</f>
        <v>0</v>
      </c>
      <c r="B16" s="317" t="str">
        <f>'1-συμβολαια'!C16</f>
        <v>υποθήκη δανείου</v>
      </c>
      <c r="C16" s="318">
        <f>'1-συμβολαια'!D16</f>
        <v>300000</v>
      </c>
      <c r="D16" s="314"/>
      <c r="E16" s="314">
        <v>400</v>
      </c>
      <c r="F16" s="314">
        <v>1800</v>
      </c>
      <c r="G16" s="314">
        <f t="shared" si="0"/>
        <v>2760</v>
      </c>
      <c r="H16" s="314">
        <f t="shared" si="1"/>
        <v>4960</v>
      </c>
      <c r="I16" s="291">
        <f t="shared" si="2"/>
        <v>410.4</v>
      </c>
      <c r="J16" s="291">
        <f t="shared" si="3"/>
        <v>20</v>
      </c>
      <c r="K16" s="291">
        <f t="shared" si="4"/>
        <v>248</v>
      </c>
      <c r="L16" s="318">
        <f t="shared" si="5"/>
        <v>49.6</v>
      </c>
      <c r="M16" s="318">
        <f t="shared" si="6"/>
        <v>4232</v>
      </c>
      <c r="N16" s="318">
        <f t="shared" si="7"/>
        <v>400</v>
      </c>
      <c r="O16" s="318">
        <f t="shared" si="8"/>
        <v>728</v>
      </c>
      <c r="P16" s="319" t="s">
        <v>396</v>
      </c>
      <c r="Q16" s="319" t="s">
        <v>397</v>
      </c>
      <c r="R16" s="319" t="s">
        <v>398</v>
      </c>
      <c r="S16" s="319" t="s">
        <v>399</v>
      </c>
      <c r="T16" s="319"/>
      <c r="U16" s="319"/>
      <c r="V16" s="319"/>
      <c r="W16" s="294"/>
      <c r="X16" s="294"/>
      <c r="Y16" s="294"/>
      <c r="Z16" s="294"/>
    </row>
    <row r="17" spans="1:26" s="5" customFormat="1" ht="12" thickBot="1">
      <c r="A17" s="413">
        <f>'1-συμβολαια'!A17</f>
        <v>0</v>
      </c>
      <c r="B17" s="423" t="str">
        <f>'1-συμβολαια'!C17</f>
        <v>δανείου ΤΟΚΟΙ</v>
      </c>
      <c r="C17" s="416">
        <f>'1-συμβολαια'!D17</f>
        <v>685710</v>
      </c>
      <c r="D17" s="417"/>
      <c r="E17" s="417">
        <v>400</v>
      </c>
      <c r="F17" s="417">
        <v>1800</v>
      </c>
      <c r="G17" s="417">
        <f t="shared" si="0"/>
        <v>7195.665</v>
      </c>
      <c r="H17" s="417">
        <f t="shared" si="1"/>
        <v>9395.6650000000009</v>
      </c>
      <c r="I17" s="417">
        <f t="shared" si="2"/>
        <v>809.60985000000005</v>
      </c>
      <c r="J17" s="417">
        <f t="shared" si="3"/>
        <v>20</v>
      </c>
      <c r="K17" s="417">
        <f t="shared" si="4"/>
        <v>469.78325000000007</v>
      </c>
      <c r="L17" s="416">
        <f t="shared" si="5"/>
        <v>93.95665000000001</v>
      </c>
      <c r="M17" s="416">
        <f t="shared" si="6"/>
        <v>8002.3152500000006</v>
      </c>
      <c r="N17" s="416">
        <f t="shared" si="7"/>
        <v>400</v>
      </c>
      <c r="O17" s="416">
        <f t="shared" si="8"/>
        <v>1393.3497500000003</v>
      </c>
      <c r="P17" s="554" t="s">
        <v>396</v>
      </c>
      <c r="Q17" s="554" t="s">
        <v>397</v>
      </c>
      <c r="R17" s="554" t="s">
        <v>398</v>
      </c>
      <c r="S17" s="554" t="s">
        <v>399</v>
      </c>
      <c r="T17" s="554"/>
      <c r="U17" s="554"/>
      <c r="V17" s="554"/>
      <c r="W17" s="424"/>
      <c r="X17" s="424"/>
      <c r="Y17" s="424"/>
      <c r="Z17" s="424"/>
    </row>
    <row r="18" spans="1:26" s="5" customFormat="1" ht="12" thickBot="1">
      <c r="A18" s="513" t="str">
        <f>'1-συμβολαια'!A18</f>
        <v>6ο</v>
      </c>
      <c r="B18" s="514" t="str">
        <f>'1-συμβολαια'!C18</f>
        <v>υποθήκη δανείου 10.392 συμπληρωματική πράξη [μονο για κ-15</v>
      </c>
      <c r="C18" s="488">
        <f>'1-συμβολαια'!D18</f>
        <v>0</v>
      </c>
      <c r="D18" s="522">
        <v>1000</v>
      </c>
      <c r="E18" s="522">
        <v>400</v>
      </c>
      <c r="F18" s="522">
        <v>1800</v>
      </c>
      <c r="G18" s="522">
        <f t="shared" si="0"/>
        <v>-690</v>
      </c>
      <c r="H18" s="522">
        <f t="shared" si="1"/>
        <v>2510</v>
      </c>
      <c r="I18" s="522">
        <f t="shared" si="2"/>
        <v>99.899999999999991</v>
      </c>
      <c r="J18" s="522">
        <f t="shared" si="3"/>
        <v>70</v>
      </c>
      <c r="K18" s="522">
        <f t="shared" si="4"/>
        <v>125.5</v>
      </c>
      <c r="L18" s="488">
        <f t="shared" si="5"/>
        <v>25.1</v>
      </c>
      <c r="M18" s="488">
        <f t="shared" si="6"/>
        <v>2189.5</v>
      </c>
      <c r="N18" s="488">
        <f t="shared" si="7"/>
        <v>1400</v>
      </c>
      <c r="O18" s="488">
        <f t="shared" si="8"/>
        <v>320.5</v>
      </c>
      <c r="P18" s="555" t="s">
        <v>396</v>
      </c>
      <c r="Q18" s="555" t="s">
        <v>397</v>
      </c>
      <c r="R18" s="555" t="s">
        <v>398</v>
      </c>
      <c r="S18" s="555" t="s">
        <v>399</v>
      </c>
      <c r="T18" s="555"/>
      <c r="U18" s="555"/>
      <c r="V18" s="555"/>
      <c r="W18" s="556"/>
      <c r="X18" s="556"/>
      <c r="Y18" s="556"/>
      <c r="Z18" s="556"/>
    </row>
    <row r="19" spans="1:26">
      <c r="A19" s="628" t="s">
        <v>54</v>
      </c>
      <c r="B19" s="629"/>
      <c r="C19" s="629"/>
      <c r="D19" s="163">
        <f t="shared" ref="D19:O19" si="9">SUM(D3:D18)</f>
        <v>1000</v>
      </c>
      <c r="E19" s="163">
        <f t="shared" si="9"/>
        <v>6400</v>
      </c>
      <c r="F19" s="163">
        <f t="shared" si="9"/>
        <v>28800</v>
      </c>
      <c r="G19" s="163">
        <f t="shared" si="9"/>
        <v>442387.29</v>
      </c>
      <c r="H19" s="163">
        <f t="shared" si="9"/>
        <v>478587.29</v>
      </c>
      <c r="I19" s="163">
        <f t="shared" si="9"/>
        <v>42406.856100000005</v>
      </c>
      <c r="J19" s="163">
        <f t="shared" si="9"/>
        <v>370</v>
      </c>
      <c r="K19" s="163">
        <f t="shared" si="9"/>
        <v>23929.364500000003</v>
      </c>
      <c r="L19" s="163">
        <f t="shared" si="9"/>
        <v>4785.8729000000012</v>
      </c>
      <c r="M19" s="163">
        <f t="shared" si="9"/>
        <v>407095.19649999996</v>
      </c>
      <c r="N19" s="163">
        <f t="shared" si="9"/>
        <v>7400</v>
      </c>
      <c r="O19" s="163">
        <f t="shared" si="9"/>
        <v>71492.093499999988</v>
      </c>
    </row>
    <row r="20" spans="1:26">
      <c r="I20" s="7" t="s">
        <v>387</v>
      </c>
      <c r="J20" s="238">
        <v>50</v>
      </c>
      <c r="K20" s="238">
        <v>10</v>
      </c>
      <c r="L20" s="7" t="s">
        <v>77</v>
      </c>
      <c r="P20" s="168" t="s">
        <v>376</v>
      </c>
      <c r="Q20" s="134"/>
      <c r="R20" s="134"/>
      <c r="S20" s="134"/>
      <c r="T20" s="134"/>
      <c r="U20" s="134"/>
      <c r="V20" s="134"/>
      <c r="W20" s="134"/>
      <c r="X20" s="134"/>
      <c r="Y20" s="134"/>
    </row>
    <row r="21" spans="1:26">
      <c r="K21" s="238">
        <v>50</v>
      </c>
      <c r="L21" s="7" t="s">
        <v>388</v>
      </c>
      <c r="P21" s="144"/>
      <c r="Q21" s="168" t="s">
        <v>377</v>
      </c>
      <c r="R21" s="134"/>
      <c r="S21" s="134"/>
      <c r="T21" s="134"/>
      <c r="U21" s="134"/>
      <c r="V21" s="134"/>
      <c r="W21" s="134"/>
      <c r="X21" s="134"/>
      <c r="Y21" s="144"/>
    </row>
    <row r="22" spans="1:26">
      <c r="P22" s="144"/>
      <c r="Q22" s="144"/>
      <c r="R22" s="134" t="s">
        <v>378</v>
      </c>
      <c r="S22" s="144"/>
      <c r="T22" s="144"/>
      <c r="U22" s="144"/>
      <c r="V22" s="144"/>
      <c r="W22" s="144"/>
      <c r="X22" s="144"/>
      <c r="Y22" s="144"/>
    </row>
    <row r="23" spans="1:26">
      <c r="P23" s="144"/>
      <c r="Q23" s="144"/>
      <c r="R23" s="144"/>
      <c r="S23" s="168" t="s">
        <v>379</v>
      </c>
      <c r="T23" s="144"/>
      <c r="U23" s="144"/>
      <c r="V23" s="144"/>
      <c r="W23" s="144"/>
      <c r="X23" s="144"/>
      <c r="Y23" s="144"/>
    </row>
    <row r="24" spans="1:26">
      <c r="P24" s="144"/>
      <c r="Q24" s="144"/>
      <c r="R24" s="144"/>
      <c r="S24" s="144"/>
      <c r="T24" s="134" t="s">
        <v>380</v>
      </c>
      <c r="U24" s="144"/>
      <c r="V24" s="144"/>
      <c r="W24" s="144"/>
      <c r="X24" s="144"/>
      <c r="Y24" s="144"/>
    </row>
    <row r="25" spans="1:26">
      <c r="P25" s="144"/>
      <c r="Q25" s="144"/>
      <c r="R25" s="134"/>
      <c r="S25" s="134"/>
      <c r="T25" s="144"/>
      <c r="U25" s="168" t="s">
        <v>381</v>
      </c>
      <c r="V25" s="144"/>
      <c r="W25" s="134"/>
      <c r="X25" s="134"/>
      <c r="Y25" s="134"/>
      <c r="Z25" s="134"/>
    </row>
    <row r="26" spans="1:26">
      <c r="P26" s="144"/>
      <c r="Q26" s="144"/>
      <c r="R26" s="134"/>
      <c r="S26" s="134"/>
      <c r="T26" s="144"/>
      <c r="U26" s="144"/>
      <c r="V26" s="134" t="s">
        <v>382</v>
      </c>
      <c r="W26" s="134"/>
      <c r="X26" s="134"/>
      <c r="Y26" s="134"/>
      <c r="Z26" s="144"/>
    </row>
    <row r="27" spans="1:26">
      <c r="P27" s="144"/>
      <c r="Q27" s="144"/>
      <c r="R27" s="144"/>
      <c r="S27" s="134"/>
      <c r="T27" s="144"/>
      <c r="U27" s="144"/>
      <c r="V27" s="144"/>
      <c r="W27" s="144"/>
      <c r="X27" s="144"/>
      <c r="Y27" s="144"/>
      <c r="Z27" s="144"/>
    </row>
    <row r="28" spans="1:26" ht="15.75">
      <c r="B28" s="654" t="s">
        <v>521</v>
      </c>
      <c r="C28" s="654"/>
      <c r="D28" s="654"/>
      <c r="E28" s="654"/>
      <c r="F28" s="654"/>
      <c r="G28" s="654"/>
      <c r="H28" s="654"/>
      <c r="I28" s="654"/>
      <c r="J28" s="654"/>
      <c r="K28" s="654"/>
      <c r="L28" s="654"/>
      <c r="M28" s="654"/>
      <c r="N28" s="654"/>
      <c r="O28" s="654"/>
      <c r="P28" s="654"/>
    </row>
    <row r="29" spans="1:26" ht="15.75">
      <c r="C29" s="669" t="s">
        <v>522</v>
      </c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57"/>
      <c r="O29" s="239">
        <v>50</v>
      </c>
      <c r="P29" s="240"/>
      <c r="Q29" s="5" t="s">
        <v>389</v>
      </c>
      <c r="R29" s="3"/>
      <c r="S29" s="239"/>
    </row>
    <row r="30" spans="1:26" ht="15.75">
      <c r="C30" s="234"/>
      <c r="D30" s="668" t="s">
        <v>383</v>
      </c>
      <c r="E30" s="668"/>
      <c r="F30" s="668"/>
      <c r="G30" s="668"/>
      <c r="H30" s="668"/>
      <c r="I30" s="668"/>
      <c r="J30" s="668"/>
      <c r="K30" s="668"/>
      <c r="L30" s="668"/>
      <c r="M30" s="57"/>
      <c r="N30" s="57"/>
      <c r="O30" s="171">
        <v>150</v>
      </c>
      <c r="P30" s="395" t="s">
        <v>525</v>
      </c>
      <c r="Q30" s="392" t="s">
        <v>390</v>
      </c>
      <c r="R30" s="3"/>
      <c r="S30" s="171"/>
    </row>
    <row r="31" spans="1:26" ht="15">
      <c r="L31" s="230"/>
      <c r="M31" s="230"/>
      <c r="N31" s="230"/>
      <c r="O31" s="7"/>
      <c r="P31" s="392">
        <v>250</v>
      </c>
      <c r="Q31" s="392" t="s">
        <v>123</v>
      </c>
      <c r="R31" s="3"/>
      <c r="S31" s="5"/>
    </row>
    <row r="32" spans="1:26" ht="15">
      <c r="C32" s="655" t="s">
        <v>59</v>
      </c>
      <c r="D32" s="655"/>
      <c r="E32" s="655"/>
      <c r="F32" s="655"/>
      <c r="G32" s="655"/>
      <c r="H32" s="655"/>
      <c r="L32" s="7"/>
      <c r="M32" s="231"/>
      <c r="N32" s="231"/>
      <c r="O32" s="7"/>
      <c r="P32" s="392">
        <v>500</v>
      </c>
      <c r="Q32" s="392" t="s">
        <v>391</v>
      </c>
      <c r="R32" s="3"/>
      <c r="S32" s="3"/>
    </row>
    <row r="33" spans="2:24" ht="15">
      <c r="H33" s="3"/>
      <c r="J33" s="3"/>
      <c r="K33" s="3"/>
      <c r="L33" s="230"/>
      <c r="M33" s="230"/>
      <c r="N33" s="230"/>
      <c r="O33" s="7"/>
      <c r="P33" s="393">
        <v>1260</v>
      </c>
      <c r="Q33" s="392" t="s">
        <v>392</v>
      </c>
      <c r="R33" s="5"/>
      <c r="S33" s="5"/>
      <c r="U33" s="3"/>
      <c r="V33" s="3"/>
      <c r="W33" s="3"/>
      <c r="X33" s="3"/>
    </row>
    <row r="34" spans="2:24">
      <c r="D34" s="3"/>
      <c r="H34" s="3"/>
      <c r="J34" s="3"/>
      <c r="K34" s="3"/>
      <c r="L34" s="231"/>
      <c r="M34" s="231"/>
      <c r="N34" s="231"/>
      <c r="O34" s="7"/>
      <c r="P34" s="17"/>
      <c r="Q34" s="17"/>
      <c r="R34" s="5"/>
      <c r="S34" s="5"/>
      <c r="U34" s="3"/>
      <c r="V34" s="3"/>
      <c r="W34" s="3"/>
      <c r="X34" s="3"/>
    </row>
    <row r="35" spans="2:24" ht="12.75">
      <c r="B35" s="235" t="s">
        <v>384</v>
      </c>
      <c r="H35" s="3"/>
      <c r="J35" s="3"/>
      <c r="K35" s="3"/>
      <c r="O35" s="7"/>
      <c r="P35" s="5" t="s">
        <v>523</v>
      </c>
      <c r="Q35" s="5"/>
      <c r="R35" s="5" t="s">
        <v>123</v>
      </c>
      <c r="S35" s="5"/>
      <c r="U35" s="3"/>
      <c r="V35" s="3"/>
      <c r="W35" s="3"/>
      <c r="X35" s="3"/>
    </row>
    <row r="36" spans="2:24" ht="12.75">
      <c r="B36" s="236" t="s">
        <v>385</v>
      </c>
      <c r="H36" s="54"/>
      <c r="J36" s="54"/>
      <c r="K36" s="54"/>
      <c r="O36" s="7"/>
      <c r="P36" s="5" t="s">
        <v>524</v>
      </c>
      <c r="Q36" s="5"/>
      <c r="R36" s="5" t="s">
        <v>124</v>
      </c>
      <c r="S36" s="5"/>
    </row>
    <row r="37" spans="2:24" ht="15.75">
      <c r="B37" s="237" t="s">
        <v>386</v>
      </c>
      <c r="H37" s="54"/>
      <c r="I37" s="54"/>
      <c r="J37" s="54"/>
      <c r="K37" s="54"/>
      <c r="O37" s="7"/>
      <c r="P37" s="5" t="s">
        <v>393</v>
      </c>
      <c r="Q37" s="5"/>
      <c r="R37" s="5" t="s">
        <v>125</v>
      </c>
      <c r="S37" s="5"/>
    </row>
    <row r="38" spans="2:24" ht="15">
      <c r="B38" s="91"/>
      <c r="C38" s="4"/>
      <c r="D38" s="54"/>
      <c r="E38" s="4"/>
      <c r="F38" s="4"/>
      <c r="G38" s="4"/>
      <c r="H38" s="54"/>
      <c r="I38" s="54"/>
      <c r="J38" s="54"/>
      <c r="K38" s="54"/>
      <c r="O38" s="7"/>
      <c r="P38" s="394">
        <v>750</v>
      </c>
      <c r="Q38" s="392"/>
      <c r="R38" s="5" t="s">
        <v>394</v>
      </c>
      <c r="S38" s="5"/>
    </row>
    <row r="39" spans="2:24" ht="15">
      <c r="B39" s="91"/>
      <c r="C39" s="4"/>
      <c r="D39" s="54"/>
      <c r="E39" s="4"/>
      <c r="F39" s="4"/>
      <c r="G39" s="4"/>
      <c r="H39" s="54"/>
      <c r="I39" s="54"/>
      <c r="J39" s="54"/>
      <c r="K39" s="54"/>
      <c r="O39" s="7"/>
      <c r="P39" s="394">
        <v>1000</v>
      </c>
      <c r="Q39" s="392"/>
      <c r="R39" s="3" t="s">
        <v>395</v>
      </c>
      <c r="S39" s="3"/>
    </row>
    <row r="40" spans="2:24" ht="15">
      <c r="B40" s="91"/>
      <c r="C40" s="4"/>
      <c r="D40" s="54"/>
      <c r="E40" s="4"/>
      <c r="F40" s="4"/>
      <c r="G40" s="4"/>
      <c r="H40" s="54"/>
      <c r="I40" s="54"/>
      <c r="J40" s="54"/>
      <c r="K40" s="54"/>
      <c r="O40" s="171"/>
      <c r="P40" s="241"/>
      <c r="Q40" s="241"/>
      <c r="R40" s="3"/>
      <c r="S40" s="171"/>
    </row>
    <row r="41" spans="2:24">
      <c r="B41" s="91"/>
      <c r="C41" s="4"/>
      <c r="D41" s="54"/>
      <c r="E41" s="4"/>
      <c r="F41" s="4"/>
      <c r="G41" s="4"/>
      <c r="H41" s="54"/>
      <c r="I41" s="54"/>
      <c r="J41" s="54"/>
      <c r="K41" s="54"/>
      <c r="O41" s="7"/>
      <c r="P41" s="5"/>
      <c r="Q41" s="5"/>
      <c r="R41" s="5"/>
      <c r="S41" s="5"/>
    </row>
    <row r="42" spans="2:24">
      <c r="C42" s="322"/>
      <c r="E42" s="7"/>
      <c r="F42" s="7"/>
      <c r="G42" s="7"/>
      <c r="K42" s="322"/>
      <c r="L42" s="7"/>
      <c r="M42" s="7"/>
      <c r="N42" s="7"/>
      <c r="O42" s="7"/>
      <c r="P42" s="7"/>
      <c r="Q42" s="5"/>
      <c r="R42" s="5"/>
      <c r="S42" s="5"/>
    </row>
    <row r="43" spans="2:24">
      <c r="C43" s="322"/>
      <c r="E43" s="7"/>
      <c r="F43" s="7"/>
      <c r="G43" s="7"/>
      <c r="K43" s="2"/>
      <c r="L43" s="7"/>
      <c r="M43" s="7"/>
      <c r="N43" s="7"/>
      <c r="O43" s="7"/>
      <c r="P43" s="7"/>
      <c r="Q43" s="5"/>
      <c r="R43" s="5"/>
      <c r="S43" s="5"/>
    </row>
    <row r="44" spans="2:24">
      <c r="C44" s="322"/>
      <c r="E44" s="7"/>
      <c r="F44" s="7"/>
      <c r="G44" s="7"/>
      <c r="K44" s="2"/>
      <c r="L44" s="7"/>
      <c r="M44" s="7"/>
      <c r="N44" s="7"/>
      <c r="O44" s="7"/>
      <c r="P44" s="7"/>
    </row>
    <row r="45" spans="2:24">
      <c r="C45" s="322"/>
      <c r="E45" s="7"/>
      <c r="F45" s="7"/>
      <c r="G45" s="7"/>
      <c r="K45" s="2"/>
      <c r="L45" s="7"/>
      <c r="M45" s="7"/>
      <c r="N45" s="7"/>
      <c r="O45" s="7"/>
      <c r="P45" s="7"/>
    </row>
    <row r="46" spans="2:24">
      <c r="C46" s="322"/>
      <c r="E46" s="7"/>
      <c r="F46" s="7"/>
      <c r="G46" s="7"/>
      <c r="K46" s="2"/>
      <c r="L46" s="7"/>
      <c r="M46" s="7"/>
      <c r="N46" s="7"/>
      <c r="O46" s="7"/>
      <c r="P46" s="238"/>
    </row>
    <row r="47" spans="2:24">
      <c r="C47" s="322"/>
      <c r="E47" s="7"/>
      <c r="F47" s="7"/>
      <c r="G47" s="7"/>
      <c r="K47" s="2"/>
      <c r="L47" s="7"/>
      <c r="M47" s="7"/>
      <c r="N47" s="7"/>
      <c r="O47" s="7"/>
      <c r="P47" s="238"/>
    </row>
    <row r="48" spans="2:24">
      <c r="C48" s="322"/>
      <c r="E48" s="7"/>
      <c r="F48" s="7"/>
      <c r="G48" s="7"/>
      <c r="K48" s="322"/>
      <c r="L48" s="7"/>
      <c r="M48" s="7"/>
      <c r="N48" s="7"/>
      <c r="O48" s="7"/>
      <c r="P48" s="7"/>
    </row>
    <row r="49" spans="3:16">
      <c r="C49" s="322"/>
      <c r="E49" s="7"/>
      <c r="F49" s="7"/>
      <c r="G49" s="7"/>
      <c r="K49" s="2"/>
      <c r="L49" s="7"/>
      <c r="M49" s="7"/>
      <c r="N49" s="7"/>
      <c r="O49" s="7"/>
      <c r="P49" s="7"/>
    </row>
    <row r="50" spans="3:16">
      <c r="C50" s="322"/>
      <c r="E50" s="7"/>
      <c r="F50" s="7"/>
      <c r="G50" s="7"/>
      <c r="K50" s="2"/>
      <c r="L50" s="7"/>
      <c r="M50" s="7"/>
      <c r="N50" s="7"/>
      <c r="O50" s="7"/>
      <c r="P50" s="7"/>
    </row>
    <row r="51" spans="3:16">
      <c r="C51" s="322"/>
      <c r="E51" s="7"/>
      <c r="F51" s="7"/>
      <c r="G51" s="7"/>
      <c r="K51" s="2"/>
      <c r="L51" s="7"/>
      <c r="M51" s="7"/>
      <c r="N51" s="7"/>
      <c r="O51" s="7"/>
      <c r="P51" s="7"/>
    </row>
    <row r="52" spans="3:16">
      <c r="C52" s="322"/>
      <c r="E52" s="7"/>
      <c r="F52" s="7"/>
      <c r="G52" s="7"/>
      <c r="K52" s="2"/>
      <c r="L52" s="7"/>
      <c r="M52" s="7"/>
      <c r="N52" s="7"/>
      <c r="O52" s="7"/>
      <c r="P52" s="7"/>
    </row>
    <row r="53" spans="3:16">
      <c r="C53" s="322"/>
      <c r="E53" s="7"/>
      <c r="F53" s="7"/>
      <c r="G53" s="7"/>
      <c r="K53" s="2"/>
      <c r="L53" s="7"/>
      <c r="M53" s="7"/>
      <c r="N53" s="7"/>
      <c r="O53" s="7"/>
      <c r="P53" s="7"/>
    </row>
    <row r="54" spans="3:16">
      <c r="C54" s="322"/>
      <c r="E54" s="7"/>
      <c r="F54" s="7"/>
      <c r="G54" s="7"/>
      <c r="K54" s="322"/>
      <c r="L54" s="7"/>
      <c r="M54" s="7"/>
      <c r="N54" s="7"/>
      <c r="O54" s="7"/>
      <c r="P54" s="7"/>
    </row>
    <row r="55" spans="3:16">
      <c r="C55" s="322"/>
      <c r="E55" s="7"/>
      <c r="F55" s="7"/>
      <c r="G55" s="7"/>
      <c r="K55" s="2"/>
      <c r="L55" s="7"/>
      <c r="M55" s="7"/>
      <c r="N55" s="7"/>
      <c r="O55" s="7"/>
      <c r="P55" s="7"/>
    </row>
    <row r="56" spans="3:16">
      <c r="C56" s="322"/>
      <c r="E56" s="7"/>
      <c r="F56" s="7"/>
      <c r="G56" s="7"/>
      <c r="K56" s="2"/>
      <c r="L56" s="7"/>
      <c r="M56" s="7"/>
      <c r="N56" s="7"/>
      <c r="O56" s="7"/>
      <c r="P56" s="7"/>
    </row>
    <row r="57" spans="3:16">
      <c r="H57" s="2"/>
      <c r="K57" s="2"/>
      <c r="M57" s="7"/>
      <c r="N57" s="7"/>
      <c r="O57" s="7"/>
      <c r="P57" s="7"/>
    </row>
    <row r="58" spans="3:16">
      <c r="H58" s="2"/>
      <c r="I58" s="2"/>
      <c r="L58" s="7"/>
      <c r="M58" s="7"/>
    </row>
    <row r="59" spans="3:16">
      <c r="H59" s="2"/>
      <c r="I59" s="2"/>
      <c r="L59" s="7"/>
      <c r="M59" s="7"/>
    </row>
  </sheetData>
  <mergeCells count="12">
    <mergeCell ref="P1:Z2"/>
    <mergeCell ref="B28:P28"/>
    <mergeCell ref="C32:H32"/>
    <mergeCell ref="D1:L1"/>
    <mergeCell ref="A19:C19"/>
    <mergeCell ref="A1:A2"/>
    <mergeCell ref="B1:B2"/>
    <mergeCell ref="C1:C2"/>
    <mergeCell ref="M1:N1"/>
    <mergeCell ref="O1:O2"/>
    <mergeCell ref="D30:L30"/>
    <mergeCell ref="C29:M2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45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11.5703125" style="3" bestFit="1" customWidth="1"/>
    <col min="2" max="2" width="70.5703125" style="88" customWidth="1"/>
    <col min="3" max="3" width="15.71093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679" t="s">
        <v>1</v>
      </c>
      <c r="B1" s="685" t="s">
        <v>0</v>
      </c>
      <c r="C1" s="687" t="s">
        <v>84</v>
      </c>
      <c r="D1" s="681" t="s">
        <v>3</v>
      </c>
      <c r="E1" s="682"/>
      <c r="F1" s="683" t="s">
        <v>516</v>
      </c>
      <c r="G1" s="684"/>
      <c r="H1" s="670" t="s">
        <v>29</v>
      </c>
      <c r="I1" s="671"/>
      <c r="J1" s="671"/>
      <c r="K1" s="671"/>
      <c r="L1" s="671"/>
      <c r="M1" s="671"/>
      <c r="N1" s="672"/>
    </row>
    <row r="2" spans="1:14" s="8" customFormat="1" ht="23.25" customHeight="1" thickBot="1">
      <c r="A2" s="680"/>
      <c r="B2" s="686"/>
      <c r="C2" s="688"/>
      <c r="D2" s="44"/>
      <c r="E2" s="55" t="s">
        <v>530</v>
      </c>
      <c r="F2" s="372">
        <v>1000</v>
      </c>
      <c r="G2" s="98" t="s">
        <v>518</v>
      </c>
      <c r="H2" s="673"/>
      <c r="I2" s="674"/>
      <c r="J2" s="674"/>
      <c r="K2" s="674"/>
      <c r="L2" s="674"/>
      <c r="M2" s="674"/>
      <c r="N2" s="675"/>
    </row>
    <row r="3" spans="1:14" s="143" customFormat="1" ht="15">
      <c r="A3" s="568" t="str">
        <f>'1-συμβολαια'!A3</f>
        <v>1ο τραπ</v>
      </c>
      <c r="B3" s="557" t="str">
        <f>'1-συμβολαια'!C3</f>
        <v>δάνειο χρεωλυτικό</v>
      </c>
      <c r="C3" s="558">
        <f>'1-συμβολαια'!D3</f>
        <v>500000</v>
      </c>
      <c r="D3" s="559">
        <v>7</v>
      </c>
      <c r="E3" s="559">
        <v>7</v>
      </c>
      <c r="F3" s="320">
        <f t="shared" ref="F3:F18" si="0">(D3-1)*300</f>
        <v>1800</v>
      </c>
      <c r="G3" s="320">
        <f t="shared" ref="G3:G18" si="1">(E3-1)*300</f>
        <v>1800</v>
      </c>
      <c r="H3" s="319"/>
      <c r="I3" s="319" t="s">
        <v>126</v>
      </c>
      <c r="J3" s="319"/>
      <c r="K3" s="321"/>
      <c r="L3" s="321"/>
      <c r="M3" s="321"/>
      <c r="N3" s="321"/>
    </row>
    <row r="4" spans="1:14" s="143" customFormat="1" ht="15">
      <c r="A4" s="568">
        <f>'1-συμβολαια'!A4</f>
        <v>0</v>
      </c>
      <c r="B4" s="557" t="str">
        <f>'1-συμβολαια'!C4</f>
        <v>υποθήκη</v>
      </c>
      <c r="C4" s="558">
        <f>'1-συμβολαια'!D4</f>
        <v>900000</v>
      </c>
      <c r="D4" s="559">
        <v>7</v>
      </c>
      <c r="E4" s="559"/>
      <c r="F4" s="320">
        <f t="shared" si="0"/>
        <v>1800</v>
      </c>
      <c r="G4" s="320"/>
      <c r="H4" s="319" t="s">
        <v>219</v>
      </c>
      <c r="I4" s="319" t="s">
        <v>126</v>
      </c>
      <c r="J4" s="319"/>
      <c r="K4" s="321"/>
      <c r="L4" s="321"/>
      <c r="M4" s="321"/>
      <c r="N4" s="321"/>
    </row>
    <row r="5" spans="1:14" s="143" customFormat="1" ht="15.75" thickBot="1">
      <c r="A5" s="572">
        <f>'1-συμβολαια'!A5</f>
        <v>0</v>
      </c>
      <c r="B5" s="573" t="str">
        <f>'1-συμβολαια'!C5</f>
        <v>δανείου ΤΟΚΟΙ</v>
      </c>
      <c r="C5" s="574">
        <f>'1-συμβολαια'!D5</f>
        <v>1142850</v>
      </c>
      <c r="D5" s="575">
        <v>7</v>
      </c>
      <c r="E5" s="575"/>
      <c r="F5" s="431">
        <f t="shared" si="0"/>
        <v>1800</v>
      </c>
      <c r="G5" s="431"/>
      <c r="H5" s="554" t="s">
        <v>219</v>
      </c>
      <c r="I5" s="554" t="s">
        <v>126</v>
      </c>
      <c r="J5" s="554"/>
      <c r="K5" s="432"/>
      <c r="L5" s="432"/>
      <c r="M5" s="432"/>
      <c r="N5" s="432"/>
    </row>
    <row r="6" spans="1:14" s="143" customFormat="1" ht="15">
      <c r="A6" s="581" t="str">
        <f>'1-συμβολαια'!A6</f>
        <v>2ο τραπ</v>
      </c>
      <c r="B6" s="569" t="str">
        <f>'1-συμβολαια'!C6</f>
        <v>δάνειο χρεωλυτικό</v>
      </c>
      <c r="C6" s="570">
        <f>'1-συμβολαια'!D6</f>
        <v>250000</v>
      </c>
      <c r="D6" s="571">
        <v>7</v>
      </c>
      <c r="E6" s="571"/>
      <c r="F6" s="336">
        <f t="shared" si="0"/>
        <v>1800</v>
      </c>
      <c r="G6" s="336"/>
      <c r="H6" s="362" t="s">
        <v>219</v>
      </c>
      <c r="I6" s="362" t="s">
        <v>126</v>
      </c>
      <c r="J6" s="362"/>
      <c r="K6" s="433"/>
      <c r="L6" s="433"/>
      <c r="M6" s="433"/>
      <c r="N6" s="433"/>
    </row>
    <row r="7" spans="1:14" s="143" customFormat="1" ht="15">
      <c r="A7" s="582">
        <f>'1-συμβολαια'!A7</f>
        <v>0</v>
      </c>
      <c r="B7" s="557" t="str">
        <f>'1-συμβολαια'!C7</f>
        <v>υποθήκη</v>
      </c>
      <c r="C7" s="558">
        <f>'1-συμβολαια'!D7</f>
        <v>450000</v>
      </c>
      <c r="D7" s="559">
        <v>7</v>
      </c>
      <c r="E7" s="559"/>
      <c r="F7" s="320">
        <f t="shared" si="0"/>
        <v>1800</v>
      </c>
      <c r="G7" s="320"/>
      <c r="H7" s="319" t="s">
        <v>219</v>
      </c>
      <c r="I7" s="319" t="s">
        <v>126</v>
      </c>
      <c r="J7" s="319"/>
      <c r="K7" s="321"/>
      <c r="L7" s="321"/>
      <c r="M7" s="321"/>
      <c r="N7" s="321"/>
    </row>
    <row r="8" spans="1:14" s="143" customFormat="1" ht="15.75" thickBot="1">
      <c r="A8" s="583">
        <f>'1-συμβολαια'!A8</f>
        <v>0</v>
      </c>
      <c r="B8" s="573" t="str">
        <f>'1-συμβολαια'!C8</f>
        <v>δανείου ΤΟΚΟΙ</v>
      </c>
      <c r="C8" s="574">
        <f>'1-συμβολαια'!D8</f>
        <v>571425</v>
      </c>
      <c r="D8" s="575">
        <v>7</v>
      </c>
      <c r="E8" s="575"/>
      <c r="F8" s="431">
        <f t="shared" si="0"/>
        <v>1800</v>
      </c>
      <c r="G8" s="431"/>
      <c r="H8" s="554" t="s">
        <v>219</v>
      </c>
      <c r="I8" s="554" t="s">
        <v>126</v>
      </c>
      <c r="J8" s="554"/>
      <c r="K8" s="432"/>
      <c r="L8" s="432"/>
      <c r="M8" s="432"/>
      <c r="N8" s="432"/>
    </row>
    <row r="9" spans="1:14" s="143" customFormat="1" ht="15">
      <c r="A9" s="576" t="str">
        <f>'1-συμβολαια'!A9</f>
        <v>3ο τραπ</v>
      </c>
      <c r="B9" s="569" t="str">
        <f>'1-συμβολαια'!C9</f>
        <v>δάνειο χρεωλυτικό</v>
      </c>
      <c r="C9" s="570">
        <f>'1-συμβολαια'!D9</f>
        <v>1750000</v>
      </c>
      <c r="D9" s="571">
        <v>7</v>
      </c>
      <c r="E9" s="571"/>
      <c r="F9" s="336">
        <f t="shared" si="0"/>
        <v>1800</v>
      </c>
      <c r="G9" s="336"/>
      <c r="H9" s="362" t="s">
        <v>219</v>
      </c>
      <c r="I9" s="362" t="s">
        <v>126</v>
      </c>
      <c r="J9" s="362"/>
      <c r="K9" s="433"/>
      <c r="L9" s="433"/>
      <c r="M9" s="433"/>
      <c r="N9" s="433"/>
    </row>
    <row r="10" spans="1:14" s="143" customFormat="1" ht="15">
      <c r="A10" s="568">
        <f>'1-συμβολαια'!A10</f>
        <v>0</v>
      </c>
      <c r="B10" s="557" t="str">
        <f>'1-συμβολαια'!C10</f>
        <v>υποθήκη</v>
      </c>
      <c r="C10" s="558">
        <f>'1-συμβολαια'!D10</f>
        <v>3150000</v>
      </c>
      <c r="D10" s="559">
        <v>7</v>
      </c>
      <c r="E10" s="559"/>
      <c r="F10" s="320">
        <f t="shared" si="0"/>
        <v>1800</v>
      </c>
      <c r="G10" s="320"/>
      <c r="H10" s="319" t="s">
        <v>219</v>
      </c>
      <c r="I10" s="319" t="s">
        <v>126</v>
      </c>
      <c r="J10" s="319"/>
      <c r="K10" s="321"/>
      <c r="L10" s="321"/>
      <c r="M10" s="321"/>
      <c r="N10" s="321"/>
    </row>
    <row r="11" spans="1:14" s="143" customFormat="1" ht="15.75" thickBot="1">
      <c r="A11" s="572">
        <f>'1-συμβολαια'!A11</f>
        <v>0</v>
      </c>
      <c r="B11" s="573" t="str">
        <f>'1-συμβολαια'!C11</f>
        <v>δανείου ΤΟΚΟΙ</v>
      </c>
      <c r="C11" s="574">
        <f>'1-συμβολαια'!D11</f>
        <v>3999975</v>
      </c>
      <c r="D11" s="575">
        <v>7</v>
      </c>
      <c r="E11" s="575"/>
      <c r="F11" s="431">
        <f t="shared" si="0"/>
        <v>1800</v>
      </c>
      <c r="G11" s="431"/>
      <c r="H11" s="554" t="s">
        <v>219</v>
      </c>
      <c r="I11" s="554" t="s">
        <v>126</v>
      </c>
      <c r="J11" s="554"/>
      <c r="K11" s="432"/>
      <c r="L11" s="432"/>
      <c r="M11" s="432"/>
      <c r="N11" s="432"/>
    </row>
    <row r="12" spans="1:14" s="143" customFormat="1" ht="15">
      <c r="A12" s="581" t="str">
        <f>'1-συμβολαια'!A12</f>
        <v>4ο τραπ</v>
      </c>
      <c r="B12" s="569" t="str">
        <f>'1-συμβολαια'!C12</f>
        <v>δάνειο τοκοχρεωλυτικό</v>
      </c>
      <c r="C12" s="570">
        <f>'1-συμβολαια'!D12</f>
        <v>5000000</v>
      </c>
      <c r="D12" s="571">
        <v>7</v>
      </c>
      <c r="E12" s="571"/>
      <c r="F12" s="336">
        <f t="shared" si="0"/>
        <v>1800</v>
      </c>
      <c r="G12" s="336"/>
      <c r="H12" s="362" t="s">
        <v>219</v>
      </c>
      <c r="I12" s="362" t="s">
        <v>126</v>
      </c>
      <c r="J12" s="362"/>
      <c r="K12" s="433"/>
      <c r="L12" s="433"/>
      <c r="M12" s="433"/>
      <c r="N12" s="433"/>
    </row>
    <row r="13" spans="1:14" s="143" customFormat="1" ht="15">
      <c r="A13" s="582">
        <f>'1-συμβολαια'!A13</f>
        <v>0</v>
      </c>
      <c r="B13" s="557" t="str">
        <f>'1-συμβολαια'!C13</f>
        <v>υποθήκη δανείου</v>
      </c>
      <c r="C13" s="558">
        <f>'1-συμβολαια'!D13</f>
        <v>9000000</v>
      </c>
      <c r="D13" s="559">
        <v>7</v>
      </c>
      <c r="E13" s="559"/>
      <c r="F13" s="320">
        <f t="shared" si="0"/>
        <v>1800</v>
      </c>
      <c r="G13" s="320"/>
      <c r="H13" s="319" t="s">
        <v>219</v>
      </c>
      <c r="I13" s="319" t="s">
        <v>126</v>
      </c>
      <c r="J13" s="319"/>
      <c r="K13" s="321"/>
      <c r="L13" s="321"/>
      <c r="M13" s="321"/>
      <c r="N13" s="321"/>
    </row>
    <row r="14" spans="1:14" s="143" customFormat="1" ht="15.75" thickBot="1">
      <c r="A14" s="583">
        <f>'1-συμβολαια'!A14</f>
        <v>0</v>
      </c>
      <c r="B14" s="573" t="str">
        <f>'1-συμβολαια'!C14</f>
        <v>δανείου ΤΟΚΟΙ</v>
      </c>
      <c r="C14" s="574">
        <f>'1-συμβολαια'!D14</f>
        <v>11428500</v>
      </c>
      <c r="D14" s="575">
        <v>7</v>
      </c>
      <c r="E14" s="575"/>
      <c r="F14" s="431">
        <f t="shared" si="0"/>
        <v>1800</v>
      </c>
      <c r="G14" s="431"/>
      <c r="H14" s="554" t="s">
        <v>219</v>
      </c>
      <c r="I14" s="554" t="s">
        <v>126</v>
      </c>
      <c r="J14" s="554"/>
      <c r="K14" s="432"/>
      <c r="L14" s="432"/>
      <c r="M14" s="432"/>
      <c r="N14" s="432"/>
    </row>
    <row r="15" spans="1:14" s="143" customFormat="1" ht="15">
      <c r="A15" s="576" t="str">
        <f>'1-συμβολαια'!A15</f>
        <v>5ο</v>
      </c>
      <c r="B15" s="569" t="str">
        <f>'1-συμβολαια'!C15</f>
        <v>δάνειο τοκοχρεωλυτικό</v>
      </c>
      <c r="C15" s="570">
        <f>'1-συμβολαια'!D15</f>
        <v>300000</v>
      </c>
      <c r="D15" s="571">
        <v>7</v>
      </c>
      <c r="E15" s="571"/>
      <c r="F15" s="336">
        <f t="shared" si="0"/>
        <v>1800</v>
      </c>
      <c r="G15" s="336"/>
      <c r="H15" s="362" t="s">
        <v>219</v>
      </c>
      <c r="I15" s="362" t="s">
        <v>126</v>
      </c>
      <c r="J15" s="362"/>
      <c r="K15" s="433"/>
      <c r="L15" s="433"/>
      <c r="M15" s="433"/>
      <c r="N15" s="433"/>
    </row>
    <row r="16" spans="1:14" s="143" customFormat="1" ht="15">
      <c r="A16" s="568">
        <f>'1-συμβολαια'!A16</f>
        <v>0</v>
      </c>
      <c r="B16" s="557" t="str">
        <f>'1-συμβολαια'!C16</f>
        <v>υποθήκη δανείου</v>
      </c>
      <c r="C16" s="558">
        <f>'1-συμβολαια'!D16</f>
        <v>300000</v>
      </c>
      <c r="D16" s="559">
        <v>7</v>
      </c>
      <c r="E16" s="559"/>
      <c r="F16" s="320">
        <f t="shared" si="0"/>
        <v>1800</v>
      </c>
      <c r="G16" s="320"/>
      <c r="H16" s="319" t="s">
        <v>219</v>
      </c>
      <c r="I16" s="319" t="s">
        <v>126</v>
      </c>
      <c r="J16" s="319"/>
      <c r="K16" s="321"/>
      <c r="L16" s="321"/>
      <c r="M16" s="321"/>
      <c r="N16" s="321"/>
    </row>
    <row r="17" spans="1:14" s="143" customFormat="1" ht="15.75" thickBot="1">
      <c r="A17" s="572">
        <f>'1-συμβολαια'!A17</f>
        <v>0</v>
      </c>
      <c r="B17" s="573" t="str">
        <f>'1-συμβολαια'!C17</f>
        <v>δανείου ΤΟΚΟΙ</v>
      </c>
      <c r="C17" s="574">
        <f>'1-συμβολαια'!D17</f>
        <v>685710</v>
      </c>
      <c r="D17" s="575">
        <v>7</v>
      </c>
      <c r="E17" s="575"/>
      <c r="F17" s="431">
        <f t="shared" si="0"/>
        <v>1800</v>
      </c>
      <c r="G17" s="431"/>
      <c r="H17" s="554" t="s">
        <v>219</v>
      </c>
      <c r="I17" s="554" t="s">
        <v>126</v>
      </c>
      <c r="J17" s="554"/>
      <c r="K17" s="432"/>
      <c r="L17" s="432"/>
      <c r="M17" s="432"/>
      <c r="N17" s="432"/>
    </row>
    <row r="18" spans="1:14" s="143" customFormat="1" ht="15.75" thickBot="1">
      <c r="A18" s="584" t="str">
        <f>'1-συμβολαια'!A18</f>
        <v>6ο</v>
      </c>
      <c r="B18" s="578" t="str">
        <f>'1-συμβολαια'!C18</f>
        <v>υποθήκη δανείου 10.392 συμπληρωματική πράξη [μονο για κ-15</v>
      </c>
      <c r="C18" s="579">
        <f>'1-συμβολαια'!D18</f>
        <v>0</v>
      </c>
      <c r="D18" s="580">
        <v>1</v>
      </c>
      <c r="E18" s="580">
        <v>1</v>
      </c>
      <c r="F18" s="536">
        <f t="shared" si="0"/>
        <v>0</v>
      </c>
      <c r="G18" s="536">
        <f t="shared" si="1"/>
        <v>0</v>
      </c>
      <c r="H18" s="555"/>
      <c r="I18" s="555"/>
      <c r="J18" s="555"/>
      <c r="K18" s="537"/>
      <c r="L18" s="537"/>
      <c r="M18" s="537"/>
      <c r="N18" s="537"/>
    </row>
    <row r="19" spans="1:14" ht="15.75">
      <c r="A19" s="676" t="s">
        <v>58</v>
      </c>
      <c r="B19" s="677"/>
      <c r="C19" s="677"/>
      <c r="D19" s="677"/>
      <c r="E19" s="678"/>
      <c r="F19" s="577">
        <f>SUM(F3:F18)</f>
        <v>27000</v>
      </c>
      <c r="G19" s="577">
        <f>SUM(G3:G18)</f>
        <v>1800</v>
      </c>
    </row>
    <row r="20" spans="1:14" ht="15.75">
      <c r="H20" s="145" t="s">
        <v>135</v>
      </c>
      <c r="I20" s="146"/>
      <c r="J20" s="146"/>
      <c r="K20" s="146"/>
      <c r="L20" s="146"/>
      <c r="M20" s="146"/>
    </row>
    <row r="21" spans="1:14" ht="15.75">
      <c r="I21" s="146" t="s">
        <v>136</v>
      </c>
      <c r="J21" s="146"/>
      <c r="K21" s="146"/>
      <c r="L21" s="146"/>
      <c r="M21" s="84"/>
    </row>
    <row r="22" spans="1:14" ht="15.75">
      <c r="J22" s="145" t="s">
        <v>137</v>
      </c>
    </row>
    <row r="23" spans="1:14">
      <c r="A23" s="2"/>
    </row>
    <row r="24" spans="1:14" ht="15.75">
      <c r="B24" s="366" t="s">
        <v>517</v>
      </c>
    </row>
    <row r="25" spans="1:14" ht="15.75">
      <c r="B25" s="3"/>
      <c r="C25" s="243" t="s">
        <v>59</v>
      </c>
      <c r="D25" s="3"/>
      <c r="H25" s="2"/>
      <c r="I25" s="2"/>
      <c r="J25" s="2"/>
    </row>
    <row r="27" spans="1:14">
      <c r="B27" s="137"/>
    </row>
    <row r="28" spans="1:14">
      <c r="B28" s="138"/>
      <c r="F28" s="2">
        <f>1000/340.75</f>
        <v>2.9347028613352899</v>
      </c>
    </row>
    <row r="30" spans="1:14">
      <c r="F30" s="7"/>
      <c r="G30" s="7"/>
      <c r="H30" s="7"/>
      <c r="I30" s="7"/>
      <c r="J30" s="7"/>
      <c r="K30" s="7"/>
      <c r="L30" s="7"/>
    </row>
    <row r="31" spans="1:14">
      <c r="G31" s="7"/>
      <c r="H31" s="7"/>
      <c r="I31" s="7"/>
      <c r="J31" s="7"/>
      <c r="K31" s="7"/>
      <c r="L31" s="7"/>
    </row>
    <row r="32" spans="1:14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  <row r="37" spans="6:12">
      <c r="F37" s="7"/>
      <c r="G37" s="7"/>
      <c r="H37" s="7"/>
      <c r="I37" s="7"/>
      <c r="J37" s="7"/>
      <c r="K37" s="7"/>
      <c r="L37" s="7"/>
    </row>
    <row r="38" spans="6:12">
      <c r="F38" s="7"/>
      <c r="G38" s="7"/>
      <c r="H38" s="7"/>
      <c r="I38" s="7"/>
      <c r="J38" s="7"/>
      <c r="K38" s="7"/>
      <c r="L38" s="7"/>
    </row>
    <row r="39" spans="6:12">
      <c r="F39" s="7"/>
      <c r="G39" s="7"/>
      <c r="H39" s="7"/>
      <c r="I39" s="7"/>
      <c r="J39" s="7"/>
      <c r="K39" s="7"/>
      <c r="L39" s="7"/>
    </row>
    <row r="40" spans="6:12">
      <c r="F40" s="7"/>
      <c r="G40" s="7"/>
      <c r="H40" s="7"/>
      <c r="I40" s="7"/>
      <c r="J40" s="7"/>
      <c r="K40" s="7"/>
      <c r="L40" s="7"/>
    </row>
    <row r="41" spans="6:12">
      <c r="F41" s="7"/>
      <c r="G41" s="7"/>
      <c r="H41" s="7"/>
      <c r="I41" s="7"/>
      <c r="J41" s="7"/>
      <c r="K41" s="7"/>
      <c r="L41" s="7"/>
    </row>
    <row r="42" spans="6:12">
      <c r="F42" s="7"/>
      <c r="G42" s="7"/>
      <c r="H42" s="7"/>
      <c r="I42" s="7"/>
      <c r="J42" s="7"/>
      <c r="K42" s="7"/>
      <c r="L42" s="7"/>
    </row>
    <row r="43" spans="6:12">
      <c r="F43" s="7"/>
      <c r="G43" s="7"/>
      <c r="H43" s="7"/>
      <c r="I43" s="7"/>
      <c r="J43" s="7"/>
      <c r="K43" s="7"/>
      <c r="L43" s="7"/>
    </row>
    <row r="44" spans="6:12">
      <c r="F44" s="7"/>
      <c r="G44" s="7"/>
      <c r="H44" s="7"/>
      <c r="I44" s="7"/>
      <c r="J44" s="7"/>
      <c r="K44" s="7"/>
      <c r="L44" s="7"/>
    </row>
    <row r="45" spans="6:12">
      <c r="F45" s="7"/>
      <c r="G45" s="7"/>
      <c r="H45" s="7"/>
      <c r="I45" s="7"/>
      <c r="J45" s="7"/>
      <c r="K45" s="7"/>
      <c r="L45" s="7"/>
    </row>
  </sheetData>
  <mergeCells count="7">
    <mergeCell ref="H1:N2"/>
    <mergeCell ref="A19:E1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27"/>
  <sheetViews>
    <sheetView workbookViewId="0">
      <pane ySplit="2" topLeftCell="A3" activePane="bottomLeft" state="frozen"/>
      <selection pane="bottomLeft" activeCell="E37" sqref="E37"/>
    </sheetView>
  </sheetViews>
  <sheetFormatPr defaultRowHeight="11.25"/>
  <cols>
    <col min="1" max="1" width="9" style="7" customWidth="1"/>
    <col min="2" max="2" width="47.28515625" style="90" bestFit="1" customWidth="1"/>
    <col min="3" max="3" width="7.28515625" style="7" bestFit="1" customWidth="1"/>
    <col min="4" max="4" width="24.42578125" style="7" customWidth="1"/>
    <col min="5" max="5" width="20.140625" style="7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5.28515625" style="7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>
      <c r="A1" s="630" t="s">
        <v>1</v>
      </c>
      <c r="B1" s="697" t="s">
        <v>0</v>
      </c>
      <c r="C1" s="699" t="s">
        <v>11</v>
      </c>
      <c r="D1" s="699"/>
      <c r="E1" s="699"/>
      <c r="F1" s="699"/>
      <c r="G1" s="699"/>
      <c r="H1" s="700" t="s">
        <v>12</v>
      </c>
      <c r="I1" s="700"/>
      <c r="J1" s="700"/>
      <c r="K1" s="700"/>
      <c r="L1" s="700"/>
      <c r="M1" s="700"/>
      <c r="N1" s="700"/>
      <c r="O1" s="703" t="s">
        <v>85</v>
      </c>
      <c r="P1" s="701" t="s">
        <v>220</v>
      </c>
      <c r="Q1" s="689" t="s">
        <v>29</v>
      </c>
      <c r="R1" s="690"/>
      <c r="S1" s="690"/>
      <c r="T1" s="690"/>
      <c r="U1" s="691"/>
    </row>
    <row r="2" spans="1:21" ht="24" customHeight="1" thickBot="1">
      <c r="A2" s="631"/>
      <c r="B2" s="698"/>
      <c r="C2" s="350" t="s">
        <v>45</v>
      </c>
      <c r="D2" s="350" t="s">
        <v>46</v>
      </c>
      <c r="E2" s="350" t="s">
        <v>47</v>
      </c>
      <c r="F2" s="350" t="s">
        <v>48</v>
      </c>
      <c r="G2" s="35" t="s">
        <v>49</v>
      </c>
      <c r="H2" s="350" t="s">
        <v>45</v>
      </c>
      <c r="I2" s="350" t="s">
        <v>46</v>
      </c>
      <c r="J2" s="350" t="s">
        <v>47</v>
      </c>
      <c r="K2" s="350" t="s">
        <v>48</v>
      </c>
      <c r="L2" s="350" t="s">
        <v>49</v>
      </c>
      <c r="M2" s="350" t="s">
        <v>50</v>
      </c>
      <c r="N2" s="36" t="s">
        <v>51</v>
      </c>
      <c r="O2" s="704"/>
      <c r="P2" s="702"/>
      <c r="Q2" s="692"/>
      <c r="R2" s="693"/>
      <c r="S2" s="693"/>
      <c r="T2" s="693"/>
      <c r="U2" s="694"/>
    </row>
    <row r="3" spans="1:21" s="5" customFormat="1">
      <c r="A3" s="316" t="str">
        <f>'1-συμβολαια'!A3</f>
        <v>1ο τραπ</v>
      </c>
      <c r="B3" s="317" t="str">
        <f>'1-συμβολαια'!C3</f>
        <v>δάνειο χρεωλυτικό</v>
      </c>
      <c r="C3" s="295">
        <v>2</v>
      </c>
      <c r="D3" s="295" t="s">
        <v>555</v>
      </c>
      <c r="E3" s="295" t="s">
        <v>555</v>
      </c>
      <c r="F3" s="295"/>
      <c r="G3" s="295"/>
      <c r="H3" s="295">
        <v>1</v>
      </c>
      <c r="I3" s="295" t="s">
        <v>556</v>
      </c>
      <c r="J3" s="295"/>
      <c r="K3" s="295"/>
      <c r="L3" s="295"/>
      <c r="M3" s="295"/>
      <c r="N3" s="295"/>
      <c r="O3" s="290"/>
      <c r="P3" s="314">
        <f>O3*('2-δικαιώμ'!N3+'3-φύλλα2α'!F3)</f>
        <v>0</v>
      </c>
      <c r="Q3" s="319"/>
      <c r="R3" s="319"/>
      <c r="S3" s="319"/>
      <c r="T3" s="319"/>
      <c r="U3" s="294"/>
    </row>
    <row r="4" spans="1:21" s="5" customFormat="1">
      <c r="A4" s="316">
        <f>'1-συμβολαια'!A4</f>
        <v>0</v>
      </c>
      <c r="B4" s="317" t="str">
        <f>'1-συμβολαια'!C4</f>
        <v>υποθήκη</v>
      </c>
      <c r="C4" s="295">
        <v>2</v>
      </c>
      <c r="D4" s="295" t="s">
        <v>555</v>
      </c>
      <c r="E4" s="295" t="s">
        <v>555</v>
      </c>
      <c r="F4" s="295"/>
      <c r="G4" s="295"/>
      <c r="H4" s="295">
        <v>1</v>
      </c>
      <c r="I4" s="295" t="s">
        <v>556</v>
      </c>
      <c r="J4" s="295"/>
      <c r="K4" s="295"/>
      <c r="L4" s="295"/>
      <c r="M4" s="295"/>
      <c r="N4" s="295"/>
      <c r="O4" s="290"/>
      <c r="P4" s="314">
        <f>O4*('2-δικαιώμ'!N4+'3-φύλλα2α'!F4)</f>
        <v>0</v>
      </c>
      <c r="Q4" s="319"/>
      <c r="R4" s="319"/>
      <c r="S4" s="319"/>
      <c r="T4" s="319"/>
      <c r="U4" s="294"/>
    </row>
    <row r="5" spans="1:21" s="5" customFormat="1" ht="12" thickBot="1">
      <c r="A5" s="413">
        <f>'1-συμβολαια'!A5</f>
        <v>0</v>
      </c>
      <c r="B5" s="423" t="str">
        <f>'1-συμβολαια'!C5</f>
        <v>δανείου ΤΟΚΟΙ</v>
      </c>
      <c r="C5" s="418">
        <v>2</v>
      </c>
      <c r="D5" s="418" t="s">
        <v>555</v>
      </c>
      <c r="E5" s="418" t="s">
        <v>555</v>
      </c>
      <c r="F5" s="418"/>
      <c r="G5" s="418"/>
      <c r="H5" s="418">
        <v>1</v>
      </c>
      <c r="I5" s="418" t="s">
        <v>556</v>
      </c>
      <c r="J5" s="418"/>
      <c r="K5" s="418"/>
      <c r="L5" s="418"/>
      <c r="M5" s="418"/>
      <c r="N5" s="418"/>
      <c r="O5" s="416"/>
      <c r="P5" s="417">
        <f>O5*('2-δικαιώμ'!N5+'3-φύλλα2α'!F5)</f>
        <v>0</v>
      </c>
      <c r="Q5" s="554"/>
      <c r="R5" s="554"/>
      <c r="S5" s="554"/>
      <c r="T5" s="554"/>
      <c r="U5" s="424"/>
    </row>
    <row r="6" spans="1:21" s="5" customFormat="1">
      <c r="A6" s="434" t="str">
        <f>'1-συμβολαια'!A6</f>
        <v>2ο τραπ</v>
      </c>
      <c r="B6" s="326" t="str">
        <f>'1-συμβολαια'!C6</f>
        <v>δάνειο χρεωλυτικό</v>
      </c>
      <c r="C6" s="292">
        <v>2</v>
      </c>
      <c r="D6" s="292" t="s">
        <v>555</v>
      </c>
      <c r="E6" s="292" t="s">
        <v>555</v>
      </c>
      <c r="F6" s="292"/>
      <c r="G6" s="292"/>
      <c r="H6" s="292">
        <v>1</v>
      </c>
      <c r="I6" s="292" t="s">
        <v>556</v>
      </c>
      <c r="J6" s="292"/>
      <c r="K6" s="292"/>
      <c r="L6" s="292"/>
      <c r="M6" s="292"/>
      <c r="N6" s="292"/>
      <c r="O6" s="318"/>
      <c r="P6" s="291">
        <f>O6*('2-δικαιώμ'!N6+'3-φύλλα2α'!F6)</f>
        <v>0</v>
      </c>
      <c r="Q6" s="362"/>
      <c r="R6" s="362"/>
      <c r="S6" s="362"/>
      <c r="T6" s="362"/>
      <c r="U6" s="430"/>
    </row>
    <row r="7" spans="1:21" s="5" customFormat="1">
      <c r="A7" s="553">
        <f>'1-συμβολαια'!A7</f>
        <v>0</v>
      </c>
      <c r="B7" s="317" t="str">
        <f>'1-συμβολαια'!C7</f>
        <v>υποθήκη</v>
      </c>
      <c r="C7" s="295">
        <v>2</v>
      </c>
      <c r="D7" s="295" t="s">
        <v>555</v>
      </c>
      <c r="E7" s="295" t="s">
        <v>555</v>
      </c>
      <c r="F7" s="295"/>
      <c r="G7" s="295"/>
      <c r="H7" s="295">
        <v>1</v>
      </c>
      <c r="I7" s="295" t="s">
        <v>556</v>
      </c>
      <c r="J7" s="295"/>
      <c r="K7" s="295"/>
      <c r="L7" s="295"/>
      <c r="M7" s="295"/>
      <c r="N7" s="295"/>
      <c r="O7" s="290"/>
      <c r="P7" s="314">
        <f>O7*('2-δικαιώμ'!N7+'3-φύλλα2α'!F7)</f>
        <v>0</v>
      </c>
      <c r="Q7" s="319"/>
      <c r="R7" s="319"/>
      <c r="S7" s="319"/>
      <c r="T7" s="319"/>
      <c r="U7" s="294"/>
    </row>
    <row r="8" spans="1:21" s="5" customFormat="1" ht="12" thickBot="1">
      <c r="A8" s="435">
        <f>'1-συμβολαια'!A8</f>
        <v>0</v>
      </c>
      <c r="B8" s="423" t="str">
        <f>'1-συμβολαια'!C8</f>
        <v>δανείου ΤΟΚΟΙ</v>
      </c>
      <c r="C8" s="418">
        <v>2</v>
      </c>
      <c r="D8" s="418" t="s">
        <v>555</v>
      </c>
      <c r="E8" s="418" t="s">
        <v>555</v>
      </c>
      <c r="F8" s="418"/>
      <c r="G8" s="418"/>
      <c r="H8" s="418">
        <v>1</v>
      </c>
      <c r="I8" s="418" t="s">
        <v>556</v>
      </c>
      <c r="J8" s="418"/>
      <c r="K8" s="418"/>
      <c r="L8" s="418"/>
      <c r="M8" s="418"/>
      <c r="N8" s="418"/>
      <c r="O8" s="416"/>
      <c r="P8" s="417">
        <f>O8*('2-δικαιώμ'!N8+'3-φύλλα2α'!F8)</f>
        <v>0</v>
      </c>
      <c r="Q8" s="554"/>
      <c r="R8" s="554"/>
      <c r="S8" s="554"/>
      <c r="T8" s="554"/>
      <c r="U8" s="424"/>
    </row>
    <row r="9" spans="1:21" s="5" customFormat="1">
      <c r="A9" s="410" t="str">
        <f>'1-συμβολαια'!A9</f>
        <v>3ο τραπ</v>
      </c>
      <c r="B9" s="326" t="str">
        <f>'1-συμβολαια'!C9</f>
        <v>δάνειο χρεωλυτικό</v>
      </c>
      <c r="C9" s="292">
        <v>2</v>
      </c>
      <c r="D9" s="292" t="s">
        <v>555</v>
      </c>
      <c r="E9" s="292" t="s">
        <v>555</v>
      </c>
      <c r="F9" s="292"/>
      <c r="G9" s="292"/>
      <c r="H9" s="292">
        <v>1</v>
      </c>
      <c r="I9" s="292" t="s">
        <v>556</v>
      </c>
      <c r="J9" s="292"/>
      <c r="K9" s="292"/>
      <c r="L9" s="292"/>
      <c r="M9" s="292"/>
      <c r="N9" s="292"/>
      <c r="O9" s="318"/>
      <c r="P9" s="291">
        <f>O9*('2-δικαιώμ'!N9+'3-φύλλα2α'!F9)</f>
        <v>0</v>
      </c>
      <c r="Q9" s="362"/>
      <c r="R9" s="362"/>
      <c r="S9" s="362"/>
      <c r="T9" s="362"/>
      <c r="U9" s="430"/>
    </row>
    <row r="10" spans="1:21" s="5" customFormat="1">
      <c r="A10" s="316">
        <f>'1-συμβολαια'!A10</f>
        <v>0</v>
      </c>
      <c r="B10" s="317" t="str">
        <f>'1-συμβολαια'!C10</f>
        <v>υποθήκη</v>
      </c>
      <c r="C10" s="295">
        <v>2</v>
      </c>
      <c r="D10" s="295" t="s">
        <v>555</v>
      </c>
      <c r="E10" s="295" t="s">
        <v>555</v>
      </c>
      <c r="F10" s="295"/>
      <c r="G10" s="295"/>
      <c r="H10" s="295">
        <v>1</v>
      </c>
      <c r="I10" s="295" t="s">
        <v>556</v>
      </c>
      <c r="J10" s="295"/>
      <c r="K10" s="295"/>
      <c r="L10" s="295"/>
      <c r="M10" s="295"/>
      <c r="N10" s="295"/>
      <c r="O10" s="290"/>
      <c r="P10" s="314">
        <f>O10*('2-δικαιώμ'!N10+'3-φύλλα2α'!F10)</f>
        <v>0</v>
      </c>
      <c r="Q10" s="319"/>
      <c r="R10" s="319"/>
      <c r="S10" s="319"/>
      <c r="T10" s="319"/>
      <c r="U10" s="294"/>
    </row>
    <row r="11" spans="1:21" s="5" customFormat="1" ht="12" thickBot="1">
      <c r="A11" s="413">
        <f>'1-συμβολαια'!A11</f>
        <v>0</v>
      </c>
      <c r="B11" s="423" t="str">
        <f>'1-συμβολαια'!C11</f>
        <v>δανείου ΤΟΚΟΙ</v>
      </c>
      <c r="C11" s="418">
        <v>2</v>
      </c>
      <c r="D11" s="418" t="s">
        <v>555</v>
      </c>
      <c r="E11" s="418" t="s">
        <v>555</v>
      </c>
      <c r="F11" s="418"/>
      <c r="G11" s="418"/>
      <c r="H11" s="418">
        <v>1</v>
      </c>
      <c r="I11" s="418" t="s">
        <v>556</v>
      </c>
      <c r="J11" s="418"/>
      <c r="K11" s="418"/>
      <c r="L11" s="418"/>
      <c r="M11" s="418"/>
      <c r="N11" s="418"/>
      <c r="O11" s="416"/>
      <c r="P11" s="417">
        <f>O11*('2-δικαιώμ'!N11+'3-φύλλα2α'!F11)</f>
        <v>0</v>
      </c>
      <c r="Q11" s="554"/>
      <c r="R11" s="554"/>
      <c r="S11" s="554"/>
      <c r="T11" s="554"/>
      <c r="U11" s="424"/>
    </row>
    <row r="12" spans="1:21" s="5" customFormat="1">
      <c r="A12" s="434" t="str">
        <f>'1-συμβολαια'!A12</f>
        <v>4ο τραπ</v>
      </c>
      <c r="B12" s="326" t="str">
        <f>'1-συμβολαια'!C12</f>
        <v>δάνειο τοκοχρεωλυτικό</v>
      </c>
      <c r="C12" s="292">
        <v>2</v>
      </c>
      <c r="D12" s="292" t="s">
        <v>555</v>
      </c>
      <c r="E12" s="292" t="s">
        <v>555</v>
      </c>
      <c r="F12" s="292"/>
      <c r="G12" s="292"/>
      <c r="H12" s="292">
        <v>1</v>
      </c>
      <c r="I12" s="292" t="s">
        <v>556</v>
      </c>
      <c r="J12" s="292"/>
      <c r="K12" s="292"/>
      <c r="L12" s="292"/>
      <c r="M12" s="292"/>
      <c r="N12" s="292"/>
      <c r="O12" s="318"/>
      <c r="P12" s="291">
        <f>O12*('2-δικαιώμ'!N12+'3-φύλλα2α'!F12)</f>
        <v>0</v>
      </c>
      <c r="Q12" s="362"/>
      <c r="R12" s="362"/>
      <c r="S12" s="362"/>
      <c r="T12" s="362"/>
      <c r="U12" s="430"/>
    </row>
    <row r="13" spans="1:21" s="5" customFormat="1">
      <c r="A13" s="553">
        <f>'1-συμβολαια'!A13</f>
        <v>0</v>
      </c>
      <c r="B13" s="317" t="str">
        <f>'1-συμβολαια'!C13</f>
        <v>υποθήκη δανείου</v>
      </c>
      <c r="C13" s="295">
        <v>2</v>
      </c>
      <c r="D13" s="295" t="s">
        <v>555</v>
      </c>
      <c r="E13" s="295" t="s">
        <v>555</v>
      </c>
      <c r="F13" s="295"/>
      <c r="G13" s="295"/>
      <c r="H13" s="295">
        <v>1</v>
      </c>
      <c r="I13" s="295" t="s">
        <v>556</v>
      </c>
      <c r="J13" s="295"/>
      <c r="K13" s="295"/>
      <c r="L13" s="295"/>
      <c r="M13" s="295"/>
      <c r="N13" s="295"/>
      <c r="O13" s="290"/>
      <c r="P13" s="314">
        <f>O13*('2-δικαιώμ'!N13+'3-φύλλα2α'!F13)</f>
        <v>0</v>
      </c>
      <c r="Q13" s="319"/>
      <c r="R13" s="319"/>
      <c r="S13" s="319"/>
      <c r="T13" s="319"/>
      <c r="U13" s="294"/>
    </row>
    <row r="14" spans="1:21" s="5" customFormat="1" ht="12" thickBot="1">
      <c r="A14" s="435">
        <f>'1-συμβολαια'!A14</f>
        <v>0</v>
      </c>
      <c r="B14" s="423" t="str">
        <f>'1-συμβολαια'!C14</f>
        <v>δανείου ΤΟΚΟΙ</v>
      </c>
      <c r="C14" s="418">
        <v>2</v>
      </c>
      <c r="D14" s="418" t="s">
        <v>555</v>
      </c>
      <c r="E14" s="418" t="s">
        <v>555</v>
      </c>
      <c r="F14" s="418"/>
      <c r="G14" s="418"/>
      <c r="H14" s="418">
        <v>1</v>
      </c>
      <c r="I14" s="418" t="s">
        <v>556</v>
      </c>
      <c r="J14" s="418"/>
      <c r="K14" s="418"/>
      <c r="L14" s="418"/>
      <c r="M14" s="418"/>
      <c r="N14" s="418"/>
      <c r="O14" s="416"/>
      <c r="P14" s="417">
        <f>O14*('2-δικαιώμ'!N14+'3-φύλλα2α'!F14)</f>
        <v>0</v>
      </c>
      <c r="Q14" s="554"/>
      <c r="R14" s="554"/>
      <c r="S14" s="554"/>
      <c r="T14" s="554"/>
      <c r="U14" s="424"/>
    </row>
    <row r="15" spans="1:21" s="5" customFormat="1">
      <c r="A15" s="410" t="str">
        <f>'1-συμβολαια'!A15</f>
        <v>5ο</v>
      </c>
      <c r="B15" s="326" t="str">
        <f>'1-συμβολαια'!C15</f>
        <v>δάνειο τοκοχρεωλυτικό</v>
      </c>
      <c r="C15" s="292">
        <v>2</v>
      </c>
      <c r="D15" s="292" t="s">
        <v>555</v>
      </c>
      <c r="E15" s="292" t="s">
        <v>555</v>
      </c>
      <c r="F15" s="292"/>
      <c r="G15" s="292"/>
      <c r="H15" s="292">
        <v>1</v>
      </c>
      <c r="I15" s="292" t="s">
        <v>556</v>
      </c>
      <c r="J15" s="292"/>
      <c r="K15" s="292"/>
      <c r="L15" s="292"/>
      <c r="M15" s="292"/>
      <c r="N15" s="292"/>
      <c r="O15" s="318"/>
      <c r="P15" s="291">
        <f>O15*('2-δικαιώμ'!N15+'3-φύλλα2α'!F15)</f>
        <v>0</v>
      </c>
      <c r="Q15" s="362"/>
      <c r="R15" s="362"/>
      <c r="S15" s="362"/>
      <c r="T15" s="362"/>
      <c r="U15" s="430"/>
    </row>
    <row r="16" spans="1:21" s="5" customFormat="1">
      <c r="A16" s="316">
        <f>'1-συμβολαια'!A16</f>
        <v>0</v>
      </c>
      <c r="B16" s="317" t="str">
        <f>'1-συμβολαια'!C16</f>
        <v>υποθήκη δανείου</v>
      </c>
      <c r="C16" s="295">
        <v>2</v>
      </c>
      <c r="D16" s="295" t="s">
        <v>555</v>
      </c>
      <c r="E16" s="295" t="s">
        <v>555</v>
      </c>
      <c r="F16" s="295"/>
      <c r="G16" s="295"/>
      <c r="H16" s="295">
        <v>1</v>
      </c>
      <c r="I16" s="295" t="s">
        <v>556</v>
      </c>
      <c r="J16" s="295"/>
      <c r="K16" s="295"/>
      <c r="L16" s="295"/>
      <c r="M16" s="295"/>
      <c r="N16" s="295"/>
      <c r="O16" s="290"/>
      <c r="P16" s="314">
        <f>O16*('2-δικαιώμ'!N16+'3-φύλλα2α'!F16)</f>
        <v>0</v>
      </c>
      <c r="Q16" s="319"/>
      <c r="R16" s="319"/>
      <c r="S16" s="319"/>
      <c r="T16" s="319"/>
      <c r="U16" s="294"/>
    </row>
    <row r="17" spans="1:24" s="5" customFormat="1" ht="12" thickBot="1">
      <c r="A17" s="413">
        <f>'1-συμβολαια'!A17</f>
        <v>0</v>
      </c>
      <c r="B17" s="423" t="str">
        <f>'1-συμβολαια'!C17</f>
        <v>δανείου ΤΟΚΟΙ</v>
      </c>
      <c r="C17" s="418">
        <v>2</v>
      </c>
      <c r="D17" s="418" t="s">
        <v>555</v>
      </c>
      <c r="E17" s="418" t="s">
        <v>555</v>
      </c>
      <c r="F17" s="418"/>
      <c r="G17" s="418"/>
      <c r="H17" s="418">
        <v>1</v>
      </c>
      <c r="I17" s="418" t="s">
        <v>556</v>
      </c>
      <c r="J17" s="418"/>
      <c r="K17" s="418"/>
      <c r="L17" s="418"/>
      <c r="M17" s="418"/>
      <c r="N17" s="418"/>
      <c r="O17" s="416"/>
      <c r="P17" s="417">
        <f>O17*('2-δικαιώμ'!N17+'3-φύλλα2α'!F17)</f>
        <v>0</v>
      </c>
      <c r="Q17" s="554"/>
      <c r="R17" s="554"/>
      <c r="S17" s="554"/>
      <c r="T17" s="554"/>
      <c r="U17" s="424"/>
    </row>
    <row r="18" spans="1:24" s="5" customFormat="1" ht="12" thickBot="1">
      <c r="A18" s="513" t="str">
        <f>'1-συμβολαια'!A18</f>
        <v>6ο</v>
      </c>
      <c r="B18" s="514" t="str">
        <f>'1-συμβολαια'!C18</f>
        <v>υποθήκη δανείου 10.392 συμπληρωματική πράξη [μονο για κ-15</v>
      </c>
      <c r="C18" s="506"/>
      <c r="D18" s="506"/>
      <c r="E18" s="506"/>
      <c r="F18" s="506"/>
      <c r="G18" s="506"/>
      <c r="H18" s="506">
        <v>1</v>
      </c>
      <c r="I18" s="506" t="s">
        <v>557</v>
      </c>
      <c r="J18" s="506"/>
      <c r="K18" s="506"/>
      <c r="L18" s="506"/>
      <c r="M18" s="506"/>
      <c r="N18" s="506"/>
      <c r="O18" s="488"/>
      <c r="P18" s="522">
        <f>O18*('2-δικαιώμ'!N18+'3-φύλλα2α'!F18)</f>
        <v>0</v>
      </c>
      <c r="Q18" s="555"/>
      <c r="R18" s="555"/>
      <c r="S18" s="555"/>
      <c r="T18" s="555"/>
      <c r="U18" s="556"/>
    </row>
    <row r="19" spans="1:24">
      <c r="A19" s="695" t="s">
        <v>45</v>
      </c>
      <c r="B19" s="696"/>
      <c r="C19" s="696"/>
      <c r="D19" s="696"/>
      <c r="E19" s="696"/>
      <c r="F19" s="696"/>
      <c r="G19" s="696"/>
      <c r="H19" s="696"/>
      <c r="I19" s="696"/>
      <c r="J19" s="696"/>
      <c r="K19" s="696"/>
      <c r="L19" s="696"/>
      <c r="M19" s="696"/>
      <c r="N19" s="696"/>
      <c r="O19" s="696"/>
      <c r="P19" s="567">
        <f>SUM(P3:P18)</f>
        <v>0</v>
      </c>
    </row>
    <row r="21" spans="1:24">
      <c r="Q21" s="167" t="s">
        <v>138</v>
      </c>
      <c r="R21" s="351"/>
      <c r="S21" s="351"/>
      <c r="T21" s="351"/>
      <c r="U21" s="351"/>
      <c r="V21" s="351"/>
      <c r="W21" s="351"/>
      <c r="X21" s="351"/>
    </row>
    <row r="22" spans="1:24">
      <c r="R22" s="119" t="s">
        <v>139</v>
      </c>
      <c r="S22" s="119"/>
      <c r="T22" s="119"/>
      <c r="U22" s="119"/>
      <c r="V22" s="119"/>
      <c r="W22" s="119"/>
      <c r="X22" s="119"/>
    </row>
    <row r="23" spans="1:24">
      <c r="S23" s="167" t="s">
        <v>140</v>
      </c>
    </row>
    <row r="26" spans="1:24">
      <c r="B26" s="137"/>
    </row>
    <row r="27" spans="1:24">
      <c r="B27" s="138"/>
    </row>
  </sheetData>
  <mergeCells count="8">
    <mergeCell ref="Q1:U2"/>
    <mergeCell ref="A19:O1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4"/>
  <sheetViews>
    <sheetView workbookViewId="0">
      <pane ySplit="2" topLeftCell="A3" activePane="bottomLeft" state="frozen"/>
      <selection pane="bottomLeft" activeCell="A31" sqref="A31"/>
    </sheetView>
  </sheetViews>
  <sheetFormatPr defaultRowHeight="11.25"/>
  <cols>
    <col min="1" max="1" width="10.28515625" style="7" customWidth="1"/>
    <col min="2" max="2" width="46.855468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7109375" style="81" customWidth="1"/>
    <col min="19" max="19" width="7.28515625" style="79" customWidth="1"/>
    <col min="20" max="20" width="9" style="81" customWidth="1"/>
    <col min="21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30" t="s">
        <v>1</v>
      </c>
      <c r="B1" s="697" t="s">
        <v>0</v>
      </c>
      <c r="C1" s="636" t="s">
        <v>7</v>
      </c>
      <c r="D1" s="705" t="s">
        <v>3</v>
      </c>
      <c r="E1" s="706"/>
      <c r="F1" s="707" t="s">
        <v>520</v>
      </c>
      <c r="G1" s="708"/>
      <c r="H1" s="708"/>
      <c r="I1" s="708"/>
      <c r="J1" s="708"/>
      <c r="K1" s="708"/>
      <c r="L1" s="709"/>
      <c r="M1" s="710" t="s">
        <v>404</v>
      </c>
      <c r="N1" s="711"/>
      <c r="O1" s="712" t="s">
        <v>245</v>
      </c>
      <c r="P1" s="713"/>
      <c r="Q1" s="714" t="s">
        <v>403</v>
      </c>
      <c r="R1" s="716" t="s">
        <v>164</v>
      </c>
      <c r="S1" s="716"/>
      <c r="T1" s="716"/>
      <c r="U1" s="716"/>
      <c r="V1" s="716"/>
      <c r="W1" s="716"/>
      <c r="X1" s="716"/>
      <c r="Y1" s="716"/>
      <c r="Z1" s="716"/>
      <c r="AA1" s="716"/>
      <c r="AB1" s="716"/>
      <c r="AC1" s="716"/>
      <c r="AD1" s="716"/>
      <c r="AE1" s="716"/>
      <c r="AF1" s="716"/>
      <c r="AG1" s="716"/>
      <c r="AH1" s="716"/>
      <c r="AI1" s="716"/>
      <c r="AJ1" s="716"/>
      <c r="AK1" s="716"/>
      <c r="AL1" s="716"/>
      <c r="AM1" s="716"/>
      <c r="AN1" s="716"/>
      <c r="AO1" s="716"/>
    </row>
    <row r="2" spans="1:41" ht="23.25" thickBot="1">
      <c r="A2" s="631"/>
      <c r="B2" s="698"/>
      <c r="C2" s="637"/>
      <c r="D2" s="172" t="s">
        <v>4</v>
      </c>
      <c r="E2" s="155" t="s">
        <v>9</v>
      </c>
      <c r="F2" s="244" t="s">
        <v>4</v>
      </c>
      <c r="G2" s="173" t="s">
        <v>530</v>
      </c>
      <c r="H2" s="379" t="s">
        <v>45</v>
      </c>
      <c r="I2" s="244" t="s">
        <v>530</v>
      </c>
      <c r="J2" s="363" t="s">
        <v>351</v>
      </c>
      <c r="K2" s="363" t="s">
        <v>373</v>
      </c>
      <c r="L2" s="364" t="s">
        <v>353</v>
      </c>
      <c r="M2" s="244" t="s">
        <v>23</v>
      </c>
      <c r="N2" s="365" t="s">
        <v>86</v>
      </c>
      <c r="O2" s="244" t="s">
        <v>23</v>
      </c>
      <c r="P2" s="407" t="s">
        <v>530</v>
      </c>
      <c r="Q2" s="715"/>
      <c r="R2" s="367" t="s">
        <v>119</v>
      </c>
      <c r="S2" s="175" t="s">
        <v>162</v>
      </c>
      <c r="T2" s="367" t="s">
        <v>120</v>
      </c>
      <c r="U2" s="367" t="s">
        <v>247</v>
      </c>
      <c r="V2" s="175" t="s">
        <v>121</v>
      </c>
      <c r="W2" s="175" t="s">
        <v>248</v>
      </c>
      <c r="X2" s="175" t="s">
        <v>141</v>
      </c>
      <c r="Y2" s="175" t="s">
        <v>163</v>
      </c>
      <c r="Z2" s="175" t="s">
        <v>142</v>
      </c>
      <c r="AA2" s="175" t="s">
        <v>249</v>
      </c>
      <c r="AB2" s="175" t="s">
        <v>143</v>
      </c>
      <c r="AC2" s="175" t="s">
        <v>250</v>
      </c>
      <c r="AD2" s="175" t="s">
        <v>144</v>
      </c>
      <c r="AE2" s="175" t="s">
        <v>262</v>
      </c>
      <c r="AF2" s="175" t="s">
        <v>263</v>
      </c>
      <c r="AG2" s="288" t="s">
        <v>264</v>
      </c>
      <c r="AH2" s="175" t="s">
        <v>265</v>
      </c>
      <c r="AI2" s="175" t="s">
        <v>266</v>
      </c>
      <c r="AJ2" s="175" t="s">
        <v>466</v>
      </c>
      <c r="AK2" s="175" t="s">
        <v>467</v>
      </c>
      <c r="AL2" s="175"/>
      <c r="AM2" s="356" t="s">
        <v>90</v>
      </c>
      <c r="AN2" s="272" t="s">
        <v>45</v>
      </c>
      <c r="AO2" s="273" t="s">
        <v>29</v>
      </c>
    </row>
    <row r="3" spans="1:41" s="5" customFormat="1">
      <c r="A3" s="316" t="str">
        <f>'1-συμβολαια'!A3</f>
        <v>1ο τραπ</v>
      </c>
      <c r="B3" s="317" t="str">
        <f>'1-συμβολαια'!C3</f>
        <v>δάνειο χρεωλυτικό</v>
      </c>
      <c r="C3" s="318">
        <f>'1-συμβολαια'!D3</f>
        <v>500000</v>
      </c>
      <c r="D3" s="324">
        <f>'3-φύλλα2α'!D3</f>
        <v>7</v>
      </c>
      <c r="E3" s="324">
        <f>'3-φύλλα2α'!E3</f>
        <v>7</v>
      </c>
      <c r="F3" s="295">
        <v>2</v>
      </c>
      <c r="G3" s="295"/>
      <c r="H3" s="314">
        <f>F3*D3*300</f>
        <v>4200</v>
      </c>
      <c r="I3" s="314">
        <f>G3*E3*300</f>
        <v>0</v>
      </c>
      <c r="J3" s="325">
        <f>H3*5%</f>
        <v>210</v>
      </c>
      <c r="K3" s="325">
        <f>H3*5%</f>
        <v>210</v>
      </c>
      <c r="L3" s="325">
        <f>H3*1%</f>
        <v>42</v>
      </c>
      <c r="M3" s="325">
        <f>H3-O3</f>
        <v>3738</v>
      </c>
      <c r="N3" s="325">
        <f>I3-P3</f>
        <v>0</v>
      </c>
      <c r="O3" s="325">
        <f>J3+K3+L3</f>
        <v>462</v>
      </c>
      <c r="P3" s="325">
        <f>I3*11%</f>
        <v>0</v>
      </c>
      <c r="Q3" s="325">
        <f>O3-P3</f>
        <v>462</v>
      </c>
      <c r="R3" s="353"/>
      <c r="S3" s="319"/>
      <c r="T3" s="353"/>
      <c r="U3" s="353"/>
      <c r="V3" s="319"/>
      <c r="W3" s="319"/>
      <c r="X3" s="319"/>
      <c r="Y3" s="353"/>
      <c r="Z3" s="319"/>
      <c r="AA3" s="353"/>
      <c r="AB3" s="319"/>
      <c r="AC3" s="319"/>
      <c r="AD3" s="319"/>
      <c r="AE3" s="319"/>
      <c r="AF3" s="362"/>
      <c r="AG3" s="362"/>
      <c r="AH3" s="362"/>
      <c r="AI3" s="362"/>
      <c r="AJ3" s="362"/>
      <c r="AK3" s="362"/>
      <c r="AL3" s="362"/>
      <c r="AM3" s="354">
        <f>U3+Y3+AA3+AI3+AK3</f>
        <v>0</v>
      </c>
      <c r="AN3" s="354">
        <f>R3+S3+T3+V3+W3+X3+Z3+AB3+AC3+AD3+AE3++AF3+AG3+AH3+AJ3</f>
        <v>0</v>
      </c>
      <c r="AO3" s="294"/>
    </row>
    <row r="4" spans="1:41" s="5" customFormat="1">
      <c r="A4" s="316">
        <f>'1-συμβολαια'!A4</f>
        <v>0</v>
      </c>
      <c r="B4" s="317" t="str">
        <f>'1-συμβολαια'!C4</f>
        <v>υποθήκη</v>
      </c>
      <c r="C4" s="318">
        <f>'1-συμβολαια'!D4</f>
        <v>900000</v>
      </c>
      <c r="D4" s="324">
        <f>'3-φύλλα2α'!D4</f>
        <v>7</v>
      </c>
      <c r="E4" s="324">
        <f>'3-φύλλα2α'!E4</f>
        <v>0</v>
      </c>
      <c r="F4" s="295"/>
      <c r="G4" s="295"/>
      <c r="H4" s="314">
        <f t="shared" ref="H4:H18" si="0">F4*D4*300</f>
        <v>0</v>
      </c>
      <c r="I4" s="314">
        <f t="shared" ref="I4:I18" si="1">G4*E4*300</f>
        <v>0</v>
      </c>
      <c r="J4" s="325">
        <f t="shared" ref="J4:J18" si="2">H4*5%</f>
        <v>0</v>
      </c>
      <c r="K4" s="325">
        <f t="shared" ref="K4:K18" si="3">H4*5%</f>
        <v>0</v>
      </c>
      <c r="L4" s="325">
        <f t="shared" ref="L4:L18" si="4">H4*1%</f>
        <v>0</v>
      </c>
      <c r="M4" s="325">
        <f t="shared" ref="M4:M18" si="5">H4-O4</f>
        <v>0</v>
      </c>
      <c r="N4" s="325">
        <f t="shared" ref="N4:N18" si="6">I4-P4</f>
        <v>0</v>
      </c>
      <c r="O4" s="325">
        <f t="shared" ref="O4:O18" si="7">J4+K4+L4</f>
        <v>0</v>
      </c>
      <c r="P4" s="325">
        <f t="shared" ref="P4:P18" si="8">I4*11%</f>
        <v>0</v>
      </c>
      <c r="Q4" s="325">
        <f t="shared" ref="Q4:Q18" si="9">O4-P4</f>
        <v>0</v>
      </c>
      <c r="R4" s="353"/>
      <c r="S4" s="319"/>
      <c r="T4" s="353">
        <v>2100</v>
      </c>
      <c r="U4" s="353">
        <v>100</v>
      </c>
      <c r="V4" s="319"/>
      <c r="W4" s="319"/>
      <c r="X4" s="319"/>
      <c r="Y4" s="353"/>
      <c r="Z4" s="319"/>
      <c r="AA4" s="353"/>
      <c r="AB4" s="319"/>
      <c r="AC4" s="319"/>
      <c r="AD4" s="319"/>
      <c r="AE4" s="319"/>
      <c r="AF4" s="362"/>
      <c r="AG4" s="362"/>
      <c r="AH4" s="362"/>
      <c r="AI4" s="362"/>
      <c r="AJ4" s="362"/>
      <c r="AK4" s="362"/>
      <c r="AL4" s="362"/>
      <c r="AM4" s="354">
        <f t="shared" ref="AM4:AM18" si="10">U4+Y4+AA4+AI4+AK4</f>
        <v>100</v>
      </c>
      <c r="AN4" s="354">
        <f t="shared" ref="AN4:AN18" si="11">R4+S4+T4+V4+W4+X4+Z4+AB4+AC4+AD4+AE4++AF4+AG4+AH4+AJ4</f>
        <v>2100</v>
      </c>
      <c r="AO4" s="294"/>
    </row>
    <row r="5" spans="1:41" s="5" customFormat="1" ht="12" thickBot="1">
      <c r="A5" s="413">
        <f>'1-συμβολαια'!A5</f>
        <v>0</v>
      </c>
      <c r="B5" s="423" t="str">
        <f>'1-συμβολαια'!C5</f>
        <v>δανείου ΤΟΚΟΙ</v>
      </c>
      <c r="C5" s="416">
        <f>'1-συμβολαια'!D5</f>
        <v>1142850</v>
      </c>
      <c r="D5" s="587">
        <f>'3-φύλλα2α'!D5</f>
        <v>7</v>
      </c>
      <c r="E5" s="587">
        <f>'3-φύλλα2α'!E5</f>
        <v>0</v>
      </c>
      <c r="F5" s="418"/>
      <c r="G5" s="418"/>
      <c r="H5" s="417">
        <f t="shared" si="0"/>
        <v>0</v>
      </c>
      <c r="I5" s="417">
        <f t="shared" si="1"/>
        <v>0</v>
      </c>
      <c r="J5" s="588">
        <f t="shared" si="2"/>
        <v>0</v>
      </c>
      <c r="K5" s="588">
        <f t="shared" si="3"/>
        <v>0</v>
      </c>
      <c r="L5" s="588">
        <f t="shared" si="4"/>
        <v>0</v>
      </c>
      <c r="M5" s="588">
        <f t="shared" si="5"/>
        <v>0</v>
      </c>
      <c r="N5" s="588">
        <f t="shared" si="6"/>
        <v>0</v>
      </c>
      <c r="O5" s="588">
        <f t="shared" si="7"/>
        <v>0</v>
      </c>
      <c r="P5" s="588">
        <f t="shared" si="8"/>
        <v>0</v>
      </c>
      <c r="Q5" s="588">
        <f t="shared" si="9"/>
        <v>0</v>
      </c>
      <c r="R5" s="589"/>
      <c r="S5" s="554"/>
      <c r="T5" s="589"/>
      <c r="U5" s="589"/>
      <c r="V5" s="554"/>
      <c r="W5" s="554"/>
      <c r="X5" s="554"/>
      <c r="Y5" s="589"/>
      <c r="Z5" s="554"/>
      <c r="AA5" s="589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89">
        <f t="shared" si="10"/>
        <v>0</v>
      </c>
      <c r="AN5" s="589">
        <f t="shared" si="11"/>
        <v>0</v>
      </c>
      <c r="AO5" s="424"/>
    </row>
    <row r="6" spans="1:41" s="5" customFormat="1">
      <c r="A6" s="434" t="str">
        <f>'1-συμβολαια'!A6</f>
        <v>2ο τραπ</v>
      </c>
      <c r="B6" s="326" t="str">
        <f>'1-συμβολαια'!C6</f>
        <v>δάνειο χρεωλυτικό</v>
      </c>
      <c r="C6" s="318">
        <f>'1-συμβολαια'!D6</f>
        <v>250000</v>
      </c>
      <c r="D6" s="585">
        <f>'3-φύλλα2α'!D6</f>
        <v>7</v>
      </c>
      <c r="E6" s="585">
        <f>'3-φύλλα2α'!E6</f>
        <v>0</v>
      </c>
      <c r="F6" s="292"/>
      <c r="G6" s="292"/>
      <c r="H6" s="291">
        <f t="shared" si="0"/>
        <v>0</v>
      </c>
      <c r="I6" s="291">
        <f t="shared" si="1"/>
        <v>0</v>
      </c>
      <c r="J6" s="586">
        <f t="shared" si="2"/>
        <v>0</v>
      </c>
      <c r="K6" s="586">
        <f t="shared" si="3"/>
        <v>0</v>
      </c>
      <c r="L6" s="586">
        <f t="shared" si="4"/>
        <v>0</v>
      </c>
      <c r="M6" s="586">
        <f t="shared" si="5"/>
        <v>0</v>
      </c>
      <c r="N6" s="586">
        <f t="shared" si="6"/>
        <v>0</v>
      </c>
      <c r="O6" s="586">
        <f t="shared" si="7"/>
        <v>0</v>
      </c>
      <c r="P6" s="586">
        <f t="shared" si="8"/>
        <v>0</v>
      </c>
      <c r="Q6" s="586">
        <f t="shared" si="9"/>
        <v>0</v>
      </c>
      <c r="R6" s="354"/>
      <c r="S6" s="362"/>
      <c r="T6" s="354"/>
      <c r="U6" s="354"/>
      <c r="V6" s="362"/>
      <c r="W6" s="362"/>
      <c r="X6" s="362"/>
      <c r="Y6" s="354"/>
      <c r="Z6" s="362"/>
      <c r="AA6" s="354"/>
      <c r="AB6" s="362"/>
      <c r="AC6" s="362"/>
      <c r="AD6" s="362"/>
      <c r="AE6" s="362"/>
      <c r="AF6" s="362"/>
      <c r="AG6" s="362"/>
      <c r="AH6" s="362"/>
      <c r="AI6" s="362"/>
      <c r="AJ6" s="362"/>
      <c r="AK6" s="362"/>
      <c r="AL6" s="362"/>
      <c r="AM6" s="354">
        <f t="shared" si="10"/>
        <v>0</v>
      </c>
      <c r="AN6" s="354">
        <f t="shared" si="11"/>
        <v>0</v>
      </c>
      <c r="AO6" s="430"/>
    </row>
    <row r="7" spans="1:41" s="5" customFormat="1">
      <c r="A7" s="553">
        <f>'1-συμβολαια'!A7</f>
        <v>0</v>
      </c>
      <c r="B7" s="317" t="str">
        <f>'1-συμβολαια'!C7</f>
        <v>υποθήκη</v>
      </c>
      <c r="C7" s="318">
        <f>'1-συμβολαια'!D7</f>
        <v>450000</v>
      </c>
      <c r="D7" s="324">
        <f>'3-φύλλα2α'!D7</f>
        <v>7</v>
      </c>
      <c r="E7" s="324">
        <f>'3-φύλλα2α'!E7</f>
        <v>0</v>
      </c>
      <c r="F7" s="295"/>
      <c r="G7" s="295"/>
      <c r="H7" s="314">
        <f t="shared" si="0"/>
        <v>0</v>
      </c>
      <c r="I7" s="314">
        <f t="shared" si="1"/>
        <v>0</v>
      </c>
      <c r="J7" s="325">
        <f t="shared" si="2"/>
        <v>0</v>
      </c>
      <c r="K7" s="325">
        <f t="shared" si="3"/>
        <v>0</v>
      </c>
      <c r="L7" s="325">
        <f t="shared" si="4"/>
        <v>0</v>
      </c>
      <c r="M7" s="325">
        <f t="shared" si="5"/>
        <v>0</v>
      </c>
      <c r="N7" s="325">
        <f t="shared" si="6"/>
        <v>0</v>
      </c>
      <c r="O7" s="325">
        <f t="shared" si="7"/>
        <v>0</v>
      </c>
      <c r="P7" s="325">
        <f t="shared" si="8"/>
        <v>0</v>
      </c>
      <c r="Q7" s="325">
        <f t="shared" si="9"/>
        <v>0</v>
      </c>
      <c r="R7" s="353"/>
      <c r="S7" s="319"/>
      <c r="T7" s="353">
        <v>2100</v>
      </c>
      <c r="U7" s="353">
        <v>100</v>
      </c>
      <c r="V7" s="319"/>
      <c r="W7" s="319"/>
      <c r="X7" s="319"/>
      <c r="Y7" s="353"/>
      <c r="Z7" s="319"/>
      <c r="AA7" s="353"/>
      <c r="AB7" s="319"/>
      <c r="AC7" s="319"/>
      <c r="AD7" s="319"/>
      <c r="AE7" s="319"/>
      <c r="AF7" s="362"/>
      <c r="AG7" s="362"/>
      <c r="AH7" s="362"/>
      <c r="AI7" s="362"/>
      <c r="AJ7" s="362"/>
      <c r="AK7" s="362"/>
      <c r="AL7" s="362"/>
      <c r="AM7" s="354">
        <f t="shared" si="10"/>
        <v>100</v>
      </c>
      <c r="AN7" s="354">
        <f t="shared" si="11"/>
        <v>2100</v>
      </c>
      <c r="AO7" s="294"/>
    </row>
    <row r="8" spans="1:41" s="5" customFormat="1" ht="12" thickBot="1">
      <c r="A8" s="435">
        <f>'1-συμβολαια'!A8</f>
        <v>0</v>
      </c>
      <c r="B8" s="423" t="str">
        <f>'1-συμβολαια'!C8</f>
        <v>δανείου ΤΟΚΟΙ</v>
      </c>
      <c r="C8" s="416">
        <f>'1-συμβολαια'!D8</f>
        <v>571425</v>
      </c>
      <c r="D8" s="587">
        <f>'3-φύλλα2α'!D8</f>
        <v>7</v>
      </c>
      <c r="E8" s="587">
        <f>'3-φύλλα2α'!E8</f>
        <v>0</v>
      </c>
      <c r="F8" s="418"/>
      <c r="G8" s="418"/>
      <c r="H8" s="417">
        <f t="shared" si="0"/>
        <v>0</v>
      </c>
      <c r="I8" s="417">
        <f t="shared" si="1"/>
        <v>0</v>
      </c>
      <c r="J8" s="588">
        <f t="shared" si="2"/>
        <v>0</v>
      </c>
      <c r="K8" s="588">
        <f t="shared" si="3"/>
        <v>0</v>
      </c>
      <c r="L8" s="588">
        <f t="shared" si="4"/>
        <v>0</v>
      </c>
      <c r="M8" s="588">
        <f t="shared" si="5"/>
        <v>0</v>
      </c>
      <c r="N8" s="588">
        <f t="shared" si="6"/>
        <v>0</v>
      </c>
      <c r="O8" s="588">
        <f t="shared" si="7"/>
        <v>0</v>
      </c>
      <c r="P8" s="588">
        <f t="shared" si="8"/>
        <v>0</v>
      </c>
      <c r="Q8" s="588">
        <f t="shared" si="9"/>
        <v>0</v>
      </c>
      <c r="R8" s="589"/>
      <c r="S8" s="554"/>
      <c r="T8" s="589"/>
      <c r="U8" s="589"/>
      <c r="V8" s="554"/>
      <c r="W8" s="554"/>
      <c r="X8" s="554"/>
      <c r="Y8" s="589"/>
      <c r="Z8" s="554"/>
      <c r="AA8" s="589"/>
      <c r="AB8" s="554"/>
      <c r="AC8" s="554"/>
      <c r="AD8" s="554"/>
      <c r="AE8" s="554"/>
      <c r="AF8" s="554"/>
      <c r="AG8" s="554"/>
      <c r="AH8" s="554"/>
      <c r="AI8" s="554"/>
      <c r="AJ8" s="554"/>
      <c r="AK8" s="554"/>
      <c r="AL8" s="554"/>
      <c r="AM8" s="589">
        <f t="shared" si="10"/>
        <v>0</v>
      </c>
      <c r="AN8" s="589">
        <f t="shared" si="11"/>
        <v>0</v>
      </c>
      <c r="AO8" s="424"/>
    </row>
    <row r="9" spans="1:41" s="5" customFormat="1">
      <c r="A9" s="410" t="str">
        <f>'1-συμβολαια'!A9</f>
        <v>3ο τραπ</v>
      </c>
      <c r="B9" s="326" t="str">
        <f>'1-συμβολαια'!C9</f>
        <v>δάνειο χρεωλυτικό</v>
      </c>
      <c r="C9" s="318">
        <f>'1-συμβολαια'!D9</f>
        <v>1750000</v>
      </c>
      <c r="D9" s="585">
        <f>'3-φύλλα2α'!D9</f>
        <v>7</v>
      </c>
      <c r="E9" s="585">
        <f>'3-φύλλα2α'!E9</f>
        <v>0</v>
      </c>
      <c r="F9" s="292"/>
      <c r="G9" s="292"/>
      <c r="H9" s="291">
        <f t="shared" si="0"/>
        <v>0</v>
      </c>
      <c r="I9" s="291">
        <f t="shared" si="1"/>
        <v>0</v>
      </c>
      <c r="J9" s="586">
        <f t="shared" si="2"/>
        <v>0</v>
      </c>
      <c r="K9" s="586">
        <f t="shared" si="3"/>
        <v>0</v>
      </c>
      <c r="L9" s="586">
        <f t="shared" si="4"/>
        <v>0</v>
      </c>
      <c r="M9" s="586">
        <f t="shared" si="5"/>
        <v>0</v>
      </c>
      <c r="N9" s="586">
        <f t="shared" si="6"/>
        <v>0</v>
      </c>
      <c r="O9" s="586">
        <f t="shared" si="7"/>
        <v>0</v>
      </c>
      <c r="P9" s="586">
        <f t="shared" si="8"/>
        <v>0</v>
      </c>
      <c r="Q9" s="586">
        <f t="shared" si="9"/>
        <v>0</v>
      </c>
      <c r="R9" s="354"/>
      <c r="S9" s="362"/>
      <c r="T9" s="354"/>
      <c r="U9" s="354"/>
      <c r="V9" s="362"/>
      <c r="W9" s="362"/>
      <c r="X9" s="362"/>
      <c r="Y9" s="354"/>
      <c r="Z9" s="362"/>
      <c r="AA9" s="354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54">
        <f t="shared" si="10"/>
        <v>0</v>
      </c>
      <c r="AN9" s="354">
        <f t="shared" si="11"/>
        <v>0</v>
      </c>
      <c r="AO9" s="430"/>
    </row>
    <row r="10" spans="1:41" s="5" customFormat="1">
      <c r="A10" s="316">
        <f>'1-συμβολαια'!A10</f>
        <v>0</v>
      </c>
      <c r="B10" s="317" t="str">
        <f>'1-συμβολαια'!C10</f>
        <v>υποθήκη</v>
      </c>
      <c r="C10" s="318">
        <f>'1-συμβολαια'!D10</f>
        <v>3150000</v>
      </c>
      <c r="D10" s="324">
        <f>'3-φύλλα2α'!D10</f>
        <v>7</v>
      </c>
      <c r="E10" s="324">
        <f>'3-φύλλα2α'!E10</f>
        <v>0</v>
      </c>
      <c r="F10" s="295"/>
      <c r="G10" s="295"/>
      <c r="H10" s="314">
        <f t="shared" si="0"/>
        <v>0</v>
      </c>
      <c r="I10" s="314">
        <f t="shared" si="1"/>
        <v>0</v>
      </c>
      <c r="J10" s="325">
        <f t="shared" si="2"/>
        <v>0</v>
      </c>
      <c r="K10" s="325">
        <f t="shared" si="3"/>
        <v>0</v>
      </c>
      <c r="L10" s="325">
        <f t="shared" si="4"/>
        <v>0</v>
      </c>
      <c r="M10" s="325">
        <f t="shared" si="5"/>
        <v>0</v>
      </c>
      <c r="N10" s="325">
        <f t="shared" si="6"/>
        <v>0</v>
      </c>
      <c r="O10" s="325">
        <f t="shared" si="7"/>
        <v>0</v>
      </c>
      <c r="P10" s="325">
        <f t="shared" si="8"/>
        <v>0</v>
      </c>
      <c r="Q10" s="325">
        <f t="shared" si="9"/>
        <v>0</v>
      </c>
      <c r="R10" s="353"/>
      <c r="S10" s="319"/>
      <c r="T10" s="353">
        <v>2100</v>
      </c>
      <c r="U10" s="353">
        <v>100</v>
      </c>
      <c r="V10" s="319"/>
      <c r="W10" s="319"/>
      <c r="X10" s="319"/>
      <c r="Y10" s="353"/>
      <c r="Z10" s="319"/>
      <c r="AA10" s="353"/>
      <c r="AB10" s="319"/>
      <c r="AC10" s="319"/>
      <c r="AD10" s="319"/>
      <c r="AE10" s="319"/>
      <c r="AF10" s="362"/>
      <c r="AG10" s="362"/>
      <c r="AH10" s="362"/>
      <c r="AI10" s="362"/>
      <c r="AJ10" s="362"/>
      <c r="AK10" s="362"/>
      <c r="AL10" s="362"/>
      <c r="AM10" s="354">
        <f t="shared" si="10"/>
        <v>100</v>
      </c>
      <c r="AN10" s="354">
        <f t="shared" si="11"/>
        <v>2100</v>
      </c>
      <c r="AO10" s="294"/>
    </row>
    <row r="11" spans="1:41" s="5" customFormat="1" ht="12" thickBot="1">
      <c r="A11" s="413">
        <f>'1-συμβολαια'!A11</f>
        <v>0</v>
      </c>
      <c r="B11" s="423" t="str">
        <f>'1-συμβολαια'!C11</f>
        <v>δανείου ΤΟΚΟΙ</v>
      </c>
      <c r="C11" s="416">
        <f>'1-συμβολαια'!D11</f>
        <v>3999975</v>
      </c>
      <c r="D11" s="587">
        <f>'3-φύλλα2α'!D11</f>
        <v>7</v>
      </c>
      <c r="E11" s="587">
        <f>'3-φύλλα2α'!E11</f>
        <v>0</v>
      </c>
      <c r="F11" s="418"/>
      <c r="G11" s="418"/>
      <c r="H11" s="417">
        <f t="shared" si="0"/>
        <v>0</v>
      </c>
      <c r="I11" s="417">
        <f t="shared" si="1"/>
        <v>0</v>
      </c>
      <c r="J11" s="588">
        <f t="shared" si="2"/>
        <v>0</v>
      </c>
      <c r="K11" s="588">
        <f t="shared" si="3"/>
        <v>0</v>
      </c>
      <c r="L11" s="588">
        <f t="shared" si="4"/>
        <v>0</v>
      </c>
      <c r="M11" s="588">
        <f t="shared" si="5"/>
        <v>0</v>
      </c>
      <c r="N11" s="588">
        <f t="shared" si="6"/>
        <v>0</v>
      </c>
      <c r="O11" s="588">
        <f t="shared" si="7"/>
        <v>0</v>
      </c>
      <c r="P11" s="588">
        <f t="shared" si="8"/>
        <v>0</v>
      </c>
      <c r="Q11" s="588">
        <f t="shared" si="9"/>
        <v>0</v>
      </c>
      <c r="R11" s="589"/>
      <c r="S11" s="554"/>
      <c r="T11" s="589"/>
      <c r="U11" s="589"/>
      <c r="V11" s="554"/>
      <c r="W11" s="554"/>
      <c r="X11" s="554"/>
      <c r="Y11" s="589"/>
      <c r="Z11" s="554"/>
      <c r="AA11" s="589"/>
      <c r="AB11" s="554"/>
      <c r="AC11" s="554"/>
      <c r="AD11" s="554"/>
      <c r="AE11" s="554"/>
      <c r="AF11" s="554"/>
      <c r="AG11" s="554"/>
      <c r="AH11" s="554"/>
      <c r="AI11" s="554"/>
      <c r="AJ11" s="554"/>
      <c r="AK11" s="554"/>
      <c r="AL11" s="554"/>
      <c r="AM11" s="589">
        <f t="shared" si="10"/>
        <v>0</v>
      </c>
      <c r="AN11" s="589">
        <f t="shared" si="11"/>
        <v>0</v>
      </c>
      <c r="AO11" s="424"/>
    </row>
    <row r="12" spans="1:41" s="5" customFormat="1">
      <c r="A12" s="434" t="str">
        <f>'1-συμβολαια'!A12</f>
        <v>4ο τραπ</v>
      </c>
      <c r="B12" s="326" t="str">
        <f>'1-συμβολαια'!C12</f>
        <v>δάνειο τοκοχρεωλυτικό</v>
      </c>
      <c r="C12" s="318">
        <f>'1-συμβολαια'!D12</f>
        <v>5000000</v>
      </c>
      <c r="D12" s="585">
        <f>'3-φύλλα2α'!D12</f>
        <v>7</v>
      </c>
      <c r="E12" s="585">
        <f>'3-φύλλα2α'!E12</f>
        <v>0</v>
      </c>
      <c r="F12" s="292"/>
      <c r="G12" s="292"/>
      <c r="H12" s="291">
        <f t="shared" si="0"/>
        <v>0</v>
      </c>
      <c r="I12" s="291">
        <f t="shared" si="1"/>
        <v>0</v>
      </c>
      <c r="J12" s="586">
        <f t="shared" si="2"/>
        <v>0</v>
      </c>
      <c r="K12" s="586">
        <f t="shared" si="3"/>
        <v>0</v>
      </c>
      <c r="L12" s="586">
        <f t="shared" si="4"/>
        <v>0</v>
      </c>
      <c r="M12" s="586">
        <f t="shared" si="5"/>
        <v>0</v>
      </c>
      <c r="N12" s="586">
        <f t="shared" si="6"/>
        <v>0</v>
      </c>
      <c r="O12" s="586">
        <f t="shared" si="7"/>
        <v>0</v>
      </c>
      <c r="P12" s="586">
        <f t="shared" si="8"/>
        <v>0</v>
      </c>
      <c r="Q12" s="586">
        <f t="shared" si="9"/>
        <v>0</v>
      </c>
      <c r="R12" s="354"/>
      <c r="S12" s="362"/>
      <c r="T12" s="354"/>
      <c r="U12" s="354"/>
      <c r="V12" s="362"/>
      <c r="W12" s="362"/>
      <c r="X12" s="362"/>
      <c r="Y12" s="354"/>
      <c r="Z12" s="362"/>
      <c r="AA12" s="354"/>
      <c r="AB12" s="362"/>
      <c r="AC12" s="362"/>
      <c r="AD12" s="362"/>
      <c r="AE12" s="362"/>
      <c r="AF12" s="362"/>
      <c r="AG12" s="362"/>
      <c r="AH12" s="362"/>
      <c r="AI12" s="362"/>
      <c r="AJ12" s="362"/>
      <c r="AK12" s="362"/>
      <c r="AL12" s="362"/>
      <c r="AM12" s="354">
        <f t="shared" si="10"/>
        <v>0</v>
      </c>
      <c r="AN12" s="354">
        <f t="shared" si="11"/>
        <v>0</v>
      </c>
      <c r="AO12" s="430"/>
    </row>
    <row r="13" spans="1:41" s="5" customFormat="1">
      <c r="A13" s="553">
        <f>'1-συμβολαια'!A13</f>
        <v>0</v>
      </c>
      <c r="B13" s="317" t="str">
        <f>'1-συμβολαια'!C13</f>
        <v>υποθήκη δανείου</v>
      </c>
      <c r="C13" s="318">
        <f>'1-συμβολαια'!D13</f>
        <v>9000000</v>
      </c>
      <c r="D13" s="324">
        <f>'3-φύλλα2α'!D13</f>
        <v>7</v>
      </c>
      <c r="E13" s="324">
        <f>'3-φύλλα2α'!E13</f>
        <v>0</v>
      </c>
      <c r="F13" s="295"/>
      <c r="G13" s="295"/>
      <c r="H13" s="314">
        <f t="shared" si="0"/>
        <v>0</v>
      </c>
      <c r="I13" s="314">
        <f t="shared" si="1"/>
        <v>0</v>
      </c>
      <c r="J13" s="325">
        <f t="shared" si="2"/>
        <v>0</v>
      </c>
      <c r="K13" s="325">
        <f t="shared" si="3"/>
        <v>0</v>
      </c>
      <c r="L13" s="325">
        <f t="shared" si="4"/>
        <v>0</v>
      </c>
      <c r="M13" s="325">
        <f t="shared" si="5"/>
        <v>0</v>
      </c>
      <c r="N13" s="325">
        <f t="shared" si="6"/>
        <v>0</v>
      </c>
      <c r="O13" s="325">
        <f t="shared" si="7"/>
        <v>0</v>
      </c>
      <c r="P13" s="325">
        <f t="shared" si="8"/>
        <v>0</v>
      </c>
      <c r="Q13" s="325">
        <f t="shared" si="9"/>
        <v>0</v>
      </c>
      <c r="R13" s="353"/>
      <c r="S13" s="319"/>
      <c r="T13" s="353">
        <v>2100</v>
      </c>
      <c r="U13" s="353">
        <v>100</v>
      </c>
      <c r="V13" s="319"/>
      <c r="W13" s="319"/>
      <c r="X13" s="319"/>
      <c r="Y13" s="353"/>
      <c r="Z13" s="319"/>
      <c r="AA13" s="353"/>
      <c r="AB13" s="319"/>
      <c r="AC13" s="319"/>
      <c r="AD13" s="319"/>
      <c r="AE13" s="319"/>
      <c r="AF13" s="362"/>
      <c r="AG13" s="362"/>
      <c r="AH13" s="362"/>
      <c r="AI13" s="362"/>
      <c r="AJ13" s="362"/>
      <c r="AK13" s="362"/>
      <c r="AL13" s="362"/>
      <c r="AM13" s="354">
        <f t="shared" si="10"/>
        <v>100</v>
      </c>
      <c r="AN13" s="354">
        <f t="shared" si="11"/>
        <v>2100</v>
      </c>
      <c r="AO13" s="294"/>
    </row>
    <row r="14" spans="1:41" s="5" customFormat="1" ht="12" thickBot="1">
      <c r="A14" s="435">
        <f>'1-συμβολαια'!A14</f>
        <v>0</v>
      </c>
      <c r="B14" s="423" t="str">
        <f>'1-συμβολαια'!C14</f>
        <v>δανείου ΤΟΚΟΙ</v>
      </c>
      <c r="C14" s="416">
        <f>'1-συμβολαια'!D14</f>
        <v>11428500</v>
      </c>
      <c r="D14" s="587">
        <f>'3-φύλλα2α'!D14</f>
        <v>7</v>
      </c>
      <c r="E14" s="587">
        <f>'3-φύλλα2α'!E14</f>
        <v>0</v>
      </c>
      <c r="F14" s="418"/>
      <c r="G14" s="418"/>
      <c r="H14" s="417">
        <f t="shared" si="0"/>
        <v>0</v>
      </c>
      <c r="I14" s="417">
        <f t="shared" si="1"/>
        <v>0</v>
      </c>
      <c r="J14" s="588">
        <f t="shared" si="2"/>
        <v>0</v>
      </c>
      <c r="K14" s="588">
        <f t="shared" si="3"/>
        <v>0</v>
      </c>
      <c r="L14" s="588">
        <f t="shared" si="4"/>
        <v>0</v>
      </c>
      <c r="M14" s="588">
        <f t="shared" si="5"/>
        <v>0</v>
      </c>
      <c r="N14" s="588">
        <f t="shared" si="6"/>
        <v>0</v>
      </c>
      <c r="O14" s="588">
        <f t="shared" si="7"/>
        <v>0</v>
      </c>
      <c r="P14" s="588">
        <f t="shared" si="8"/>
        <v>0</v>
      </c>
      <c r="Q14" s="588">
        <f t="shared" si="9"/>
        <v>0</v>
      </c>
      <c r="R14" s="589"/>
      <c r="S14" s="554"/>
      <c r="T14" s="589"/>
      <c r="U14" s="589"/>
      <c r="V14" s="554"/>
      <c r="W14" s="554"/>
      <c r="X14" s="554"/>
      <c r="Y14" s="589"/>
      <c r="Z14" s="554"/>
      <c r="AA14" s="589"/>
      <c r="AB14" s="554"/>
      <c r="AC14" s="554"/>
      <c r="AD14" s="554"/>
      <c r="AE14" s="554"/>
      <c r="AF14" s="554"/>
      <c r="AG14" s="554"/>
      <c r="AH14" s="554"/>
      <c r="AI14" s="554"/>
      <c r="AJ14" s="554"/>
      <c r="AK14" s="554"/>
      <c r="AL14" s="554"/>
      <c r="AM14" s="589">
        <f t="shared" si="10"/>
        <v>0</v>
      </c>
      <c r="AN14" s="589">
        <f t="shared" si="11"/>
        <v>0</v>
      </c>
      <c r="AO14" s="424"/>
    </row>
    <row r="15" spans="1:41" s="5" customFormat="1">
      <c r="A15" s="410" t="str">
        <f>'1-συμβολαια'!A15</f>
        <v>5ο</v>
      </c>
      <c r="B15" s="326" t="str">
        <f>'1-συμβολαια'!C15</f>
        <v>δάνειο τοκοχρεωλυτικό</v>
      </c>
      <c r="C15" s="318">
        <f>'1-συμβολαια'!D15</f>
        <v>300000</v>
      </c>
      <c r="D15" s="585">
        <f>'3-φύλλα2α'!D15</f>
        <v>7</v>
      </c>
      <c r="E15" s="585">
        <f>'3-φύλλα2α'!E15</f>
        <v>0</v>
      </c>
      <c r="F15" s="292"/>
      <c r="G15" s="292"/>
      <c r="H15" s="291">
        <f t="shared" si="0"/>
        <v>0</v>
      </c>
      <c r="I15" s="291">
        <f t="shared" si="1"/>
        <v>0</v>
      </c>
      <c r="J15" s="586">
        <f t="shared" si="2"/>
        <v>0</v>
      </c>
      <c r="K15" s="586">
        <f t="shared" si="3"/>
        <v>0</v>
      </c>
      <c r="L15" s="586">
        <f t="shared" si="4"/>
        <v>0</v>
      </c>
      <c r="M15" s="586">
        <f t="shared" si="5"/>
        <v>0</v>
      </c>
      <c r="N15" s="586">
        <f t="shared" si="6"/>
        <v>0</v>
      </c>
      <c r="O15" s="586">
        <f t="shared" si="7"/>
        <v>0</v>
      </c>
      <c r="P15" s="586">
        <f t="shared" si="8"/>
        <v>0</v>
      </c>
      <c r="Q15" s="586">
        <f t="shared" si="9"/>
        <v>0</v>
      </c>
      <c r="R15" s="354"/>
      <c r="S15" s="362"/>
      <c r="T15" s="354"/>
      <c r="U15" s="354"/>
      <c r="V15" s="362"/>
      <c r="W15" s="362"/>
      <c r="X15" s="362"/>
      <c r="Y15" s="354"/>
      <c r="Z15" s="362"/>
      <c r="AA15" s="354"/>
      <c r="AB15" s="362"/>
      <c r="AC15" s="362"/>
      <c r="AD15" s="362"/>
      <c r="AE15" s="362"/>
      <c r="AF15" s="362"/>
      <c r="AG15" s="362"/>
      <c r="AH15" s="362"/>
      <c r="AI15" s="362"/>
      <c r="AJ15" s="362"/>
      <c r="AK15" s="362"/>
      <c r="AL15" s="362"/>
      <c r="AM15" s="354">
        <f t="shared" si="10"/>
        <v>0</v>
      </c>
      <c r="AN15" s="354">
        <f t="shared" si="11"/>
        <v>0</v>
      </c>
      <c r="AO15" s="430"/>
    </row>
    <row r="16" spans="1:41" s="5" customFormat="1">
      <c r="A16" s="316">
        <f>'1-συμβολαια'!A16</f>
        <v>0</v>
      </c>
      <c r="B16" s="317" t="str">
        <f>'1-συμβολαια'!C16</f>
        <v>υποθήκη δανείου</v>
      </c>
      <c r="C16" s="318">
        <f>'1-συμβολαια'!D16</f>
        <v>300000</v>
      </c>
      <c r="D16" s="324">
        <f>'3-φύλλα2α'!D16</f>
        <v>7</v>
      </c>
      <c r="E16" s="324">
        <f>'3-φύλλα2α'!E16</f>
        <v>0</v>
      </c>
      <c r="F16" s="295"/>
      <c r="G16" s="295"/>
      <c r="H16" s="314">
        <f t="shared" si="0"/>
        <v>0</v>
      </c>
      <c r="I16" s="314">
        <f t="shared" si="1"/>
        <v>0</v>
      </c>
      <c r="J16" s="325">
        <f t="shared" si="2"/>
        <v>0</v>
      </c>
      <c r="K16" s="325">
        <f t="shared" si="3"/>
        <v>0</v>
      </c>
      <c r="L16" s="325">
        <f t="shared" si="4"/>
        <v>0</v>
      </c>
      <c r="M16" s="325">
        <f t="shared" si="5"/>
        <v>0</v>
      </c>
      <c r="N16" s="325">
        <f t="shared" si="6"/>
        <v>0</v>
      </c>
      <c r="O16" s="325">
        <f t="shared" si="7"/>
        <v>0</v>
      </c>
      <c r="P16" s="325">
        <f t="shared" si="8"/>
        <v>0</v>
      </c>
      <c r="Q16" s="325">
        <f t="shared" si="9"/>
        <v>0</v>
      </c>
      <c r="R16" s="353"/>
      <c r="S16" s="319"/>
      <c r="T16" s="353">
        <v>2100</v>
      </c>
      <c r="U16" s="353">
        <v>100</v>
      </c>
      <c r="V16" s="319"/>
      <c r="W16" s="319"/>
      <c r="X16" s="319"/>
      <c r="Y16" s="353"/>
      <c r="Z16" s="319"/>
      <c r="AA16" s="353"/>
      <c r="AB16" s="319"/>
      <c r="AC16" s="319"/>
      <c r="AD16" s="319"/>
      <c r="AE16" s="319"/>
      <c r="AF16" s="362"/>
      <c r="AG16" s="362"/>
      <c r="AH16" s="362"/>
      <c r="AI16" s="362"/>
      <c r="AJ16" s="362"/>
      <c r="AK16" s="362"/>
      <c r="AL16" s="362"/>
      <c r="AM16" s="354">
        <f t="shared" si="10"/>
        <v>100</v>
      </c>
      <c r="AN16" s="354">
        <f t="shared" si="11"/>
        <v>2100</v>
      </c>
      <c r="AO16" s="294"/>
    </row>
    <row r="17" spans="1:41" s="5" customFormat="1" ht="12" thickBot="1">
      <c r="A17" s="413">
        <f>'1-συμβολαια'!A17</f>
        <v>0</v>
      </c>
      <c r="B17" s="423" t="str">
        <f>'1-συμβολαια'!C17</f>
        <v>δανείου ΤΟΚΟΙ</v>
      </c>
      <c r="C17" s="416">
        <f>'1-συμβολαια'!D17</f>
        <v>685710</v>
      </c>
      <c r="D17" s="587">
        <f>'3-φύλλα2α'!D17</f>
        <v>7</v>
      </c>
      <c r="E17" s="587">
        <f>'3-φύλλα2α'!E17</f>
        <v>0</v>
      </c>
      <c r="F17" s="418"/>
      <c r="G17" s="418"/>
      <c r="H17" s="417">
        <f t="shared" si="0"/>
        <v>0</v>
      </c>
      <c r="I17" s="417">
        <f t="shared" si="1"/>
        <v>0</v>
      </c>
      <c r="J17" s="588">
        <f t="shared" si="2"/>
        <v>0</v>
      </c>
      <c r="K17" s="588">
        <f t="shared" si="3"/>
        <v>0</v>
      </c>
      <c r="L17" s="588">
        <f t="shared" si="4"/>
        <v>0</v>
      </c>
      <c r="M17" s="588">
        <f t="shared" si="5"/>
        <v>0</v>
      </c>
      <c r="N17" s="588">
        <f t="shared" si="6"/>
        <v>0</v>
      </c>
      <c r="O17" s="588">
        <f t="shared" si="7"/>
        <v>0</v>
      </c>
      <c r="P17" s="588">
        <f t="shared" si="8"/>
        <v>0</v>
      </c>
      <c r="Q17" s="588">
        <f t="shared" si="9"/>
        <v>0</v>
      </c>
      <c r="R17" s="589"/>
      <c r="S17" s="554"/>
      <c r="T17" s="589"/>
      <c r="U17" s="589"/>
      <c r="V17" s="554"/>
      <c r="W17" s="554"/>
      <c r="X17" s="554"/>
      <c r="Y17" s="589"/>
      <c r="Z17" s="554"/>
      <c r="AA17" s="589"/>
      <c r="AB17" s="554"/>
      <c r="AC17" s="554"/>
      <c r="AD17" s="554"/>
      <c r="AE17" s="554"/>
      <c r="AF17" s="554"/>
      <c r="AG17" s="554"/>
      <c r="AH17" s="554"/>
      <c r="AI17" s="554"/>
      <c r="AJ17" s="554"/>
      <c r="AK17" s="554"/>
      <c r="AL17" s="554"/>
      <c r="AM17" s="589">
        <f t="shared" si="10"/>
        <v>0</v>
      </c>
      <c r="AN17" s="589">
        <f t="shared" si="11"/>
        <v>0</v>
      </c>
      <c r="AO17" s="424"/>
    </row>
    <row r="18" spans="1:41" s="5" customFormat="1" ht="12" thickBot="1">
      <c r="A18" s="513" t="str">
        <f>'1-συμβολαια'!A18</f>
        <v>6ο</v>
      </c>
      <c r="B18" s="514" t="str">
        <f>'1-συμβολαια'!C18</f>
        <v>υποθήκη δανείου 10.392 συμπληρωματική πράξη [μονο για κ-15</v>
      </c>
      <c r="C18" s="488">
        <f>'1-συμβολαια'!D18</f>
        <v>0</v>
      </c>
      <c r="D18" s="590">
        <f>'3-φύλλα2α'!D18</f>
        <v>1</v>
      </c>
      <c r="E18" s="590">
        <f>'3-φύλλα2α'!E18</f>
        <v>1</v>
      </c>
      <c r="F18" s="506">
        <v>1</v>
      </c>
      <c r="G18" s="506"/>
      <c r="H18" s="522">
        <f t="shared" si="0"/>
        <v>300</v>
      </c>
      <c r="I18" s="522">
        <f t="shared" si="1"/>
        <v>0</v>
      </c>
      <c r="J18" s="591">
        <f t="shared" si="2"/>
        <v>15</v>
      </c>
      <c r="K18" s="591">
        <f t="shared" si="3"/>
        <v>15</v>
      </c>
      <c r="L18" s="591">
        <f t="shared" si="4"/>
        <v>3</v>
      </c>
      <c r="M18" s="591">
        <f t="shared" si="5"/>
        <v>267</v>
      </c>
      <c r="N18" s="591">
        <f t="shared" si="6"/>
        <v>0</v>
      </c>
      <c r="O18" s="591">
        <f t="shared" si="7"/>
        <v>33</v>
      </c>
      <c r="P18" s="591">
        <f t="shared" si="8"/>
        <v>0</v>
      </c>
      <c r="Q18" s="591">
        <f t="shared" si="9"/>
        <v>33</v>
      </c>
      <c r="R18" s="592">
        <v>2100</v>
      </c>
      <c r="S18" s="555">
        <v>50</v>
      </c>
      <c r="T18" s="592">
        <v>300</v>
      </c>
      <c r="U18" s="592">
        <v>100</v>
      </c>
      <c r="V18" s="555"/>
      <c r="W18" s="555"/>
      <c r="X18" s="555"/>
      <c r="Y18" s="592"/>
      <c r="Z18" s="555"/>
      <c r="AA18" s="592"/>
      <c r="AB18" s="555"/>
      <c r="AC18" s="555"/>
      <c r="AD18" s="555"/>
      <c r="AE18" s="555"/>
      <c r="AF18" s="555"/>
      <c r="AG18" s="555"/>
      <c r="AH18" s="555"/>
      <c r="AI18" s="555"/>
      <c r="AJ18" s="555"/>
      <c r="AK18" s="555"/>
      <c r="AL18" s="555"/>
      <c r="AM18" s="592">
        <f t="shared" si="10"/>
        <v>100</v>
      </c>
      <c r="AN18" s="592">
        <f t="shared" si="11"/>
        <v>2450</v>
      </c>
      <c r="AO18" s="556"/>
    </row>
    <row r="19" spans="1:41">
      <c r="A19" s="695" t="s">
        <v>45</v>
      </c>
      <c r="B19" s="696"/>
      <c r="C19" s="696"/>
      <c r="D19" s="696"/>
      <c r="E19" s="696"/>
      <c r="F19" s="567">
        <f t="shared" ref="F19:W19" si="12">SUM(F3:F18)</f>
        <v>3</v>
      </c>
      <c r="G19" s="567">
        <f t="shared" si="12"/>
        <v>0</v>
      </c>
      <c r="H19" s="567">
        <f t="shared" si="12"/>
        <v>4500</v>
      </c>
      <c r="I19" s="567">
        <f t="shared" si="12"/>
        <v>0</v>
      </c>
      <c r="J19" s="567">
        <f t="shared" si="12"/>
        <v>225</v>
      </c>
      <c r="K19" s="567">
        <f t="shared" si="12"/>
        <v>225</v>
      </c>
      <c r="L19" s="567">
        <f t="shared" si="12"/>
        <v>45</v>
      </c>
      <c r="M19" s="567">
        <f t="shared" si="12"/>
        <v>4005</v>
      </c>
      <c r="N19" s="567">
        <f t="shared" si="12"/>
        <v>0</v>
      </c>
      <c r="O19" s="567">
        <f t="shared" si="12"/>
        <v>495</v>
      </c>
      <c r="P19" s="567">
        <f t="shared" si="12"/>
        <v>0</v>
      </c>
      <c r="Q19" s="567">
        <f t="shared" si="12"/>
        <v>495</v>
      </c>
      <c r="R19" s="567">
        <f t="shared" si="12"/>
        <v>2100</v>
      </c>
      <c r="S19" s="567">
        <f t="shared" si="12"/>
        <v>50</v>
      </c>
      <c r="T19" s="567">
        <f t="shared" si="12"/>
        <v>10800</v>
      </c>
      <c r="U19" s="567">
        <f t="shared" si="12"/>
        <v>600</v>
      </c>
      <c r="V19" s="567">
        <f t="shared" si="12"/>
        <v>0</v>
      </c>
      <c r="W19" s="567">
        <f t="shared" si="12"/>
        <v>0</v>
      </c>
      <c r="X19" s="567"/>
      <c r="Y19" s="567"/>
      <c r="Z19" s="567"/>
      <c r="AA19" s="567">
        <f t="shared" ref="AA19:AF19" si="13">SUM(AA3:AA18)</f>
        <v>0</v>
      </c>
      <c r="AB19" s="567">
        <f t="shared" si="13"/>
        <v>0</v>
      </c>
      <c r="AC19" s="567">
        <f t="shared" si="13"/>
        <v>0</v>
      </c>
      <c r="AD19" s="567">
        <f t="shared" si="13"/>
        <v>0</v>
      </c>
      <c r="AE19" s="567">
        <f t="shared" si="13"/>
        <v>0</v>
      </c>
      <c r="AF19" s="567">
        <f t="shared" si="13"/>
        <v>0</v>
      </c>
      <c r="AG19" s="355"/>
      <c r="AH19" s="567">
        <f>SUM(AH3:AH18)</f>
        <v>0</v>
      </c>
      <c r="AI19" s="567">
        <f>SUM(AI3:AI18)</f>
        <v>0</v>
      </c>
      <c r="AJ19" s="567"/>
      <c r="AK19" s="567"/>
      <c r="AL19" s="567">
        <f>SUM(AL3:AL18)</f>
        <v>0</v>
      </c>
      <c r="AM19" s="567">
        <f>SUM(AM3:AM18)</f>
        <v>600</v>
      </c>
      <c r="AN19" s="567">
        <f>SUM(AN3:AN18)</f>
        <v>12950</v>
      </c>
    </row>
    <row r="21" spans="1:41">
      <c r="R21" s="373" t="s">
        <v>503</v>
      </c>
      <c r="S21" s="178"/>
      <c r="T21" s="368"/>
      <c r="U21" s="368"/>
      <c r="V21" s="178"/>
      <c r="W21" s="178"/>
      <c r="X21" s="179"/>
      <c r="Y21" s="179"/>
      <c r="Z21" s="179"/>
      <c r="AA21" s="179"/>
      <c r="AB21" s="179"/>
      <c r="AC21" s="179"/>
      <c r="AD21" s="179"/>
      <c r="AE21" s="84"/>
      <c r="AF21" s="84"/>
      <c r="AG21" s="84"/>
      <c r="AH21" s="84"/>
      <c r="AI21" s="84"/>
      <c r="AJ21" s="84"/>
      <c r="AK21" s="84"/>
      <c r="AL21" s="84"/>
      <c r="AM21" s="84"/>
      <c r="AN21" s="84"/>
    </row>
    <row r="22" spans="1:41">
      <c r="B22" s="7"/>
      <c r="C22" s="7"/>
      <c r="D22" s="7"/>
      <c r="E22" s="7"/>
      <c r="R22" s="369"/>
      <c r="S22" s="180" t="s">
        <v>500</v>
      </c>
      <c r="T22" s="369"/>
      <c r="U22" s="369"/>
      <c r="V22" s="179"/>
      <c r="W22" s="179"/>
      <c r="X22" s="179"/>
      <c r="Y22" s="179"/>
      <c r="Z22" s="179"/>
      <c r="AA22" s="179"/>
      <c r="AB22" s="179"/>
      <c r="AC22" s="179"/>
      <c r="AD22" s="179"/>
      <c r="AE22" s="84"/>
      <c r="AF22" s="84"/>
      <c r="AG22" s="84"/>
      <c r="AH22" s="84"/>
      <c r="AI22" s="84"/>
      <c r="AJ22" s="84"/>
      <c r="AK22" s="84"/>
      <c r="AL22" s="84"/>
      <c r="AM22" s="84"/>
      <c r="AN22" s="84"/>
    </row>
    <row r="23" spans="1:41">
      <c r="R23" s="369"/>
      <c r="S23" s="179"/>
      <c r="T23" s="373" t="s">
        <v>221</v>
      </c>
      <c r="U23" s="369"/>
      <c r="V23" s="179"/>
      <c r="W23" s="179"/>
      <c r="X23" s="179"/>
      <c r="Y23" s="179"/>
      <c r="Z23" s="179"/>
      <c r="AA23" s="179"/>
      <c r="AB23" s="179"/>
      <c r="AC23" s="179"/>
      <c r="AD23" s="179"/>
      <c r="AE23" s="84"/>
      <c r="AF23" s="84"/>
      <c r="AG23" s="84"/>
      <c r="AH23" s="84"/>
      <c r="AI23" s="84"/>
      <c r="AJ23" s="84"/>
      <c r="AK23" s="84"/>
      <c r="AL23" s="84"/>
      <c r="AM23" s="84"/>
      <c r="AN23" s="84"/>
    </row>
    <row r="24" spans="1:41" ht="15.75">
      <c r="B24" s="366" t="s">
        <v>519</v>
      </c>
      <c r="R24" s="369"/>
      <c r="S24" s="179"/>
      <c r="T24" s="369"/>
      <c r="U24" s="370" t="s">
        <v>222</v>
      </c>
      <c r="V24" s="179"/>
      <c r="W24" s="179"/>
      <c r="X24" s="179"/>
      <c r="Y24" s="179"/>
      <c r="Z24" s="179"/>
      <c r="AA24" s="179"/>
      <c r="AB24" s="179"/>
      <c r="AC24" s="179"/>
      <c r="AD24" s="179"/>
      <c r="AE24" s="84"/>
      <c r="AF24" s="84"/>
      <c r="AG24" s="84"/>
      <c r="AH24" s="84"/>
      <c r="AI24" s="84"/>
      <c r="AJ24" s="84"/>
      <c r="AK24" s="84"/>
      <c r="AL24" s="84"/>
      <c r="AM24" s="84"/>
      <c r="AN24" s="84"/>
    </row>
    <row r="25" spans="1:41">
      <c r="R25" s="369"/>
      <c r="S25" s="179"/>
      <c r="T25" s="369"/>
      <c r="U25" s="369"/>
      <c r="V25" s="177" t="s">
        <v>501</v>
      </c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84"/>
      <c r="AN25" s="84"/>
    </row>
    <row r="26" spans="1:41">
      <c r="B26" s="385"/>
      <c r="R26" s="369"/>
      <c r="S26" s="179"/>
      <c r="T26" s="369"/>
      <c r="U26" s="369"/>
      <c r="V26" s="179"/>
      <c r="W26" s="180" t="s">
        <v>223</v>
      </c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84"/>
      <c r="AN26" s="84"/>
    </row>
    <row r="27" spans="1:41">
      <c r="B27" s="385"/>
      <c r="R27" s="369"/>
      <c r="S27" s="179"/>
      <c r="T27" s="369"/>
      <c r="U27" s="369"/>
      <c r="V27" s="179"/>
      <c r="W27" s="179"/>
      <c r="X27" s="177" t="s">
        <v>224</v>
      </c>
      <c r="Y27" s="177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84"/>
      <c r="AN27" s="84"/>
    </row>
    <row r="28" spans="1:41">
      <c r="B28" s="385"/>
      <c r="H28" s="7">
        <v>2100</v>
      </c>
      <c r="R28" s="369"/>
      <c r="S28" s="179"/>
      <c r="T28" s="369"/>
      <c r="U28" s="369"/>
      <c r="V28" s="179"/>
      <c r="W28" s="179"/>
      <c r="X28" s="179"/>
      <c r="Y28" s="180" t="s">
        <v>251</v>
      </c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84"/>
      <c r="AN28" s="84"/>
    </row>
    <row r="29" spans="1:41">
      <c r="B29" s="385"/>
      <c r="H29" s="7">
        <v>300</v>
      </c>
      <c r="R29" s="369"/>
      <c r="S29" s="179"/>
      <c r="T29" s="369"/>
      <c r="U29" s="369"/>
      <c r="V29" s="179"/>
      <c r="W29" s="179"/>
      <c r="X29" s="179"/>
      <c r="Y29" s="179"/>
      <c r="Z29" s="177" t="s">
        <v>225</v>
      </c>
      <c r="AA29" s="180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84"/>
      <c r="AN29" s="84"/>
      <c r="AO29" s="176"/>
    </row>
    <row r="30" spans="1:41">
      <c r="B30" s="385"/>
      <c r="H30" s="7" t="s">
        <v>550</v>
      </c>
      <c r="R30" s="369"/>
      <c r="S30" s="179"/>
      <c r="T30" s="369"/>
      <c r="U30" s="369"/>
      <c r="V30" s="179"/>
      <c r="W30" s="179"/>
      <c r="X30" s="179"/>
      <c r="Y30" s="179"/>
      <c r="Z30" s="180"/>
      <c r="AA30" s="180" t="s">
        <v>252</v>
      </c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  <c r="AM30" s="84"/>
      <c r="AN30" s="84"/>
      <c r="AO30" s="176"/>
    </row>
    <row r="31" spans="1:41">
      <c r="B31" s="385"/>
      <c r="R31" s="369"/>
      <c r="S31" s="179"/>
      <c r="T31" s="369"/>
      <c r="U31" s="369"/>
      <c r="V31" s="179"/>
      <c r="W31" s="179"/>
      <c r="X31" s="179"/>
      <c r="Y31" s="179"/>
      <c r="Z31" s="179"/>
      <c r="AA31" s="179"/>
      <c r="AB31" s="177" t="s">
        <v>226</v>
      </c>
      <c r="AC31" s="179"/>
      <c r="AD31" s="179"/>
      <c r="AE31" s="179"/>
      <c r="AF31" s="179"/>
      <c r="AG31" s="179"/>
      <c r="AH31" s="179"/>
      <c r="AI31" s="179"/>
      <c r="AJ31" s="179"/>
      <c r="AK31" s="179"/>
      <c r="AL31" s="179"/>
      <c r="AM31" s="84"/>
      <c r="AN31" s="180"/>
    </row>
    <row r="32" spans="1:41">
      <c r="D32" s="322"/>
      <c r="F32" s="322"/>
      <c r="R32" s="369"/>
      <c r="S32" s="179"/>
      <c r="T32" s="369"/>
      <c r="U32" s="369"/>
      <c r="V32" s="179"/>
      <c r="W32" s="179"/>
      <c r="X32" s="179"/>
      <c r="Y32" s="179"/>
      <c r="Z32" s="179"/>
      <c r="AA32" s="179"/>
      <c r="AB32" s="179"/>
      <c r="AC32" s="180" t="s">
        <v>227</v>
      </c>
      <c r="AD32" s="179"/>
      <c r="AE32" s="179"/>
      <c r="AF32" s="179"/>
      <c r="AG32" s="179"/>
      <c r="AH32" s="179"/>
      <c r="AI32" s="179"/>
      <c r="AJ32" s="179"/>
      <c r="AK32" s="179"/>
      <c r="AL32" s="179"/>
      <c r="AM32" s="84"/>
      <c r="AN32" s="84"/>
    </row>
    <row r="33" spans="4:39">
      <c r="D33" s="322"/>
      <c r="F33" s="2"/>
      <c r="R33" s="369"/>
      <c r="S33" s="179"/>
      <c r="T33" s="369"/>
      <c r="U33" s="369"/>
      <c r="V33" s="179"/>
      <c r="W33" s="179"/>
      <c r="X33" s="179"/>
      <c r="Y33" s="179"/>
      <c r="Z33" s="179"/>
      <c r="AA33" s="179"/>
      <c r="AB33" s="179"/>
      <c r="AC33" s="179"/>
      <c r="AD33" s="177" t="s">
        <v>267</v>
      </c>
      <c r="AE33" s="181"/>
      <c r="AF33" s="181"/>
      <c r="AG33" s="181"/>
      <c r="AH33" s="181"/>
      <c r="AI33" s="181"/>
      <c r="AJ33" s="181"/>
      <c r="AK33" s="181"/>
      <c r="AL33" s="181"/>
      <c r="AM33" s="180"/>
    </row>
    <row r="34" spans="4:39">
      <c r="D34" s="322"/>
      <c r="F34" s="2"/>
      <c r="R34" s="371"/>
      <c r="S34" s="84"/>
      <c r="T34" s="371"/>
      <c r="U34" s="371"/>
      <c r="V34" s="179"/>
      <c r="W34" s="179"/>
      <c r="X34" s="179"/>
      <c r="Y34" s="179"/>
      <c r="Z34" s="179"/>
      <c r="AA34" s="179"/>
      <c r="AB34" s="179"/>
      <c r="AC34" s="179"/>
      <c r="AD34" s="179"/>
      <c r="AE34" s="177" t="s">
        <v>268</v>
      </c>
      <c r="AF34" s="180"/>
      <c r="AG34" s="180"/>
      <c r="AH34" s="180"/>
      <c r="AI34" s="180"/>
      <c r="AJ34" s="180"/>
      <c r="AK34" s="180"/>
      <c r="AL34" s="180"/>
      <c r="AM34" s="84"/>
    </row>
    <row r="35" spans="4:39">
      <c r="D35" s="322"/>
      <c r="F35" s="2"/>
      <c r="R35" s="7"/>
      <c r="S35" s="2"/>
      <c r="T35" s="7"/>
      <c r="U35" s="7"/>
      <c r="AF35" s="180" t="s">
        <v>269</v>
      </c>
      <c r="AG35" s="181"/>
      <c r="AH35" s="181"/>
      <c r="AI35" s="181"/>
      <c r="AJ35" s="181"/>
      <c r="AK35" s="181"/>
    </row>
    <row r="36" spans="4:39">
      <c r="D36" s="322"/>
      <c r="E36" s="7"/>
      <c r="F36" s="2"/>
      <c r="M36" s="238"/>
      <c r="AF36" s="179"/>
      <c r="AG36" s="289" t="s">
        <v>270</v>
      </c>
      <c r="AH36" s="289"/>
      <c r="AI36" s="289"/>
      <c r="AJ36" s="289"/>
      <c r="AK36" s="289"/>
      <c r="AL36" s="289"/>
    </row>
    <row r="37" spans="4:39">
      <c r="D37" s="322"/>
      <c r="E37" s="7"/>
      <c r="F37" s="2"/>
      <c r="M37" s="238"/>
      <c r="AG37" s="179"/>
      <c r="AH37" s="177" t="s">
        <v>471</v>
      </c>
      <c r="AI37" s="179"/>
      <c r="AJ37" s="179"/>
      <c r="AK37" s="179"/>
      <c r="AL37" s="180"/>
    </row>
    <row r="38" spans="4:39">
      <c r="D38" s="322"/>
      <c r="F38" s="322"/>
      <c r="AI38" s="180" t="s">
        <v>468</v>
      </c>
      <c r="AJ38" s="180"/>
      <c r="AK38" s="180"/>
    </row>
    <row r="39" spans="4:39">
      <c r="D39" s="322"/>
      <c r="E39" s="352"/>
      <c r="F39" s="2"/>
      <c r="AJ39" s="177" t="s">
        <v>469</v>
      </c>
      <c r="AK39" s="179"/>
    </row>
    <row r="40" spans="4:39">
      <c r="D40" s="322"/>
      <c r="F40" s="2"/>
      <c r="AK40" s="180" t="s">
        <v>470</v>
      </c>
    </row>
    <row r="41" spans="4:39">
      <c r="D41" s="322"/>
      <c r="F41" s="2"/>
    </row>
    <row r="42" spans="4:39">
      <c r="D42" s="322"/>
      <c r="E42" s="7"/>
      <c r="F42" s="2"/>
    </row>
    <row r="43" spans="4:39">
      <c r="E43" s="7"/>
      <c r="F43" s="2"/>
    </row>
    <row r="44" spans="4:39">
      <c r="F44" s="322"/>
    </row>
  </sheetData>
  <mergeCells count="10">
    <mergeCell ref="F1:L1"/>
    <mergeCell ref="M1:N1"/>
    <mergeCell ref="O1:P1"/>
    <mergeCell ref="Q1:Q2"/>
    <mergeCell ref="R1:AO1"/>
    <mergeCell ref="A19:E19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1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11.42578125" style="7" customWidth="1"/>
    <col min="2" max="2" width="53.42578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717" t="s">
        <v>31</v>
      </c>
      <c r="B1" s="718"/>
      <c r="C1" s="718"/>
      <c r="D1" s="719"/>
      <c r="E1" s="730" t="s">
        <v>527</v>
      </c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14" t="s">
        <v>68</v>
      </c>
      <c r="S1" s="736" t="s">
        <v>154</v>
      </c>
      <c r="T1" s="717" t="s">
        <v>13</v>
      </c>
      <c r="U1" s="718"/>
      <c r="V1" s="718"/>
      <c r="W1" s="718"/>
      <c r="X1" s="718"/>
      <c r="Y1" s="718"/>
      <c r="Z1" s="718"/>
      <c r="AA1" s="718"/>
      <c r="AB1" s="718"/>
      <c r="AC1" s="719"/>
      <c r="AD1" s="729" t="s">
        <v>14</v>
      </c>
      <c r="AE1" s="729"/>
      <c r="AF1" s="729"/>
      <c r="AG1" s="729"/>
      <c r="AH1" s="729"/>
      <c r="AI1" s="729"/>
      <c r="AJ1" s="729"/>
      <c r="AK1" s="729"/>
      <c r="AL1" s="729"/>
      <c r="AM1" s="717" t="s">
        <v>15</v>
      </c>
      <c r="AN1" s="718"/>
      <c r="AO1" s="718"/>
      <c r="AP1" s="718"/>
      <c r="AQ1" s="718"/>
      <c r="AR1" s="718"/>
      <c r="AS1" s="718"/>
      <c r="AT1" s="718"/>
      <c r="AU1" s="718"/>
      <c r="AV1" s="719"/>
      <c r="AW1" s="720" t="s">
        <v>16</v>
      </c>
      <c r="AX1" s="720"/>
      <c r="AY1" s="720"/>
      <c r="AZ1" s="720"/>
      <c r="BA1" s="720"/>
      <c r="BB1" s="720"/>
      <c r="BC1" s="720"/>
      <c r="BD1" s="720"/>
      <c r="BE1" s="721" t="s">
        <v>17</v>
      </c>
      <c r="BF1" s="722"/>
      <c r="BG1" s="722"/>
      <c r="BH1" s="722"/>
      <c r="BI1" s="723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246</v>
      </c>
      <c r="H2" s="37" t="s">
        <v>71</v>
      </c>
      <c r="I2" s="734" t="s">
        <v>29</v>
      </c>
      <c r="J2" s="735"/>
      <c r="K2" s="37" t="s">
        <v>145</v>
      </c>
      <c r="L2" s="37" t="s">
        <v>146</v>
      </c>
      <c r="M2" s="37" t="s">
        <v>90</v>
      </c>
      <c r="N2" s="37" t="s">
        <v>505</v>
      </c>
      <c r="O2" s="37" t="s">
        <v>153</v>
      </c>
      <c r="P2" s="92" t="s">
        <v>96</v>
      </c>
      <c r="Q2" s="114" t="s">
        <v>95</v>
      </c>
      <c r="R2" s="715"/>
      <c r="S2" s="737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724" t="s">
        <v>29</v>
      </c>
      <c r="AC2" s="725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732" t="s">
        <v>29</v>
      </c>
      <c r="AL2" s="733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724" t="s">
        <v>29</v>
      </c>
      <c r="AV2" s="725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724" t="s">
        <v>29</v>
      </c>
      <c r="BI2" s="725"/>
    </row>
    <row r="3" spans="1:61" s="5" customFormat="1">
      <c r="A3" s="332" t="str">
        <f>'1-συμβολαια'!A3</f>
        <v>1ο τραπ</v>
      </c>
      <c r="B3" s="560" t="str">
        <f>'1-συμβολαια'!C3</f>
        <v>δάνειο χρεωλυτικό</v>
      </c>
      <c r="C3" s="290" t="str">
        <f>'4-πολλυπρ'!D3</f>
        <v>τραπεζα [= …???</v>
      </c>
      <c r="D3" s="290" t="str">
        <f>'4-πολλυπρ'!I3</f>
        <v xml:space="preserve">219-127κ </v>
      </c>
      <c r="E3" s="290"/>
      <c r="F3" s="561"/>
      <c r="G3" s="318"/>
      <c r="H3" s="318"/>
      <c r="I3" s="562"/>
      <c r="J3" s="562"/>
      <c r="K3" s="318"/>
      <c r="L3" s="318"/>
      <c r="M3" s="318"/>
      <c r="N3" s="318"/>
      <c r="O3" s="318">
        <f t="shared" ref="O3:O18" si="0">K3+L3</f>
        <v>0</v>
      </c>
      <c r="P3" s="290"/>
      <c r="Q3" s="290"/>
      <c r="R3" s="290"/>
      <c r="S3" s="563"/>
      <c r="T3" s="328"/>
      <c r="U3" s="71"/>
      <c r="V3" s="564" t="s">
        <v>405</v>
      </c>
      <c r="W3" s="71"/>
      <c r="X3" s="564" t="s">
        <v>9</v>
      </c>
      <c r="Y3" s="331"/>
      <c r="Z3" s="71"/>
      <c r="AA3" s="71"/>
      <c r="AB3" s="71"/>
      <c r="AC3" s="71"/>
      <c r="AD3" s="328"/>
      <c r="AE3" s="71"/>
      <c r="AF3" s="71"/>
      <c r="AG3" s="71"/>
      <c r="AH3" s="71"/>
      <c r="AI3" s="295"/>
      <c r="AJ3" s="295"/>
      <c r="AK3" s="295"/>
      <c r="AL3" s="71"/>
      <c r="AM3" s="71"/>
      <c r="AN3" s="71"/>
      <c r="AO3" s="564" t="s">
        <v>405</v>
      </c>
      <c r="AP3" s="71"/>
      <c r="AQ3" s="564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28"/>
      <c r="BH3" s="71"/>
      <c r="BI3" s="71"/>
    </row>
    <row r="4" spans="1:61" s="5" customFormat="1">
      <c r="A4" s="332">
        <f>'1-συμβολαια'!A4</f>
        <v>0</v>
      </c>
      <c r="B4" s="560" t="str">
        <f>'1-συμβολαια'!C4</f>
        <v>υποθήκη</v>
      </c>
      <c r="C4" s="290" t="str">
        <f>'4-πολλυπρ'!D4</f>
        <v>τραπεζα [= …???</v>
      </c>
      <c r="D4" s="290" t="str">
        <f>'4-πολλυπρ'!I4</f>
        <v xml:space="preserve">219-127κ </v>
      </c>
      <c r="E4" s="290">
        <v>2</v>
      </c>
      <c r="F4" s="561">
        <f t="shared" ref="F4:F18" si="1">E4*300</f>
        <v>600</v>
      </c>
      <c r="G4" s="318">
        <v>300</v>
      </c>
      <c r="H4" s="318">
        <f t="shared" ref="H4:H18" si="2">F4+G4</f>
        <v>900</v>
      </c>
      <c r="I4" s="562" t="s">
        <v>151</v>
      </c>
      <c r="J4" s="562" t="s">
        <v>152</v>
      </c>
      <c r="K4" s="318">
        <v>500</v>
      </c>
      <c r="L4" s="318">
        <v>500</v>
      </c>
      <c r="M4" s="318">
        <v>80</v>
      </c>
      <c r="N4" s="318">
        <v>65</v>
      </c>
      <c r="O4" s="318">
        <f t="shared" si="0"/>
        <v>1000</v>
      </c>
      <c r="P4" s="290"/>
      <c r="Q4" s="290"/>
      <c r="R4" s="290"/>
      <c r="S4" s="563"/>
      <c r="T4" s="328"/>
      <c r="U4" s="71"/>
      <c r="V4" s="564" t="s">
        <v>405</v>
      </c>
      <c r="W4" s="71"/>
      <c r="X4" s="564" t="s">
        <v>9</v>
      </c>
      <c r="Y4" s="331"/>
      <c r="Z4" s="71"/>
      <c r="AA4" s="71"/>
      <c r="AB4" s="71"/>
      <c r="AC4" s="71"/>
      <c r="AD4" s="328"/>
      <c r="AE4" s="71"/>
      <c r="AF4" s="71"/>
      <c r="AG4" s="71"/>
      <c r="AH4" s="71"/>
      <c r="AI4" s="295"/>
      <c r="AJ4" s="295"/>
      <c r="AK4" s="295"/>
      <c r="AL4" s="71"/>
      <c r="AM4" s="71"/>
      <c r="AN4" s="71"/>
      <c r="AO4" s="564" t="s">
        <v>405</v>
      </c>
      <c r="AP4" s="71"/>
      <c r="AQ4" s="564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28"/>
      <c r="BH4" s="71"/>
      <c r="BI4" s="71"/>
    </row>
    <row r="5" spans="1:61" s="5" customFormat="1" ht="12" thickBot="1">
      <c r="A5" s="595">
        <f>'1-συμβολαια'!A5</f>
        <v>0</v>
      </c>
      <c r="B5" s="596" t="str">
        <f>'1-συμβολαια'!C5</f>
        <v>δανείου ΤΟΚΟΙ</v>
      </c>
      <c r="C5" s="416" t="str">
        <f>'4-πολλυπρ'!D5</f>
        <v>τραπεζα [= …???</v>
      </c>
      <c r="D5" s="416" t="str">
        <f>'4-πολλυπρ'!I5</f>
        <v xml:space="preserve">219-127κ </v>
      </c>
      <c r="E5" s="416"/>
      <c r="F5" s="597"/>
      <c r="G5" s="416"/>
      <c r="H5" s="416"/>
      <c r="I5" s="598"/>
      <c r="J5" s="598"/>
      <c r="K5" s="416"/>
      <c r="L5" s="416"/>
      <c r="M5" s="416"/>
      <c r="N5" s="416"/>
      <c r="O5" s="416">
        <f t="shared" ref="O5:O14" si="3">K5+L5</f>
        <v>0</v>
      </c>
      <c r="P5" s="416"/>
      <c r="Q5" s="416"/>
      <c r="R5" s="416"/>
      <c r="S5" s="599"/>
      <c r="T5" s="436"/>
      <c r="U5" s="422"/>
      <c r="V5" s="600" t="s">
        <v>405</v>
      </c>
      <c r="W5" s="422"/>
      <c r="X5" s="600" t="s">
        <v>9</v>
      </c>
      <c r="Y5" s="437"/>
      <c r="Z5" s="422"/>
      <c r="AA5" s="422"/>
      <c r="AB5" s="422"/>
      <c r="AC5" s="422"/>
      <c r="AD5" s="436"/>
      <c r="AE5" s="422"/>
      <c r="AF5" s="422"/>
      <c r="AG5" s="422"/>
      <c r="AH5" s="422"/>
      <c r="AI5" s="418"/>
      <c r="AJ5" s="418"/>
      <c r="AK5" s="295"/>
      <c r="AL5" s="71"/>
      <c r="AM5" s="71"/>
      <c r="AN5" s="71"/>
      <c r="AO5" s="564" t="s">
        <v>405</v>
      </c>
      <c r="AP5" s="71"/>
      <c r="AQ5" s="564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28"/>
      <c r="BH5" s="71"/>
      <c r="BI5" s="71"/>
    </row>
    <row r="6" spans="1:61" s="5" customFormat="1">
      <c r="A6" s="614" t="str">
        <f>'1-συμβολαια'!A6</f>
        <v>2ο τραπ</v>
      </c>
      <c r="B6" s="560" t="str">
        <f>'1-συμβολαια'!C6</f>
        <v>δάνειο χρεωλυτικό</v>
      </c>
      <c r="C6" s="318" t="str">
        <f>'4-πολλυπρ'!D6</f>
        <v>τραπεζα [= …???</v>
      </c>
      <c r="D6" s="318" t="str">
        <f>'4-πολλυπρ'!I6</f>
        <v xml:space="preserve">219-127κ </v>
      </c>
      <c r="E6" s="318"/>
      <c r="F6" s="561"/>
      <c r="G6" s="318"/>
      <c r="H6" s="318"/>
      <c r="I6" s="562"/>
      <c r="J6" s="562"/>
      <c r="K6" s="318"/>
      <c r="L6" s="318"/>
      <c r="M6" s="318"/>
      <c r="N6" s="318"/>
      <c r="O6" s="318">
        <f t="shared" si="3"/>
        <v>0</v>
      </c>
      <c r="P6" s="318"/>
      <c r="Q6" s="318"/>
      <c r="R6" s="318"/>
      <c r="S6" s="593"/>
      <c r="T6" s="438"/>
      <c r="U6" s="333"/>
      <c r="V6" s="594" t="s">
        <v>405</v>
      </c>
      <c r="W6" s="333"/>
      <c r="X6" s="594" t="s">
        <v>9</v>
      </c>
      <c r="Y6" s="327"/>
      <c r="Z6" s="333"/>
      <c r="AA6" s="333"/>
      <c r="AB6" s="333"/>
      <c r="AC6" s="333"/>
      <c r="AD6" s="438"/>
      <c r="AE6" s="333"/>
      <c r="AF6" s="333"/>
      <c r="AG6" s="333"/>
      <c r="AH6" s="333"/>
      <c r="AI6" s="292"/>
      <c r="AJ6" s="292"/>
      <c r="AK6" s="295"/>
      <c r="AL6" s="71"/>
      <c r="AM6" s="71"/>
      <c r="AN6" s="71"/>
      <c r="AO6" s="564" t="s">
        <v>405</v>
      </c>
      <c r="AP6" s="71"/>
      <c r="AQ6" s="564" t="s">
        <v>9</v>
      </c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328"/>
      <c r="BH6" s="71"/>
      <c r="BI6" s="71"/>
    </row>
    <row r="7" spans="1:61" s="5" customFormat="1">
      <c r="A7" s="615">
        <f>'1-συμβολαια'!A7</f>
        <v>0</v>
      </c>
      <c r="B7" s="560" t="str">
        <f>'1-συμβολαια'!C7</f>
        <v>υποθήκη</v>
      </c>
      <c r="C7" s="290" t="str">
        <f>'4-πολλυπρ'!D7</f>
        <v>τραπεζα [= …???</v>
      </c>
      <c r="D7" s="290" t="str">
        <f>'4-πολλυπρ'!I7</f>
        <v xml:space="preserve">219-127κ </v>
      </c>
      <c r="E7" s="290">
        <v>2</v>
      </c>
      <c r="F7" s="561">
        <f t="shared" ref="F7:F13" si="4">E7*300</f>
        <v>600</v>
      </c>
      <c r="G7" s="318">
        <v>300</v>
      </c>
      <c r="H7" s="318">
        <f t="shared" ref="H7:H13" si="5">F7+G7</f>
        <v>900</v>
      </c>
      <c r="I7" s="562" t="s">
        <v>151</v>
      </c>
      <c r="J7" s="562" t="s">
        <v>152</v>
      </c>
      <c r="K7" s="318">
        <v>500</v>
      </c>
      <c r="L7" s="318">
        <v>500</v>
      </c>
      <c r="M7" s="318">
        <v>80</v>
      </c>
      <c r="N7" s="318">
        <v>65</v>
      </c>
      <c r="O7" s="318">
        <f t="shared" si="3"/>
        <v>1000</v>
      </c>
      <c r="P7" s="290"/>
      <c r="Q7" s="290"/>
      <c r="R7" s="290"/>
      <c r="S7" s="563"/>
      <c r="T7" s="328"/>
      <c r="U7" s="71"/>
      <c r="V7" s="564" t="s">
        <v>405</v>
      </c>
      <c r="W7" s="71"/>
      <c r="X7" s="564" t="s">
        <v>9</v>
      </c>
      <c r="Y7" s="331"/>
      <c r="Z7" s="71"/>
      <c r="AA7" s="71"/>
      <c r="AB7" s="71"/>
      <c r="AC7" s="71"/>
      <c r="AD7" s="328"/>
      <c r="AE7" s="71"/>
      <c r="AF7" s="71"/>
      <c r="AG7" s="71"/>
      <c r="AH7" s="71"/>
      <c r="AI7" s="295"/>
      <c r="AJ7" s="295"/>
      <c r="AK7" s="295"/>
      <c r="AL7" s="71"/>
      <c r="AM7" s="71"/>
      <c r="AN7" s="71"/>
      <c r="AO7" s="564" t="s">
        <v>405</v>
      </c>
      <c r="AP7" s="71"/>
      <c r="AQ7" s="564" t="s">
        <v>9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328"/>
      <c r="BH7" s="71"/>
      <c r="BI7" s="71"/>
    </row>
    <row r="8" spans="1:61" s="5" customFormat="1" ht="12" thickBot="1">
      <c r="A8" s="616">
        <f>'1-συμβολαια'!A8</f>
        <v>0</v>
      </c>
      <c r="B8" s="596" t="str">
        <f>'1-συμβολαια'!C8</f>
        <v>δανείου ΤΟΚΟΙ</v>
      </c>
      <c r="C8" s="416" t="str">
        <f>'4-πολλυπρ'!D8</f>
        <v>τραπεζα [= …???</v>
      </c>
      <c r="D8" s="416" t="str">
        <f>'4-πολλυπρ'!I8</f>
        <v xml:space="preserve">219-127κ </v>
      </c>
      <c r="E8" s="416"/>
      <c r="F8" s="597"/>
      <c r="G8" s="416"/>
      <c r="H8" s="416"/>
      <c r="I8" s="598"/>
      <c r="J8" s="598"/>
      <c r="K8" s="416"/>
      <c r="L8" s="416"/>
      <c r="M8" s="416"/>
      <c r="N8" s="416"/>
      <c r="O8" s="416">
        <f t="shared" si="3"/>
        <v>0</v>
      </c>
      <c r="P8" s="416"/>
      <c r="Q8" s="416"/>
      <c r="R8" s="416"/>
      <c r="S8" s="599"/>
      <c r="T8" s="436"/>
      <c r="U8" s="422"/>
      <c r="V8" s="600" t="s">
        <v>405</v>
      </c>
      <c r="W8" s="71"/>
      <c r="X8" s="564" t="s">
        <v>9</v>
      </c>
      <c r="Y8" s="331"/>
      <c r="Z8" s="71"/>
      <c r="AA8" s="71"/>
      <c r="AB8" s="71"/>
      <c r="AC8" s="71"/>
      <c r="AD8" s="328"/>
      <c r="AE8" s="71"/>
      <c r="AF8" s="71"/>
      <c r="AG8" s="71"/>
      <c r="AH8" s="71"/>
      <c r="AI8" s="295"/>
      <c r="AJ8" s="295"/>
      <c r="AK8" s="295"/>
      <c r="AL8" s="71"/>
      <c r="AM8" s="71"/>
      <c r="AN8" s="71"/>
      <c r="AO8" s="564" t="s">
        <v>405</v>
      </c>
      <c r="AP8" s="71"/>
      <c r="AQ8" s="564" t="s">
        <v>9</v>
      </c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328"/>
      <c r="BH8" s="71"/>
      <c r="BI8" s="71"/>
    </row>
    <row r="9" spans="1:61" s="5" customFormat="1">
      <c r="A9" s="601" t="str">
        <f>'1-συμβολαια'!A9</f>
        <v>3ο τραπ</v>
      </c>
      <c r="B9" s="560" t="str">
        <f>'1-συμβολαια'!C9</f>
        <v>δάνειο χρεωλυτικό</v>
      </c>
      <c r="C9" s="318" t="str">
        <f>'4-πολλυπρ'!D9</f>
        <v>τραπεζα [= …???</v>
      </c>
      <c r="D9" s="318" t="str">
        <f>'4-πολλυπρ'!I9</f>
        <v xml:space="preserve">219-127κ </v>
      </c>
      <c r="E9" s="318"/>
      <c r="F9" s="561"/>
      <c r="G9" s="318"/>
      <c r="H9" s="318"/>
      <c r="I9" s="562"/>
      <c r="J9" s="562"/>
      <c r="K9" s="318"/>
      <c r="L9" s="318"/>
      <c r="M9" s="318"/>
      <c r="N9" s="318"/>
      <c r="O9" s="318">
        <f t="shared" si="3"/>
        <v>0</v>
      </c>
      <c r="P9" s="318"/>
      <c r="Q9" s="318"/>
      <c r="R9" s="318"/>
      <c r="S9" s="593"/>
      <c r="T9" s="438"/>
      <c r="U9" s="333"/>
      <c r="V9" s="594" t="s">
        <v>405</v>
      </c>
      <c r="W9" s="71"/>
      <c r="X9" s="564" t="s">
        <v>9</v>
      </c>
      <c r="Y9" s="331"/>
      <c r="Z9" s="71"/>
      <c r="AA9" s="71"/>
      <c r="AB9" s="71"/>
      <c r="AC9" s="71"/>
      <c r="AD9" s="328"/>
      <c r="AE9" s="71"/>
      <c r="AF9" s="71"/>
      <c r="AG9" s="71"/>
      <c r="AH9" s="71"/>
      <c r="AI9" s="295"/>
      <c r="AJ9" s="295"/>
      <c r="AK9" s="295"/>
      <c r="AL9" s="71"/>
      <c r="AM9" s="71"/>
      <c r="AN9" s="71"/>
      <c r="AO9" s="564" t="s">
        <v>405</v>
      </c>
      <c r="AP9" s="71"/>
      <c r="AQ9" s="564" t="s">
        <v>9</v>
      </c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328"/>
      <c r="BH9" s="71"/>
      <c r="BI9" s="71"/>
    </row>
    <row r="10" spans="1:61" s="5" customFormat="1">
      <c r="A10" s="332">
        <f>'1-συμβολαια'!A10</f>
        <v>0</v>
      </c>
      <c r="B10" s="560" t="str">
        <f>'1-συμβολαια'!C10</f>
        <v>υποθήκη</v>
      </c>
      <c r="C10" s="290" t="str">
        <f>'4-πολλυπρ'!D10</f>
        <v>τραπεζα [= …???</v>
      </c>
      <c r="D10" s="290" t="str">
        <f>'4-πολλυπρ'!I10</f>
        <v xml:space="preserve">219-127κ </v>
      </c>
      <c r="E10" s="290">
        <v>2</v>
      </c>
      <c r="F10" s="561">
        <f t="shared" si="4"/>
        <v>600</v>
      </c>
      <c r="G10" s="318">
        <v>300</v>
      </c>
      <c r="H10" s="318">
        <f t="shared" si="5"/>
        <v>900</v>
      </c>
      <c r="I10" s="562" t="s">
        <v>151</v>
      </c>
      <c r="J10" s="562" t="s">
        <v>152</v>
      </c>
      <c r="K10" s="318">
        <v>500</v>
      </c>
      <c r="L10" s="318">
        <v>500</v>
      </c>
      <c r="M10" s="318">
        <v>80</v>
      </c>
      <c r="N10" s="318">
        <v>65</v>
      </c>
      <c r="O10" s="318">
        <f t="shared" si="3"/>
        <v>1000</v>
      </c>
      <c r="P10" s="290"/>
      <c r="Q10" s="290"/>
      <c r="R10" s="290"/>
      <c r="S10" s="563"/>
      <c r="T10" s="328"/>
      <c r="U10" s="71"/>
      <c r="V10" s="564" t="s">
        <v>405</v>
      </c>
      <c r="W10" s="71"/>
      <c r="X10" s="564" t="s">
        <v>9</v>
      </c>
      <c r="Y10" s="331"/>
      <c r="Z10" s="71"/>
      <c r="AA10" s="71"/>
      <c r="AB10" s="71"/>
      <c r="AC10" s="71"/>
      <c r="AD10" s="328"/>
      <c r="AE10" s="71"/>
      <c r="AF10" s="71"/>
      <c r="AG10" s="71"/>
      <c r="AH10" s="71"/>
      <c r="AI10" s="295"/>
      <c r="AJ10" s="295"/>
      <c r="AK10" s="295"/>
      <c r="AL10" s="71"/>
      <c r="AM10" s="71"/>
      <c r="AN10" s="71"/>
      <c r="AO10" s="564" t="s">
        <v>405</v>
      </c>
      <c r="AP10" s="71"/>
      <c r="AQ10" s="564" t="s">
        <v>9</v>
      </c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328"/>
      <c r="BH10" s="71"/>
      <c r="BI10" s="71"/>
    </row>
    <row r="11" spans="1:61" s="5" customFormat="1" ht="12" thickBot="1">
      <c r="A11" s="595">
        <f>'1-συμβολαια'!A11</f>
        <v>0</v>
      </c>
      <c r="B11" s="596" t="str">
        <f>'1-συμβολαια'!C11</f>
        <v>δανείου ΤΟΚΟΙ</v>
      </c>
      <c r="C11" s="416" t="str">
        <f>'4-πολλυπρ'!D11</f>
        <v>τραπεζα [= …???</v>
      </c>
      <c r="D11" s="416" t="str">
        <f>'4-πολλυπρ'!I11</f>
        <v xml:space="preserve">219-127κ </v>
      </c>
      <c r="E11" s="416"/>
      <c r="F11" s="597"/>
      <c r="G11" s="416"/>
      <c r="H11" s="416"/>
      <c r="I11" s="598"/>
      <c r="J11" s="598"/>
      <c r="K11" s="416"/>
      <c r="L11" s="416"/>
      <c r="M11" s="416"/>
      <c r="N11" s="416"/>
      <c r="O11" s="416">
        <f t="shared" si="3"/>
        <v>0</v>
      </c>
      <c r="P11" s="416"/>
      <c r="Q11" s="416"/>
      <c r="R11" s="416"/>
      <c r="S11" s="599"/>
      <c r="T11" s="436"/>
      <c r="U11" s="422"/>
      <c r="V11" s="600" t="s">
        <v>405</v>
      </c>
      <c r="W11" s="71"/>
      <c r="X11" s="564" t="s">
        <v>9</v>
      </c>
      <c r="Y11" s="331"/>
      <c r="Z11" s="71"/>
      <c r="AA11" s="71"/>
      <c r="AB11" s="71"/>
      <c r="AC11" s="71"/>
      <c r="AD11" s="328"/>
      <c r="AE11" s="71"/>
      <c r="AF11" s="71"/>
      <c r="AG11" s="71"/>
      <c r="AH11" s="71"/>
      <c r="AI11" s="295"/>
      <c r="AJ11" s="295"/>
      <c r="AK11" s="295"/>
      <c r="AL11" s="71"/>
      <c r="AM11" s="71"/>
      <c r="AN11" s="71"/>
      <c r="AO11" s="564" t="s">
        <v>405</v>
      </c>
      <c r="AP11" s="71"/>
      <c r="AQ11" s="564" t="s">
        <v>9</v>
      </c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328"/>
      <c r="BH11" s="71"/>
      <c r="BI11" s="71"/>
    </row>
    <row r="12" spans="1:61" s="5" customFormat="1">
      <c r="A12" s="614" t="str">
        <f>'1-συμβολαια'!A12</f>
        <v>4ο τραπ</v>
      </c>
      <c r="B12" s="560" t="str">
        <f>'1-συμβολαια'!C12</f>
        <v>δάνειο τοκοχρεωλυτικό</v>
      </c>
      <c r="C12" s="318" t="str">
        <f>'4-πολλυπρ'!D12</f>
        <v>τραπεζα [= …???</v>
      </c>
      <c r="D12" s="318" t="str">
        <f>'4-πολλυπρ'!I12</f>
        <v xml:space="preserve">219-127κ </v>
      </c>
      <c r="E12" s="318"/>
      <c r="F12" s="561"/>
      <c r="G12" s="318"/>
      <c r="H12" s="318"/>
      <c r="I12" s="562"/>
      <c r="J12" s="562"/>
      <c r="K12" s="318"/>
      <c r="L12" s="318"/>
      <c r="M12" s="318"/>
      <c r="N12" s="318"/>
      <c r="O12" s="318">
        <f t="shared" si="3"/>
        <v>0</v>
      </c>
      <c r="P12" s="318"/>
      <c r="Q12" s="318"/>
      <c r="R12" s="318"/>
      <c r="S12" s="593"/>
      <c r="T12" s="438"/>
      <c r="U12" s="333"/>
      <c r="V12" s="594" t="s">
        <v>405</v>
      </c>
      <c r="W12" s="71"/>
      <c r="X12" s="564" t="s">
        <v>9</v>
      </c>
      <c r="Y12" s="331"/>
      <c r="Z12" s="71"/>
      <c r="AA12" s="71"/>
      <c r="AB12" s="71"/>
      <c r="AC12" s="71"/>
      <c r="AD12" s="328"/>
      <c r="AE12" s="71"/>
      <c r="AF12" s="71"/>
      <c r="AG12" s="71"/>
      <c r="AH12" s="71"/>
      <c r="AI12" s="295"/>
      <c r="AJ12" s="295"/>
      <c r="AK12" s="295"/>
      <c r="AL12" s="71"/>
      <c r="AM12" s="71"/>
      <c r="AN12" s="71"/>
      <c r="AO12" s="564" t="s">
        <v>405</v>
      </c>
      <c r="AP12" s="71"/>
      <c r="AQ12" s="564" t="s">
        <v>9</v>
      </c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328"/>
      <c r="BH12" s="71"/>
      <c r="BI12" s="71"/>
    </row>
    <row r="13" spans="1:61" s="5" customFormat="1">
      <c r="A13" s="615">
        <f>'1-συμβολαια'!A13</f>
        <v>0</v>
      </c>
      <c r="B13" s="560" t="str">
        <f>'1-συμβολαια'!C13</f>
        <v>υποθήκη δανείου</v>
      </c>
      <c r="C13" s="290" t="str">
        <f>'4-πολλυπρ'!D13</f>
        <v>τραπεζα [= …???</v>
      </c>
      <c r="D13" s="290" t="str">
        <f>'4-πολλυπρ'!I13</f>
        <v xml:space="preserve">219-127κ </v>
      </c>
      <c r="E13" s="290">
        <v>2</v>
      </c>
      <c r="F13" s="561">
        <f t="shared" si="4"/>
        <v>600</v>
      </c>
      <c r="G13" s="318">
        <v>300</v>
      </c>
      <c r="H13" s="318">
        <f t="shared" si="5"/>
        <v>900</v>
      </c>
      <c r="I13" s="562" t="s">
        <v>151</v>
      </c>
      <c r="J13" s="562" t="s">
        <v>152</v>
      </c>
      <c r="K13" s="318">
        <v>500</v>
      </c>
      <c r="L13" s="318">
        <v>500</v>
      </c>
      <c r="M13" s="318">
        <v>80</v>
      </c>
      <c r="N13" s="318">
        <v>65</v>
      </c>
      <c r="O13" s="318">
        <f t="shared" si="3"/>
        <v>1000</v>
      </c>
      <c r="P13" s="290"/>
      <c r="Q13" s="290"/>
      <c r="R13" s="290"/>
      <c r="S13" s="563"/>
      <c r="T13" s="328"/>
      <c r="U13" s="71"/>
      <c r="V13" s="564" t="s">
        <v>405</v>
      </c>
      <c r="W13" s="71"/>
      <c r="X13" s="564" t="s">
        <v>9</v>
      </c>
      <c r="Y13" s="331"/>
      <c r="Z13" s="71"/>
      <c r="AA13" s="71"/>
      <c r="AB13" s="71"/>
      <c r="AC13" s="71"/>
      <c r="AD13" s="328"/>
      <c r="AE13" s="71"/>
      <c r="AF13" s="71"/>
      <c r="AG13" s="71"/>
      <c r="AH13" s="71"/>
      <c r="AI13" s="295"/>
      <c r="AJ13" s="295"/>
      <c r="AK13" s="295"/>
      <c r="AL13" s="71"/>
      <c r="AM13" s="71"/>
      <c r="AN13" s="71"/>
      <c r="AO13" s="564" t="s">
        <v>405</v>
      </c>
      <c r="AP13" s="71"/>
      <c r="AQ13" s="564" t="s">
        <v>9</v>
      </c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328"/>
      <c r="BH13" s="71"/>
      <c r="BI13" s="71"/>
    </row>
    <row r="14" spans="1:61" s="5" customFormat="1" ht="12" thickBot="1">
      <c r="A14" s="616">
        <f>'1-συμβολαια'!A14</f>
        <v>0</v>
      </c>
      <c r="B14" s="596" t="str">
        <f>'1-συμβολαια'!C14</f>
        <v>δανείου ΤΟΚΟΙ</v>
      </c>
      <c r="C14" s="416" t="str">
        <f>'4-πολλυπρ'!D14</f>
        <v>τραπεζα [= …???</v>
      </c>
      <c r="D14" s="416" t="str">
        <f>'4-πολλυπρ'!I14</f>
        <v xml:space="preserve">219-127κ </v>
      </c>
      <c r="E14" s="416"/>
      <c r="F14" s="597"/>
      <c r="G14" s="416"/>
      <c r="H14" s="416"/>
      <c r="I14" s="598"/>
      <c r="J14" s="598"/>
      <c r="K14" s="416"/>
      <c r="L14" s="416"/>
      <c r="M14" s="416"/>
      <c r="N14" s="416"/>
      <c r="O14" s="416">
        <f t="shared" si="3"/>
        <v>0</v>
      </c>
      <c r="P14" s="416"/>
      <c r="Q14" s="416"/>
      <c r="R14" s="416"/>
      <c r="S14" s="599"/>
      <c r="T14" s="436"/>
      <c r="U14" s="422"/>
      <c r="V14" s="600" t="s">
        <v>405</v>
      </c>
      <c r="W14" s="71"/>
      <c r="X14" s="564" t="s">
        <v>9</v>
      </c>
      <c r="Y14" s="331"/>
      <c r="Z14" s="71"/>
      <c r="AA14" s="71"/>
      <c r="AB14" s="71"/>
      <c r="AC14" s="71"/>
      <c r="AD14" s="328"/>
      <c r="AE14" s="71"/>
      <c r="AF14" s="71"/>
      <c r="AG14" s="71"/>
      <c r="AH14" s="71"/>
      <c r="AI14" s="295"/>
      <c r="AJ14" s="295"/>
      <c r="AK14" s="295"/>
      <c r="AL14" s="71"/>
      <c r="AM14" s="71"/>
      <c r="AN14" s="71"/>
      <c r="AO14" s="564" t="s">
        <v>405</v>
      </c>
      <c r="AP14" s="71"/>
      <c r="AQ14" s="564" t="s">
        <v>9</v>
      </c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328"/>
      <c r="BH14" s="71"/>
      <c r="BI14" s="71"/>
    </row>
    <row r="15" spans="1:61" s="5" customFormat="1">
      <c r="A15" s="601" t="str">
        <f>'1-συμβολαια'!A15</f>
        <v>5ο</v>
      </c>
      <c r="B15" s="560" t="str">
        <f>'1-συμβολαια'!C15</f>
        <v>δάνειο τοκοχρεωλυτικό</v>
      </c>
      <c r="C15" s="318" t="str">
        <f>'4-πολλυπρ'!D15</f>
        <v>τραπεζα [= …???</v>
      </c>
      <c r="D15" s="318" t="str">
        <f>'4-πολλυπρ'!I15</f>
        <v xml:space="preserve">219-127κ </v>
      </c>
      <c r="E15" s="318"/>
      <c r="F15" s="561"/>
      <c r="G15" s="318"/>
      <c r="H15" s="318"/>
      <c r="I15" s="562"/>
      <c r="J15" s="562"/>
      <c r="K15" s="318"/>
      <c r="L15" s="318"/>
      <c r="M15" s="318"/>
      <c r="N15" s="318"/>
      <c r="O15" s="318">
        <f t="shared" si="0"/>
        <v>0</v>
      </c>
      <c r="P15" s="318"/>
      <c r="Q15" s="318"/>
      <c r="R15" s="318"/>
      <c r="S15" s="593"/>
      <c r="T15" s="438"/>
      <c r="U15" s="333"/>
      <c r="V15" s="594" t="s">
        <v>405</v>
      </c>
      <c r="W15" s="71"/>
      <c r="X15" s="564" t="s">
        <v>9</v>
      </c>
      <c r="Y15" s="331"/>
      <c r="Z15" s="71"/>
      <c r="AA15" s="71"/>
      <c r="AB15" s="71"/>
      <c r="AC15" s="71"/>
      <c r="AD15" s="328"/>
      <c r="AE15" s="71"/>
      <c r="AF15" s="71"/>
      <c r="AG15" s="71"/>
      <c r="AH15" s="71"/>
      <c r="AI15" s="295"/>
      <c r="AJ15" s="295"/>
      <c r="AK15" s="295"/>
      <c r="AL15" s="71"/>
      <c r="AM15" s="71"/>
      <c r="AN15" s="71"/>
      <c r="AO15" s="564" t="s">
        <v>405</v>
      </c>
      <c r="AP15" s="71"/>
      <c r="AQ15" s="564" t="s">
        <v>9</v>
      </c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328"/>
      <c r="BH15" s="71"/>
      <c r="BI15" s="71"/>
    </row>
    <row r="16" spans="1:61" s="5" customFormat="1">
      <c r="A16" s="332">
        <f>'1-συμβολαια'!A16</f>
        <v>0</v>
      </c>
      <c r="B16" s="560" t="str">
        <f>'1-συμβολαια'!C16</f>
        <v>υποθήκη δανείου</v>
      </c>
      <c r="C16" s="290" t="str">
        <f>'4-πολλυπρ'!D16</f>
        <v>τραπεζα [= …???</v>
      </c>
      <c r="D16" s="290" t="str">
        <f>'4-πολλυπρ'!I16</f>
        <v xml:space="preserve">219-127κ </v>
      </c>
      <c r="E16" s="290">
        <v>2</v>
      </c>
      <c r="F16" s="561">
        <f t="shared" si="1"/>
        <v>600</v>
      </c>
      <c r="G16" s="318">
        <v>300</v>
      </c>
      <c r="H16" s="318">
        <f t="shared" si="2"/>
        <v>900</v>
      </c>
      <c r="I16" s="562" t="s">
        <v>151</v>
      </c>
      <c r="J16" s="562" t="s">
        <v>152</v>
      </c>
      <c r="K16" s="318">
        <v>500</v>
      </c>
      <c r="L16" s="318">
        <v>500</v>
      </c>
      <c r="M16" s="318">
        <v>80</v>
      </c>
      <c r="N16" s="318">
        <v>65</v>
      </c>
      <c r="O16" s="318">
        <f t="shared" si="0"/>
        <v>1000</v>
      </c>
      <c r="P16" s="290"/>
      <c r="Q16" s="290"/>
      <c r="R16" s="290"/>
      <c r="S16" s="563"/>
      <c r="T16" s="328"/>
      <c r="U16" s="71"/>
      <c r="V16" s="564" t="s">
        <v>405</v>
      </c>
      <c r="W16" s="71"/>
      <c r="X16" s="564" t="s">
        <v>9</v>
      </c>
      <c r="Y16" s="331"/>
      <c r="Z16" s="71"/>
      <c r="AA16" s="71"/>
      <c r="AB16" s="71"/>
      <c r="AC16" s="71"/>
      <c r="AD16" s="328"/>
      <c r="AE16" s="71"/>
      <c r="AF16" s="71"/>
      <c r="AG16" s="71"/>
      <c r="AH16" s="71"/>
      <c r="AI16" s="295"/>
      <c r="AJ16" s="295"/>
      <c r="AK16" s="295"/>
      <c r="AL16" s="71"/>
      <c r="AM16" s="71"/>
      <c r="AN16" s="71"/>
      <c r="AO16" s="564" t="s">
        <v>405</v>
      </c>
      <c r="AP16" s="71"/>
      <c r="AQ16" s="564" t="s">
        <v>9</v>
      </c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328"/>
      <c r="BH16" s="71"/>
      <c r="BI16" s="71"/>
    </row>
    <row r="17" spans="1:61" s="5" customFormat="1" ht="12" thickBot="1">
      <c r="A17" s="595">
        <f>'1-συμβολαια'!A17</f>
        <v>0</v>
      </c>
      <c r="B17" s="596" t="str">
        <f>'1-συμβολαια'!C17</f>
        <v>δανείου ΤΟΚΟΙ</v>
      </c>
      <c r="C17" s="416" t="str">
        <f>'4-πολλυπρ'!D17</f>
        <v>τραπεζα [= …???</v>
      </c>
      <c r="D17" s="416" t="str">
        <f>'4-πολλυπρ'!I17</f>
        <v xml:space="preserve">219-127κ </v>
      </c>
      <c r="E17" s="416"/>
      <c r="F17" s="597"/>
      <c r="G17" s="416"/>
      <c r="H17" s="416"/>
      <c r="I17" s="598"/>
      <c r="J17" s="598"/>
      <c r="K17" s="416"/>
      <c r="L17" s="416"/>
      <c r="M17" s="416"/>
      <c r="N17" s="416"/>
      <c r="O17" s="416">
        <f t="shared" si="0"/>
        <v>0</v>
      </c>
      <c r="P17" s="416"/>
      <c r="Q17" s="416"/>
      <c r="R17" s="416"/>
      <c r="S17" s="599"/>
      <c r="T17" s="436"/>
      <c r="U17" s="422"/>
      <c r="V17" s="600" t="s">
        <v>405</v>
      </c>
      <c r="W17" s="71"/>
      <c r="X17" s="564" t="s">
        <v>9</v>
      </c>
      <c r="Y17" s="331"/>
      <c r="Z17" s="71"/>
      <c r="AA17" s="71"/>
      <c r="AB17" s="71"/>
      <c r="AC17" s="71"/>
      <c r="AD17" s="328"/>
      <c r="AE17" s="71"/>
      <c r="AF17" s="71"/>
      <c r="AG17" s="71"/>
      <c r="AH17" s="71"/>
      <c r="AI17" s="295"/>
      <c r="AJ17" s="295"/>
      <c r="AK17" s="295"/>
      <c r="AL17" s="71"/>
      <c r="AM17" s="71"/>
      <c r="AN17" s="71"/>
      <c r="AO17" s="564" t="s">
        <v>405</v>
      </c>
      <c r="AP17" s="71"/>
      <c r="AQ17" s="564" t="s">
        <v>9</v>
      </c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328"/>
      <c r="BH17" s="71"/>
      <c r="BI17" s="71"/>
    </row>
    <row r="18" spans="1:61" s="5" customFormat="1" ht="12" thickBot="1">
      <c r="A18" s="617" t="str">
        <f>'1-συμβολαια'!A18</f>
        <v>6ο</v>
      </c>
      <c r="B18" s="602" t="str">
        <f>'1-συμβολαια'!C18</f>
        <v>υποθήκη δανείου 10.392 συμπληρωματική πράξη [μονο για κ-15</v>
      </c>
      <c r="C18" s="488">
        <f>'4-πολλυπρ'!D18</f>
        <v>0</v>
      </c>
      <c r="D18" s="488" t="str">
        <f>'4-πολλυπρ'!I18</f>
        <v>219-127κ</v>
      </c>
      <c r="E18" s="488">
        <v>1</v>
      </c>
      <c r="F18" s="603">
        <f t="shared" si="1"/>
        <v>300</v>
      </c>
      <c r="G18" s="488">
        <v>300</v>
      </c>
      <c r="H18" s="488">
        <f t="shared" si="2"/>
        <v>600</v>
      </c>
      <c r="I18" s="604" t="s">
        <v>151</v>
      </c>
      <c r="J18" s="604" t="s">
        <v>152</v>
      </c>
      <c r="K18" s="488">
        <v>500</v>
      </c>
      <c r="L18" s="488">
        <v>500</v>
      </c>
      <c r="M18" s="488">
        <v>80</v>
      </c>
      <c r="N18" s="488">
        <v>65</v>
      </c>
      <c r="O18" s="488">
        <f t="shared" si="0"/>
        <v>1000</v>
      </c>
      <c r="P18" s="488"/>
      <c r="Q18" s="488"/>
      <c r="R18" s="488"/>
      <c r="S18" s="605"/>
      <c r="T18" s="510"/>
      <c r="U18" s="606"/>
      <c r="V18" s="607" t="s">
        <v>405</v>
      </c>
      <c r="W18" s="71"/>
      <c r="X18" s="564" t="s">
        <v>9</v>
      </c>
      <c r="Y18" s="331"/>
      <c r="Z18" s="71"/>
      <c r="AA18" s="71"/>
      <c r="AB18" s="71"/>
      <c r="AC18" s="71"/>
      <c r="AD18" s="328"/>
      <c r="AE18" s="71"/>
      <c r="AF18" s="71"/>
      <c r="AG18" s="71"/>
      <c r="AH18" s="71"/>
      <c r="AI18" s="295"/>
      <c r="AJ18" s="295"/>
      <c r="AK18" s="295"/>
      <c r="AL18" s="71"/>
      <c r="AM18" s="71"/>
      <c r="AN18" s="71"/>
      <c r="AO18" s="564" t="s">
        <v>405</v>
      </c>
      <c r="AP18" s="71"/>
      <c r="AQ18" s="564" t="s">
        <v>9</v>
      </c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328"/>
      <c r="BH18" s="71"/>
      <c r="BI18" s="71"/>
    </row>
    <row r="19" spans="1:61">
      <c r="A19" s="726" t="s">
        <v>35</v>
      </c>
      <c r="B19" s="727"/>
      <c r="C19" s="727"/>
      <c r="D19" s="728"/>
      <c r="E19" s="69">
        <f>SUM(E3:E18)</f>
        <v>11</v>
      </c>
      <c r="F19" s="69">
        <f>SUM(F3:F18)</f>
        <v>3300</v>
      </c>
      <c r="G19" s="69">
        <f>SUM(G3:G18)</f>
        <v>1800</v>
      </c>
      <c r="H19" s="69">
        <f>SUM(H3:H18)</f>
        <v>5100</v>
      </c>
      <c r="I19" s="69"/>
      <c r="J19" s="69"/>
      <c r="K19" s="69">
        <f t="shared" ref="K19:R19" si="6">SUM(K3:K18)</f>
        <v>3000</v>
      </c>
      <c r="L19" s="69">
        <f t="shared" si="6"/>
        <v>3000</v>
      </c>
      <c r="M19" s="69">
        <f t="shared" si="6"/>
        <v>480</v>
      </c>
      <c r="N19" s="69">
        <f t="shared" si="6"/>
        <v>390</v>
      </c>
      <c r="O19" s="69">
        <f t="shared" si="6"/>
        <v>6000</v>
      </c>
      <c r="P19" s="64">
        <f t="shared" si="6"/>
        <v>0</v>
      </c>
      <c r="Q19" s="64">
        <f t="shared" si="6"/>
        <v>0</v>
      </c>
      <c r="R19" s="64">
        <f t="shared" si="6"/>
        <v>0</v>
      </c>
      <c r="S19" s="64"/>
      <c r="T19" s="141"/>
      <c r="U19" s="64">
        <f>SUM(U3:U18)</f>
        <v>0</v>
      </c>
      <c r="V19" s="64"/>
      <c r="W19" s="64">
        <f>SUM(W3:W18)</f>
        <v>0</v>
      </c>
      <c r="X19" s="64"/>
      <c r="Y19" s="64">
        <f>SUM(Y3:Y18)</f>
        <v>0</v>
      </c>
      <c r="Z19" s="64">
        <f>SUM(Z3:Z18)</f>
        <v>0</v>
      </c>
      <c r="AA19" s="64">
        <f>SUM(AA3:AA18)</f>
        <v>0</v>
      </c>
      <c r="AB19" s="64">
        <f>SUM(AB3:AB18)</f>
        <v>0</v>
      </c>
      <c r="AC19" s="64">
        <f>SUM(AC3:AC18)</f>
        <v>0</v>
      </c>
      <c r="AD19" s="141"/>
      <c r="AE19" s="64">
        <f t="shared" ref="AE19:AJ19" si="7">SUM(AE3:AE18)</f>
        <v>0</v>
      </c>
      <c r="AF19" s="64">
        <f t="shared" si="7"/>
        <v>0</v>
      </c>
      <c r="AG19" s="64">
        <f t="shared" si="7"/>
        <v>0</v>
      </c>
      <c r="AH19" s="64">
        <f t="shared" si="7"/>
        <v>0</v>
      </c>
      <c r="AI19" s="69">
        <f t="shared" si="7"/>
        <v>0</v>
      </c>
      <c r="AJ19" s="69">
        <f t="shared" si="7"/>
        <v>0</v>
      </c>
      <c r="AK19" s="69"/>
      <c r="AL19" s="64">
        <f>SUM(AL3:AL18)</f>
        <v>0</v>
      </c>
      <c r="AM19" s="64">
        <f>SUM(AM3:AM18)</f>
        <v>0</v>
      </c>
      <c r="AN19" s="64">
        <f>SUM(AN3:AN18)</f>
        <v>0</v>
      </c>
      <c r="AO19" s="64"/>
      <c r="AP19" s="64">
        <f t="shared" ref="AP19:BI19" si="8">SUM(AP3:AP18)</f>
        <v>0</v>
      </c>
      <c r="AQ19" s="64">
        <f t="shared" si="8"/>
        <v>0</v>
      </c>
      <c r="AR19" s="64">
        <f t="shared" si="8"/>
        <v>0</v>
      </c>
      <c r="AS19" s="64">
        <f t="shared" si="8"/>
        <v>0</v>
      </c>
      <c r="AT19" s="64">
        <f t="shared" si="8"/>
        <v>0</v>
      </c>
      <c r="AU19" s="64">
        <f t="shared" si="8"/>
        <v>0</v>
      </c>
      <c r="AV19" s="64">
        <f t="shared" si="8"/>
        <v>0</v>
      </c>
      <c r="AW19" s="64">
        <f t="shared" si="8"/>
        <v>0</v>
      </c>
      <c r="AX19" s="64">
        <f t="shared" si="8"/>
        <v>0</v>
      </c>
      <c r="AY19" s="64">
        <f t="shared" si="8"/>
        <v>0</v>
      </c>
      <c r="AZ19" s="64">
        <f t="shared" si="8"/>
        <v>0</v>
      </c>
      <c r="BA19" s="64">
        <f t="shared" si="8"/>
        <v>0</v>
      </c>
      <c r="BB19" s="64">
        <f t="shared" si="8"/>
        <v>0</v>
      </c>
      <c r="BC19" s="64">
        <f t="shared" si="8"/>
        <v>0</v>
      </c>
      <c r="BD19" s="64">
        <f t="shared" si="8"/>
        <v>0</v>
      </c>
      <c r="BE19" s="64">
        <f t="shared" si="8"/>
        <v>0</v>
      </c>
      <c r="BF19" s="64">
        <f t="shared" si="8"/>
        <v>0</v>
      </c>
      <c r="BG19" s="64">
        <f t="shared" si="8"/>
        <v>0</v>
      </c>
      <c r="BH19" s="64">
        <f t="shared" si="8"/>
        <v>0</v>
      </c>
      <c r="BI19" s="64">
        <f t="shared" si="8"/>
        <v>0</v>
      </c>
    </row>
    <row r="21" spans="1:61">
      <c r="G21" s="144"/>
      <c r="H21" s="144"/>
      <c r="I21" s="144"/>
      <c r="J21" s="144"/>
      <c r="K21" s="144" t="s">
        <v>514</v>
      </c>
      <c r="L21" s="117"/>
      <c r="M21" s="117"/>
      <c r="N21" s="117"/>
      <c r="S21" s="191" t="s">
        <v>154</v>
      </c>
      <c r="Z21" s="2"/>
      <c r="AB21" s="117" t="s">
        <v>98</v>
      </c>
      <c r="AI21" s="238" t="s">
        <v>99</v>
      </c>
    </row>
    <row r="22" spans="1:61">
      <c r="F22" s="3"/>
      <c r="G22" s="3"/>
      <c r="H22" s="3"/>
      <c r="I22" s="167" t="s">
        <v>147</v>
      </c>
      <c r="J22" s="119"/>
      <c r="L22" s="144"/>
      <c r="M22" s="3"/>
      <c r="N22" s="3"/>
      <c r="O22" s="3"/>
      <c r="P22" s="167" t="s">
        <v>155</v>
      </c>
      <c r="S22" s="8"/>
    </row>
    <row r="23" spans="1:61">
      <c r="E23" s="118"/>
      <c r="F23" s="3"/>
      <c r="G23" s="3"/>
      <c r="H23" s="3"/>
      <c r="I23" s="119" t="s">
        <v>148</v>
      </c>
      <c r="J23" s="119"/>
      <c r="L23" s="3"/>
      <c r="M23" s="3"/>
      <c r="N23" s="3"/>
      <c r="O23" s="3"/>
      <c r="Q23" s="119" t="s">
        <v>156</v>
      </c>
      <c r="S23" s="8"/>
    </row>
    <row r="24" spans="1:61">
      <c r="I24" s="119"/>
      <c r="J24" s="167" t="s">
        <v>149</v>
      </c>
      <c r="M24" s="161" t="s">
        <v>420</v>
      </c>
      <c r="N24" s="161"/>
      <c r="S24" s="8"/>
    </row>
    <row r="25" spans="1:61">
      <c r="J25" s="119" t="s">
        <v>150</v>
      </c>
      <c r="S25" s="8"/>
    </row>
    <row r="26" spans="1:61">
      <c r="S26" s="8"/>
      <c r="T26" s="8"/>
      <c r="U26" s="8"/>
      <c r="V26" s="8"/>
    </row>
    <row r="27" spans="1:61">
      <c r="S27" s="8"/>
    </row>
    <row r="28" spans="1:61" ht="15.75">
      <c r="B28" s="366" t="s">
        <v>519</v>
      </c>
      <c r="S28" s="8"/>
    </row>
    <row r="29" spans="1:61">
      <c r="B29" s="138"/>
    </row>
    <row r="31" spans="1:61">
      <c r="P31" s="2"/>
      <c r="Q31" s="2"/>
      <c r="R31" s="2"/>
      <c r="S31" s="2"/>
      <c r="T31" s="142"/>
    </row>
  </sheetData>
  <mergeCells count="15">
    <mergeCell ref="A19:D19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7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1.85546875" style="7" customWidth="1"/>
    <col min="2" max="2" width="47.2851562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743" t="s">
        <v>31</v>
      </c>
      <c r="B1" s="744"/>
      <c r="C1" s="744"/>
      <c r="D1" s="745"/>
      <c r="E1" s="746" t="s">
        <v>159</v>
      </c>
      <c r="F1" s="747"/>
      <c r="G1" s="747"/>
      <c r="H1" s="747"/>
      <c r="I1" s="738" t="s">
        <v>153</v>
      </c>
      <c r="J1" s="738"/>
      <c r="K1" s="738"/>
      <c r="L1" s="738"/>
      <c r="M1" s="738"/>
      <c r="N1" s="738"/>
      <c r="O1" s="738"/>
      <c r="P1" s="738"/>
      <c r="Q1" s="739" t="s">
        <v>29</v>
      </c>
      <c r="R1" s="740"/>
      <c r="S1" s="740"/>
      <c r="T1" s="740"/>
    </row>
    <row r="2" spans="1:20" s="4" customFormat="1" ht="23.25" thickBot="1">
      <c r="A2" s="9" t="s">
        <v>19</v>
      </c>
      <c r="B2" s="157" t="s">
        <v>0</v>
      </c>
      <c r="C2" s="51" t="s">
        <v>11</v>
      </c>
      <c r="D2" s="158" t="s">
        <v>12</v>
      </c>
      <c r="E2" s="37" t="s">
        <v>406</v>
      </c>
      <c r="F2" s="748" t="s">
        <v>29</v>
      </c>
      <c r="G2" s="749"/>
      <c r="H2" s="750"/>
      <c r="I2" s="37" t="s">
        <v>87</v>
      </c>
      <c r="J2" s="51" t="s">
        <v>88</v>
      </c>
      <c r="K2" s="51" t="s">
        <v>90</v>
      </c>
      <c r="L2" s="51" t="s">
        <v>228</v>
      </c>
      <c r="M2" s="51" t="s">
        <v>229</v>
      </c>
      <c r="N2" s="51" t="s">
        <v>230</v>
      </c>
      <c r="O2" s="51"/>
      <c r="P2" s="51" t="s">
        <v>45</v>
      </c>
      <c r="Q2" s="741"/>
      <c r="R2" s="742"/>
      <c r="S2" s="742"/>
      <c r="T2" s="742"/>
    </row>
    <row r="3" spans="1:20">
      <c r="A3" s="29" t="str">
        <f>'1-συμβολαια'!A3</f>
        <v>1ο τραπ</v>
      </c>
      <c r="B3" s="87" t="str">
        <f>'1-συμβολαια'!C3</f>
        <v>δάνειο χρεωλυτικό</v>
      </c>
      <c r="C3" s="14" t="str">
        <f>'4-πολλυπρ'!D3</f>
        <v>τραπεζα [= …???</v>
      </c>
      <c r="D3" s="14" t="str">
        <f>'4-πολλυπρ'!I3</f>
        <v xml:space="preserve">219-127κ </v>
      </c>
      <c r="E3" s="19"/>
      <c r="F3" s="147"/>
      <c r="G3" s="147"/>
      <c r="H3" s="33"/>
      <c r="I3" s="19"/>
      <c r="J3" s="19"/>
      <c r="K3" s="245"/>
      <c r="L3" s="19"/>
      <c r="M3" s="19"/>
      <c r="N3" s="19"/>
      <c r="O3" s="19"/>
      <c r="P3" s="19">
        <f t="shared" ref="P3:P18" si="0">SUM(I3:O3)</f>
        <v>0</v>
      </c>
      <c r="Q3" s="133"/>
      <c r="R3" s="133"/>
      <c r="S3" s="159"/>
      <c r="T3" s="78"/>
    </row>
    <row r="4" spans="1:20">
      <c r="A4" s="29">
        <f>'1-συμβολαια'!A4</f>
        <v>0</v>
      </c>
      <c r="B4" s="87" t="str">
        <f>'1-συμβολαια'!C4</f>
        <v>υποθήκη</v>
      </c>
      <c r="C4" s="14" t="str">
        <f>'4-πολλυπρ'!D4</f>
        <v>τραπεζα [= …???</v>
      </c>
      <c r="D4" s="14" t="str">
        <f>'4-πολλυπρ'!I4</f>
        <v xml:space="preserve">219-127κ </v>
      </c>
      <c r="E4" s="19"/>
      <c r="F4" s="147"/>
      <c r="G4" s="147"/>
      <c r="H4" s="33"/>
      <c r="I4" s="19"/>
      <c r="J4" s="19"/>
      <c r="K4" s="245"/>
      <c r="L4" s="19"/>
      <c r="M4" s="19"/>
      <c r="N4" s="19"/>
      <c r="O4" s="19"/>
      <c r="P4" s="19">
        <f t="shared" si="0"/>
        <v>0</v>
      </c>
      <c r="Q4" s="133"/>
      <c r="R4" s="133"/>
      <c r="S4" s="159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[= …???</v>
      </c>
      <c r="D5" s="14" t="str">
        <f>'4-πολλυπρ'!I5</f>
        <v xml:space="preserve">219-127κ </v>
      </c>
      <c r="E5" s="19"/>
      <c r="F5" s="147"/>
      <c r="G5" s="147"/>
      <c r="H5" s="33"/>
      <c r="I5" s="19"/>
      <c r="J5" s="19"/>
      <c r="K5" s="245"/>
      <c r="L5" s="19"/>
      <c r="M5" s="19"/>
      <c r="N5" s="19"/>
      <c r="O5" s="19"/>
      <c r="P5" s="19">
        <f t="shared" ref="P5" si="1">SUM(I5:O5)</f>
        <v>0</v>
      </c>
      <c r="Q5" s="133"/>
      <c r="R5" s="133"/>
      <c r="S5" s="159"/>
      <c r="T5" s="78"/>
    </row>
    <row r="6" spans="1:20">
      <c r="A6" s="29" t="str">
        <f>'1-συμβολαια'!A6</f>
        <v>2ο τραπ</v>
      </c>
      <c r="B6" s="87" t="str">
        <f>'1-συμβολαια'!C6</f>
        <v>δάνειο χρεωλυτικό</v>
      </c>
      <c r="C6" s="14" t="str">
        <f>'4-πολλυπρ'!D6</f>
        <v>τραπεζα [= …???</v>
      </c>
      <c r="D6" s="14" t="str">
        <f>'4-πολλυπρ'!I6</f>
        <v xml:space="preserve">219-127κ </v>
      </c>
      <c r="E6" s="19"/>
      <c r="F6" s="147"/>
      <c r="G6" s="147"/>
      <c r="H6" s="33"/>
      <c r="I6" s="19"/>
      <c r="J6" s="19"/>
      <c r="K6" s="245"/>
      <c r="L6" s="19"/>
      <c r="M6" s="19"/>
      <c r="N6" s="19"/>
      <c r="O6" s="19"/>
      <c r="P6" s="19">
        <f t="shared" si="0"/>
        <v>0</v>
      </c>
      <c r="Q6" s="133"/>
      <c r="R6" s="133"/>
      <c r="S6" s="159"/>
      <c r="T6" s="78"/>
    </row>
    <row r="7" spans="1:20">
      <c r="A7" s="29">
        <f>'1-συμβολαια'!A7</f>
        <v>0</v>
      </c>
      <c r="B7" s="87" t="str">
        <f>'1-συμβολαια'!C7</f>
        <v>υποθήκη</v>
      </c>
      <c r="C7" s="14" t="str">
        <f>'4-πολλυπρ'!D7</f>
        <v>τραπεζα [= …???</v>
      </c>
      <c r="D7" s="14" t="str">
        <f>'4-πολλυπρ'!I7</f>
        <v xml:space="preserve">219-127κ </v>
      </c>
      <c r="E7" s="19"/>
      <c r="F7" s="147"/>
      <c r="G7" s="147"/>
      <c r="H7" s="33"/>
      <c r="I7" s="19"/>
      <c r="J7" s="19"/>
      <c r="K7" s="245"/>
      <c r="L7" s="19"/>
      <c r="M7" s="19"/>
      <c r="N7" s="19"/>
      <c r="O7" s="19"/>
      <c r="P7" s="19">
        <f t="shared" si="0"/>
        <v>0</v>
      </c>
      <c r="Q7" s="133"/>
      <c r="R7" s="133"/>
      <c r="S7" s="159"/>
      <c r="T7" s="78"/>
    </row>
    <row r="8" spans="1:20">
      <c r="A8" s="29">
        <f>'1-συμβολαια'!A8</f>
        <v>0</v>
      </c>
      <c r="B8" s="87" t="str">
        <f>'1-συμβολαια'!C8</f>
        <v>δανείου ΤΟΚΟΙ</v>
      </c>
      <c r="C8" s="14" t="str">
        <f>'4-πολλυπρ'!D8</f>
        <v>τραπεζα [= …???</v>
      </c>
      <c r="D8" s="14" t="str">
        <f>'4-πολλυπρ'!I8</f>
        <v xml:space="preserve">219-127κ </v>
      </c>
      <c r="E8" s="19"/>
      <c r="F8" s="147"/>
      <c r="G8" s="147"/>
      <c r="H8" s="33"/>
      <c r="I8" s="19"/>
      <c r="J8" s="19"/>
      <c r="K8" s="245"/>
      <c r="L8" s="19"/>
      <c r="M8" s="19"/>
      <c r="N8" s="19"/>
      <c r="O8" s="19"/>
      <c r="P8" s="19">
        <f t="shared" ref="P8" si="2">SUM(I8:O8)</f>
        <v>0</v>
      </c>
      <c r="Q8" s="133"/>
      <c r="R8" s="133"/>
      <c r="S8" s="159"/>
      <c r="T8" s="78"/>
    </row>
    <row r="9" spans="1:20">
      <c r="A9" s="29" t="str">
        <f>'1-συμβολαια'!A9</f>
        <v>3ο τραπ</v>
      </c>
      <c r="B9" s="87" t="str">
        <f>'1-συμβολαια'!C9</f>
        <v>δάνειο χρεωλυτικό</v>
      </c>
      <c r="C9" s="14" t="str">
        <f>'4-πολλυπρ'!D9</f>
        <v>τραπεζα [= …???</v>
      </c>
      <c r="D9" s="14" t="str">
        <f>'4-πολλυπρ'!I9</f>
        <v xml:space="preserve">219-127κ </v>
      </c>
      <c r="E9" s="19"/>
      <c r="F9" s="147"/>
      <c r="G9" s="147"/>
      <c r="H9" s="33"/>
      <c r="I9" s="19"/>
      <c r="J9" s="19"/>
      <c r="K9" s="245"/>
      <c r="L9" s="19"/>
      <c r="M9" s="19"/>
      <c r="N9" s="19"/>
      <c r="O9" s="19"/>
      <c r="P9" s="19">
        <f t="shared" si="0"/>
        <v>0</v>
      </c>
      <c r="Q9" s="133"/>
      <c r="R9" s="133"/>
      <c r="S9" s="159"/>
      <c r="T9" s="78"/>
    </row>
    <row r="10" spans="1:20">
      <c r="A10" s="29">
        <f>'1-συμβολαια'!A10</f>
        <v>0</v>
      </c>
      <c r="B10" s="87" t="str">
        <f>'1-συμβολαια'!C10</f>
        <v>υποθήκη</v>
      </c>
      <c r="C10" s="14" t="str">
        <f>'4-πολλυπρ'!D10</f>
        <v>τραπεζα [= …???</v>
      </c>
      <c r="D10" s="14" t="str">
        <f>'4-πολλυπρ'!I10</f>
        <v xml:space="preserve">219-127κ </v>
      </c>
      <c r="E10" s="19"/>
      <c r="F10" s="147"/>
      <c r="G10" s="147"/>
      <c r="H10" s="33"/>
      <c r="I10" s="19"/>
      <c r="J10" s="19"/>
      <c r="K10" s="245"/>
      <c r="L10" s="19"/>
      <c r="M10" s="19"/>
      <c r="N10" s="19"/>
      <c r="O10" s="19"/>
      <c r="P10" s="19">
        <f t="shared" si="0"/>
        <v>0</v>
      </c>
      <c r="Q10" s="133"/>
      <c r="R10" s="133"/>
      <c r="S10" s="159"/>
      <c r="T10" s="78"/>
    </row>
    <row r="11" spans="1:20">
      <c r="A11" s="29">
        <f>'1-συμβολαια'!A11</f>
        <v>0</v>
      </c>
      <c r="B11" s="87" t="str">
        <f>'1-συμβολαια'!C11</f>
        <v>δανείου ΤΟΚΟΙ</v>
      </c>
      <c r="C11" s="14" t="str">
        <f>'4-πολλυπρ'!D11</f>
        <v>τραπεζα [= …???</v>
      </c>
      <c r="D11" s="14" t="str">
        <f>'4-πολλυπρ'!I11</f>
        <v xml:space="preserve">219-127κ </v>
      </c>
      <c r="E11" s="19"/>
      <c r="F11" s="147"/>
      <c r="G11" s="147"/>
      <c r="H11" s="33"/>
      <c r="I11" s="19"/>
      <c r="J11" s="19"/>
      <c r="K11" s="245"/>
      <c r="L11" s="19"/>
      <c r="M11" s="19"/>
      <c r="N11" s="19"/>
      <c r="O11" s="19"/>
      <c r="P11" s="19">
        <f t="shared" si="0"/>
        <v>0</v>
      </c>
      <c r="Q11" s="133"/>
      <c r="R11" s="133"/>
      <c r="S11" s="159"/>
      <c r="T11" s="78"/>
    </row>
    <row r="12" spans="1:20">
      <c r="A12" s="29" t="str">
        <f>'1-συμβολαια'!A12</f>
        <v>4ο τραπ</v>
      </c>
      <c r="B12" s="87" t="str">
        <f>'1-συμβολαια'!C12</f>
        <v>δάνειο τοκοχρεωλυτικό</v>
      </c>
      <c r="C12" s="14" t="str">
        <f>'4-πολλυπρ'!D12</f>
        <v>τραπεζα [= …???</v>
      </c>
      <c r="D12" s="14" t="str">
        <f>'4-πολλυπρ'!I12</f>
        <v xml:space="preserve">219-127κ </v>
      </c>
      <c r="E12" s="19"/>
      <c r="F12" s="147"/>
      <c r="G12" s="147"/>
      <c r="H12" s="33"/>
      <c r="I12" s="19"/>
      <c r="J12" s="19"/>
      <c r="K12" s="245"/>
      <c r="L12" s="19"/>
      <c r="M12" s="19"/>
      <c r="N12" s="19"/>
      <c r="O12" s="19"/>
      <c r="P12" s="19">
        <f t="shared" ref="P12" si="3">SUM(I12:O12)</f>
        <v>0</v>
      </c>
      <c r="Q12" s="133"/>
      <c r="R12" s="133"/>
      <c r="S12" s="159"/>
      <c r="T12" s="78"/>
    </row>
    <row r="13" spans="1:20">
      <c r="A13" s="29">
        <f>'1-συμβολαια'!A13</f>
        <v>0</v>
      </c>
      <c r="B13" s="87" t="str">
        <f>'1-συμβολαια'!C13</f>
        <v>υποθήκη δανείου</v>
      </c>
      <c r="C13" s="14" t="str">
        <f>'4-πολλυπρ'!D13</f>
        <v>τραπεζα [= …???</v>
      </c>
      <c r="D13" s="14" t="str">
        <f>'4-πολλυπρ'!I13</f>
        <v xml:space="preserve">219-127κ </v>
      </c>
      <c r="E13" s="19"/>
      <c r="F13" s="147"/>
      <c r="G13" s="147"/>
      <c r="H13" s="33"/>
      <c r="I13" s="19"/>
      <c r="J13" s="19"/>
      <c r="K13" s="245"/>
      <c r="L13" s="19"/>
      <c r="M13" s="19"/>
      <c r="N13" s="19"/>
      <c r="O13" s="19"/>
      <c r="P13" s="19">
        <f t="shared" si="0"/>
        <v>0</v>
      </c>
      <c r="Q13" s="133"/>
      <c r="R13" s="133"/>
      <c r="S13" s="159"/>
      <c r="T13" s="78"/>
    </row>
    <row r="14" spans="1:20">
      <c r="A14" s="29">
        <f>'1-συμβολαια'!A14</f>
        <v>0</v>
      </c>
      <c r="B14" s="87" t="str">
        <f>'1-συμβολαια'!C14</f>
        <v>δανείου ΤΟΚΟΙ</v>
      </c>
      <c r="C14" s="14" t="str">
        <f>'4-πολλυπρ'!D14</f>
        <v>τραπεζα [= …???</v>
      </c>
      <c r="D14" s="14" t="str">
        <f>'4-πολλυπρ'!I14</f>
        <v xml:space="preserve">219-127κ </v>
      </c>
      <c r="E14" s="19"/>
      <c r="F14" s="147"/>
      <c r="G14" s="147"/>
      <c r="H14" s="33"/>
      <c r="I14" s="19"/>
      <c r="J14" s="19"/>
      <c r="K14" s="245"/>
      <c r="L14" s="19"/>
      <c r="M14" s="19"/>
      <c r="N14" s="19"/>
      <c r="O14" s="19"/>
      <c r="P14" s="19">
        <f t="shared" si="0"/>
        <v>0</v>
      </c>
      <c r="Q14" s="133"/>
      <c r="R14" s="133"/>
      <c r="S14" s="159"/>
      <c r="T14" s="78"/>
    </row>
    <row r="15" spans="1:20">
      <c r="A15" s="29" t="str">
        <f>'1-συμβολαια'!A15</f>
        <v>5ο</v>
      </c>
      <c r="B15" s="87" t="str">
        <f>'1-συμβολαια'!C15</f>
        <v>δάνειο τοκοχρεωλυτικό</v>
      </c>
      <c r="C15" s="14" t="str">
        <f>'4-πολλυπρ'!D15</f>
        <v>τραπεζα [= …???</v>
      </c>
      <c r="D15" s="14" t="str">
        <f>'4-πολλυπρ'!I15</f>
        <v xml:space="preserve">219-127κ </v>
      </c>
      <c r="E15" s="19"/>
      <c r="F15" s="147"/>
      <c r="G15" s="147"/>
      <c r="H15" s="33"/>
      <c r="I15" s="19"/>
      <c r="J15" s="19"/>
      <c r="K15" s="245"/>
      <c r="L15" s="19"/>
      <c r="M15" s="19"/>
      <c r="N15" s="19"/>
      <c r="O15" s="19"/>
      <c r="P15" s="19">
        <f t="shared" si="0"/>
        <v>0</v>
      </c>
      <c r="Q15" s="133"/>
      <c r="R15" s="133"/>
      <c r="S15" s="159"/>
      <c r="T15" s="78"/>
    </row>
    <row r="16" spans="1:20">
      <c r="A16" s="29">
        <f>'1-συμβολαια'!A16</f>
        <v>0</v>
      </c>
      <c r="B16" s="87" t="str">
        <f>'1-συμβολαια'!C16</f>
        <v>υποθήκη δανείου</v>
      </c>
      <c r="C16" s="14" t="str">
        <f>'4-πολλυπρ'!D16</f>
        <v>τραπεζα [= …???</v>
      </c>
      <c r="D16" s="14" t="str">
        <f>'4-πολλυπρ'!I16</f>
        <v xml:space="preserve">219-127κ </v>
      </c>
      <c r="E16" s="19"/>
      <c r="F16" s="147"/>
      <c r="G16" s="147"/>
      <c r="H16" s="33"/>
      <c r="I16" s="19"/>
      <c r="J16" s="19"/>
      <c r="K16" s="245"/>
      <c r="L16" s="19"/>
      <c r="M16" s="19"/>
      <c r="N16" s="19"/>
      <c r="O16" s="19"/>
      <c r="P16" s="19">
        <f t="shared" si="0"/>
        <v>0</v>
      </c>
      <c r="Q16" s="133"/>
      <c r="R16" s="133"/>
      <c r="S16" s="159"/>
      <c r="T16" s="78"/>
    </row>
    <row r="17" spans="1:20">
      <c r="A17" s="29">
        <f>'1-συμβολαια'!A17</f>
        <v>0</v>
      </c>
      <c r="B17" s="87" t="str">
        <f>'1-συμβολαια'!C17</f>
        <v>δανείου ΤΟΚΟΙ</v>
      </c>
      <c r="C17" s="14" t="str">
        <f>'4-πολλυπρ'!D17</f>
        <v>τραπεζα [= …???</v>
      </c>
      <c r="D17" s="14" t="str">
        <f>'4-πολλυπρ'!I17</f>
        <v xml:space="preserve">219-127κ </v>
      </c>
      <c r="E17" s="19"/>
      <c r="F17" s="147"/>
      <c r="G17" s="147"/>
      <c r="H17" s="33"/>
      <c r="I17" s="19"/>
      <c r="J17" s="19"/>
      <c r="K17" s="245"/>
      <c r="L17" s="19"/>
      <c r="M17" s="19"/>
      <c r="N17" s="19"/>
      <c r="O17" s="19"/>
      <c r="P17" s="19">
        <f t="shared" si="0"/>
        <v>0</v>
      </c>
      <c r="Q17" s="133"/>
      <c r="R17" s="133"/>
      <c r="S17" s="159"/>
      <c r="T17" s="78"/>
    </row>
    <row r="18" spans="1:20">
      <c r="A18" s="29" t="str">
        <f>'1-συμβολαια'!A18</f>
        <v>6ο</v>
      </c>
      <c r="B18" s="87" t="str">
        <f>'1-συμβολαια'!C18</f>
        <v>υποθήκη δανείου 10.392 συμπληρωματική πράξη [μονο για κ-15</v>
      </c>
      <c r="C18" s="14">
        <f>'4-πολλυπρ'!D18</f>
        <v>0</v>
      </c>
      <c r="D18" s="14" t="str">
        <f>'4-πολλυπρ'!I18</f>
        <v>219-127κ</v>
      </c>
      <c r="E18" s="19"/>
      <c r="F18" s="147"/>
      <c r="G18" s="147"/>
      <c r="H18" s="33"/>
      <c r="I18" s="19"/>
      <c r="J18" s="19"/>
      <c r="K18" s="245"/>
      <c r="L18" s="19"/>
      <c r="M18" s="19"/>
      <c r="N18" s="19"/>
      <c r="O18" s="19"/>
      <c r="P18" s="19">
        <f t="shared" si="0"/>
        <v>0</v>
      </c>
      <c r="Q18" s="133"/>
      <c r="R18" s="133"/>
      <c r="S18" s="159"/>
      <c r="T18" s="78"/>
    </row>
    <row r="19" spans="1:20">
      <c r="A19" s="726" t="s">
        <v>35</v>
      </c>
      <c r="B19" s="727"/>
      <c r="C19" s="727"/>
      <c r="D19" s="728"/>
      <c r="E19" s="69">
        <f>SUM(E3:E18)</f>
        <v>0</v>
      </c>
      <c r="F19" s="64"/>
      <c r="G19" s="64"/>
      <c r="H19" s="64"/>
      <c r="I19" s="69">
        <f t="shared" ref="I19:Q19" si="4">SUM(I3:I18)</f>
        <v>0</v>
      </c>
      <c r="J19" s="69">
        <f t="shared" si="4"/>
        <v>0</v>
      </c>
      <c r="K19" s="69">
        <f t="shared" si="4"/>
        <v>0</v>
      </c>
      <c r="L19" s="69">
        <f t="shared" si="4"/>
        <v>0</v>
      </c>
      <c r="M19" s="69">
        <f t="shared" si="4"/>
        <v>0</v>
      </c>
      <c r="N19" s="69">
        <f t="shared" si="4"/>
        <v>0</v>
      </c>
      <c r="O19" s="69">
        <f t="shared" si="4"/>
        <v>0</v>
      </c>
      <c r="P19" s="69">
        <f t="shared" si="4"/>
        <v>0</v>
      </c>
      <c r="Q19" s="80">
        <f t="shared" si="4"/>
        <v>0</v>
      </c>
      <c r="R19" s="148"/>
      <c r="S19" s="3"/>
      <c r="T19" s="3"/>
    </row>
    <row r="21" spans="1:20" ht="15.75" customHeight="1">
      <c r="I21" s="139" t="s">
        <v>528</v>
      </c>
      <c r="L21" s="139" t="s">
        <v>529</v>
      </c>
      <c r="R21" s="160"/>
      <c r="S21" s="84"/>
      <c r="T21" s="160"/>
    </row>
    <row r="22" spans="1:20">
      <c r="F22" s="167" t="s">
        <v>157</v>
      </c>
      <c r="G22" s="119"/>
      <c r="H22" s="79"/>
      <c r="L22" s="183" t="s">
        <v>197</v>
      </c>
      <c r="R22" s="2"/>
    </row>
    <row r="23" spans="1:20">
      <c r="F23" s="79"/>
      <c r="G23" s="119" t="s">
        <v>158</v>
      </c>
      <c r="M23" s="182" t="s">
        <v>198</v>
      </c>
      <c r="Q23" s="2"/>
      <c r="R23" s="2"/>
    </row>
    <row r="24" spans="1:20">
      <c r="N24" s="161" t="s">
        <v>199</v>
      </c>
      <c r="Q24" s="2"/>
      <c r="R24" s="2"/>
    </row>
    <row r="25" spans="1:20">
      <c r="Q25" s="2"/>
      <c r="R25" s="2"/>
    </row>
    <row r="26" spans="1:20">
      <c r="B26" s="137"/>
    </row>
    <row r="27" spans="1:20">
      <c r="B27" s="138"/>
    </row>
  </sheetData>
  <mergeCells count="6">
    <mergeCell ref="I1:P1"/>
    <mergeCell ref="Q1:T2"/>
    <mergeCell ref="A1:D1"/>
    <mergeCell ref="A19:D1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41"/>
  <sheetViews>
    <sheetView workbookViewId="0">
      <pane ySplit="2" topLeftCell="A3" activePane="bottomLeft" state="frozen"/>
      <selection pane="bottomLeft" activeCell="H34" sqref="H34"/>
    </sheetView>
  </sheetViews>
  <sheetFormatPr defaultRowHeight="11.25"/>
  <cols>
    <col min="1" max="1" width="10" style="3" customWidth="1"/>
    <col min="2" max="2" width="47.2851562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16" style="3" customWidth="1"/>
    <col min="36" max="16384" width="9.140625" style="3"/>
  </cols>
  <sheetData>
    <row r="1" spans="1:38" ht="15.75">
      <c r="A1" s="754" t="s">
        <v>320</v>
      </c>
      <c r="B1" s="755"/>
      <c r="C1" s="755"/>
      <c r="D1" s="755"/>
      <c r="E1" s="755"/>
      <c r="F1" s="755"/>
      <c r="G1" s="755"/>
      <c r="H1" s="755"/>
      <c r="I1" s="755"/>
      <c r="J1" s="755"/>
      <c r="K1" s="755"/>
      <c r="L1" s="755"/>
      <c r="M1" s="755"/>
      <c r="N1" s="755"/>
      <c r="O1" s="755"/>
      <c r="P1" s="755"/>
      <c r="Q1" s="755"/>
      <c r="R1" s="755"/>
      <c r="S1" s="755"/>
      <c r="T1" s="755"/>
      <c r="U1" s="755"/>
      <c r="V1" s="755"/>
      <c r="W1" s="755"/>
      <c r="X1" s="755"/>
      <c r="Y1" s="755"/>
      <c r="Z1" s="755"/>
      <c r="AA1" s="755"/>
      <c r="AB1" s="755"/>
      <c r="AC1" s="755"/>
      <c r="AD1" s="755"/>
      <c r="AE1" s="756" t="s">
        <v>45</v>
      </c>
      <c r="AF1" s="758" t="s">
        <v>530</v>
      </c>
      <c r="AG1" s="760" t="s">
        <v>33</v>
      </c>
      <c r="AH1" s="762" t="s">
        <v>330</v>
      </c>
      <c r="AI1" s="764" t="s">
        <v>83</v>
      </c>
      <c r="AJ1" s="765"/>
      <c r="AK1" s="765"/>
      <c r="AL1" s="766"/>
    </row>
    <row r="2" spans="1:38" ht="12" thickBot="1">
      <c r="A2" s="209"/>
      <c r="B2" s="210" t="s">
        <v>329</v>
      </c>
      <c r="C2" s="210" t="s">
        <v>84</v>
      </c>
      <c r="D2" s="211" t="s">
        <v>321</v>
      </c>
      <c r="E2" s="186" t="s">
        <v>31</v>
      </c>
      <c r="F2" s="186" t="s">
        <v>322</v>
      </c>
      <c r="G2" s="186" t="s">
        <v>323</v>
      </c>
      <c r="H2" s="186" t="s">
        <v>324</v>
      </c>
      <c r="I2" s="186" t="s">
        <v>325</v>
      </c>
      <c r="J2" s="186" t="s">
        <v>326</v>
      </c>
      <c r="K2" s="724" t="s">
        <v>29</v>
      </c>
      <c r="L2" s="725"/>
      <c r="M2" s="195" t="s">
        <v>327</v>
      </c>
      <c r="N2" s="195" t="s">
        <v>31</v>
      </c>
      <c r="O2" s="195" t="s">
        <v>322</v>
      </c>
      <c r="P2" s="195" t="s">
        <v>323</v>
      </c>
      <c r="Q2" s="195" t="s">
        <v>324</v>
      </c>
      <c r="R2" s="195" t="s">
        <v>325</v>
      </c>
      <c r="S2" s="195" t="s">
        <v>326</v>
      </c>
      <c r="T2" s="732" t="s">
        <v>29</v>
      </c>
      <c r="U2" s="733"/>
      <c r="V2" s="186" t="s">
        <v>328</v>
      </c>
      <c r="W2" s="186" t="s">
        <v>31</v>
      </c>
      <c r="X2" s="186" t="s">
        <v>322</v>
      </c>
      <c r="Y2" s="186" t="s">
        <v>323</v>
      </c>
      <c r="Z2" s="186" t="s">
        <v>324</v>
      </c>
      <c r="AA2" s="186" t="s">
        <v>325</v>
      </c>
      <c r="AB2" s="186" t="s">
        <v>326</v>
      </c>
      <c r="AC2" s="724" t="s">
        <v>29</v>
      </c>
      <c r="AD2" s="725"/>
      <c r="AE2" s="757"/>
      <c r="AF2" s="759"/>
      <c r="AG2" s="761"/>
      <c r="AH2" s="763"/>
      <c r="AI2" s="767"/>
      <c r="AJ2" s="768"/>
      <c r="AK2" s="768"/>
      <c r="AL2" s="769"/>
    </row>
    <row r="3" spans="1:38" s="5" customFormat="1">
      <c r="A3" s="348" t="str">
        <f>'1-συμβολαια'!A3</f>
        <v>1ο τραπ</v>
      </c>
      <c r="B3" s="71" t="str">
        <f>'1-συμβολαια'!C3</f>
        <v>δάνειο χρεωλυτικό</v>
      </c>
      <c r="C3" s="334">
        <f>'1-συμβολαια'!D3</f>
        <v>500000</v>
      </c>
      <c r="D3" s="334">
        <f t="shared" ref="D3:D18" si="0">C3*1.3%</f>
        <v>6500.0000000000009</v>
      </c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  <c r="S3" s="334"/>
      <c r="T3" s="334"/>
      <c r="U3" s="334"/>
      <c r="V3" s="334"/>
      <c r="W3" s="334"/>
      <c r="X3" s="334"/>
      <c r="Y3" s="334"/>
      <c r="Z3" s="334"/>
      <c r="AA3" s="334"/>
      <c r="AB3" s="334"/>
      <c r="AC3" s="334"/>
      <c r="AD3" s="334"/>
      <c r="AE3" s="329">
        <f t="shared" ref="AE3:AE18" si="1">D3+M3+V3</f>
        <v>6500.0000000000009</v>
      </c>
      <c r="AF3" s="329">
        <f t="shared" ref="AF3:AF18" si="2">E3+N3+W3</f>
        <v>0</v>
      </c>
      <c r="AG3" s="329">
        <f t="shared" ref="AG3:AG18" si="3">AE3-AF3</f>
        <v>6500.0000000000009</v>
      </c>
      <c r="AH3" s="71"/>
      <c r="AI3" s="71"/>
      <c r="AJ3" s="71"/>
      <c r="AK3" s="71"/>
      <c r="AL3" s="71"/>
    </row>
    <row r="4" spans="1:38" s="5" customFormat="1">
      <c r="A4" s="348"/>
      <c r="B4" s="71" t="str">
        <f>'1-συμβολαια'!C4</f>
        <v>υποθήκη</v>
      </c>
      <c r="C4" s="334">
        <f>'1-συμβολαια'!D4</f>
        <v>900000</v>
      </c>
      <c r="D4" s="334">
        <f t="shared" si="0"/>
        <v>11700.000000000002</v>
      </c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4"/>
      <c r="P4" s="334"/>
      <c r="Q4" s="334"/>
      <c r="R4" s="334"/>
      <c r="S4" s="334"/>
      <c r="T4" s="334"/>
      <c r="U4" s="334"/>
      <c r="V4" s="334"/>
      <c r="W4" s="334"/>
      <c r="X4" s="334"/>
      <c r="Y4" s="334"/>
      <c r="Z4" s="334"/>
      <c r="AA4" s="334"/>
      <c r="AB4" s="334"/>
      <c r="AC4" s="334"/>
      <c r="AD4" s="334"/>
      <c r="AE4" s="329">
        <f t="shared" si="1"/>
        <v>11700.000000000002</v>
      </c>
      <c r="AF4" s="329">
        <f t="shared" si="2"/>
        <v>0</v>
      </c>
      <c r="AG4" s="329">
        <f t="shared" si="3"/>
        <v>11700.000000000002</v>
      </c>
      <c r="AH4" s="71"/>
      <c r="AI4" s="71"/>
      <c r="AJ4" s="71"/>
      <c r="AK4" s="71"/>
      <c r="AL4" s="71"/>
    </row>
    <row r="5" spans="1:38" s="5" customFormat="1" ht="12" thickBot="1">
      <c r="A5" s="609"/>
      <c r="B5" s="422" t="str">
        <f>'1-συμβολαια'!C5</f>
        <v>δανείου ΤΟΚΟΙ</v>
      </c>
      <c r="C5" s="439">
        <f>'1-συμβολαια'!D5</f>
        <v>1142850</v>
      </c>
      <c r="D5" s="439">
        <f t="shared" si="0"/>
        <v>14857.050000000001</v>
      </c>
      <c r="E5" s="439"/>
      <c r="F5" s="439"/>
      <c r="G5" s="439"/>
      <c r="H5" s="439"/>
      <c r="I5" s="439"/>
      <c r="J5" s="439"/>
      <c r="K5" s="439"/>
      <c r="L5" s="439"/>
      <c r="M5" s="439"/>
      <c r="N5" s="439"/>
      <c r="O5" s="439"/>
      <c r="P5" s="439"/>
      <c r="Q5" s="439"/>
      <c r="R5" s="439"/>
      <c r="S5" s="439"/>
      <c r="T5" s="439"/>
      <c r="U5" s="439"/>
      <c r="V5" s="439"/>
      <c r="W5" s="439"/>
      <c r="X5" s="439"/>
      <c r="Y5" s="439"/>
      <c r="Z5" s="439"/>
      <c r="AA5" s="439"/>
      <c r="AB5" s="439"/>
      <c r="AC5" s="439"/>
      <c r="AD5" s="439"/>
      <c r="AE5" s="439">
        <f t="shared" si="1"/>
        <v>14857.050000000001</v>
      </c>
      <c r="AF5" s="439">
        <f t="shared" si="2"/>
        <v>0</v>
      </c>
      <c r="AG5" s="439">
        <f t="shared" si="3"/>
        <v>14857.050000000001</v>
      </c>
      <c r="AH5" s="422"/>
      <c r="AI5" s="422"/>
      <c r="AJ5" s="422"/>
      <c r="AK5" s="422"/>
      <c r="AL5" s="422"/>
    </row>
    <row r="6" spans="1:38" s="5" customFormat="1">
      <c r="A6" s="608" t="str">
        <f>'1-συμβολαια'!A6</f>
        <v>2ο τραπ</v>
      </c>
      <c r="B6" s="333" t="str">
        <f>'1-συμβολαια'!C6</f>
        <v>δάνειο χρεωλυτικό</v>
      </c>
      <c r="C6" s="329">
        <f>'1-συμβολαια'!D6</f>
        <v>250000</v>
      </c>
      <c r="D6" s="329">
        <f t="shared" si="0"/>
        <v>3250.0000000000005</v>
      </c>
      <c r="E6" s="329"/>
      <c r="F6" s="329"/>
      <c r="G6" s="329"/>
      <c r="H6" s="329"/>
      <c r="I6" s="329"/>
      <c r="J6" s="329"/>
      <c r="K6" s="329"/>
      <c r="L6" s="329"/>
      <c r="M6" s="329"/>
      <c r="N6" s="329"/>
      <c r="O6" s="329"/>
      <c r="P6" s="329"/>
      <c r="Q6" s="329"/>
      <c r="R6" s="329"/>
      <c r="S6" s="329"/>
      <c r="T6" s="329"/>
      <c r="U6" s="329"/>
      <c r="V6" s="329"/>
      <c r="W6" s="329"/>
      <c r="X6" s="329"/>
      <c r="Y6" s="329"/>
      <c r="Z6" s="329"/>
      <c r="AA6" s="329"/>
      <c r="AB6" s="329"/>
      <c r="AC6" s="329"/>
      <c r="AD6" s="329"/>
      <c r="AE6" s="329">
        <f t="shared" si="1"/>
        <v>3250.0000000000005</v>
      </c>
      <c r="AF6" s="329">
        <f t="shared" si="2"/>
        <v>0</v>
      </c>
      <c r="AG6" s="329">
        <f t="shared" si="3"/>
        <v>3250.0000000000005</v>
      </c>
      <c r="AH6" s="333"/>
      <c r="AI6" s="333"/>
      <c r="AJ6" s="333"/>
      <c r="AK6" s="333"/>
      <c r="AL6" s="333"/>
    </row>
    <row r="7" spans="1:38" s="5" customFormat="1">
      <c r="A7" s="440"/>
      <c r="B7" s="71" t="str">
        <f>'1-συμβολαια'!C7</f>
        <v>υποθήκη</v>
      </c>
      <c r="C7" s="334">
        <f>'1-συμβολαια'!D7</f>
        <v>450000</v>
      </c>
      <c r="D7" s="334">
        <f t="shared" si="0"/>
        <v>5850.0000000000009</v>
      </c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334"/>
      <c r="Q7" s="334"/>
      <c r="R7" s="334"/>
      <c r="S7" s="334"/>
      <c r="T7" s="334"/>
      <c r="U7" s="334"/>
      <c r="V7" s="334"/>
      <c r="W7" s="334"/>
      <c r="X7" s="334"/>
      <c r="Y7" s="334"/>
      <c r="Z7" s="334"/>
      <c r="AA7" s="334"/>
      <c r="AB7" s="334"/>
      <c r="AC7" s="334"/>
      <c r="AD7" s="334"/>
      <c r="AE7" s="329">
        <f t="shared" si="1"/>
        <v>5850.0000000000009</v>
      </c>
      <c r="AF7" s="329">
        <f t="shared" si="2"/>
        <v>0</v>
      </c>
      <c r="AG7" s="329">
        <f t="shared" si="3"/>
        <v>5850.0000000000009</v>
      </c>
      <c r="AH7" s="71"/>
      <c r="AI7" s="71"/>
      <c r="AJ7" s="71"/>
      <c r="AK7" s="71"/>
      <c r="AL7" s="71"/>
    </row>
    <row r="8" spans="1:38" s="5" customFormat="1" ht="12" thickBot="1">
      <c r="A8" s="611"/>
      <c r="B8" s="422" t="str">
        <f>'1-συμβολαια'!C8</f>
        <v>δανείου ΤΟΚΟΙ</v>
      </c>
      <c r="C8" s="439">
        <f>'1-συμβολαια'!D8</f>
        <v>571425</v>
      </c>
      <c r="D8" s="439">
        <f t="shared" si="0"/>
        <v>7428.5250000000005</v>
      </c>
      <c r="E8" s="439"/>
      <c r="F8" s="439"/>
      <c r="G8" s="439"/>
      <c r="H8" s="439"/>
      <c r="I8" s="439"/>
      <c r="J8" s="439"/>
      <c r="K8" s="439"/>
      <c r="L8" s="439"/>
      <c r="M8" s="439"/>
      <c r="N8" s="439"/>
      <c r="O8" s="439"/>
      <c r="P8" s="439"/>
      <c r="Q8" s="439"/>
      <c r="R8" s="439"/>
      <c r="S8" s="439"/>
      <c r="T8" s="439"/>
      <c r="U8" s="439"/>
      <c r="V8" s="439"/>
      <c r="W8" s="439"/>
      <c r="X8" s="439"/>
      <c r="Y8" s="439"/>
      <c r="Z8" s="439"/>
      <c r="AA8" s="439"/>
      <c r="AB8" s="439"/>
      <c r="AC8" s="439"/>
      <c r="AD8" s="439"/>
      <c r="AE8" s="439">
        <f t="shared" si="1"/>
        <v>7428.5250000000005</v>
      </c>
      <c r="AF8" s="439">
        <f t="shared" si="2"/>
        <v>0</v>
      </c>
      <c r="AG8" s="439">
        <f t="shared" si="3"/>
        <v>7428.5250000000005</v>
      </c>
      <c r="AH8" s="422"/>
      <c r="AI8" s="422"/>
      <c r="AJ8" s="422"/>
      <c r="AK8" s="422"/>
      <c r="AL8" s="422"/>
    </row>
    <row r="9" spans="1:38" s="5" customFormat="1">
      <c r="A9" s="610" t="str">
        <f>'1-συμβολαια'!A9</f>
        <v>3ο τραπ</v>
      </c>
      <c r="B9" s="333" t="str">
        <f>'1-συμβολαια'!C9</f>
        <v>δάνειο χρεωλυτικό</v>
      </c>
      <c r="C9" s="329">
        <f>'1-συμβολαια'!D9</f>
        <v>1750000</v>
      </c>
      <c r="D9" s="329">
        <f t="shared" si="0"/>
        <v>22750.000000000004</v>
      </c>
      <c r="E9" s="329"/>
      <c r="F9" s="329"/>
      <c r="G9" s="329"/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329"/>
      <c r="Z9" s="329"/>
      <c r="AA9" s="329"/>
      <c r="AB9" s="329"/>
      <c r="AC9" s="329"/>
      <c r="AD9" s="329"/>
      <c r="AE9" s="329">
        <f t="shared" si="1"/>
        <v>22750.000000000004</v>
      </c>
      <c r="AF9" s="329">
        <f t="shared" si="2"/>
        <v>0</v>
      </c>
      <c r="AG9" s="329">
        <f t="shared" si="3"/>
        <v>22750.000000000004</v>
      </c>
      <c r="AH9" s="333"/>
      <c r="AI9" s="333"/>
      <c r="AJ9" s="333"/>
      <c r="AK9" s="333"/>
      <c r="AL9" s="333"/>
    </row>
    <row r="10" spans="1:38" s="5" customFormat="1">
      <c r="A10" s="348"/>
      <c r="B10" s="71" t="str">
        <f>'1-συμβολαια'!C10</f>
        <v>υποθήκη</v>
      </c>
      <c r="C10" s="334">
        <f>'1-συμβολαια'!D10</f>
        <v>3150000</v>
      </c>
      <c r="D10" s="334">
        <f t="shared" si="0"/>
        <v>40950</v>
      </c>
      <c r="E10" s="334"/>
      <c r="F10" s="334"/>
      <c r="G10" s="334"/>
      <c r="H10" s="334"/>
      <c r="I10" s="334"/>
      <c r="J10" s="334"/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334"/>
      <c r="V10" s="334"/>
      <c r="W10" s="334"/>
      <c r="X10" s="334"/>
      <c r="Y10" s="334"/>
      <c r="Z10" s="334"/>
      <c r="AA10" s="334"/>
      <c r="AB10" s="334"/>
      <c r="AC10" s="334"/>
      <c r="AD10" s="334"/>
      <c r="AE10" s="329">
        <f t="shared" si="1"/>
        <v>40950</v>
      </c>
      <c r="AF10" s="329">
        <f t="shared" si="2"/>
        <v>0</v>
      </c>
      <c r="AG10" s="329">
        <f t="shared" si="3"/>
        <v>40950</v>
      </c>
      <c r="AH10" s="71"/>
      <c r="AI10" s="71"/>
      <c r="AJ10" s="71"/>
      <c r="AK10" s="71"/>
      <c r="AL10" s="71"/>
    </row>
    <row r="11" spans="1:38" s="5" customFormat="1" ht="12" thickBot="1">
      <c r="A11" s="609"/>
      <c r="B11" s="422" t="str">
        <f>'1-συμβολαια'!C11</f>
        <v>δανείου ΤΟΚΟΙ</v>
      </c>
      <c r="C11" s="439">
        <f>'1-συμβολαια'!D11</f>
        <v>3999975</v>
      </c>
      <c r="D11" s="439">
        <f t="shared" si="0"/>
        <v>51999.675000000003</v>
      </c>
      <c r="E11" s="439"/>
      <c r="F11" s="439"/>
      <c r="G11" s="439"/>
      <c r="H11" s="439"/>
      <c r="I11" s="439"/>
      <c r="J11" s="439"/>
      <c r="K11" s="439"/>
      <c r="L11" s="439"/>
      <c r="M11" s="439"/>
      <c r="N11" s="439"/>
      <c r="O11" s="439"/>
      <c r="P11" s="439"/>
      <c r="Q11" s="439"/>
      <c r="R11" s="439"/>
      <c r="S11" s="439"/>
      <c r="T11" s="439"/>
      <c r="U11" s="439"/>
      <c r="V11" s="439"/>
      <c r="W11" s="439"/>
      <c r="X11" s="439"/>
      <c r="Y11" s="439"/>
      <c r="Z11" s="439"/>
      <c r="AA11" s="439"/>
      <c r="AB11" s="439"/>
      <c r="AC11" s="439"/>
      <c r="AD11" s="439"/>
      <c r="AE11" s="439">
        <f t="shared" si="1"/>
        <v>51999.675000000003</v>
      </c>
      <c r="AF11" s="439">
        <f t="shared" si="2"/>
        <v>0</v>
      </c>
      <c r="AG11" s="439">
        <f t="shared" si="3"/>
        <v>51999.675000000003</v>
      </c>
      <c r="AH11" s="422"/>
      <c r="AI11" s="422"/>
      <c r="AJ11" s="422"/>
      <c r="AK11" s="422"/>
      <c r="AL11" s="422"/>
    </row>
    <row r="12" spans="1:38" s="5" customFormat="1">
      <c r="A12" s="608" t="str">
        <f>'1-συμβολαια'!A12</f>
        <v>4ο τραπ</v>
      </c>
      <c r="B12" s="333" t="str">
        <f>'1-συμβολαια'!C12</f>
        <v>δάνειο τοκοχρεωλυτικό</v>
      </c>
      <c r="C12" s="329">
        <f>'1-συμβολαια'!D12</f>
        <v>5000000</v>
      </c>
      <c r="D12" s="329">
        <f t="shared" si="0"/>
        <v>65000.000000000007</v>
      </c>
      <c r="E12" s="329"/>
      <c r="F12" s="329"/>
      <c r="G12" s="329"/>
      <c r="H12" s="329"/>
      <c r="I12" s="329"/>
      <c r="J12" s="329"/>
      <c r="K12" s="329"/>
      <c r="L12" s="329"/>
      <c r="M12" s="329"/>
      <c r="N12" s="329"/>
      <c r="O12" s="329"/>
      <c r="P12" s="329"/>
      <c r="Q12" s="329"/>
      <c r="R12" s="329"/>
      <c r="S12" s="329"/>
      <c r="T12" s="329"/>
      <c r="U12" s="329"/>
      <c r="V12" s="329"/>
      <c r="W12" s="329"/>
      <c r="X12" s="329"/>
      <c r="Y12" s="329"/>
      <c r="Z12" s="329"/>
      <c r="AA12" s="329"/>
      <c r="AB12" s="329"/>
      <c r="AC12" s="329"/>
      <c r="AD12" s="329"/>
      <c r="AE12" s="329">
        <f t="shared" si="1"/>
        <v>65000.000000000007</v>
      </c>
      <c r="AF12" s="329">
        <f t="shared" si="2"/>
        <v>0</v>
      </c>
      <c r="AG12" s="329">
        <f t="shared" si="3"/>
        <v>65000.000000000007</v>
      </c>
      <c r="AH12" s="333"/>
      <c r="AI12" s="333"/>
      <c r="AJ12" s="333"/>
      <c r="AK12" s="333"/>
      <c r="AL12" s="333"/>
    </row>
    <row r="13" spans="1:38" s="5" customFormat="1">
      <c r="A13" s="440"/>
      <c r="B13" s="71" t="str">
        <f>'1-συμβολαια'!C13</f>
        <v>υποθήκη δανείου</v>
      </c>
      <c r="C13" s="334">
        <f>'1-συμβολαια'!D13</f>
        <v>9000000</v>
      </c>
      <c r="D13" s="334">
        <f t="shared" si="0"/>
        <v>117000.00000000001</v>
      </c>
      <c r="E13" s="334"/>
      <c r="F13" s="334"/>
      <c r="G13" s="334"/>
      <c r="H13" s="334"/>
      <c r="I13" s="334"/>
      <c r="J13" s="334"/>
      <c r="K13" s="334"/>
      <c r="L13" s="334"/>
      <c r="M13" s="334"/>
      <c r="N13" s="334"/>
      <c r="O13" s="334"/>
      <c r="P13" s="334"/>
      <c r="Q13" s="334"/>
      <c r="R13" s="334"/>
      <c r="S13" s="334"/>
      <c r="T13" s="334"/>
      <c r="U13" s="334"/>
      <c r="V13" s="334"/>
      <c r="W13" s="334"/>
      <c r="X13" s="334"/>
      <c r="Y13" s="334"/>
      <c r="Z13" s="334"/>
      <c r="AA13" s="334"/>
      <c r="AB13" s="334"/>
      <c r="AC13" s="334"/>
      <c r="AD13" s="334"/>
      <c r="AE13" s="329">
        <f t="shared" si="1"/>
        <v>117000.00000000001</v>
      </c>
      <c r="AF13" s="329">
        <f t="shared" si="2"/>
        <v>0</v>
      </c>
      <c r="AG13" s="329">
        <f t="shared" si="3"/>
        <v>117000.00000000001</v>
      </c>
      <c r="AH13" s="71"/>
      <c r="AI13" s="71"/>
      <c r="AJ13" s="71"/>
      <c r="AK13" s="71"/>
      <c r="AL13" s="71"/>
    </row>
    <row r="14" spans="1:38" s="5" customFormat="1" ht="12" thickBot="1">
      <c r="A14" s="611"/>
      <c r="B14" s="422" t="str">
        <f>'1-συμβολαια'!C14</f>
        <v>δανείου ΤΟΚΟΙ</v>
      </c>
      <c r="C14" s="439">
        <f>'1-συμβολαια'!D14</f>
        <v>11428500</v>
      </c>
      <c r="D14" s="439">
        <f t="shared" si="0"/>
        <v>148570.5</v>
      </c>
      <c r="E14" s="439"/>
      <c r="F14" s="439"/>
      <c r="G14" s="439"/>
      <c r="H14" s="439"/>
      <c r="I14" s="439"/>
      <c r="J14" s="439"/>
      <c r="K14" s="439"/>
      <c r="L14" s="439"/>
      <c r="M14" s="439"/>
      <c r="N14" s="439"/>
      <c r="O14" s="439"/>
      <c r="P14" s="439"/>
      <c r="Q14" s="439"/>
      <c r="R14" s="439"/>
      <c r="S14" s="439"/>
      <c r="T14" s="439"/>
      <c r="U14" s="439"/>
      <c r="V14" s="439"/>
      <c r="W14" s="439"/>
      <c r="X14" s="439"/>
      <c r="Y14" s="439"/>
      <c r="Z14" s="439"/>
      <c r="AA14" s="439"/>
      <c r="AB14" s="439"/>
      <c r="AC14" s="439"/>
      <c r="AD14" s="439"/>
      <c r="AE14" s="439">
        <f t="shared" si="1"/>
        <v>148570.5</v>
      </c>
      <c r="AF14" s="439">
        <f t="shared" si="2"/>
        <v>0</v>
      </c>
      <c r="AG14" s="439">
        <f t="shared" si="3"/>
        <v>148570.5</v>
      </c>
      <c r="AH14" s="422"/>
      <c r="AI14" s="422"/>
      <c r="AJ14" s="422"/>
      <c r="AK14" s="422"/>
      <c r="AL14" s="422"/>
    </row>
    <row r="15" spans="1:38" s="5" customFormat="1">
      <c r="A15" s="610" t="str">
        <f>'1-συμβολαια'!A15</f>
        <v>5ο</v>
      </c>
      <c r="B15" s="333" t="str">
        <f>'1-συμβολαια'!C15</f>
        <v>δάνειο τοκοχρεωλυτικό</v>
      </c>
      <c r="C15" s="329">
        <f>'1-συμβολαια'!D15</f>
        <v>300000</v>
      </c>
      <c r="D15" s="329">
        <f t="shared" si="0"/>
        <v>3900.0000000000005</v>
      </c>
      <c r="E15" s="329"/>
      <c r="F15" s="329"/>
      <c r="G15" s="329"/>
      <c r="H15" s="329">
        <v>3900</v>
      </c>
      <c r="I15" s="329"/>
      <c r="J15" s="329"/>
      <c r="K15" s="329" t="s">
        <v>549</v>
      </c>
      <c r="L15" s="329"/>
      <c r="M15" s="329"/>
      <c r="N15" s="329"/>
      <c r="O15" s="329"/>
      <c r="P15" s="329"/>
      <c r="Q15" s="329"/>
      <c r="R15" s="329"/>
      <c r="S15" s="329"/>
      <c r="T15" s="329"/>
      <c r="U15" s="329"/>
      <c r="V15" s="329"/>
      <c r="W15" s="329"/>
      <c r="X15" s="329"/>
      <c r="Y15" s="329"/>
      <c r="Z15" s="329"/>
      <c r="AA15" s="329"/>
      <c r="AB15" s="329"/>
      <c r="AC15" s="329"/>
      <c r="AD15" s="329"/>
      <c r="AE15" s="329">
        <f t="shared" si="1"/>
        <v>3900.0000000000005</v>
      </c>
      <c r="AF15" s="329">
        <v>3900</v>
      </c>
      <c r="AG15" s="329">
        <f t="shared" si="3"/>
        <v>0</v>
      </c>
      <c r="AH15" s="333"/>
      <c r="AI15" s="333"/>
      <c r="AJ15" s="333"/>
      <c r="AK15" s="333"/>
      <c r="AL15" s="333"/>
    </row>
    <row r="16" spans="1:38" s="5" customFormat="1">
      <c r="A16" s="348"/>
      <c r="B16" s="71" t="str">
        <f>'1-συμβολαια'!C16</f>
        <v>υποθήκη δανείου</v>
      </c>
      <c r="C16" s="334">
        <f>'1-συμβολαια'!D16</f>
        <v>300000</v>
      </c>
      <c r="D16" s="334">
        <f t="shared" si="0"/>
        <v>3900.0000000000005</v>
      </c>
      <c r="E16" s="334"/>
      <c r="F16" s="334"/>
      <c r="G16" s="334"/>
      <c r="H16" s="334"/>
      <c r="I16" s="334"/>
      <c r="J16" s="334"/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29">
        <f t="shared" si="1"/>
        <v>3900.0000000000005</v>
      </c>
      <c r="AF16" s="329">
        <f t="shared" si="2"/>
        <v>0</v>
      </c>
      <c r="AG16" s="329">
        <f t="shared" si="3"/>
        <v>3900.0000000000005</v>
      </c>
      <c r="AH16" s="71"/>
      <c r="AI16" s="71"/>
      <c r="AJ16" s="71"/>
      <c r="AK16" s="71"/>
      <c r="AL16" s="71"/>
    </row>
    <row r="17" spans="1:38" s="5" customFormat="1" ht="12" thickBot="1">
      <c r="A17" s="609"/>
      <c r="B17" s="422" t="str">
        <f>'1-συμβολαια'!C17</f>
        <v>δανείου ΤΟΚΟΙ</v>
      </c>
      <c r="C17" s="439">
        <f>'1-συμβολαια'!D17</f>
        <v>685710</v>
      </c>
      <c r="D17" s="439">
        <f t="shared" si="0"/>
        <v>8914.2300000000014</v>
      </c>
      <c r="E17" s="439"/>
      <c r="F17" s="439"/>
      <c r="G17" s="439"/>
      <c r="H17" s="439"/>
      <c r="I17" s="439"/>
      <c r="J17" s="439"/>
      <c r="K17" s="439"/>
      <c r="L17" s="439"/>
      <c r="M17" s="439"/>
      <c r="N17" s="439"/>
      <c r="O17" s="439"/>
      <c r="P17" s="439"/>
      <c r="Q17" s="439"/>
      <c r="R17" s="439"/>
      <c r="S17" s="439"/>
      <c r="T17" s="439"/>
      <c r="U17" s="439"/>
      <c r="V17" s="439"/>
      <c r="W17" s="439"/>
      <c r="X17" s="439"/>
      <c r="Y17" s="439"/>
      <c r="Z17" s="439"/>
      <c r="AA17" s="439"/>
      <c r="AB17" s="439"/>
      <c r="AC17" s="439"/>
      <c r="AD17" s="439"/>
      <c r="AE17" s="439">
        <f t="shared" si="1"/>
        <v>8914.2300000000014</v>
      </c>
      <c r="AF17" s="439">
        <f t="shared" si="2"/>
        <v>0</v>
      </c>
      <c r="AG17" s="439">
        <f t="shared" si="3"/>
        <v>8914.2300000000014</v>
      </c>
      <c r="AH17" s="422"/>
      <c r="AI17" s="422"/>
      <c r="AJ17" s="422"/>
      <c r="AK17" s="422"/>
      <c r="AL17" s="422"/>
    </row>
    <row r="18" spans="1:38" s="5" customFormat="1" ht="12" thickBot="1">
      <c r="A18" s="613" t="str">
        <f>'1-συμβολαια'!A18</f>
        <v>6ο</v>
      </c>
      <c r="B18" s="606" t="str">
        <f>'1-συμβολαια'!C18</f>
        <v>υποθήκη δανείου 10.392 συμπληρωματική πράξη [μονο για κ-15</v>
      </c>
      <c r="C18" s="511">
        <f>'1-συμβολαια'!D18</f>
        <v>0</v>
      </c>
      <c r="D18" s="511">
        <f t="shared" si="0"/>
        <v>0</v>
      </c>
      <c r="E18" s="511"/>
      <c r="F18" s="511"/>
      <c r="G18" s="511"/>
      <c r="H18" s="511"/>
      <c r="I18" s="511"/>
      <c r="J18" s="511"/>
      <c r="K18" s="511"/>
      <c r="L18" s="511"/>
      <c r="M18" s="511">
        <f t="shared" ref="M18" si="4">C18*0.65%</f>
        <v>0</v>
      </c>
      <c r="N18" s="511"/>
      <c r="O18" s="511"/>
      <c r="P18" s="511"/>
      <c r="Q18" s="511"/>
      <c r="R18" s="511"/>
      <c r="S18" s="511"/>
      <c r="T18" s="511"/>
      <c r="U18" s="511"/>
      <c r="V18" s="511">
        <f t="shared" ref="V18" si="5">C18*0.125%</f>
        <v>0</v>
      </c>
      <c r="W18" s="511"/>
      <c r="X18" s="511"/>
      <c r="Y18" s="511"/>
      <c r="Z18" s="511"/>
      <c r="AA18" s="511"/>
      <c r="AB18" s="511"/>
      <c r="AC18" s="511"/>
      <c r="AD18" s="511"/>
      <c r="AE18" s="511">
        <f t="shared" si="1"/>
        <v>0</v>
      </c>
      <c r="AF18" s="511">
        <f t="shared" si="2"/>
        <v>0</v>
      </c>
      <c r="AG18" s="511">
        <f t="shared" si="3"/>
        <v>0</v>
      </c>
      <c r="AH18" s="606"/>
      <c r="AI18" s="606"/>
      <c r="AJ18" s="606"/>
      <c r="AK18" s="606"/>
      <c r="AL18" s="606"/>
    </row>
    <row r="19" spans="1:38">
      <c r="A19" s="751" t="str">
        <f>'1-συμβολαια'!A19</f>
        <v>σύνολο</v>
      </c>
      <c r="B19" s="752"/>
      <c r="C19" s="753"/>
      <c r="D19" s="612">
        <f>SUM(D3:D18)</f>
        <v>512569.98</v>
      </c>
      <c r="E19" s="612"/>
      <c r="F19" s="612"/>
      <c r="G19" s="612"/>
      <c r="H19" s="612"/>
      <c r="I19" s="612"/>
      <c r="J19" s="612"/>
      <c r="K19" s="612"/>
      <c r="L19" s="612"/>
      <c r="M19" s="612">
        <f>SUM(M3:M18)</f>
        <v>0</v>
      </c>
      <c r="N19" s="612"/>
      <c r="O19" s="612"/>
      <c r="P19" s="612"/>
      <c r="Q19" s="612"/>
      <c r="R19" s="612"/>
      <c r="S19" s="612"/>
      <c r="T19" s="612"/>
      <c r="U19" s="612"/>
      <c r="V19" s="612">
        <f>SUM(V3:V18)</f>
        <v>0</v>
      </c>
      <c r="W19" s="612"/>
      <c r="X19" s="612"/>
      <c r="Y19" s="612"/>
      <c r="Z19" s="612"/>
      <c r="AA19" s="612"/>
      <c r="AB19" s="612"/>
      <c r="AC19" s="612"/>
      <c r="AD19" s="612"/>
      <c r="AE19" s="612">
        <f>SUM(AE3:AE18)</f>
        <v>512569.98</v>
      </c>
      <c r="AF19" s="612">
        <f>SUM(AF3:AF18)</f>
        <v>3900</v>
      </c>
      <c r="AG19" s="612">
        <f>SUM(AG3:AG18)</f>
        <v>508669.98</v>
      </c>
      <c r="AH19" s="612">
        <f>SUM(AH3:AH18)</f>
        <v>0</v>
      </c>
      <c r="AI19" s="612"/>
      <c r="AJ19" s="612"/>
      <c r="AK19" s="612"/>
      <c r="AL19" s="612"/>
    </row>
    <row r="21" spans="1:38">
      <c r="E21" s="2"/>
      <c r="F21" s="2"/>
      <c r="G21" s="2"/>
      <c r="H21" s="176" t="s">
        <v>331</v>
      </c>
      <c r="I21" s="2"/>
      <c r="J21" s="2"/>
      <c r="K21" s="2"/>
      <c r="L21" s="2"/>
      <c r="M21" s="2"/>
      <c r="N21" s="2"/>
      <c r="O21" s="2"/>
      <c r="P21" s="2"/>
      <c r="Q21" s="176" t="s">
        <v>331</v>
      </c>
      <c r="R21" s="2"/>
      <c r="S21" s="2"/>
      <c r="T21" s="2"/>
      <c r="U21" s="2"/>
      <c r="V21" s="2"/>
      <c r="W21" s="2"/>
      <c r="X21" s="2"/>
      <c r="Y21" s="2"/>
      <c r="Z21" s="176" t="s">
        <v>331</v>
      </c>
      <c r="AA21" s="2"/>
      <c r="AB21" s="2"/>
      <c r="AC21" s="2"/>
      <c r="AD21" s="2"/>
      <c r="AE21" s="2"/>
    </row>
    <row r="22" spans="1:38">
      <c r="E22" s="2"/>
      <c r="F22" s="212" t="s">
        <v>332</v>
      </c>
      <c r="G22" s="212"/>
      <c r="H22" s="212"/>
      <c r="I22" s="212"/>
      <c r="J22" s="212"/>
      <c r="K22" s="212"/>
      <c r="L22" s="212"/>
      <c r="M22" s="212"/>
      <c r="N22" s="212"/>
      <c r="O22" s="212" t="s">
        <v>332</v>
      </c>
      <c r="P22" s="2"/>
      <c r="Q22" s="2"/>
      <c r="R22" s="2"/>
      <c r="S22" s="2"/>
      <c r="T22" s="2"/>
      <c r="U22" s="2"/>
      <c r="V22" s="2"/>
      <c r="W22" s="2"/>
      <c r="X22" s="212" t="s">
        <v>332</v>
      </c>
      <c r="Y22" s="2"/>
      <c r="Z22" s="2"/>
      <c r="AA22" s="2"/>
      <c r="AB22" s="2"/>
      <c r="AC22" s="2"/>
      <c r="AD22" s="2"/>
      <c r="AE22" s="2"/>
    </row>
    <row r="23" spans="1:38">
      <c r="E23" s="2"/>
      <c r="F23" s="2"/>
      <c r="G23" s="2"/>
      <c r="H23" s="2"/>
      <c r="I23" s="4"/>
      <c r="J23" s="180" t="s">
        <v>333</v>
      </c>
      <c r="K23" s="176"/>
      <c r="L23" s="2"/>
      <c r="M23" s="2"/>
      <c r="N23" s="2"/>
      <c r="O23" s="2"/>
      <c r="P23" s="2"/>
      <c r="Q23" s="4"/>
      <c r="R23" s="180" t="s">
        <v>334</v>
      </c>
      <c r="S23" s="180"/>
      <c r="T23" s="180"/>
      <c r="U23" s="180"/>
      <c r="V23" s="4"/>
      <c r="W23" s="4"/>
      <c r="X23" s="4"/>
      <c r="Y23" s="4"/>
      <c r="Z23" s="4"/>
      <c r="AA23" s="180" t="s">
        <v>334</v>
      </c>
      <c r="AB23" s="180"/>
      <c r="AC23" s="180"/>
      <c r="AD23" s="176"/>
      <c r="AE23" s="2"/>
    </row>
    <row r="24" spans="1:38">
      <c r="E24" s="2"/>
      <c r="F24" s="2"/>
      <c r="G24" s="2"/>
      <c r="H24" s="2"/>
      <c r="I24" s="180" t="s">
        <v>334</v>
      </c>
      <c r="J24" s="4"/>
      <c r="K24" s="2"/>
      <c r="L24" s="2"/>
      <c r="M24" s="2"/>
      <c r="N24" s="2"/>
      <c r="O24" s="2"/>
      <c r="P24" s="2"/>
      <c r="Q24" s="4"/>
      <c r="R24" s="4"/>
      <c r="S24" s="180" t="s">
        <v>333</v>
      </c>
      <c r="T24" s="180"/>
      <c r="U24" s="4"/>
      <c r="V24" s="4"/>
      <c r="W24" s="4"/>
      <c r="X24" s="4"/>
      <c r="Y24" s="4"/>
      <c r="Z24" s="4"/>
      <c r="AA24" s="4"/>
      <c r="AB24" s="180" t="s">
        <v>333</v>
      </c>
      <c r="AC24" s="180"/>
      <c r="AD24" s="2"/>
      <c r="AE24" s="2"/>
    </row>
    <row r="25" spans="1:38">
      <c r="E25" s="2"/>
      <c r="F25" s="2"/>
      <c r="G25" s="2"/>
      <c r="H25" s="2"/>
      <c r="I25" s="4"/>
      <c r="J25" s="4"/>
      <c r="K25" s="2"/>
      <c r="L25" s="2"/>
      <c r="M25" s="2"/>
      <c r="N25" s="2"/>
      <c r="O25" s="2"/>
      <c r="P25" s="2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2"/>
      <c r="AE25" s="2"/>
    </row>
    <row r="26" spans="1:38">
      <c r="E26" s="213" t="s">
        <v>335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14" t="s">
        <v>336</v>
      </c>
      <c r="R26" s="2"/>
      <c r="S26" s="2"/>
      <c r="T26" s="2"/>
      <c r="U26" s="2"/>
      <c r="V26" s="2"/>
      <c r="W26" s="2"/>
      <c r="X26" s="2"/>
      <c r="Y26" s="2"/>
      <c r="Z26" s="215" t="s">
        <v>337</v>
      </c>
      <c r="AA26" s="2"/>
      <c r="AB26" s="2"/>
      <c r="AC26" s="2"/>
      <c r="AD26" s="2"/>
      <c r="AE26" s="2"/>
    </row>
    <row r="27" spans="1:38">
      <c r="E27" s="216" t="s">
        <v>338</v>
      </c>
      <c r="F27" s="2"/>
      <c r="G27" s="2"/>
      <c r="H27" s="2"/>
      <c r="I27" s="2"/>
      <c r="J27" s="2"/>
      <c r="K27" s="2"/>
      <c r="L27" s="2"/>
      <c r="M27" s="7"/>
      <c r="N27" s="2"/>
      <c r="O27" s="176"/>
      <c r="P27" s="176"/>
      <c r="Q27" s="176"/>
      <c r="R27" s="176"/>
      <c r="S27" s="217" t="s">
        <v>339</v>
      </c>
      <c r="T27" s="176"/>
      <c r="U27" s="176"/>
      <c r="V27" s="176"/>
      <c r="W27" s="2"/>
      <c r="X27" s="2"/>
      <c r="Y27" s="2"/>
      <c r="Z27" s="2"/>
      <c r="AA27" s="218" t="s">
        <v>340</v>
      </c>
      <c r="AB27" s="2"/>
      <c r="AC27" s="2"/>
      <c r="AD27" s="2"/>
      <c r="AE27" s="2"/>
    </row>
    <row r="28" spans="1:38">
      <c r="E28" s="2"/>
      <c r="F28" s="216" t="s">
        <v>341</v>
      </c>
      <c r="G28" s="2"/>
      <c r="H28" s="2"/>
      <c r="I28" s="2"/>
      <c r="J28" s="2"/>
      <c r="K28" s="2"/>
      <c r="L28" s="2"/>
      <c r="M28" s="7"/>
      <c r="N28" s="2"/>
      <c r="O28" s="2"/>
      <c r="P28" s="2"/>
      <c r="Q28" s="2"/>
      <c r="R28" s="2"/>
      <c r="S28" s="219" t="s">
        <v>342</v>
      </c>
      <c r="T28" s="2"/>
      <c r="U28" s="2"/>
      <c r="V28" s="2"/>
      <c r="W28" s="2"/>
      <c r="X28" s="2"/>
      <c r="Y28" s="2"/>
      <c r="Z28" s="2"/>
      <c r="AA28" s="2"/>
      <c r="AB28" s="219" t="s">
        <v>342</v>
      </c>
      <c r="AC28" s="2"/>
      <c r="AD28" s="2"/>
      <c r="AE28" s="2"/>
    </row>
    <row r="29" spans="1:38">
      <c r="E29" s="2"/>
      <c r="F29" s="2"/>
      <c r="G29" s="2"/>
      <c r="H29" s="2"/>
      <c r="I29" s="2"/>
      <c r="J29" s="2"/>
      <c r="K29" s="2"/>
      <c r="L29" s="2"/>
      <c r="M29" s="7"/>
      <c r="N29" s="2"/>
      <c r="O29" s="2"/>
      <c r="P29" s="176"/>
      <c r="Q29" s="176"/>
      <c r="R29" s="176"/>
      <c r="S29" s="176"/>
      <c r="T29" s="176"/>
      <c r="U29" s="176"/>
      <c r="V29" s="176"/>
      <c r="W29" s="176"/>
      <c r="X29" s="176"/>
      <c r="Y29" s="2"/>
      <c r="Z29" s="2"/>
      <c r="AA29" s="2"/>
      <c r="AB29" s="217" t="s">
        <v>339</v>
      </c>
      <c r="AC29" s="2"/>
      <c r="AD29" s="2"/>
      <c r="AE29" s="2"/>
    </row>
    <row r="30" spans="1:38">
      <c r="E30" s="2"/>
      <c r="F30" s="2"/>
      <c r="G30" s="2"/>
      <c r="H30" s="2"/>
      <c r="I30" s="2"/>
      <c r="J30" s="2"/>
      <c r="K30" s="2"/>
      <c r="L30" s="2"/>
      <c r="M30" s="7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8">
      <c r="D31" s="322"/>
      <c r="E31" s="7"/>
      <c r="F31" s="7"/>
      <c r="G31" s="7"/>
      <c r="H31" s="7"/>
      <c r="I31" s="7"/>
    </row>
    <row r="32" spans="1:38">
      <c r="D32" s="322"/>
      <c r="E32" s="7"/>
      <c r="F32" s="7"/>
      <c r="G32" s="7"/>
      <c r="H32" s="7"/>
      <c r="I32" s="7"/>
    </row>
    <row r="33" spans="4:9">
      <c r="D33" s="322"/>
      <c r="E33" s="7"/>
      <c r="F33" s="7"/>
      <c r="G33" s="7"/>
      <c r="H33" s="7"/>
      <c r="I33" s="7"/>
    </row>
    <row r="34" spans="4:9">
      <c r="D34" s="322"/>
      <c r="E34" s="7"/>
      <c r="F34" s="7"/>
      <c r="G34" s="7"/>
      <c r="H34" s="2"/>
      <c r="I34" s="7"/>
    </row>
    <row r="35" spans="4:9">
      <c r="D35" s="322"/>
      <c r="E35" s="7"/>
      <c r="F35" s="7"/>
      <c r="G35" s="7"/>
      <c r="H35" s="7"/>
      <c r="I35" s="7"/>
    </row>
    <row r="36" spans="4:9">
      <c r="D36" s="322"/>
      <c r="E36" s="7"/>
      <c r="F36" s="7"/>
      <c r="G36" s="7"/>
      <c r="H36" s="7"/>
      <c r="I36" s="7"/>
    </row>
    <row r="37" spans="4:9">
      <c r="D37" s="322"/>
      <c r="E37" s="7"/>
      <c r="F37" s="7"/>
      <c r="G37" s="7"/>
      <c r="H37" s="7"/>
      <c r="I37" s="7"/>
    </row>
    <row r="38" spans="4:9">
      <c r="D38" s="322"/>
      <c r="E38" s="7"/>
      <c r="F38" s="7"/>
      <c r="G38" s="7"/>
      <c r="H38" s="7"/>
      <c r="I38" s="7"/>
    </row>
    <row r="39" spans="4:9">
      <c r="D39" s="322"/>
      <c r="E39" s="7"/>
      <c r="F39" s="7"/>
      <c r="G39" s="7"/>
      <c r="H39" s="7"/>
      <c r="I39" s="7"/>
    </row>
    <row r="40" spans="4:9">
      <c r="D40" s="322"/>
      <c r="E40" s="7"/>
      <c r="F40" s="7"/>
      <c r="G40" s="7"/>
      <c r="H40" s="7"/>
      <c r="I40" s="7"/>
    </row>
    <row r="41" spans="4:9">
      <c r="D41" s="322"/>
      <c r="E41" s="7"/>
      <c r="F41" s="7"/>
      <c r="G41" s="7"/>
      <c r="H41" s="7"/>
      <c r="I41" s="7"/>
    </row>
  </sheetData>
  <mergeCells count="10">
    <mergeCell ref="AH1:AH2"/>
    <mergeCell ref="AI1:AL2"/>
    <mergeCell ref="K2:L2"/>
    <mergeCell ref="T2:U2"/>
    <mergeCell ref="AC2:AD2"/>
    <mergeCell ref="A19:C19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2025-10-25T18:34:59Z</dcterms:modified>
</cp:coreProperties>
</file>