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 activeTab="17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N6" i="1"/>
  <c r="N3"/>
  <c r="E6" i="5" l="1"/>
  <c r="E7"/>
  <c r="E8"/>
  <c r="D6"/>
  <c r="D7"/>
  <c r="D8"/>
  <c r="B6"/>
  <c r="X4" i="27"/>
  <c r="X5"/>
  <c r="X6"/>
  <c r="X7"/>
  <c r="X8"/>
  <c r="W4"/>
  <c r="W5"/>
  <c r="W6"/>
  <c r="W7"/>
  <c r="W8"/>
  <c r="V4"/>
  <c r="V5"/>
  <c r="V6"/>
  <c r="V7"/>
  <c r="V8"/>
  <c r="E9"/>
  <c r="F9"/>
  <c r="G9"/>
  <c r="H9"/>
  <c r="I9"/>
  <c r="J9"/>
  <c r="D9"/>
  <c r="J4"/>
  <c r="J5"/>
  <c r="J6"/>
  <c r="J7"/>
  <c r="J8"/>
  <c r="I4"/>
  <c r="I5"/>
  <c r="I6"/>
  <c r="I7"/>
  <c r="I8"/>
  <c r="H4"/>
  <c r="H5"/>
  <c r="H6"/>
  <c r="H7"/>
  <c r="H8"/>
  <c r="G4"/>
  <c r="G5"/>
  <c r="G6"/>
  <c r="G7"/>
  <c r="G8"/>
  <c r="F4"/>
  <c r="F5"/>
  <c r="F6"/>
  <c r="F7"/>
  <c r="F8"/>
  <c r="E4"/>
  <c r="E5"/>
  <c r="E6"/>
  <c r="E7"/>
  <c r="E8"/>
  <c r="D4"/>
  <c r="D5"/>
  <c r="D6"/>
  <c r="D7"/>
  <c r="D8"/>
  <c r="D6" i="20"/>
  <c r="D7"/>
  <c r="D8"/>
  <c r="C6"/>
  <c r="C7"/>
  <c r="C8"/>
  <c r="F7" i="4"/>
  <c r="H7" s="1"/>
  <c r="D6"/>
  <c r="D7"/>
  <c r="D8"/>
  <c r="C6"/>
  <c r="C7"/>
  <c r="C8"/>
  <c r="E4" i="16"/>
  <c r="E5"/>
  <c r="E6"/>
  <c r="I6" s="1"/>
  <c r="E7"/>
  <c r="I7" s="1"/>
  <c r="E8"/>
  <c r="D4"/>
  <c r="D5"/>
  <c r="D6"/>
  <c r="D7"/>
  <c r="D8"/>
  <c r="H8" s="1"/>
  <c r="G9"/>
  <c r="R9"/>
  <c r="S9"/>
  <c r="T9"/>
  <c r="U9"/>
  <c r="V9"/>
  <c r="W9"/>
  <c r="X9"/>
  <c r="Y9"/>
  <c r="Z9"/>
  <c r="AA9"/>
  <c r="AB9"/>
  <c r="AC9"/>
  <c r="AD9"/>
  <c r="AE9"/>
  <c r="AF9"/>
  <c r="AG9"/>
  <c r="AH9"/>
  <c r="AI9"/>
  <c r="AJ9"/>
  <c r="AK9"/>
  <c r="AL9"/>
  <c r="F9"/>
  <c r="F5" i="4"/>
  <c r="F6"/>
  <c r="F8"/>
  <c r="G9"/>
  <c r="I9"/>
  <c r="J9"/>
  <c r="K9"/>
  <c r="L9"/>
  <c r="M9"/>
  <c r="N9"/>
  <c r="E9"/>
  <c r="P9" i="20"/>
  <c r="F9"/>
  <c r="G9"/>
  <c r="H9"/>
  <c r="I9"/>
  <c r="J9"/>
  <c r="K9"/>
  <c r="L9"/>
  <c r="M9"/>
  <c r="N9"/>
  <c r="O9"/>
  <c r="E9"/>
  <c r="D9" i="23"/>
  <c r="D9" i="26"/>
  <c r="O4" i="4"/>
  <c r="E4" i="24" s="1"/>
  <c r="O5" i="4"/>
  <c r="E5" i="24" s="1"/>
  <c r="O6" i="4"/>
  <c r="O7"/>
  <c r="O8"/>
  <c r="D4" i="26"/>
  <c r="D5"/>
  <c r="AE5" s="1"/>
  <c r="AG5" s="1"/>
  <c r="D6"/>
  <c r="AE6" s="1"/>
  <c r="AG6" s="1"/>
  <c r="D7"/>
  <c r="D8"/>
  <c r="AG4"/>
  <c r="AG8"/>
  <c r="AE4"/>
  <c r="AE7"/>
  <c r="AG7" s="1"/>
  <c r="AE8"/>
  <c r="D5" i="23"/>
  <c r="D7"/>
  <c r="D8"/>
  <c r="I4" i="24"/>
  <c r="I5"/>
  <c r="I6"/>
  <c r="I7"/>
  <c r="I9" s="1"/>
  <c r="I8"/>
  <c r="H4"/>
  <c r="H5"/>
  <c r="H9" s="1"/>
  <c r="H6"/>
  <c r="H7"/>
  <c r="H8"/>
  <c r="F4"/>
  <c r="F5"/>
  <c r="F6"/>
  <c r="F7"/>
  <c r="F8"/>
  <c r="E6"/>
  <c r="E7"/>
  <c r="E8"/>
  <c r="D4"/>
  <c r="D5"/>
  <c r="D6"/>
  <c r="D7"/>
  <c r="D8"/>
  <c r="C4"/>
  <c r="C5"/>
  <c r="C6"/>
  <c r="C7"/>
  <c r="C8"/>
  <c r="G9"/>
  <c r="J9"/>
  <c r="K9"/>
  <c r="L9"/>
  <c r="M9"/>
  <c r="N9"/>
  <c r="O9"/>
  <c r="P9"/>
  <c r="Q9"/>
  <c r="R9"/>
  <c r="S9"/>
  <c r="T9"/>
  <c r="U9"/>
  <c r="V9"/>
  <c r="W9"/>
  <c r="X9"/>
  <c r="Y9"/>
  <c r="Z9"/>
  <c r="AA9"/>
  <c r="AB9"/>
  <c r="AC9"/>
  <c r="AD9"/>
  <c r="AE9"/>
  <c r="AF9"/>
  <c r="AG9"/>
  <c r="AH9"/>
  <c r="AI9"/>
  <c r="AJ9"/>
  <c r="AK9"/>
  <c r="AL9"/>
  <c r="AM9"/>
  <c r="AN9"/>
  <c r="AO9"/>
  <c r="AP9"/>
  <c r="AQ9"/>
  <c r="AS9"/>
  <c r="AT9"/>
  <c r="AU9"/>
  <c r="AV9"/>
  <c r="AW9"/>
  <c r="AY9"/>
  <c r="AZ9"/>
  <c r="BA9"/>
  <c r="BB9"/>
  <c r="BC9"/>
  <c r="BD9"/>
  <c r="BE9"/>
  <c r="BF9"/>
  <c r="BG9"/>
  <c r="BH9"/>
  <c r="BI9"/>
  <c r="BJ9"/>
  <c r="BK9"/>
  <c r="BL9"/>
  <c r="BM9"/>
  <c r="BO9"/>
  <c r="BP9"/>
  <c r="BQ9"/>
  <c r="BR9"/>
  <c r="BS9"/>
  <c r="BT9"/>
  <c r="K4" i="9"/>
  <c r="K5"/>
  <c r="K7"/>
  <c r="K8"/>
  <c r="F9"/>
  <c r="G9"/>
  <c r="H9"/>
  <c r="I9"/>
  <c r="J9"/>
  <c r="M9"/>
  <c r="E9"/>
  <c r="AE4" i="5"/>
  <c r="AE5"/>
  <c r="AE6"/>
  <c r="AF6" s="1"/>
  <c r="AE7"/>
  <c r="AE8"/>
  <c r="Y9"/>
  <c r="P9" i="14"/>
  <c r="G9" i="12"/>
  <c r="F9"/>
  <c r="F9" i="13"/>
  <c r="G9"/>
  <c r="H9"/>
  <c r="I9"/>
  <c r="J9"/>
  <c r="K9"/>
  <c r="L9"/>
  <c r="M9"/>
  <c r="N9"/>
  <c r="O9"/>
  <c r="E9"/>
  <c r="N4" i="1"/>
  <c r="N5"/>
  <c r="K6" i="9"/>
  <c r="N7" i="1"/>
  <c r="N8"/>
  <c r="J4"/>
  <c r="J5"/>
  <c r="J6"/>
  <c r="J7"/>
  <c r="J8"/>
  <c r="I4"/>
  <c r="I5"/>
  <c r="I6"/>
  <c r="I8"/>
  <c r="G4"/>
  <c r="G5"/>
  <c r="G7"/>
  <c r="G8"/>
  <c r="F4"/>
  <c r="F5"/>
  <c r="F6"/>
  <c r="F7"/>
  <c r="F8"/>
  <c r="E4"/>
  <c r="E5"/>
  <c r="E6"/>
  <c r="E7"/>
  <c r="E8"/>
  <c r="E8" i="25"/>
  <c r="F8"/>
  <c r="G8"/>
  <c r="H8"/>
  <c r="I8"/>
  <c r="J8"/>
  <c r="K8"/>
  <c r="D8"/>
  <c r="K5"/>
  <c r="P6" i="1"/>
  <c r="K7" i="25"/>
  <c r="C7"/>
  <c r="B7"/>
  <c r="A7"/>
  <c r="K6"/>
  <c r="C6"/>
  <c r="B6"/>
  <c r="A6"/>
  <c r="C5"/>
  <c r="B5"/>
  <c r="A5"/>
  <c r="N8" i="13"/>
  <c r="J8"/>
  <c r="C8"/>
  <c r="G8" s="1"/>
  <c r="B8"/>
  <c r="A8"/>
  <c r="N7"/>
  <c r="J7"/>
  <c r="C7"/>
  <c r="G7" s="1"/>
  <c r="B7"/>
  <c r="A7"/>
  <c r="N6"/>
  <c r="J6"/>
  <c r="C6"/>
  <c r="G6" s="1"/>
  <c r="B6"/>
  <c r="A6"/>
  <c r="F8" i="12"/>
  <c r="C8"/>
  <c r="B8"/>
  <c r="A8"/>
  <c r="F7"/>
  <c r="C7"/>
  <c r="B7"/>
  <c r="A7"/>
  <c r="F6"/>
  <c r="C6"/>
  <c r="B6"/>
  <c r="A6"/>
  <c r="P8" i="14"/>
  <c r="B8"/>
  <c r="A8"/>
  <c r="P7"/>
  <c r="B7"/>
  <c r="A7"/>
  <c r="B6"/>
  <c r="A6"/>
  <c r="AN8" i="16"/>
  <c r="AM8"/>
  <c r="I8"/>
  <c r="C8"/>
  <c r="B8"/>
  <c r="A8"/>
  <c r="AN7"/>
  <c r="AM7"/>
  <c r="AM9" s="1"/>
  <c r="H7"/>
  <c r="C7"/>
  <c r="B7"/>
  <c r="A7"/>
  <c r="AN6"/>
  <c r="AM6"/>
  <c r="H6"/>
  <c r="J6" s="1"/>
  <c r="C6"/>
  <c r="B6"/>
  <c r="A6"/>
  <c r="B8" i="4"/>
  <c r="A8"/>
  <c r="B7"/>
  <c r="A7"/>
  <c r="B6"/>
  <c r="A6"/>
  <c r="P8" i="20"/>
  <c r="B8"/>
  <c r="A8"/>
  <c r="P7"/>
  <c r="B7"/>
  <c r="A7"/>
  <c r="P6"/>
  <c r="B6"/>
  <c r="A6"/>
  <c r="AF8" i="26"/>
  <c r="C8"/>
  <c r="B8"/>
  <c r="A8"/>
  <c r="AF7"/>
  <c r="C7"/>
  <c r="B7"/>
  <c r="A7"/>
  <c r="C6"/>
  <c r="B6"/>
  <c r="A6"/>
  <c r="C8" i="27"/>
  <c r="B8"/>
  <c r="A8"/>
  <c r="C7"/>
  <c r="B7"/>
  <c r="A7"/>
  <c r="C6"/>
  <c r="B6"/>
  <c r="A6"/>
  <c r="K8" i="15"/>
  <c r="C8"/>
  <c r="B8"/>
  <c r="A8"/>
  <c r="K7"/>
  <c r="C7"/>
  <c r="B7"/>
  <c r="A7"/>
  <c r="K6"/>
  <c r="C6"/>
  <c r="B6"/>
  <c r="A6"/>
  <c r="B8" i="23"/>
  <c r="A8"/>
  <c r="B7"/>
  <c r="A7"/>
  <c r="B6"/>
  <c r="A6"/>
  <c r="BT8" i="24"/>
  <c r="BN8"/>
  <c r="BB8"/>
  <c r="AX8"/>
  <c r="AR8"/>
  <c r="AC8"/>
  <c r="B8"/>
  <c r="A8"/>
  <c r="BT7"/>
  <c r="BN7"/>
  <c r="BB7"/>
  <c r="AX7"/>
  <c r="AR7"/>
  <c r="AC7"/>
  <c r="B7"/>
  <c r="A7"/>
  <c r="BT6"/>
  <c r="BN6"/>
  <c r="BB6"/>
  <c r="AX6"/>
  <c r="AR6"/>
  <c r="AR9" s="1"/>
  <c r="AC6"/>
  <c r="B6"/>
  <c r="A6"/>
  <c r="D8" i="9"/>
  <c r="C8"/>
  <c r="B8"/>
  <c r="A8"/>
  <c r="D7"/>
  <c r="C7"/>
  <c r="B7"/>
  <c r="A7"/>
  <c r="D6"/>
  <c r="C6"/>
  <c r="B6"/>
  <c r="A6"/>
  <c r="A8" i="8"/>
  <c r="A7"/>
  <c r="A6"/>
  <c r="A5"/>
  <c r="R8" i="10"/>
  <c r="P8" s="1"/>
  <c r="L8"/>
  <c r="J8"/>
  <c r="H8"/>
  <c r="G8"/>
  <c r="E8"/>
  <c r="C8"/>
  <c r="A8"/>
  <c r="R7"/>
  <c r="P7" s="1"/>
  <c r="L7"/>
  <c r="J7"/>
  <c r="H7"/>
  <c r="G7"/>
  <c r="E7"/>
  <c r="C7"/>
  <c r="A7"/>
  <c r="L6"/>
  <c r="J6"/>
  <c r="H6"/>
  <c r="G6"/>
  <c r="E6"/>
  <c r="C6"/>
  <c r="A6"/>
  <c r="C8" i="28"/>
  <c r="B8"/>
  <c r="A8"/>
  <c r="C7"/>
  <c r="B7"/>
  <c r="A7"/>
  <c r="C6"/>
  <c r="B6"/>
  <c r="A6"/>
  <c r="C5"/>
  <c r="B5"/>
  <c r="A5"/>
  <c r="AJ8" i="5"/>
  <c r="AF8"/>
  <c r="C8"/>
  <c r="A8"/>
  <c r="AJ7"/>
  <c r="AF7"/>
  <c r="C7"/>
  <c r="A7"/>
  <c r="AJ6"/>
  <c r="C6"/>
  <c r="A6"/>
  <c r="H9" i="4" l="1"/>
  <c r="I7" i="1"/>
  <c r="F9" i="4"/>
  <c r="D9" i="24"/>
  <c r="P7" i="9"/>
  <c r="J7" i="5"/>
  <c r="K7" s="1"/>
  <c r="J6"/>
  <c r="P6" i="9"/>
  <c r="P6" i="14"/>
  <c r="G6" i="1" s="1"/>
  <c r="H8" i="13"/>
  <c r="I8"/>
  <c r="H7"/>
  <c r="I7"/>
  <c r="H6"/>
  <c r="I6"/>
  <c r="P7" i="16"/>
  <c r="N7" s="1"/>
  <c r="P8"/>
  <c r="N8" s="1"/>
  <c r="L8"/>
  <c r="J8"/>
  <c r="K8"/>
  <c r="L7"/>
  <c r="L6"/>
  <c r="P6"/>
  <c r="N6" s="1"/>
  <c r="K7"/>
  <c r="K6"/>
  <c r="J7"/>
  <c r="BV7" i="24"/>
  <c r="Q7" i="9" s="1"/>
  <c r="G7" i="5" s="1"/>
  <c r="BV8" i="24"/>
  <c r="Q8" i="9" s="1"/>
  <c r="G8" i="5" s="1"/>
  <c r="BU8" i="24"/>
  <c r="R8" i="9" s="1"/>
  <c r="BV6" i="24"/>
  <c r="Q6" i="9" s="1"/>
  <c r="G6" i="5" s="1"/>
  <c r="BU6" i="24"/>
  <c r="R6" i="9" s="1"/>
  <c r="BU7" i="24"/>
  <c r="R7" i="9" s="1"/>
  <c r="AJ5" i="5"/>
  <c r="AJ4"/>
  <c r="AJ3"/>
  <c r="AE3"/>
  <c r="AE9" s="1"/>
  <c r="O8" i="16" l="1"/>
  <c r="J8" i="5"/>
  <c r="K8" s="1"/>
  <c r="P8" i="9"/>
  <c r="L7" i="5"/>
  <c r="M7" s="1"/>
  <c r="L8"/>
  <c r="M8" s="1"/>
  <c r="L6"/>
  <c r="AJ9"/>
  <c r="K7" i="13"/>
  <c r="L7"/>
  <c r="K6"/>
  <c r="L6"/>
  <c r="K8"/>
  <c r="L8"/>
  <c r="O6"/>
  <c r="M6" s="1"/>
  <c r="O6" i="16"/>
  <c r="M8"/>
  <c r="H8" i="1" s="1"/>
  <c r="L8" s="1"/>
  <c r="O7" i="16"/>
  <c r="L7" i="9" s="1"/>
  <c r="O7" s="1"/>
  <c r="F7" i="5" s="1"/>
  <c r="H7" s="1"/>
  <c r="I7" s="1"/>
  <c r="F3" i="12"/>
  <c r="F3" i="1" s="1"/>
  <c r="F4" i="12"/>
  <c r="F5"/>
  <c r="AF5" i="5"/>
  <c r="E5"/>
  <c r="D5"/>
  <c r="C5"/>
  <c r="A5"/>
  <c r="AF4"/>
  <c r="E4"/>
  <c r="D4"/>
  <c r="C4"/>
  <c r="A4"/>
  <c r="E3"/>
  <c r="D3"/>
  <c r="C3"/>
  <c r="B3"/>
  <c r="A3"/>
  <c r="D5" i="9"/>
  <c r="C5"/>
  <c r="B5"/>
  <c r="A5"/>
  <c r="D4"/>
  <c r="C4"/>
  <c r="B4"/>
  <c r="A4"/>
  <c r="D3"/>
  <c r="C3"/>
  <c r="B3"/>
  <c r="A3"/>
  <c r="BT5" i="24"/>
  <c r="BN5"/>
  <c r="BB5"/>
  <c r="AX5"/>
  <c r="AR5"/>
  <c r="AC5"/>
  <c r="B5"/>
  <c r="A5"/>
  <c r="BT4"/>
  <c r="BN4"/>
  <c r="BB4"/>
  <c r="AX4"/>
  <c r="AR4"/>
  <c r="AC4"/>
  <c r="B4"/>
  <c r="A4"/>
  <c r="BT3"/>
  <c r="BN3"/>
  <c r="BN9" s="1"/>
  <c r="BB3"/>
  <c r="AX3"/>
  <c r="AX9" s="1"/>
  <c r="AR3"/>
  <c r="AC3"/>
  <c r="I3"/>
  <c r="F3"/>
  <c r="F9" s="1"/>
  <c r="D3"/>
  <c r="B3"/>
  <c r="A3"/>
  <c r="B5" i="23"/>
  <c r="A5"/>
  <c r="B4"/>
  <c r="A4"/>
  <c r="B3"/>
  <c r="A3"/>
  <c r="K5" i="15"/>
  <c r="C5"/>
  <c r="B5"/>
  <c r="A5"/>
  <c r="K4"/>
  <c r="C4"/>
  <c r="B4"/>
  <c r="A4"/>
  <c r="K3"/>
  <c r="C3"/>
  <c r="B3"/>
  <c r="A3"/>
  <c r="C5" i="27"/>
  <c r="B5"/>
  <c r="A5"/>
  <c r="C4"/>
  <c r="B4"/>
  <c r="A4"/>
  <c r="C3"/>
  <c r="B3"/>
  <c r="A3"/>
  <c r="AF5" i="26"/>
  <c r="C5"/>
  <c r="B5"/>
  <c r="A5"/>
  <c r="AF4"/>
  <c r="C4"/>
  <c r="B4"/>
  <c r="A4"/>
  <c r="AF3" i="5"/>
  <c r="C3" i="26"/>
  <c r="D3" s="1"/>
  <c r="D3" i="27" s="1"/>
  <c r="B3" i="26"/>
  <c r="A3"/>
  <c r="P5" i="20"/>
  <c r="D5"/>
  <c r="C5"/>
  <c r="B5"/>
  <c r="A5"/>
  <c r="P4"/>
  <c r="D4"/>
  <c r="C4"/>
  <c r="B4"/>
  <c r="A4"/>
  <c r="P3"/>
  <c r="H3" i="24" s="1"/>
  <c r="D3" i="20"/>
  <c r="C3"/>
  <c r="B3"/>
  <c r="A3"/>
  <c r="D5" i="4"/>
  <c r="C5"/>
  <c r="B5"/>
  <c r="A5"/>
  <c r="F4"/>
  <c r="H4" s="1"/>
  <c r="D4"/>
  <c r="C4"/>
  <c r="B4"/>
  <c r="A4"/>
  <c r="O3"/>
  <c r="I3" i="1"/>
  <c r="D3" i="4"/>
  <c r="C3"/>
  <c r="B3"/>
  <c r="A3"/>
  <c r="AN5" i="16"/>
  <c r="AM5"/>
  <c r="I5"/>
  <c r="H5"/>
  <c r="C5"/>
  <c r="B5"/>
  <c r="A5"/>
  <c r="AN4"/>
  <c r="AM4"/>
  <c r="I4"/>
  <c r="I9" s="1"/>
  <c r="H4"/>
  <c r="C4"/>
  <c r="B4"/>
  <c r="A4"/>
  <c r="AN3"/>
  <c r="AM3"/>
  <c r="E3"/>
  <c r="I3" s="1"/>
  <c r="P3" s="1"/>
  <c r="N3" s="1"/>
  <c r="D3"/>
  <c r="H3" s="1"/>
  <c r="H15" s="1"/>
  <c r="C3"/>
  <c r="B3"/>
  <c r="A3"/>
  <c r="B5" i="14"/>
  <c r="A5"/>
  <c r="B4"/>
  <c r="A4"/>
  <c r="B3"/>
  <c r="A3"/>
  <c r="C5" i="12"/>
  <c r="B5"/>
  <c r="A5"/>
  <c r="C4"/>
  <c r="B4"/>
  <c r="A4"/>
  <c r="C3"/>
  <c r="B3"/>
  <c r="A3"/>
  <c r="N5" i="13"/>
  <c r="J5"/>
  <c r="C5"/>
  <c r="G5" s="1"/>
  <c r="H5" s="1"/>
  <c r="B5"/>
  <c r="A5"/>
  <c r="N4"/>
  <c r="J4"/>
  <c r="C4"/>
  <c r="G4" s="1"/>
  <c r="H4" s="1"/>
  <c r="B4"/>
  <c r="A4"/>
  <c r="N3"/>
  <c r="J3"/>
  <c r="H3" i="27" s="1"/>
  <c r="C3" i="13"/>
  <c r="B3"/>
  <c r="A3"/>
  <c r="K4" i="25"/>
  <c r="C4"/>
  <c r="B4"/>
  <c r="A4"/>
  <c r="K3"/>
  <c r="C3"/>
  <c r="B3"/>
  <c r="A3"/>
  <c r="K2"/>
  <c r="P3" i="1" s="1"/>
  <c r="K3" i="9" s="1"/>
  <c r="K9" s="1"/>
  <c r="C2" i="25"/>
  <c r="B2"/>
  <c r="A2"/>
  <c r="J3" i="1"/>
  <c r="AF9" i="5" l="1"/>
  <c r="E3" i="24"/>
  <c r="E9" s="1"/>
  <c r="O9" i="4"/>
  <c r="C3" i="24"/>
  <c r="C9" s="1"/>
  <c r="AN9" i="16"/>
  <c r="O8" i="1"/>
  <c r="N8" i="9" s="1"/>
  <c r="C8" i="23"/>
  <c r="E8" s="1"/>
  <c r="Q6" i="16"/>
  <c r="L6" i="9"/>
  <c r="O6" s="1"/>
  <c r="J4" i="16"/>
  <c r="J9" s="1"/>
  <c r="H9"/>
  <c r="Q8"/>
  <c r="L8" i="9"/>
  <c r="O8" i="13"/>
  <c r="M8" s="1"/>
  <c r="O7"/>
  <c r="M7" s="1"/>
  <c r="M6" i="16"/>
  <c r="H6" i="1" s="1"/>
  <c r="Q7" i="16"/>
  <c r="M7"/>
  <c r="H7" i="1" s="1"/>
  <c r="L7" s="1"/>
  <c r="D4" i="23"/>
  <c r="BV4" i="24"/>
  <c r="P4" i="14"/>
  <c r="P5"/>
  <c r="G3" i="13"/>
  <c r="I3" s="1"/>
  <c r="G3" i="27" s="1"/>
  <c r="BU4" i="24"/>
  <c r="BV5"/>
  <c r="Q5" i="9" s="1"/>
  <c r="BV3" i="24"/>
  <c r="BU5"/>
  <c r="P3" i="14"/>
  <c r="F3" i="27"/>
  <c r="P5" i="16"/>
  <c r="N5" s="1"/>
  <c r="K3"/>
  <c r="L3"/>
  <c r="J3"/>
  <c r="P4"/>
  <c r="K5"/>
  <c r="K4"/>
  <c r="J5"/>
  <c r="L5"/>
  <c r="L4"/>
  <c r="L5" i="13"/>
  <c r="K5"/>
  <c r="L4"/>
  <c r="K4"/>
  <c r="I4"/>
  <c r="I5"/>
  <c r="M31" i="1"/>
  <c r="L31"/>
  <c r="J31"/>
  <c r="I31"/>
  <c r="H31"/>
  <c r="G31"/>
  <c r="G32" s="1"/>
  <c r="BU3" i="24" l="1"/>
  <c r="R3" i="9" s="1"/>
  <c r="L3" i="5" s="1"/>
  <c r="M3" s="1"/>
  <c r="N4" i="16"/>
  <c r="N9" s="1"/>
  <c r="P9"/>
  <c r="O7" i="1"/>
  <c r="N7" i="9" s="1"/>
  <c r="N7" i="5" s="1"/>
  <c r="O7" s="1"/>
  <c r="C7" i="23"/>
  <c r="E7" s="1"/>
  <c r="AC7" i="5"/>
  <c r="K9" i="16"/>
  <c r="O8" i="9"/>
  <c r="F8" i="5" s="1"/>
  <c r="H8" s="1"/>
  <c r="I8" s="1"/>
  <c r="AC8"/>
  <c r="L9" i="16"/>
  <c r="BV9" i="24"/>
  <c r="Q4" i="9"/>
  <c r="G4" i="5" s="1"/>
  <c r="G5"/>
  <c r="R4" i="9"/>
  <c r="R5"/>
  <c r="Q3"/>
  <c r="G3" i="5" s="1"/>
  <c r="H3" i="13"/>
  <c r="K3" s="1"/>
  <c r="W3" i="27" s="1"/>
  <c r="AE3" i="26"/>
  <c r="AG3" s="1"/>
  <c r="E3" i="27"/>
  <c r="O4" i="16"/>
  <c r="V3" i="27"/>
  <c r="Q4" i="16"/>
  <c r="O5"/>
  <c r="L5" i="9" s="1"/>
  <c r="O3" i="16"/>
  <c r="O4" i="13"/>
  <c r="O5"/>
  <c r="N31" i="1"/>
  <c r="O31" s="1"/>
  <c r="BU9" i="24" l="1"/>
  <c r="G9" i="5"/>
  <c r="O5" i="9"/>
  <c r="AG8" i="5"/>
  <c r="AD8"/>
  <c r="AG7"/>
  <c r="AD7"/>
  <c r="M4" i="16"/>
  <c r="L4" i="9"/>
  <c r="O4" s="1"/>
  <c r="O9" i="16"/>
  <c r="N8" i="5"/>
  <c r="O8" s="1"/>
  <c r="P5" i="9"/>
  <c r="J5" i="5"/>
  <c r="J4"/>
  <c r="K4" s="1"/>
  <c r="P4" i="9"/>
  <c r="Q9"/>
  <c r="L4" i="5"/>
  <c r="M4" s="1"/>
  <c r="R9" i="9"/>
  <c r="L5" i="5"/>
  <c r="I3" i="27"/>
  <c r="L3" i="13"/>
  <c r="X3" i="27" s="1"/>
  <c r="K5" i="5"/>
  <c r="J3"/>
  <c r="K3" s="1"/>
  <c r="P3" i="9"/>
  <c r="M4" i="13"/>
  <c r="M5"/>
  <c r="Q3" i="16"/>
  <c r="M3"/>
  <c r="H3" i="1" s="1"/>
  <c r="Q5" i="16"/>
  <c r="Q9" s="1"/>
  <c r="M5"/>
  <c r="H5" i="1" s="1"/>
  <c r="AH7" i="5" l="1"/>
  <c r="U7"/>
  <c r="U8"/>
  <c r="AH8"/>
  <c r="M9" i="16"/>
  <c r="H4" i="1"/>
  <c r="L9" i="9"/>
  <c r="P9"/>
  <c r="J9" i="5"/>
  <c r="L9"/>
  <c r="M5"/>
  <c r="F5"/>
  <c r="H5" s="1"/>
  <c r="I5" s="1"/>
  <c r="F4"/>
  <c r="J3" i="27"/>
  <c r="O3" i="13"/>
  <c r="W8" i="5" l="1"/>
  <c r="X8" s="1"/>
  <c r="V8"/>
  <c r="W7"/>
  <c r="X7" s="1"/>
  <c r="V7"/>
  <c r="H4"/>
  <c r="I4" s="1"/>
  <c r="M3" i="13"/>
  <c r="L3" i="9"/>
  <c r="O3" s="1"/>
  <c r="F3" i="5" s="1"/>
  <c r="H3" s="1"/>
  <c r="I3" s="1"/>
  <c r="T9" i="23" l="1"/>
  <c r="U9" i="9"/>
  <c r="V9"/>
  <c r="W9"/>
  <c r="X9"/>
  <c r="D9" i="15" l="1"/>
  <c r="E9"/>
  <c r="F9"/>
  <c r="G9"/>
  <c r="H9"/>
  <c r="I9"/>
  <c r="J9"/>
  <c r="K9" l="1"/>
  <c r="C4" i="28" l="1"/>
  <c r="B4"/>
  <c r="A4"/>
  <c r="C3"/>
  <c r="B3"/>
  <c r="A3"/>
  <c r="S9" i="10"/>
  <c r="Q9" l="1"/>
  <c r="O9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4" i="8"/>
  <c r="A3"/>
  <c r="T9" i="9" l="1"/>
  <c r="S9"/>
  <c r="C18" i="23" l="1"/>
  <c r="S9"/>
  <c r="R9"/>
  <c r="Q9"/>
  <c r="P9"/>
  <c r="O9"/>
  <c r="N9"/>
  <c r="M9"/>
  <c r="L9"/>
  <c r="K9"/>
  <c r="J9"/>
  <c r="I9"/>
  <c r="L9" i="15" l="1"/>
  <c r="A9" i="27" l="1"/>
  <c r="AH9" i="26"/>
  <c r="A9"/>
  <c r="BI9" i="4" l="1"/>
  <c r="BH9"/>
  <c r="BG9"/>
  <c r="BF9"/>
  <c r="BE9"/>
  <c r="BD9"/>
  <c r="BC9"/>
  <c r="BB9"/>
  <c r="BA9"/>
  <c r="AZ9"/>
  <c r="AY9"/>
  <c r="AX9"/>
  <c r="AW9"/>
  <c r="AV9"/>
  <c r="AU9"/>
  <c r="AT9"/>
  <c r="AS9"/>
  <c r="AR9"/>
  <c r="AQ9"/>
  <c r="AP9"/>
  <c r="AN9"/>
  <c r="AM9"/>
  <c r="AL9"/>
  <c r="AJ9"/>
  <c r="AI9"/>
  <c r="AH9"/>
  <c r="AG9"/>
  <c r="AF9"/>
  <c r="AE9"/>
  <c r="AC9"/>
  <c r="AB9"/>
  <c r="AA9"/>
  <c r="Z9"/>
  <c r="Y9"/>
  <c r="W9"/>
  <c r="U9"/>
  <c r="M9" i="26" l="1"/>
  <c r="R5" i="10" l="1"/>
  <c r="R4"/>
  <c r="R3"/>
  <c r="M6" i="5" l="1"/>
  <c r="M9" s="1"/>
  <c r="D9" i="13"/>
  <c r="R6" i="10" l="1"/>
  <c r="P6" s="1"/>
  <c r="R9"/>
  <c r="G3" i="1" l="1"/>
  <c r="A8" i="25" l="1"/>
  <c r="M9" i="1"/>
  <c r="K9"/>
  <c r="F9" l="1"/>
  <c r="I9" l="1"/>
  <c r="J9"/>
  <c r="G9" l="1"/>
  <c r="H9" l="1"/>
  <c r="AF9" i="26" l="1"/>
  <c r="V9" l="1"/>
  <c r="AG9" l="1"/>
  <c r="AE9"/>
  <c r="K6" i="5" l="1"/>
  <c r="K9" s="1"/>
  <c r="L5" i="1" l="1"/>
  <c r="E3"/>
  <c r="L3" s="1"/>
  <c r="AC3" i="5" s="1"/>
  <c r="L4" i="1"/>
  <c r="AC4" i="5" s="1"/>
  <c r="C5" i="23" l="1"/>
  <c r="AC5" i="5"/>
  <c r="F6"/>
  <c r="F9" s="1"/>
  <c r="O9" i="9"/>
  <c r="O3" i="1"/>
  <c r="N3" i="9" s="1"/>
  <c r="O5" i="1"/>
  <c r="E5" i="23"/>
  <c r="O4" i="1"/>
  <c r="C4" i="23"/>
  <c r="L6" i="1"/>
  <c r="AC6" i="5" s="1"/>
  <c r="P5" i="10"/>
  <c r="P3"/>
  <c r="P4"/>
  <c r="AC9" i="5" l="1"/>
  <c r="O4"/>
  <c r="N4" i="9"/>
  <c r="N4" i="5" s="1"/>
  <c r="E4" i="23"/>
  <c r="E9" s="1"/>
  <c r="C9"/>
  <c r="O5" i="5"/>
  <c r="N5" i="9"/>
  <c r="N5" i="5" s="1"/>
  <c r="N3"/>
  <c r="O3" s="1"/>
  <c r="O6" i="1"/>
  <c r="N6" i="9" s="1"/>
  <c r="N6" i="5" s="1"/>
  <c r="AG6"/>
  <c r="AD6"/>
  <c r="AD5"/>
  <c r="AG5"/>
  <c r="AG4"/>
  <c r="AD4"/>
  <c r="AD3"/>
  <c r="AG3"/>
  <c r="L9" i="1"/>
  <c r="E9"/>
  <c r="N9"/>
  <c r="H6" i="5"/>
  <c r="N9" i="9" l="1"/>
  <c r="AD9" i="5"/>
  <c r="AG9"/>
  <c r="N9"/>
  <c r="U5"/>
  <c r="W5" s="1"/>
  <c r="U6"/>
  <c r="W6" s="1"/>
  <c r="U4"/>
  <c r="W4" s="1"/>
  <c r="I6"/>
  <c r="I9" s="1"/>
  <c r="H9"/>
  <c r="AH6"/>
  <c r="U3"/>
  <c r="AH5"/>
  <c r="AH4"/>
  <c r="AH3"/>
  <c r="P9" i="10"/>
  <c r="O9" i="1"/>
  <c r="V6" i="5" l="1"/>
  <c r="AH9"/>
  <c r="U9"/>
  <c r="X6"/>
  <c r="X5"/>
  <c r="V5"/>
  <c r="V4"/>
  <c r="W3"/>
  <c r="X3" s="1"/>
  <c r="V3"/>
  <c r="O6"/>
  <c r="O9" s="1"/>
  <c r="V9" l="1"/>
  <c r="X4"/>
  <c r="X9" s="1"/>
  <c r="W9"/>
</calcChain>
</file>

<file path=xl/sharedStrings.xml><?xml version="1.0" encoding="utf-8"?>
<sst xmlns="http://schemas.openxmlformats.org/spreadsheetml/2006/main" count="945" uniqueCount="536">
  <si>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</si>
  <si>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</si>
  <si>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</si>
  <si>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</si>
  <si>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</si>
  <si>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</si>
  <si>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</si>
  <si>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</si>
  <si>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</si>
  <si>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</si>
  <si>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</si>
  <si>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</si>
  <si>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</si>
  <si>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</si>
  <si>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</si>
  <si>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</si>
  <si>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</si>
  <si>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</si>
  <si>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</si>
  <si>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</si>
  <si>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</si>
  <si>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</si>
  <si>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</si>
  <si>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</si>
  <si>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</si>
  <si>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</si>
  <si>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</si>
  <si>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</si>
  <si>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</si>
  <si>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</si>
  <si>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</si>
  <si>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</si>
  <si>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</si>
  <si>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</si>
  <si>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</si>
  <si>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</si>
  <si>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</si>
  <si>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</si>
  <si>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</si>
  <si>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</si>
  <si>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</si>
  <si>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</si>
  <si>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</si>
  <si>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</si>
  <si>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</si>
  <si>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</si>
  <si>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</si>
  <si>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</si>
  <si>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</si>
  <si>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</si>
  <si>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</si>
  <si>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</si>
  <si>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</si>
  <si>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</si>
  <si>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</si>
  <si>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</si>
  <si>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</si>
  <si>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</si>
  <si>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</si>
  <si>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</si>
  <si>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</si>
  <si>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</si>
  <si>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</si>
  <si>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</si>
  <si>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</si>
  <si>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</si>
  <si>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</si>
  <si>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</si>
  <si>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</si>
  <si>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</si>
  <si>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</si>
  <si>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</si>
  <si>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</si>
  <si>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</si>
  <si>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</si>
  <si>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</si>
  <si>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</si>
  <si>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</si>
  <si>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</si>
  <si>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</si>
  <si>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</si>
  <si>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</si>
  <si>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</si>
  <si>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</si>
  <si>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</si>
  <si>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</si>
  <si>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</si>
  <si>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</si>
  <si>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</si>
  <si>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</si>
  <si>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</si>
  <si>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</si>
  <si>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</si>
  <si>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</si>
  <si>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</si>
  <si>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</si>
  <si>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</si>
  <si>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</si>
  <si>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</si>
  <si>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</si>
  <si>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</si>
  <si>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</si>
  <si>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</si>
  <si>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</si>
  <si>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</si>
  <si>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</si>
  <si>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</si>
  <si>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</si>
  <si>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</si>
  <si>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</si>
  <si>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</si>
  <si>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</si>
  <si>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</si>
  <si>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</si>
  <si>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</si>
  <si>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</si>
  <si>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</si>
  <si>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</si>
  <si>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</si>
  <si>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</si>
  <si>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</si>
  <si>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</si>
  <si>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</si>
  <si>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</si>
  <si>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</si>
  <si>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</si>
  <si>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</si>
  <si>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</si>
  <si>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</si>
  <si>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</si>
  <si>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</si>
  <si>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</si>
  <si>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</si>
  <si>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</si>
  <si>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</si>
  <si>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</si>
  <si>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</si>
  <si>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</si>
  <si>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</si>
  <si>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</si>
  <si>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</si>
  <si>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</si>
  <si>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</si>
  <si>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</si>
  <si>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</si>
  <si>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</si>
  <si>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</si>
  <si>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</si>
  <si>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</si>
  <si>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</si>
  <si>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</si>
  <si>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</si>
  <si>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</si>
  <si>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</si>
  <si>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</si>
  <si>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</si>
  <si>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</si>
  <si>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</si>
  <si>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</si>
  <si>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</si>
  <si>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</si>
  <si>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</si>
  <si>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</si>
  <si>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</si>
  <si>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</si>
  <si>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</si>
  <si>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</si>
  <si>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</si>
  <si>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</si>
  <si>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</si>
  <si>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</si>
  <si>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</si>
  <si>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</si>
  <si>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</si>
  <si>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</si>
  <si>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</si>
  <si>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</si>
  <si>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</si>
  <si>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</si>
  <si>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</si>
  <si>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</si>
  <si>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</si>
  <si>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</si>
  <si>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</si>
  <si>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</si>
  <si>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</si>
  <si>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</si>
  <si>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</si>
  <si>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</si>
  <si>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</si>
  <si>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</si>
  <si>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</si>
  <si>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</si>
  <si>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</si>
  <si>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</si>
  <si>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</si>
  <si>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</si>
  <si>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</si>
  <si>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</si>
  <si>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</si>
  <si>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</si>
  <si>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</si>
  <si>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</si>
  <si>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</si>
  <si>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</si>
  <si>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</si>
  <si>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</si>
  <si>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</si>
  <si>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</si>
  <si>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</si>
  <si>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</si>
  <si>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</si>
  <si>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</si>
  <si>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</si>
  <si>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</si>
  <si>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</si>
  <si>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</si>
  <si>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</si>
  <si>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</si>
  <si>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</si>
  <si>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</si>
  <si>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</si>
  <si>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</si>
  <si>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</si>
  <si>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</si>
  <si>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</si>
  <si>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</si>
  <si>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</si>
  <si>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</si>
  <si>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</si>
  <si>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</si>
  <si>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</si>
  <si>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</si>
  <si>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</si>
  <si>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</si>
  <si>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</si>
  <si>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</si>
  <si>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</si>
  <si>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</si>
  <si>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</si>
  <si>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</si>
  <si>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</si>
  <si>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</si>
  <si>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</si>
  <si>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</si>
  <si>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</si>
  <si>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</si>
  <si>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</si>
  <si>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</si>
  <si>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</si>
  <si>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</si>
  <si>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</si>
  <si>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</si>
  <si>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</si>
  <si>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</si>
  <si>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</si>
  <si>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</si>
  <si>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</si>
  <si>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</si>
  <si>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</si>
  <si>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</si>
  <si>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</si>
  <si>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</si>
  <si>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</si>
  <si>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</si>
  <si>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</si>
  <si>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</si>
  <si>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</si>
  <si>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</si>
  <si>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</si>
  <si>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</si>
  <si>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</si>
  <si>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</si>
  <si>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</si>
  <si>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</si>
  <si>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</si>
  <si>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</si>
  <si>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</si>
  <si>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</si>
  <si>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</si>
  <si>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</si>
  <si>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</si>
  <si>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</si>
  <si>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</si>
  <si>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</si>
  <si>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</si>
  <si>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</si>
  <si>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</si>
  <si>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</si>
  <si>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</si>
  <si>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</si>
  <si>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</si>
  <si>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</si>
  <si>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</si>
  <si>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</si>
  <si>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</si>
  <si>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</si>
  <si>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</si>
  <si>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</si>
  <si>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</si>
  <si>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</si>
  <si>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</si>
  <si>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</si>
  <si>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</si>
  <si>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</si>
  <si>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</si>
  <si>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</si>
  <si>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</si>
  <si>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</si>
  <si>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</si>
  <si>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</si>
  <si>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</si>
  <si>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</si>
  <si>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</si>
  <si>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</si>
  <si>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</si>
  <si>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</si>
  <si>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</si>
  <si>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</si>
  <si>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</si>
  <si>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</si>
  <si>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</si>
  <si>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</si>
  <si>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</si>
  <si>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</si>
  <si>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</si>
  <si>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</si>
  <si>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</si>
  <si>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</si>
  <si>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</si>
  <si>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</si>
  <si>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</si>
  <si>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</si>
  <si>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</si>
  <si>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</si>
  <si>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</si>
  <si>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</si>
  <si>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</si>
  <si>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</si>
  <si>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</si>
  <si>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</si>
  <si>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</si>
  <si>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</si>
  <si>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</si>
  <si>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</si>
  <si>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</si>
  <si>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</si>
  <si>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</si>
  <si>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</si>
  <si>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</si>
  <si>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</si>
  <si>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</si>
  <si>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</si>
  <si>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</si>
  <si>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</si>
  <si>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</si>
  <si>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</si>
  <si>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</si>
  <si>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</si>
  <si>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</si>
  <si>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</si>
  <si>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</si>
  <si>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</si>
  <si>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</si>
  <si>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</si>
  <si>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</si>
  <si>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</si>
  <si>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</si>
  <si>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</si>
  <si>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</si>
  <si>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</si>
  <si>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</si>
  <si>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</si>
  <si>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</si>
  <si>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</si>
  <si>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</si>
  <si>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</si>
  <si>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</si>
  <si>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</si>
  <si>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</si>
  <si>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</si>
  <si>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</si>
  <si>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</si>
  <si>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</si>
  <si>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1δ6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</si>
  <si>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</si>
  <si>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</si>
  <si>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</si>
  <si>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</si>
  <si>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</si>
  <si>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</si>
  <si>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</si>
  <si>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</si>
  <si>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</si>
  <si>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</si>
  <si>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</si>
  <si>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</si>
  <si>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</si>
  <si>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</si>
  <si>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</si>
  <si>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</si>
  <si>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</si>
  <si>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</si>
  <si>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</si>
  <si>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</si>
  <si>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</si>
  <si>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</si>
  <si>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</si>
  <si>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</si>
  <si>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</si>
  <si>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</si>
  <si>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</si>
  <si>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</si>
  <si>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</si>
  <si>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</si>
  <si>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</si>
  <si>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</si>
  <si>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</si>
  <si>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</si>
  <si>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</si>
  <si>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</si>
  <si>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</si>
  <si>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</si>
  <si>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</si>
  <si>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</si>
  <si>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</si>
  <si>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</si>
  <si>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</si>
  <si>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</si>
  <si>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</si>
  <si>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</si>
  <si>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</si>
  <si>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</si>
  <si>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</si>
  <si>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</si>
  <si>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</si>
  <si>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</si>
  <si>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</si>
  <si>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</si>
  <si>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</si>
  <si>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</si>
  <si>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</si>
  <si>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</si>
  <si>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</si>
  <si>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</si>
  <si>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</si>
  <si>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</si>
  <si>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</si>
  <si>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</si>
  <si>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</si>
  <si>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</si>
  <si>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</si>
  <si>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</si>
  <si>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</si>
  <si>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</si>
  <si>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</si>
  <si>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</si>
  <si>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</si>
  <si>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</si>
  <si>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</si>
  <si>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</si>
  <si>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</si>
  <si>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</si>
  <si>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</si>
  <si>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</si>
  <si>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</si>
  <si>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</si>
  <si>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</si>
  <si>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</si>
  <si>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</si>
  <si>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</si>
  <si>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</si>
  <si>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</si>
  <si>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</si>
  <si>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</si>
  <si>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</si>
  <si>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</si>
  <si>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</si>
  <si>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</si>
  <si>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</si>
  <si>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</si>
  <si>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</si>
  <si>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</si>
  <si>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</si>
  <si>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</si>
  <si>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</si>
  <si>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</si>
  <si>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</si>
  <si>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</si>
  <si>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500 + 1.000</t>
  </si>
  <si>
    <t>Κύρος</t>
  </si>
  <si>
    <t>δικαιώματα επί μεταγραφής = 300</t>
  </si>
  <si>
    <t>500 + 1000</t>
  </si>
  <si>
    <t>300 ανά φύλλο</t>
  </si>
  <si>
    <t>ΚΥΡΟΣ</t>
  </si>
  <si>
    <t>**81** = υπΔηλ - αιγιαλο-ρεμα = 100</t>
  </si>
  <si>
    <t>ΚΥΡΟΣ σύνολο</t>
  </si>
  <si>
    <t>300/φύλο</t>
  </si>
  <si>
    <t>300δρχ για τα 10 φύλλα + 250δρχ  υπόλοιπα φύλλα {15/07/1987 έως 25/05/1988}</t>
  </si>
  <si>
    <t>δάνειο τοκοχρεωλητικό</t>
  </si>
  <si>
    <t>υποθήκη</t>
  </si>
  <si>
    <t>1000 ή 400+{{{[60.000*3%=1800)]+[C-60.000*1,15%]}}}</t>
  </si>
  <si>
    <t xml:space="preserve">ΕΠΙ ΠΑΝΤΟΣ συμβολαιογραφικού εγγράφου ο Συμβολαιογράφος παίρνει ως αμοιβή = 400δρχ (15/07/1987 έως 25/05/1988) </t>
  </si>
  <si>
    <t xml:space="preserve">60.000δρχ*3% = 1.800 ---+---  υπόλοιπο *1,15% (15/07/1987 έως 25/05/1988) </t>
  </si>
  <si>
    <t xml:space="preserve">πάγιες = 1.000δρχ για 1ο φύλλο (15/07/1987 έως 25/05/1988) </t>
  </si>
  <si>
    <t>300δρχ για τα επόμενα 10 φύλλα + 250 υπόλοιπα φύλλα {{{ 15/07/1987 έως 25/05/1988)}}</t>
  </si>
  <si>
    <t xml:space="preserve"> 2' φύλλα [= 300</t>
  </si>
  <si>
    <t>300δρχ τα 10 φύλλα + 250 υπόλοιπα {{15/07/1987 έως 25/05/1988)}</t>
  </si>
  <si>
    <t>αντίγραφα = 300</t>
  </si>
  <si>
    <t>**7α** = αντίγραφα συμβολαίων = από αρχείο φωτοτυπία</t>
  </si>
  <si>
    <t>500+1000</t>
  </si>
  <si>
    <t>ΤΟΚΟΙ</t>
  </si>
  <si>
    <t>δανείου ΤΟΚΟΙ</t>
  </si>
  <si>
    <t>ως Πάγια</t>
  </si>
  <si>
    <t>εθνικη[τακαςΚαβαλας</t>
  </si>
  <si>
    <t>τόκοι ΜΕ το σύστημα της σύνθετης χρεολυσίας</t>
  </si>
  <si>
    <t>ΜΕ οικοδομή 224μ2 [διαμέρισμα + κατάστημα</t>
  </si>
  <si>
    <t>το1</t>
  </si>
  <si>
    <t>Κύρος = δάνειο τοκοχρεωλητικό ενυπόθηκο 3.000.000δρχ</t>
  </si>
  <si>
    <t>ΙΘ</t>
  </si>
  <si>
    <t>219-125 = βασιλουδηςΒασιλειος[στυλ -βιλελμινης</t>
  </si>
  <si>
    <t>δανείου ΤΟΚΟΙ [εκκίνηση = 18,5% ετησίως]] , [εξόφληση σε 29 δόσεις , σε 15έτη]</t>
  </si>
  <si>
    <t>29 6μηνιαίες δόσεις των 300.609δρχ (882,20€) = 8.717.661δρχ (25.583,74€)</t>
  </si>
  <si>
    <t>&amp; υποθήκη 3.300.000δρχ</t>
  </si>
  <si>
    <t>ΥΠΟΘΗΚΗ = οικόπεδο 801μ2 Ποταμια</t>
  </si>
  <si>
    <r>
      <t>8.717.661-3.000.000 = 5.717.661δρχ [= 16.779,64</t>
    </r>
    <r>
      <rPr>
        <b/>
        <sz val="8"/>
        <color rgb="FFFF0000"/>
        <rFont val="Arial"/>
        <family val="2"/>
        <charset val="161"/>
      </rPr>
      <t>€</t>
    </r>
  </si>
  <si>
    <t>219-125 = βασιλουδηςΑργυροπουλος[στυλ -βιλελμινης</t>
  </si>
  <si>
    <t>&amp; το 7894</t>
  </si>
  <si>
    <t>ΧΡΕΩΝΕΙ &amp; αναλογικά &amp; πόρους -ταμεία</t>
  </si>
  <si>
    <t>έγγραφο ''λογαριασμός εξόδων συμβολαίου''</t>
  </si>
  <si>
    <t>δανείου 7.893  ΛΗΨΗ [3.000.000δρχ]</t>
  </si>
  <si>
    <t>κ-15 [= 39.000] , [σφραγίδα = ΝΑΙ (&amp; για τα 2)]</t>
  </si>
  <si>
    <t>κ-18 [= 3.510]</t>
  </si>
  <si>
    <t>δανείου 7.894  ΛΗΨΗ [3.000.000δρχ]</t>
  </si>
  <si>
    <t>&amp; στα 2 , υπογράφει ο βΣτυλιανος [= υιός του βασιλειου</t>
  </si>
  <si>
    <t>με 7893β &amp; 7894β = από 78.000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</si>
</sst>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04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0" borderId="14" xfId="0" applyNumberFormat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0" fontId="19" fillId="4" borderId="9" xfId="0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43" fontId="17" fillId="0" borderId="0" xfId="1" applyFont="1" applyFill="1"/>
    <xf numFmtId="164" fontId="17" fillId="0" borderId="0" xfId="1" applyNumberFormat="1" applyFont="1" applyFill="1"/>
    <xf numFmtId="0" fontId="20" fillId="0" borderId="0" xfId="0" applyFont="1" applyFill="1" applyAlignment="1">
      <alignment horizontal="right"/>
    </xf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" fontId="20" fillId="0" borderId="0" xfId="0" applyNumberFormat="1" applyFont="1"/>
    <xf numFmtId="164" fontId="18" fillId="7" borderId="0" xfId="1" applyNumberFormat="1" applyFont="1" applyFill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20" fillId="0" borderId="1" xfId="0" applyNumberFormat="1" applyFont="1" applyFill="1" applyBorder="1"/>
    <xf numFmtId="164" fontId="17" fillId="0" borderId="1" xfId="1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43" fontId="20" fillId="0" borderId="1" xfId="1" applyFont="1" applyFill="1" applyBorder="1"/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0" fillId="0" borderId="0" xfId="1" applyNumberFormat="1" applyFont="1" applyFill="1" applyAlignment="1">
      <alignment horizontal="center"/>
    </xf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4" fontId="17" fillId="0" borderId="1" xfId="1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164" fontId="26" fillId="6" borderId="0" xfId="1" applyNumberFormat="1" applyFont="1" applyFill="1"/>
    <xf numFmtId="0" fontId="41" fillId="3" borderId="1" xfId="0" applyFont="1" applyFill="1" applyBorder="1"/>
    <xf numFmtId="164" fontId="20" fillId="3" borderId="0" xfId="1" applyNumberFormat="1" applyFont="1" applyFill="1"/>
    <xf numFmtId="43" fontId="17" fillId="0" borderId="0" xfId="1" applyFont="1" applyFill="1" applyAlignment="1">
      <alignment horizontal="right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64" fontId="17" fillId="0" borderId="0" xfId="1" applyNumberFormat="1" applyFont="1" applyFill="1" applyAlignment="1">
      <alignment horizontal="left"/>
    </xf>
    <xf numFmtId="164" fontId="33" fillId="0" borderId="23" xfId="1" applyNumberFormat="1" applyFont="1" applyFill="1" applyBorder="1" applyAlignment="1">
      <alignment horizontal="center"/>
    </xf>
    <xf numFmtId="164" fontId="17" fillId="0" borderId="0" xfId="1" applyNumberFormat="1" applyFont="1" applyFill="1" applyAlignment="1">
      <alignment horizontal="right"/>
    </xf>
    <xf numFmtId="0" fontId="5" fillId="0" borderId="0" xfId="0" applyFont="1" applyFill="1"/>
    <xf numFmtId="0" fontId="1" fillId="0" borderId="0" xfId="0" applyFont="1" applyFill="1"/>
    <xf numFmtId="3" fontId="5" fillId="0" borderId="0" xfId="0" applyNumberFormat="1" applyFont="1" applyFill="1"/>
    <xf numFmtId="164" fontId="22" fillId="2" borderId="18" xfId="1" applyNumberFormat="1" applyFont="1" applyFill="1" applyBorder="1" applyAlignment="1">
      <alignment horizontal="center" vertical="center"/>
    </xf>
    <xf numFmtId="0" fontId="17" fillId="0" borderId="14" xfId="0" applyFont="1" applyFill="1" applyBorder="1"/>
    <xf numFmtId="0" fontId="41" fillId="0" borderId="14" xfId="0" applyFont="1" applyFill="1" applyBorder="1"/>
    <xf numFmtId="0" fontId="20" fillId="0" borderId="14" xfId="0" applyFont="1" applyFill="1" applyBorder="1"/>
    <xf numFmtId="164" fontId="22" fillId="2" borderId="8" xfId="1" applyNumberFormat="1" applyFont="1" applyFill="1" applyBorder="1" applyAlignment="1">
      <alignment horizontal="center" vertical="center"/>
    </xf>
    <xf numFmtId="14" fontId="17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/>
    <xf numFmtId="164" fontId="17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164" fontId="20" fillId="0" borderId="9" xfId="1" applyNumberFormat="1" applyFont="1" applyFill="1" applyBorder="1"/>
    <xf numFmtId="164" fontId="41" fillId="0" borderId="9" xfId="1" applyNumberFormat="1" applyFont="1" applyFill="1" applyBorder="1"/>
    <xf numFmtId="0" fontId="41" fillId="0" borderId="9" xfId="0" applyFont="1" applyFill="1" applyBorder="1"/>
    <xf numFmtId="0" fontId="20" fillId="0" borderId="9" xfId="0" applyFont="1" applyFill="1" applyBorder="1"/>
    <xf numFmtId="0" fontId="41" fillId="3" borderId="14" xfId="0" applyFont="1" applyFill="1" applyBorder="1"/>
    <xf numFmtId="0" fontId="41" fillId="3" borderId="9" xfId="0" applyFont="1" applyFill="1" applyBorder="1"/>
    <xf numFmtId="164" fontId="20" fillId="0" borderId="14" xfId="1" applyNumberFormat="1" applyFont="1" applyBorder="1"/>
    <xf numFmtId="0" fontId="20" fillId="0" borderId="14" xfId="0" applyFont="1" applyBorder="1"/>
    <xf numFmtId="43" fontId="20" fillId="0" borderId="14" xfId="1" applyFont="1" applyBorder="1"/>
    <xf numFmtId="164" fontId="20" fillId="0" borderId="9" xfId="1" applyNumberFormat="1" applyFont="1" applyBorder="1"/>
    <xf numFmtId="43" fontId="20" fillId="0" borderId="9" xfId="1" applyFont="1" applyBorder="1"/>
    <xf numFmtId="164" fontId="20" fillId="2" borderId="1" xfId="1" applyNumberFormat="1" applyFont="1" applyFill="1" applyBorder="1"/>
    <xf numFmtId="164" fontId="20" fillId="2" borderId="9" xfId="1" applyNumberFormat="1" applyFont="1" applyFill="1" applyBorder="1"/>
    <xf numFmtId="164" fontId="20" fillId="8" borderId="14" xfId="1" applyNumberFormat="1" applyFont="1" applyFill="1" applyBorder="1"/>
    <xf numFmtId="164" fontId="20" fillId="8" borderId="1" xfId="1" applyNumberFormat="1" applyFont="1" applyFill="1" applyBorder="1"/>
    <xf numFmtId="164" fontId="22" fillId="8" borderId="2" xfId="1" applyNumberFormat="1" applyFont="1" applyFill="1" applyBorder="1" applyAlignment="1">
      <alignment horizontal="center" vertical="center"/>
    </xf>
    <xf numFmtId="164" fontId="22" fillId="8" borderId="18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0" fontId="20" fillId="0" borderId="14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left"/>
    </xf>
    <xf numFmtId="0" fontId="41" fillId="0" borderId="9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164" fontId="20" fillId="4" borderId="0" xfId="1" applyNumberFormat="1" applyFont="1" applyFill="1"/>
    <xf numFmtId="164" fontId="20" fillId="5" borderId="0" xfId="1" applyNumberFormat="1" applyFont="1" applyFill="1"/>
    <xf numFmtId="164" fontId="35" fillId="2" borderId="2" xfId="1" applyNumberFormat="1" applyFont="1" applyFill="1" applyBorder="1" applyAlignment="1">
      <alignment horizontal="center" vertical="center"/>
    </xf>
    <xf numFmtId="164" fontId="35" fillId="8" borderId="2" xfId="1" applyNumberFormat="1" applyFont="1" applyFill="1" applyBorder="1" applyAlignment="1">
      <alignment horizontal="center" vertical="center"/>
    </xf>
    <xf numFmtId="164" fontId="35" fillId="8" borderId="18" xfId="1" applyNumberFormat="1" applyFont="1" applyFill="1" applyBorder="1" applyAlignment="1">
      <alignment horizontal="center" vertical="center"/>
    </xf>
    <xf numFmtId="0" fontId="35" fillId="0" borderId="24" xfId="1" applyNumberFormat="1" applyFont="1" applyFill="1" applyBorder="1" applyAlignment="1">
      <alignment horizontal="left" vertical="center"/>
    </xf>
    <xf numFmtId="164" fontId="35" fillId="0" borderId="24" xfId="1" applyNumberFormat="1" applyFont="1" applyFill="1" applyBorder="1" applyAlignment="1">
      <alignment horizontal="center" vertical="center"/>
    </xf>
    <xf numFmtId="164" fontId="11" fillId="0" borderId="14" xfId="1" applyNumberFormat="1" applyFont="1" applyFill="1" applyBorder="1"/>
    <xf numFmtId="0" fontId="11" fillId="0" borderId="14" xfId="0" applyFont="1" applyFill="1" applyBorder="1" applyAlignment="1">
      <alignment horizontal="center" wrapText="1"/>
    </xf>
    <xf numFmtId="164" fontId="35" fillId="2" borderId="8" xfId="1" applyNumberFormat="1" applyFont="1" applyFill="1" applyBorder="1" applyAlignment="1">
      <alignment horizontal="center" vertical="center"/>
    </xf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0" fontId="11" fillId="0" borderId="9" xfId="0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vertical="center"/>
    </xf>
    <xf numFmtId="164" fontId="17" fillId="0" borderId="22" xfId="1" applyNumberFormat="1" applyFont="1" applyFill="1" applyBorder="1" applyAlignment="1">
      <alignment horizontal="right" vertical="center"/>
    </xf>
    <xf numFmtId="164" fontId="22" fillId="0" borderId="9" xfId="1" applyNumberFormat="1" applyFont="1" applyFill="1" applyBorder="1" applyAlignment="1">
      <alignment horizontal="center" vertical="center"/>
    </xf>
    <xf numFmtId="164" fontId="17" fillId="0" borderId="26" xfId="1" applyNumberFormat="1" applyFont="1" applyFill="1" applyBorder="1" applyAlignment="1">
      <alignment horizontal="right" vertical="center"/>
    </xf>
    <xf numFmtId="164" fontId="17" fillId="0" borderId="9" xfId="1" applyNumberFormat="1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center" wrapText="1"/>
    </xf>
    <xf numFmtId="164" fontId="20" fillId="8" borderId="1" xfId="1" applyNumberFormat="1" applyFont="1" applyFill="1" applyBorder="1" applyAlignment="1">
      <alignment wrapText="1"/>
    </xf>
    <xf numFmtId="164" fontId="20" fillId="2" borderId="1" xfId="1" applyNumberFormat="1" applyFont="1" applyFill="1" applyBorder="1" applyAlignment="1">
      <alignment wrapText="1"/>
    </xf>
    <xf numFmtId="164" fontId="20" fillId="8" borderId="14" xfId="1" applyNumberFormat="1" applyFont="1" applyFill="1" applyBorder="1" applyAlignment="1">
      <alignment wrapText="1"/>
    </xf>
    <xf numFmtId="14" fontId="17" fillId="0" borderId="14" xfId="1" applyNumberFormat="1" applyFont="1" applyFill="1" applyBorder="1"/>
    <xf numFmtId="14" fontId="20" fillId="0" borderId="14" xfId="0" applyNumberFormat="1" applyFont="1" applyFill="1" applyBorder="1"/>
    <xf numFmtId="164" fontId="20" fillId="2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43" fontId="17" fillId="0" borderId="9" xfId="1" applyFont="1" applyFill="1" applyBorder="1"/>
    <xf numFmtId="43" fontId="41" fillId="0" borderId="9" xfId="1" applyFont="1" applyFill="1" applyBorder="1"/>
    <xf numFmtId="14" fontId="17" fillId="0" borderId="9" xfId="1" applyNumberFormat="1" applyFont="1" applyFill="1" applyBorder="1"/>
    <xf numFmtId="14" fontId="20" fillId="0" borderId="9" xfId="0" applyNumberFormat="1" applyFont="1" applyFill="1" applyBorder="1"/>
    <xf numFmtId="164" fontId="20" fillId="0" borderId="9" xfId="0" applyNumberFormat="1" applyFont="1" applyFill="1" applyBorder="1"/>
    <xf numFmtId="164" fontId="35" fillId="8" borderId="1" xfId="1" applyNumberFormat="1" applyFont="1" applyFill="1" applyBorder="1" applyAlignment="1">
      <alignment horizontal="center" vertical="center"/>
    </xf>
    <xf numFmtId="164" fontId="35" fillId="2" borderId="1" xfId="1" applyNumberFormat="1" applyFont="1" applyFill="1" applyBorder="1" applyAlignment="1">
      <alignment horizontal="center" vertical="center"/>
    </xf>
    <xf numFmtId="164" fontId="35" fillId="8" borderId="14" xfId="1" applyNumberFormat="1" applyFont="1" applyFill="1" applyBorder="1" applyAlignment="1">
      <alignment horizontal="center" vertical="center"/>
    </xf>
    <xf numFmtId="0" fontId="35" fillId="0" borderId="14" xfId="1" applyNumberFormat="1" applyFont="1" applyFill="1" applyBorder="1" applyAlignment="1">
      <alignment horizontal="left" vertical="center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164" fontId="22" fillId="2" borderId="1" xfId="1" applyNumberFormat="1" applyFont="1" applyFill="1" applyBorder="1" applyAlignment="1">
      <alignment horizontal="center" vertical="center"/>
    </xf>
    <xf numFmtId="164" fontId="22" fillId="8" borderId="1" xfId="1" applyNumberFormat="1" applyFont="1" applyFill="1" applyBorder="1" applyAlignment="1">
      <alignment horizontal="center" vertical="center"/>
    </xf>
    <xf numFmtId="164" fontId="22" fillId="8" borderId="14" xfId="1" applyNumberFormat="1" applyFont="1" applyFill="1" applyBorder="1" applyAlignment="1">
      <alignment horizontal="center" vertical="center"/>
    </xf>
    <xf numFmtId="0" fontId="22" fillId="0" borderId="14" xfId="1" applyNumberFormat="1" applyFont="1" applyFill="1" applyBorder="1" applyAlignment="1">
      <alignment horizontal="left" vertical="center"/>
    </xf>
    <xf numFmtId="164" fontId="22" fillId="2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17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 applyAlignment="1">
      <alignment horizontal="center" wrapText="1"/>
    </xf>
    <xf numFmtId="43" fontId="20" fillId="0" borderId="9" xfId="1" applyFont="1" applyFill="1" applyBorder="1"/>
    <xf numFmtId="164" fontId="22" fillId="0" borderId="14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/>
    <xf numFmtId="14" fontId="22" fillId="0" borderId="9" xfId="1" applyNumberFormat="1" applyFont="1" applyFill="1" applyBorder="1" applyAlignment="1">
      <alignment horizontal="center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164" fontId="20" fillId="0" borderId="14" xfId="1" applyNumberFormat="1" applyFont="1" applyFill="1" applyBorder="1" applyAlignment="1">
      <alignment horizontal="center"/>
    </xf>
    <xf numFmtId="164" fontId="20" fillId="13" borderId="9" xfId="1" applyNumberFormat="1" applyFont="1" applyFill="1" applyBorder="1"/>
    <xf numFmtId="43" fontId="20" fillId="13" borderId="9" xfId="1" applyFont="1" applyFill="1" applyBorder="1"/>
    <xf numFmtId="164" fontId="20" fillId="0" borderId="9" xfId="1" applyNumberFormat="1" applyFont="1" applyFill="1" applyBorder="1" applyAlignment="1">
      <alignment horizontal="center"/>
    </xf>
    <xf numFmtId="164" fontId="17" fillId="0" borderId="15" xfId="1" applyNumberFormat="1" applyFont="1" applyFill="1" applyBorder="1"/>
    <xf numFmtId="164" fontId="22" fillId="8" borderId="8" xfId="1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2" borderId="3" xfId="1" applyNumberFormat="1" applyFont="1" applyFill="1" applyBorder="1" applyAlignment="1">
      <alignment horizontal="right"/>
    </xf>
    <xf numFmtId="164" fontId="20" fillId="2" borderId="12" xfId="1" applyNumberFormat="1" applyFont="1" applyFill="1" applyBorder="1" applyAlignment="1">
      <alignment horizontal="right"/>
    </xf>
    <xf numFmtId="164" fontId="20" fillId="2" borderId="13" xfId="1" applyNumberFormat="1" applyFont="1" applyFill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43" fontId="20" fillId="0" borderId="0" xfId="1" applyFont="1" applyFill="1" applyAlignment="1">
      <alignment horizontal="center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164" fontId="20" fillId="2" borderId="3" xfId="0" applyNumberFormat="1" applyFont="1" applyFill="1" applyBorder="1" applyAlignment="1">
      <alignment horizontal="right"/>
    </xf>
    <xf numFmtId="164" fontId="20" fillId="2" borderId="12" xfId="0" applyNumberFormat="1" applyFont="1" applyFill="1" applyBorder="1" applyAlignment="1">
      <alignment horizontal="right"/>
    </xf>
    <xf numFmtId="164" fontId="20" fillId="2" borderId="13" xfId="0" applyNumberFormat="1" applyFont="1" applyFill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0" fontId="41" fillId="0" borderId="0" xfId="0" applyFont="1" applyFill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7"/>
  <sheetViews>
    <sheetView workbookViewId="0">
      <pane ySplit="2" topLeftCell="A3" activePane="bottomLeft" state="frozen"/>
      <selection pane="bottomLeft" activeCell="M11" sqref="M11"/>
    </sheetView>
  </sheetViews>
  <sheetFormatPr defaultRowHeight="11.25"/>
  <cols>
    <col min="1" max="1" width="8.140625" style="7" bestFit="1" customWidth="1"/>
    <col min="2" max="2" width="12.28515625" style="142" customWidth="1"/>
    <col min="3" max="3" width="46.7109375" style="3" customWidth="1"/>
    <col min="4" max="4" width="16.8554687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09" t="s">
        <v>1</v>
      </c>
      <c r="B1" s="511" t="s">
        <v>2</v>
      </c>
      <c r="C1" s="513" t="s">
        <v>0</v>
      </c>
      <c r="D1" s="515" t="s">
        <v>60</v>
      </c>
      <c r="E1" s="523" t="s">
        <v>81</v>
      </c>
      <c r="F1" s="524"/>
      <c r="G1" s="524"/>
      <c r="H1" s="524"/>
      <c r="I1" s="524"/>
      <c r="J1" s="524"/>
      <c r="K1" s="524"/>
      <c r="L1" s="519" t="s">
        <v>355</v>
      </c>
      <c r="M1" s="519"/>
      <c r="N1" s="517" t="s">
        <v>61</v>
      </c>
      <c r="O1" s="518"/>
      <c r="P1" s="520" t="s">
        <v>29</v>
      </c>
      <c r="Q1" s="521"/>
      <c r="R1" s="521"/>
      <c r="S1" s="521"/>
      <c r="T1" s="521"/>
      <c r="U1" s="521"/>
      <c r="V1" s="521"/>
      <c r="W1" s="521"/>
      <c r="X1" s="521"/>
      <c r="Y1" s="521"/>
      <c r="Z1" s="521"/>
      <c r="AA1" s="522"/>
    </row>
    <row r="2" spans="1:27" ht="12" thickBot="1">
      <c r="A2" s="510"/>
      <c r="B2" s="512"/>
      <c r="C2" s="514"/>
      <c r="D2" s="516"/>
      <c r="E2" s="85" t="s">
        <v>90</v>
      </c>
      <c r="F2" s="85" t="s">
        <v>3</v>
      </c>
      <c r="G2" s="85" t="s">
        <v>129</v>
      </c>
      <c r="H2" s="85" t="s">
        <v>91</v>
      </c>
      <c r="I2" s="85" t="s">
        <v>92</v>
      </c>
      <c r="J2" s="85" t="s">
        <v>93</v>
      </c>
      <c r="K2" s="96" t="s">
        <v>127</v>
      </c>
      <c r="L2" s="60" t="s">
        <v>23</v>
      </c>
      <c r="M2" s="161" t="s">
        <v>496</v>
      </c>
      <c r="N2" s="153" t="s">
        <v>23</v>
      </c>
      <c r="O2" s="95" t="s">
        <v>128</v>
      </c>
      <c r="P2" s="327">
        <v>1</v>
      </c>
      <c r="Q2" s="163" t="s">
        <v>209</v>
      </c>
      <c r="R2" s="163" t="s">
        <v>210</v>
      </c>
      <c r="S2" s="163" t="s">
        <v>211</v>
      </c>
      <c r="T2" s="163" t="s">
        <v>212</v>
      </c>
      <c r="U2" s="163" t="s">
        <v>363</v>
      </c>
      <c r="V2" s="163" t="s">
        <v>364</v>
      </c>
      <c r="W2" s="163" t="s">
        <v>365</v>
      </c>
      <c r="X2" s="163" t="s">
        <v>366</v>
      </c>
      <c r="Y2" s="163"/>
      <c r="Z2" s="163"/>
      <c r="AA2" s="164"/>
    </row>
    <row r="3" spans="1:27" s="5" customFormat="1">
      <c r="A3" s="404">
        <v>7893</v>
      </c>
      <c r="B3" s="323">
        <v>31885</v>
      </c>
      <c r="C3" s="302" t="s">
        <v>499</v>
      </c>
      <c r="D3" s="284">
        <v>3000000</v>
      </c>
      <c r="E3" s="303">
        <f>'2-δικαιώμ'!M3</f>
        <v>30624.5</v>
      </c>
      <c r="F3" s="285">
        <f>'3-φύλλα2α'!F3</f>
        <v>1200</v>
      </c>
      <c r="G3" s="285">
        <f>'4-πολλυπρ'!P3</f>
        <v>0</v>
      </c>
      <c r="H3" s="284">
        <f>'5-αντίγρ'!M3</f>
        <v>2670</v>
      </c>
      <c r="I3" s="284">
        <f>'6-μεταγρ'!H3</f>
        <v>0</v>
      </c>
      <c r="J3" s="284">
        <f>'7-προςΔΟΥ'!E3</f>
        <v>0</v>
      </c>
      <c r="K3" s="284"/>
      <c r="L3" s="303">
        <f t="shared" ref="L3:L5" si="0">E3+F3+G3+H3+I3+J3+K3</f>
        <v>34494.5</v>
      </c>
      <c r="M3" s="303">
        <v>77210</v>
      </c>
      <c r="N3" s="286">
        <f>M3-P3-'8-κ-15-17'!AF3-'14-βιβλΕσ'!M3</f>
        <v>34454</v>
      </c>
      <c r="O3" s="286">
        <f t="shared" ref="O3:O5" si="1">L3-N3</f>
        <v>40.5</v>
      </c>
      <c r="P3" s="287">
        <f>'1β-ΤΑΧΔΙΚκλπ'!K2</f>
        <v>206</v>
      </c>
      <c r="Q3" s="304"/>
      <c r="R3" s="304"/>
      <c r="S3" s="304"/>
      <c r="T3" s="304"/>
      <c r="U3" s="399" t="s">
        <v>363</v>
      </c>
      <c r="V3" s="304"/>
      <c r="W3" s="304"/>
      <c r="X3" s="304"/>
      <c r="Y3" s="71"/>
      <c r="Z3" s="71"/>
      <c r="AA3" s="71"/>
    </row>
    <row r="4" spans="1:27" s="5" customFormat="1">
      <c r="A4" s="404"/>
      <c r="B4" s="323"/>
      <c r="C4" s="302" t="s">
        <v>500</v>
      </c>
      <c r="D4" s="284">
        <v>3300000</v>
      </c>
      <c r="E4" s="303">
        <f>'2-δικαιώμ'!M4</f>
        <v>33557</v>
      </c>
      <c r="F4" s="285">
        <f>'3-φύλλα2α'!F4</f>
        <v>1200</v>
      </c>
      <c r="G4" s="285">
        <f>'4-πολλυπρ'!P4</f>
        <v>0</v>
      </c>
      <c r="H4" s="284">
        <f>'5-αντίγρ'!M4</f>
        <v>0</v>
      </c>
      <c r="I4" s="284">
        <f>'6-μεταγρ'!H4</f>
        <v>900</v>
      </c>
      <c r="J4" s="284">
        <f>'7-προςΔΟΥ'!E4</f>
        <v>0</v>
      </c>
      <c r="K4" s="284"/>
      <c r="L4" s="303">
        <f t="shared" si="0"/>
        <v>35657</v>
      </c>
      <c r="M4" s="303"/>
      <c r="N4" s="286">
        <f>M4-P4-'14-βιβλΕσ'!M4</f>
        <v>0</v>
      </c>
      <c r="O4" s="286">
        <f t="shared" si="1"/>
        <v>35657</v>
      </c>
      <c r="P4" s="287"/>
      <c r="Q4" s="304"/>
      <c r="R4" s="304"/>
      <c r="S4" s="304"/>
      <c r="T4" s="304"/>
      <c r="U4" s="399" t="s">
        <v>363</v>
      </c>
      <c r="V4" s="304"/>
      <c r="W4" s="304"/>
      <c r="X4" s="304"/>
      <c r="Y4" s="71"/>
      <c r="Z4" s="71"/>
      <c r="AA4" s="71"/>
    </row>
    <row r="5" spans="1:27" s="5" customFormat="1" ht="12" thickBot="1">
      <c r="A5" s="415"/>
      <c r="B5" s="416"/>
      <c r="C5" s="417" t="s">
        <v>512</v>
      </c>
      <c r="D5" s="418">
        <v>5717661</v>
      </c>
      <c r="E5" s="419">
        <f>'2-δικαιώμ'!M5</f>
        <v>57189.636274999997</v>
      </c>
      <c r="F5" s="419">
        <f>'3-φύλλα2α'!F5</f>
        <v>1200</v>
      </c>
      <c r="G5" s="419">
        <f>'4-πολλυπρ'!P5</f>
        <v>0</v>
      </c>
      <c r="H5" s="418">
        <f>'5-αντίγρ'!M5</f>
        <v>0</v>
      </c>
      <c r="I5" s="418">
        <f>'6-μεταγρ'!H5</f>
        <v>0</v>
      </c>
      <c r="J5" s="418">
        <f>'7-προςΔΟΥ'!E5</f>
        <v>0</v>
      </c>
      <c r="K5" s="418"/>
      <c r="L5" s="419">
        <f t="shared" si="0"/>
        <v>58389.636274999997</v>
      </c>
      <c r="M5" s="419"/>
      <c r="N5" s="420">
        <f>M5-P5-'14-βιβλΕσ'!M5</f>
        <v>0</v>
      </c>
      <c r="O5" s="420">
        <f t="shared" si="1"/>
        <v>58389.636274999997</v>
      </c>
      <c r="P5" s="421"/>
      <c r="Q5" s="422"/>
      <c r="R5" s="422"/>
      <c r="S5" s="422"/>
      <c r="T5" s="422"/>
      <c r="U5" s="425" t="s">
        <v>363</v>
      </c>
      <c r="V5" s="422"/>
      <c r="W5" s="422"/>
      <c r="X5" s="422"/>
      <c r="Y5" s="423"/>
      <c r="Z5" s="423"/>
      <c r="AA5" s="423"/>
    </row>
    <row r="6" spans="1:27" s="5" customFormat="1">
      <c r="A6" s="411">
        <v>7894</v>
      </c>
      <c r="B6" s="387">
        <v>31885</v>
      </c>
      <c r="C6" s="412" t="s">
        <v>499</v>
      </c>
      <c r="D6" s="284">
        <v>3000000</v>
      </c>
      <c r="E6" s="285">
        <f>'2-δικαιώμ'!M6</f>
        <v>30624.5</v>
      </c>
      <c r="F6" s="285">
        <f>'3-φύλλα2α'!F6</f>
        <v>1200</v>
      </c>
      <c r="G6" s="285">
        <f>'4-πολλυπρ'!P6</f>
        <v>0</v>
      </c>
      <c r="H6" s="306">
        <f>'5-αντίγρ'!M6</f>
        <v>2670</v>
      </c>
      <c r="I6" s="306">
        <f>'6-μεταγρ'!H6</f>
        <v>0</v>
      </c>
      <c r="J6" s="306">
        <f>'7-προςΔΟΥ'!E6</f>
        <v>0</v>
      </c>
      <c r="K6" s="306"/>
      <c r="L6" s="285">
        <f t="shared" ref="L6:L8" si="2">E6+F6+G6+H6+I6+J6+K6</f>
        <v>34494.5</v>
      </c>
      <c r="M6" s="285">
        <v>77210</v>
      </c>
      <c r="N6" s="286">
        <f>M6-P6-'8-κ-15-17'!AF6-'14-βιβλΕσ'!M6</f>
        <v>34454</v>
      </c>
      <c r="O6" s="286">
        <f t="shared" ref="O6:O8" si="3">L6-N6</f>
        <v>40.5</v>
      </c>
      <c r="P6" s="287">
        <f>'1β-ΤΑΧΔΙΚκλπ'!K5</f>
        <v>206</v>
      </c>
      <c r="Q6" s="413"/>
      <c r="R6" s="413"/>
      <c r="S6" s="413"/>
      <c r="T6" s="413"/>
      <c r="U6" s="424" t="s">
        <v>363</v>
      </c>
      <c r="V6" s="413"/>
      <c r="W6" s="413"/>
      <c r="X6" s="413"/>
      <c r="Y6" s="414"/>
      <c r="Z6" s="414"/>
      <c r="AA6" s="414"/>
    </row>
    <row r="7" spans="1:27" s="5" customFormat="1">
      <c r="A7" s="404"/>
      <c r="B7" s="323"/>
      <c r="C7" s="302" t="s">
        <v>500</v>
      </c>
      <c r="D7" s="284">
        <v>3300000</v>
      </c>
      <c r="E7" s="303">
        <f>'2-δικαιώμ'!M7</f>
        <v>33557</v>
      </c>
      <c r="F7" s="285">
        <f>'3-φύλλα2α'!F7</f>
        <v>1200</v>
      </c>
      <c r="G7" s="285">
        <f>'4-πολλυπρ'!P7</f>
        <v>0</v>
      </c>
      <c r="H7" s="284">
        <f>'5-αντίγρ'!M7</f>
        <v>0</v>
      </c>
      <c r="I7" s="284">
        <f>'6-μεταγρ'!H7</f>
        <v>900</v>
      </c>
      <c r="J7" s="284">
        <f>'7-προςΔΟΥ'!E7</f>
        <v>0</v>
      </c>
      <c r="K7" s="284"/>
      <c r="L7" s="303">
        <f t="shared" si="2"/>
        <v>35657</v>
      </c>
      <c r="M7" s="303"/>
      <c r="N7" s="286">
        <f>M7-P7-'14-βιβλΕσ'!M7</f>
        <v>0</v>
      </c>
      <c r="O7" s="286">
        <f t="shared" si="3"/>
        <v>35657</v>
      </c>
      <c r="P7" s="287"/>
      <c r="Q7" s="304"/>
      <c r="R7" s="304"/>
      <c r="S7" s="304"/>
      <c r="T7" s="304"/>
      <c r="U7" s="399" t="s">
        <v>363</v>
      </c>
      <c r="V7" s="304"/>
      <c r="W7" s="304"/>
      <c r="X7" s="304"/>
      <c r="Y7" s="71"/>
      <c r="Z7" s="71"/>
      <c r="AA7" s="71"/>
    </row>
    <row r="8" spans="1:27" s="5" customFormat="1">
      <c r="A8" s="404"/>
      <c r="B8" s="323"/>
      <c r="C8" s="302" t="s">
        <v>512</v>
      </c>
      <c r="D8" s="284">
        <v>5717661</v>
      </c>
      <c r="E8" s="303">
        <f>'2-δικαιώμ'!M8</f>
        <v>57189.636274999997</v>
      </c>
      <c r="F8" s="285">
        <f>'3-φύλλα2α'!F8</f>
        <v>1200</v>
      </c>
      <c r="G8" s="285">
        <f>'4-πολλυπρ'!P8</f>
        <v>0</v>
      </c>
      <c r="H8" s="284">
        <f>'5-αντίγρ'!M8</f>
        <v>0</v>
      </c>
      <c r="I8" s="284">
        <f>'6-μεταγρ'!H8</f>
        <v>0</v>
      </c>
      <c r="J8" s="284">
        <f>'7-προςΔΟΥ'!E8</f>
        <v>0</v>
      </c>
      <c r="K8" s="284"/>
      <c r="L8" s="303">
        <f t="shared" si="2"/>
        <v>58389.636274999997</v>
      </c>
      <c r="M8" s="303"/>
      <c r="N8" s="286">
        <f>M8-P8-'14-βιβλΕσ'!M8</f>
        <v>0</v>
      </c>
      <c r="O8" s="286">
        <f t="shared" si="3"/>
        <v>58389.636274999997</v>
      </c>
      <c r="P8" s="287"/>
      <c r="Q8" s="304"/>
      <c r="R8" s="304"/>
      <c r="S8" s="304"/>
      <c r="T8" s="304"/>
      <c r="U8" s="399" t="s">
        <v>363</v>
      </c>
      <c r="V8" s="304"/>
      <c r="W8" s="304"/>
      <c r="X8" s="304"/>
      <c r="Y8" s="71"/>
      <c r="Z8" s="71"/>
      <c r="AA8" s="71"/>
    </row>
    <row r="9" spans="1:27">
      <c r="A9" s="507" t="s">
        <v>45</v>
      </c>
      <c r="B9" s="508"/>
      <c r="C9" s="508"/>
      <c r="D9" s="508"/>
      <c r="E9" s="162">
        <f t="shared" ref="E9:O9" si="4">SUM(E3:E5)</f>
        <v>121371.136275</v>
      </c>
      <c r="F9" s="162">
        <f t="shared" si="4"/>
        <v>3600</v>
      </c>
      <c r="G9" s="162">
        <f t="shared" si="4"/>
        <v>0</v>
      </c>
      <c r="H9" s="162">
        <f t="shared" si="4"/>
        <v>2670</v>
      </c>
      <c r="I9" s="162">
        <f t="shared" si="4"/>
        <v>900</v>
      </c>
      <c r="J9" s="162">
        <f t="shared" si="4"/>
        <v>0</v>
      </c>
      <c r="K9" s="162">
        <f t="shared" si="4"/>
        <v>0</v>
      </c>
      <c r="L9" s="162">
        <f t="shared" si="4"/>
        <v>128541.136275</v>
      </c>
      <c r="M9" s="162">
        <f t="shared" si="4"/>
        <v>77210</v>
      </c>
      <c r="N9" s="162">
        <f t="shared" si="4"/>
        <v>34454</v>
      </c>
      <c r="O9" s="162">
        <f t="shared" si="4"/>
        <v>94087.136274999997</v>
      </c>
    </row>
    <row r="11" spans="1:27">
      <c r="A11" s="54"/>
      <c r="B11" s="112"/>
      <c r="C11" s="90"/>
      <c r="D11" s="368" t="s">
        <v>534</v>
      </c>
      <c r="P11" s="209" t="s">
        <v>96</v>
      </c>
      <c r="Q11" s="134"/>
      <c r="R11" s="134"/>
      <c r="S11" s="134"/>
      <c r="T11" s="144"/>
      <c r="U11" s="144"/>
      <c r="V11" s="144"/>
      <c r="W11" s="144"/>
      <c r="X11" s="144"/>
      <c r="Z11" s="134"/>
      <c r="AA11" s="134"/>
    </row>
    <row r="12" spans="1:27" ht="15.75">
      <c r="A12" s="54"/>
      <c r="B12" s="112"/>
      <c r="C12" s="90"/>
      <c r="K12" s="398" t="s">
        <v>510</v>
      </c>
      <c r="L12" s="7"/>
      <c r="M12" s="7"/>
      <c r="Q12" s="117" t="s">
        <v>359</v>
      </c>
      <c r="R12" s="117"/>
      <c r="S12" s="117"/>
      <c r="T12" s="136"/>
      <c r="U12" s="144"/>
      <c r="V12" s="144"/>
      <c r="W12" s="144"/>
      <c r="X12" s="144"/>
      <c r="Z12" s="135"/>
      <c r="AA12" s="117"/>
    </row>
    <row r="13" spans="1:27">
      <c r="A13" s="54"/>
      <c r="B13" s="112"/>
      <c r="C13" s="90" t="s">
        <v>518</v>
      </c>
      <c r="K13" s="166" t="s">
        <v>213</v>
      </c>
      <c r="L13" s="119"/>
      <c r="M13" s="119"/>
      <c r="Q13" s="117"/>
      <c r="R13" s="117" t="s">
        <v>124</v>
      </c>
      <c r="S13" s="117"/>
      <c r="T13" s="144"/>
      <c r="U13" s="144"/>
      <c r="V13" s="144"/>
      <c r="W13" s="144"/>
      <c r="X13" s="144"/>
      <c r="Z13" s="117"/>
    </row>
    <row r="14" spans="1:27">
      <c r="A14" s="54"/>
      <c r="B14" s="112"/>
      <c r="C14" s="361" t="s">
        <v>515</v>
      </c>
      <c r="E14" s="7"/>
      <c r="K14" s="222" t="s">
        <v>214</v>
      </c>
      <c r="S14" s="117" t="s">
        <v>358</v>
      </c>
      <c r="T14" s="90"/>
      <c r="U14" s="90"/>
      <c r="V14" s="90"/>
      <c r="W14" s="90"/>
      <c r="X14" s="90"/>
    </row>
    <row r="15" spans="1:27">
      <c r="A15" s="392"/>
      <c r="B15" s="112"/>
      <c r="C15" s="361" t="s">
        <v>523</v>
      </c>
      <c r="E15" s="7"/>
      <c r="F15" s="7"/>
      <c r="G15" s="7"/>
      <c r="H15" s="7"/>
      <c r="I15" s="7"/>
      <c r="J15" s="7"/>
      <c r="K15" s="7"/>
      <c r="L15" s="7"/>
      <c r="M15" s="7" t="s">
        <v>484</v>
      </c>
      <c r="N15" s="7"/>
      <c r="O15" s="7"/>
      <c r="T15" s="117" t="s">
        <v>360</v>
      </c>
      <c r="U15" s="144"/>
      <c r="V15" s="144"/>
      <c r="W15" s="144"/>
      <c r="X15" s="144"/>
    </row>
    <row r="16" spans="1:27">
      <c r="A16" s="392"/>
      <c r="B16" s="112"/>
      <c r="C16" s="90"/>
      <c r="E16" s="7"/>
      <c r="O16" s="7"/>
      <c r="Q16" s="7"/>
      <c r="T16" s="90"/>
      <c r="U16" s="144" t="s">
        <v>361</v>
      </c>
      <c r="V16" s="144"/>
      <c r="W16" s="144"/>
      <c r="X16" s="144"/>
    </row>
    <row r="17" spans="1:24">
      <c r="A17" s="54"/>
      <c r="B17" s="112"/>
      <c r="C17" s="90"/>
      <c r="L17" s="7"/>
      <c r="M17" s="7"/>
      <c r="N17" s="7"/>
      <c r="O17" s="7"/>
      <c r="Q17" s="2"/>
      <c r="R17" s="2"/>
      <c r="T17" s="90"/>
      <c r="U17" s="90"/>
      <c r="V17" s="144" t="s">
        <v>362</v>
      </c>
      <c r="W17" s="90"/>
      <c r="X17" s="90"/>
    </row>
    <row r="18" spans="1:24">
      <c r="A18" s="54"/>
      <c r="B18" s="359"/>
      <c r="C18" s="90"/>
    </row>
    <row r="19" spans="1:24">
      <c r="A19" s="54"/>
      <c r="B19" s="359"/>
      <c r="C19" s="360"/>
      <c r="E19" s="234" t="s">
        <v>535</v>
      </c>
      <c r="F19" s="7"/>
      <c r="G19" s="7"/>
      <c r="H19" s="7" t="s">
        <v>308</v>
      </c>
      <c r="I19" s="7" t="s">
        <v>309</v>
      </c>
      <c r="J19" s="7" t="s">
        <v>488</v>
      </c>
      <c r="L19" s="525" t="s">
        <v>479</v>
      </c>
      <c r="M19" s="525"/>
      <c r="N19" s="525"/>
      <c r="P19" s="2"/>
      <c r="Q19" s="2"/>
    </row>
    <row r="20" spans="1:24">
      <c r="A20" s="54"/>
      <c r="B20" s="112"/>
      <c r="C20" s="361" t="s">
        <v>521</v>
      </c>
      <c r="D20" s="311">
        <v>7893</v>
      </c>
      <c r="E20" s="7">
        <v>3840</v>
      </c>
      <c r="F20" s="328" t="s">
        <v>304</v>
      </c>
      <c r="G20" s="54">
        <v>40</v>
      </c>
      <c r="H20" s="7"/>
      <c r="I20" s="7"/>
      <c r="J20" s="7">
        <v>40</v>
      </c>
      <c r="K20" s="7"/>
      <c r="L20" s="7"/>
      <c r="M20" s="7"/>
      <c r="N20" s="7"/>
      <c r="O20" s="7"/>
      <c r="Q20" s="7"/>
    </row>
    <row r="21" spans="1:24">
      <c r="A21" s="54"/>
      <c r="B21" s="112"/>
      <c r="C21" s="361" t="s">
        <v>522</v>
      </c>
      <c r="D21" s="311"/>
      <c r="E21" s="7"/>
      <c r="F21" s="328" t="s">
        <v>57</v>
      </c>
      <c r="G21" s="54">
        <v>166</v>
      </c>
      <c r="H21" s="7"/>
      <c r="I21" s="7"/>
      <c r="J21" s="7"/>
      <c r="K21" s="7"/>
      <c r="L21" s="7"/>
      <c r="M21" s="7"/>
      <c r="O21" s="7"/>
      <c r="Q21" s="7"/>
    </row>
    <row r="22" spans="1:24">
      <c r="A22" s="54"/>
      <c r="B22" s="112"/>
      <c r="C22" s="360" t="s">
        <v>524</v>
      </c>
      <c r="D22" s="311" t="s">
        <v>527</v>
      </c>
      <c r="E22" s="7"/>
      <c r="F22" s="328" t="s">
        <v>476</v>
      </c>
      <c r="G22" s="443">
        <v>400</v>
      </c>
      <c r="H22" s="442"/>
      <c r="I22" s="442"/>
      <c r="J22" s="443">
        <v>1000</v>
      </c>
      <c r="K22" s="7"/>
      <c r="L22" s="7"/>
      <c r="M22" s="7"/>
      <c r="O22" s="7"/>
      <c r="Q22" s="7"/>
    </row>
    <row r="23" spans="1:24">
      <c r="A23" s="54"/>
      <c r="B23" s="112"/>
      <c r="C23" s="407" t="s">
        <v>516</v>
      </c>
      <c r="D23" s="355"/>
      <c r="E23" s="7"/>
      <c r="F23" s="328" t="s">
        <v>477</v>
      </c>
      <c r="G23" s="54"/>
      <c r="H23" s="7"/>
      <c r="I23" s="7"/>
      <c r="J23" s="7"/>
      <c r="K23" s="7"/>
      <c r="L23" s="7"/>
      <c r="M23" s="7"/>
      <c r="N23" s="7"/>
      <c r="O23" s="7"/>
      <c r="Q23" s="7"/>
    </row>
    <row r="24" spans="1:24">
      <c r="A24" s="54"/>
      <c r="B24" s="54"/>
      <c r="C24" s="407"/>
      <c r="D24" s="355"/>
      <c r="E24" s="7"/>
      <c r="F24" s="328">
        <v>3600</v>
      </c>
      <c r="G24" s="54"/>
      <c r="H24" s="7"/>
      <c r="I24" s="7"/>
      <c r="J24" s="7"/>
      <c r="K24" s="7"/>
      <c r="L24" s="7"/>
      <c r="M24" s="7"/>
      <c r="N24" s="7"/>
      <c r="O24" s="7"/>
      <c r="Q24" s="7"/>
    </row>
    <row r="25" spans="1:24">
      <c r="A25" s="54"/>
      <c r="B25" s="359"/>
      <c r="C25" s="405"/>
      <c r="D25" s="355"/>
      <c r="E25" s="7"/>
      <c r="F25" s="328" t="s">
        <v>357</v>
      </c>
      <c r="G25" s="54"/>
      <c r="H25" s="7"/>
      <c r="I25" s="7"/>
      <c r="J25" s="7"/>
      <c r="K25" s="7"/>
      <c r="L25" s="7"/>
      <c r="M25" s="7"/>
      <c r="N25" s="7"/>
      <c r="O25" s="7"/>
      <c r="Q25" s="7"/>
      <c r="T25" s="367"/>
    </row>
    <row r="26" spans="1:24">
      <c r="A26" s="54"/>
      <c r="B26" s="359"/>
      <c r="C26" s="405"/>
      <c r="D26" s="355"/>
      <c r="E26" s="7"/>
      <c r="F26" s="328" t="s">
        <v>478</v>
      </c>
      <c r="G26" s="442"/>
      <c r="H26" s="7"/>
      <c r="I26" s="7"/>
      <c r="J26" s="7">
        <v>1200</v>
      </c>
      <c r="K26" s="7"/>
      <c r="L26" s="7"/>
      <c r="M26" s="7"/>
      <c r="N26" s="7"/>
      <c r="O26" s="7"/>
      <c r="Q26" s="7"/>
      <c r="T26" s="367"/>
    </row>
    <row r="27" spans="1:24">
      <c r="A27" s="54"/>
      <c r="B27" s="406" t="s">
        <v>511</v>
      </c>
      <c r="C27" s="405" t="s">
        <v>525</v>
      </c>
      <c r="D27" s="355"/>
      <c r="E27" s="7"/>
      <c r="F27" s="140" t="s">
        <v>91</v>
      </c>
      <c r="G27" s="54">
        <v>3000</v>
      </c>
      <c r="H27" s="7"/>
      <c r="I27" s="7" t="s">
        <v>517</v>
      </c>
      <c r="J27" s="7">
        <v>3000</v>
      </c>
      <c r="K27" s="7"/>
      <c r="L27" s="7"/>
      <c r="M27" s="7"/>
      <c r="N27" s="7"/>
      <c r="O27" s="7"/>
      <c r="Q27" s="7"/>
      <c r="T27" s="367"/>
    </row>
    <row r="28" spans="1:24">
      <c r="A28" s="54"/>
      <c r="B28" s="359"/>
      <c r="C28" s="405"/>
      <c r="D28" s="355"/>
      <c r="E28" s="7"/>
      <c r="F28" s="140" t="s">
        <v>354</v>
      </c>
      <c r="G28" s="54"/>
      <c r="H28" s="7"/>
      <c r="I28" s="7"/>
      <c r="J28" s="7"/>
      <c r="K28" s="7"/>
      <c r="L28" s="7"/>
      <c r="M28" s="7"/>
      <c r="N28" s="7"/>
      <c r="O28" s="7"/>
      <c r="Q28" s="7"/>
      <c r="T28" s="367"/>
    </row>
    <row r="29" spans="1:24">
      <c r="A29" s="54"/>
      <c r="B29" s="359"/>
      <c r="C29" s="405"/>
      <c r="D29" s="355"/>
      <c r="E29" s="7"/>
      <c r="F29" s="140" t="s">
        <v>92</v>
      </c>
      <c r="G29" s="54"/>
      <c r="H29" s="7"/>
      <c r="I29" s="7"/>
      <c r="J29" s="7"/>
      <c r="K29" s="7"/>
      <c r="L29" s="7"/>
      <c r="M29" s="7"/>
      <c r="N29" s="7"/>
      <c r="O29" s="7"/>
      <c r="Q29" s="7"/>
      <c r="T29" s="367"/>
    </row>
    <row r="30" spans="1:24">
      <c r="A30" s="54"/>
      <c r="B30" s="359"/>
      <c r="C30" s="405"/>
      <c r="D30" s="355"/>
      <c r="E30" s="7"/>
      <c r="F30" s="140" t="s">
        <v>480</v>
      </c>
      <c r="G30" s="54">
        <v>234</v>
      </c>
      <c r="H30" s="7"/>
      <c r="I30" s="7"/>
      <c r="J30" s="7"/>
      <c r="K30" s="7"/>
      <c r="L30" s="7"/>
      <c r="M30" s="7"/>
      <c r="N30" s="7"/>
      <c r="O30" s="7"/>
      <c r="Q30" s="7"/>
      <c r="T30" s="367"/>
    </row>
    <row r="31" spans="1:24">
      <c r="A31" s="392">
        <v>7898</v>
      </c>
      <c r="B31" s="112">
        <v>31895</v>
      </c>
      <c r="C31" s="91" t="s">
        <v>530</v>
      </c>
      <c r="D31" s="355"/>
      <c r="F31" s="140"/>
      <c r="G31" s="234">
        <f>SUM(G20:G30)</f>
        <v>3840</v>
      </c>
      <c r="H31" s="234">
        <f t="shared" ref="H31:J31" si="5">SUM(H20:H30)</f>
        <v>0</v>
      </c>
      <c r="I31" s="234">
        <f t="shared" si="5"/>
        <v>0</v>
      </c>
      <c r="J31" s="234">
        <f t="shared" si="5"/>
        <v>5240</v>
      </c>
      <c r="K31" s="234"/>
      <c r="L31" s="368">
        <f t="shared" ref="L31:M31" si="6">SUM(L20:L30)</f>
        <v>0</v>
      </c>
      <c r="M31" s="368">
        <f t="shared" si="6"/>
        <v>0</v>
      </c>
      <c r="N31" s="349">
        <f>SUM(L31:M31)</f>
        <v>0</v>
      </c>
      <c r="O31" s="400">
        <f>SUM(L31:N31)</f>
        <v>0</v>
      </c>
      <c r="Q31" s="7"/>
      <c r="R31" s="7"/>
    </row>
    <row r="32" spans="1:24">
      <c r="A32" s="392"/>
      <c r="B32" s="112"/>
      <c r="C32" s="803" t="s">
        <v>531</v>
      </c>
      <c r="G32" s="7">
        <f>E20-G31</f>
        <v>0</v>
      </c>
      <c r="O32" s="7"/>
    </row>
    <row r="33" spans="1:15">
      <c r="A33" s="54"/>
      <c r="B33" s="112"/>
      <c r="C33" s="803" t="s">
        <v>532</v>
      </c>
      <c r="D33" s="7"/>
      <c r="O33" s="7"/>
    </row>
    <row r="34" spans="1:15">
      <c r="A34" s="54"/>
      <c r="B34" s="359"/>
      <c r="C34" s="361" t="s">
        <v>528</v>
      </c>
      <c r="D34" s="7"/>
    </row>
    <row r="35" spans="1:15">
      <c r="A35" s="54"/>
      <c r="B35" s="112"/>
      <c r="C35" s="803"/>
      <c r="D35" s="7"/>
      <c r="E35" s="7"/>
    </row>
    <row r="36" spans="1:15">
      <c r="A36" s="54"/>
      <c r="B36" s="359"/>
      <c r="C36" s="361" t="s">
        <v>529</v>
      </c>
      <c r="D36" s="7"/>
    </row>
    <row r="37" spans="1:15">
      <c r="A37" s="54"/>
      <c r="B37" s="359"/>
      <c r="C37" s="405"/>
      <c r="D37" s="7"/>
      <c r="F37" s="7"/>
    </row>
    <row r="38" spans="1:15">
      <c r="A38" s="54"/>
      <c r="B38" s="359"/>
      <c r="C38" s="405"/>
      <c r="D38" s="7"/>
      <c r="F38" s="7"/>
    </row>
    <row r="39" spans="1:15">
      <c r="A39" s="392">
        <v>7899</v>
      </c>
      <c r="B39" s="112">
        <v>31895</v>
      </c>
      <c r="C39" s="91" t="s">
        <v>533</v>
      </c>
      <c r="D39" s="7"/>
      <c r="F39" s="7"/>
    </row>
    <row r="40" spans="1:15">
      <c r="A40" s="392"/>
      <c r="B40" s="112"/>
      <c r="C40" s="803" t="s">
        <v>531</v>
      </c>
    </row>
    <row r="41" spans="1:15">
      <c r="A41" s="54"/>
      <c r="B41" s="112"/>
      <c r="C41" s="803" t="s">
        <v>532</v>
      </c>
      <c r="D41" s="7"/>
    </row>
    <row r="42" spans="1:15">
      <c r="A42" s="54"/>
      <c r="B42" s="359"/>
      <c r="C42" s="361" t="s">
        <v>528</v>
      </c>
      <c r="D42" s="7"/>
    </row>
    <row r="43" spans="1:15">
      <c r="A43" s="54"/>
      <c r="B43" s="112"/>
      <c r="C43" s="803"/>
    </row>
    <row r="44" spans="1:15">
      <c r="A44" s="54"/>
      <c r="B44" s="359"/>
      <c r="C44" s="361" t="s">
        <v>529</v>
      </c>
    </row>
    <row r="45" spans="1:15">
      <c r="B45" s="7"/>
      <c r="C45" s="7"/>
    </row>
    <row r="46" spans="1:15">
      <c r="B46" s="7"/>
      <c r="C46" s="7"/>
    </row>
    <row r="47" spans="1:15">
      <c r="B47" s="7"/>
      <c r="C47" s="7"/>
    </row>
  </sheetData>
  <mergeCells count="10">
    <mergeCell ref="N1:O1"/>
    <mergeCell ref="L1:M1"/>
    <mergeCell ref="P1:AA1"/>
    <mergeCell ref="E1:K1"/>
    <mergeCell ref="L19:N19"/>
    <mergeCell ref="A9:D9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0"/>
  <sheetViews>
    <sheetView workbookViewId="0">
      <pane ySplit="2" topLeftCell="A3" activePane="bottomLeft" state="frozen"/>
      <selection pane="bottomLeft" activeCell="X3" sqref="X3:X8"/>
    </sheetView>
  </sheetViews>
  <sheetFormatPr defaultRowHeight="11.25"/>
  <cols>
    <col min="1" max="1" width="8.140625" style="3" bestFit="1" customWidth="1"/>
    <col min="2" max="2" width="34.42578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67" t="s">
        <v>19</v>
      </c>
      <c r="B1" s="669" t="s">
        <v>339</v>
      </c>
      <c r="C1" s="669" t="s">
        <v>83</v>
      </c>
      <c r="D1" s="671" t="s">
        <v>340</v>
      </c>
      <c r="E1" s="672"/>
      <c r="F1" s="672"/>
      <c r="G1" s="673" t="s">
        <v>308</v>
      </c>
      <c r="H1" s="674"/>
      <c r="I1" s="663" t="s">
        <v>309</v>
      </c>
      <c r="J1" s="663"/>
      <c r="K1" s="270"/>
      <c r="L1" s="271"/>
      <c r="M1" s="664" t="s">
        <v>341</v>
      </c>
      <c r="N1" s="664"/>
      <c r="O1" s="664"/>
      <c r="P1" s="271"/>
      <c r="Q1" s="664" t="s">
        <v>342</v>
      </c>
      <c r="R1" s="664"/>
      <c r="S1" s="664"/>
      <c r="T1" s="664"/>
      <c r="U1" s="272"/>
      <c r="V1" s="665" t="s">
        <v>308</v>
      </c>
      <c r="W1" s="665" t="s">
        <v>343</v>
      </c>
      <c r="X1" s="665" t="s">
        <v>344</v>
      </c>
      <c r="Y1" s="272"/>
      <c r="Z1" s="657" t="s">
        <v>345</v>
      </c>
      <c r="AA1" s="658"/>
      <c r="AB1" s="658"/>
      <c r="AC1" s="658"/>
      <c r="AD1" s="659"/>
    </row>
    <row r="2" spans="1:30" ht="12" thickBot="1">
      <c r="A2" s="668"/>
      <c r="B2" s="670"/>
      <c r="C2" s="670"/>
      <c r="D2" s="217" t="s">
        <v>317</v>
      </c>
      <c r="E2" s="217" t="s">
        <v>323</v>
      </c>
      <c r="F2" s="155" t="s">
        <v>324</v>
      </c>
      <c r="G2" s="218" t="s">
        <v>346</v>
      </c>
      <c r="H2" s="219" t="s">
        <v>347</v>
      </c>
      <c r="I2" s="218" t="s">
        <v>348</v>
      </c>
      <c r="J2" s="220" t="s">
        <v>349</v>
      </c>
      <c r="K2" s="273" t="s">
        <v>350</v>
      </c>
      <c r="L2" s="274"/>
      <c r="M2" s="275" t="s">
        <v>353</v>
      </c>
      <c r="N2" s="275" t="s">
        <v>351</v>
      </c>
      <c r="O2" s="275" t="s">
        <v>352</v>
      </c>
      <c r="P2" s="274"/>
      <c r="Q2" s="276" t="s">
        <v>353</v>
      </c>
      <c r="R2" s="277">
        <v>1.2999999999999999E-2</v>
      </c>
      <c r="S2" s="277">
        <v>6.4999999999999997E-3</v>
      </c>
      <c r="T2" s="278">
        <v>1.25E-3</v>
      </c>
      <c r="U2" s="279"/>
      <c r="V2" s="666"/>
      <c r="W2" s="666"/>
      <c r="X2" s="666"/>
      <c r="Y2" s="279"/>
      <c r="Z2" s="280" t="s">
        <v>353</v>
      </c>
      <c r="AA2" s="280" t="s">
        <v>351</v>
      </c>
      <c r="AB2" s="281" t="s">
        <v>352</v>
      </c>
      <c r="AC2" s="280" t="s">
        <v>343</v>
      </c>
      <c r="AD2" s="280" t="s">
        <v>344</v>
      </c>
    </row>
    <row r="3" spans="1:30" s="17" customFormat="1">
      <c r="A3" s="124">
        <f>'1-συμβολαια'!A3</f>
        <v>7893</v>
      </c>
      <c r="B3" s="124" t="str">
        <f>'1-συμβολαια'!C3</f>
        <v>δάνειο τοκοχρεωλητικό</v>
      </c>
      <c r="C3" s="221">
        <f>'1-συμβολαια'!D3</f>
        <v>3000000</v>
      </c>
      <c r="D3" s="221">
        <f>'8-κ-15-17'!D3</f>
        <v>39000</v>
      </c>
      <c r="E3" s="221">
        <f>'8-κ-15-17'!M3</f>
        <v>0</v>
      </c>
      <c r="F3" s="221">
        <f>'8-κ-15-17'!V3</f>
        <v>0</v>
      </c>
      <c r="G3" s="221">
        <f>'2-δικαιώμ'!I3</f>
        <v>3204.9</v>
      </c>
      <c r="H3" s="221">
        <f>'2-δικαιώμ'!J3</f>
        <v>20</v>
      </c>
      <c r="I3" s="221">
        <f>'2-δικαιώμ'!K3</f>
        <v>1800.5</v>
      </c>
      <c r="J3" s="221">
        <f>'2-δικαιώμ'!L3</f>
        <v>360.1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3224.9</v>
      </c>
      <c r="W3" s="11">
        <f>'2-δικαιώμ'!K3</f>
        <v>1800.5</v>
      </c>
      <c r="X3" s="11">
        <f>'2-δικαιώμ'!L3</f>
        <v>360.1</v>
      </c>
      <c r="Z3" s="11"/>
      <c r="AA3" s="11"/>
      <c r="AB3" s="11"/>
      <c r="AC3" s="11"/>
      <c r="AD3" s="11"/>
    </row>
    <row r="4" spans="1:30" s="17" customFormat="1">
      <c r="A4" s="124">
        <f>'1-συμβολαια'!A4</f>
        <v>0</v>
      </c>
      <c r="B4" s="124" t="str">
        <f>'1-συμβολαια'!C4</f>
        <v>υποθήκη</v>
      </c>
      <c r="C4" s="221">
        <f>'1-συμβολαια'!D4</f>
        <v>3300000</v>
      </c>
      <c r="D4" s="221">
        <f>'8-κ-15-17'!D4</f>
        <v>42900.000000000007</v>
      </c>
      <c r="E4" s="221">
        <f>'8-κ-15-17'!M4</f>
        <v>0</v>
      </c>
      <c r="F4" s="221">
        <f>'8-κ-15-17'!V4</f>
        <v>0</v>
      </c>
      <c r="G4" s="221">
        <f>'2-δικαιώμ'!I4</f>
        <v>3515.4</v>
      </c>
      <c r="H4" s="221">
        <f>'2-δικαιώμ'!J4</f>
        <v>20</v>
      </c>
      <c r="I4" s="221">
        <f>'2-δικαιώμ'!K4</f>
        <v>1973</v>
      </c>
      <c r="J4" s="221">
        <f>'2-δικαιώμ'!L4</f>
        <v>394.6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3535.4</v>
      </c>
      <c r="W4" s="11">
        <f>'2-δικαιώμ'!K4</f>
        <v>1973</v>
      </c>
      <c r="X4" s="11">
        <f>'2-δικαιώμ'!L4</f>
        <v>394.6</v>
      </c>
      <c r="Z4" s="11"/>
      <c r="AA4" s="11"/>
      <c r="AB4" s="11"/>
      <c r="AC4" s="11"/>
      <c r="AD4" s="11"/>
    </row>
    <row r="5" spans="1:30" s="17" customFormat="1">
      <c r="A5" s="124">
        <f>'1-συμβολαια'!A5</f>
        <v>0</v>
      </c>
      <c r="B5" s="124" t="str">
        <f>'1-συμβολαια'!C5</f>
        <v>δανείου ΤΟΚΟΙ</v>
      </c>
      <c r="C5" s="221">
        <f>'1-συμβολαια'!D5</f>
        <v>5717661</v>
      </c>
      <c r="D5" s="221">
        <f>'8-κ-15-17'!D5</f>
        <v>74329.593000000008</v>
      </c>
      <c r="E5" s="221">
        <f>'8-κ-15-17'!M5</f>
        <v>0</v>
      </c>
      <c r="F5" s="221">
        <f>'8-κ-15-17'!V5</f>
        <v>0</v>
      </c>
      <c r="G5" s="221">
        <f>'2-δικαιώμ'!I5</f>
        <v>6017.6791349999985</v>
      </c>
      <c r="H5" s="221">
        <f>'2-δικαιώμ'!J5</f>
        <v>20</v>
      </c>
      <c r="I5" s="221">
        <f>'2-δικαιώμ'!K5</f>
        <v>3363.1550749999997</v>
      </c>
      <c r="J5" s="221">
        <f>'2-δικαιώμ'!L5</f>
        <v>672.63101499999993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6037.6791349999985</v>
      </c>
      <c r="W5" s="11">
        <f>'2-δικαιώμ'!K5</f>
        <v>3363.1550749999997</v>
      </c>
      <c r="X5" s="11">
        <f>'2-δικαιώμ'!L5</f>
        <v>672.63101499999993</v>
      </c>
      <c r="Z5" s="11"/>
      <c r="AA5" s="11"/>
      <c r="AB5" s="11"/>
      <c r="AC5" s="11"/>
      <c r="AD5" s="11"/>
    </row>
    <row r="6" spans="1:30" s="17" customFormat="1">
      <c r="A6" s="124">
        <f>'1-συμβολαια'!A6</f>
        <v>7894</v>
      </c>
      <c r="B6" s="124" t="str">
        <f>'1-συμβολαια'!C6</f>
        <v>δάνειο τοκοχρεωλητικό</v>
      </c>
      <c r="C6" s="221">
        <f>'1-συμβολαια'!D6</f>
        <v>3000000</v>
      </c>
      <c r="D6" s="221">
        <f>'8-κ-15-17'!D6</f>
        <v>39000</v>
      </c>
      <c r="E6" s="221">
        <f>'8-κ-15-17'!M6</f>
        <v>0</v>
      </c>
      <c r="F6" s="221">
        <f>'8-κ-15-17'!V6</f>
        <v>0</v>
      </c>
      <c r="G6" s="221">
        <f>'2-δικαιώμ'!I6</f>
        <v>3204.9</v>
      </c>
      <c r="H6" s="221">
        <f>'2-δικαιώμ'!J6</f>
        <v>20</v>
      </c>
      <c r="I6" s="221">
        <f>'2-δικαιώμ'!K6</f>
        <v>1800.5</v>
      </c>
      <c r="J6" s="221">
        <f>'2-δικαιώμ'!L6</f>
        <v>360.1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3224.9</v>
      </c>
      <c r="W6" s="11">
        <f>'2-δικαιώμ'!K6</f>
        <v>1800.5</v>
      </c>
      <c r="X6" s="11">
        <f>'2-δικαιώμ'!L6</f>
        <v>360.1</v>
      </c>
      <c r="Z6" s="11"/>
      <c r="AA6" s="11"/>
      <c r="AB6" s="11"/>
      <c r="AC6" s="11"/>
      <c r="AD6" s="11"/>
    </row>
    <row r="7" spans="1:30" s="17" customFormat="1">
      <c r="A7" s="124">
        <f>'1-συμβολαια'!A7</f>
        <v>0</v>
      </c>
      <c r="B7" s="124" t="str">
        <f>'1-συμβολαια'!C7</f>
        <v>υποθήκη</v>
      </c>
      <c r="C7" s="221">
        <f>'1-συμβολαια'!D7</f>
        <v>3300000</v>
      </c>
      <c r="D7" s="221">
        <f>'8-κ-15-17'!D7</f>
        <v>42900.000000000007</v>
      </c>
      <c r="E7" s="221">
        <f>'8-κ-15-17'!M7</f>
        <v>0</v>
      </c>
      <c r="F7" s="221">
        <f>'8-κ-15-17'!V7</f>
        <v>0</v>
      </c>
      <c r="G7" s="221">
        <f>'2-δικαιώμ'!I7</f>
        <v>3515.4</v>
      </c>
      <c r="H7" s="221">
        <f>'2-δικαιώμ'!J7</f>
        <v>20</v>
      </c>
      <c r="I7" s="221">
        <f>'2-δικαιώμ'!K7</f>
        <v>1973</v>
      </c>
      <c r="J7" s="221">
        <f>'2-δικαιώμ'!L7</f>
        <v>394.6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3535.4</v>
      </c>
      <c r="W7" s="11">
        <f>'2-δικαιώμ'!K7</f>
        <v>1973</v>
      </c>
      <c r="X7" s="11">
        <f>'2-δικαιώμ'!L7</f>
        <v>394.6</v>
      </c>
      <c r="Z7" s="11"/>
      <c r="AA7" s="11"/>
      <c r="AB7" s="11"/>
      <c r="AC7" s="11"/>
      <c r="AD7" s="11"/>
    </row>
    <row r="8" spans="1:30" s="17" customFormat="1">
      <c r="A8" s="124">
        <f>'1-συμβολαια'!A8</f>
        <v>0</v>
      </c>
      <c r="B8" s="124" t="str">
        <f>'1-συμβολαια'!C8</f>
        <v>δανείου ΤΟΚΟΙ</v>
      </c>
      <c r="C8" s="221">
        <f>'1-συμβολαια'!D8</f>
        <v>5717661</v>
      </c>
      <c r="D8" s="221">
        <f>'8-κ-15-17'!D8</f>
        <v>74329.593000000008</v>
      </c>
      <c r="E8" s="221">
        <f>'8-κ-15-17'!M8</f>
        <v>0</v>
      </c>
      <c r="F8" s="221">
        <f>'8-κ-15-17'!V8</f>
        <v>0</v>
      </c>
      <c r="G8" s="221">
        <f>'2-δικαιώμ'!I8</f>
        <v>6017.6791349999985</v>
      </c>
      <c r="H8" s="221">
        <f>'2-δικαιώμ'!J8</f>
        <v>20</v>
      </c>
      <c r="I8" s="221">
        <f>'2-δικαιώμ'!K8</f>
        <v>3363.1550749999997</v>
      </c>
      <c r="J8" s="221">
        <f>'2-δικαιώμ'!L8</f>
        <v>672.63101499999993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6037.6791349999985</v>
      </c>
      <c r="W8" s="11">
        <f>'2-δικαιώμ'!K8</f>
        <v>3363.1550749999997</v>
      </c>
      <c r="X8" s="11">
        <f>'2-δικαιώμ'!L8</f>
        <v>672.63101499999993</v>
      </c>
      <c r="Z8" s="11"/>
      <c r="AA8" s="11"/>
      <c r="AB8" s="11"/>
      <c r="AC8" s="11"/>
      <c r="AD8" s="11"/>
    </row>
    <row r="9" spans="1:30">
      <c r="A9" s="660" t="str">
        <f>'1-συμβολαια'!A9</f>
        <v>σύνολο</v>
      </c>
      <c r="B9" s="661"/>
      <c r="C9" s="662"/>
      <c r="D9" s="206">
        <f>SUM(D3:D8)</f>
        <v>312459.18599999999</v>
      </c>
      <c r="E9" s="206">
        <f t="shared" ref="E9:J9" si="0">SUM(E3:E8)</f>
        <v>0</v>
      </c>
      <c r="F9" s="206">
        <f t="shared" si="0"/>
        <v>0</v>
      </c>
      <c r="G9" s="206">
        <f t="shared" si="0"/>
        <v>25475.958269999996</v>
      </c>
      <c r="H9" s="206">
        <f t="shared" si="0"/>
        <v>120</v>
      </c>
      <c r="I9" s="206">
        <f t="shared" si="0"/>
        <v>14273.310149999998</v>
      </c>
      <c r="J9" s="206">
        <f t="shared" si="0"/>
        <v>2854.66203</v>
      </c>
    </row>
    <row r="12" spans="1:30">
      <c r="B12" s="90"/>
      <c r="D12" s="2"/>
      <c r="E12" s="2"/>
      <c r="F12" s="2"/>
      <c r="G12" s="2"/>
      <c r="H12" s="2"/>
      <c r="I12" s="2"/>
      <c r="J12" s="2"/>
    </row>
    <row r="13" spans="1:30" ht="12.75">
      <c r="B13" s="231" t="s">
        <v>377</v>
      </c>
      <c r="D13" s="2"/>
      <c r="E13" s="2"/>
      <c r="F13" s="2"/>
      <c r="G13" s="169"/>
      <c r="H13" s="5"/>
      <c r="I13" s="5"/>
      <c r="J13" s="2"/>
    </row>
    <row r="14" spans="1:30" ht="12.75">
      <c r="B14" s="232" t="s">
        <v>378</v>
      </c>
      <c r="D14" s="2"/>
      <c r="E14" s="2"/>
      <c r="F14" s="2"/>
      <c r="G14" s="117"/>
      <c r="J14" s="2"/>
      <c r="L14" s="117"/>
    </row>
    <row r="15" spans="1:30" ht="15.75">
      <c r="B15" s="244" t="s">
        <v>379</v>
      </c>
      <c r="D15" s="2"/>
      <c r="E15" s="2"/>
      <c r="F15" s="2"/>
      <c r="G15" s="2"/>
      <c r="H15" s="5"/>
      <c r="I15" s="5"/>
      <c r="J15" s="2"/>
    </row>
    <row r="16" spans="1:30">
      <c r="B16" s="90"/>
      <c r="D16" s="2"/>
      <c r="E16" s="2"/>
      <c r="F16" s="2"/>
      <c r="G16" s="2"/>
      <c r="H16" s="5"/>
      <c r="J16" s="2"/>
    </row>
    <row r="17" spans="2:10">
      <c r="B17" s="90"/>
      <c r="D17" s="2"/>
      <c r="E17" s="2"/>
      <c r="F17" s="2"/>
      <c r="G17" s="2"/>
      <c r="H17" s="236"/>
      <c r="I17" s="5"/>
      <c r="J17" s="5"/>
    </row>
    <row r="18" spans="2:10">
      <c r="B18" s="90"/>
      <c r="D18" s="2"/>
      <c r="E18" s="2"/>
      <c r="F18" s="2"/>
      <c r="G18" s="2"/>
      <c r="H18" s="2"/>
      <c r="I18" s="2"/>
      <c r="J18" s="2"/>
    </row>
    <row r="19" spans="2:10">
      <c r="B19" s="90"/>
      <c r="D19" s="2"/>
      <c r="E19" s="2"/>
      <c r="F19" s="2"/>
      <c r="G19" s="2"/>
      <c r="H19" s="2"/>
      <c r="I19" s="2"/>
      <c r="J19" s="2"/>
    </row>
    <row r="20" spans="2:10">
      <c r="B20" s="90"/>
      <c r="D20" s="2"/>
      <c r="E20" s="2"/>
      <c r="F20" s="2"/>
      <c r="G20" s="2"/>
      <c r="H20" s="2"/>
      <c r="I20" s="2"/>
      <c r="J20" s="2"/>
    </row>
    <row r="21" spans="2:10">
      <c r="B21" s="90"/>
      <c r="D21" s="2"/>
      <c r="E21" s="2"/>
      <c r="F21" s="2"/>
      <c r="G21" s="2"/>
      <c r="H21" s="2"/>
      <c r="I21" s="2"/>
      <c r="J21" s="2"/>
    </row>
    <row r="22" spans="2:10">
      <c r="C22" s="311"/>
      <c r="D22" s="7"/>
      <c r="E22" s="7"/>
    </row>
    <row r="23" spans="2:10">
      <c r="C23" s="311"/>
      <c r="D23" s="7"/>
      <c r="E23" s="7"/>
    </row>
    <row r="24" spans="2:10">
      <c r="C24" s="311"/>
      <c r="D24" s="7"/>
      <c r="E24" s="7"/>
    </row>
    <row r="25" spans="2:10">
      <c r="C25" s="311"/>
      <c r="D25" s="7"/>
      <c r="E25" s="7"/>
    </row>
    <row r="26" spans="2:10">
      <c r="C26" s="311"/>
      <c r="D26" s="7"/>
      <c r="E26" s="7"/>
    </row>
    <row r="27" spans="2:10">
      <c r="C27" s="311"/>
      <c r="D27" s="7"/>
      <c r="E27" s="7"/>
    </row>
    <row r="28" spans="2:10">
      <c r="C28" s="311"/>
      <c r="D28" s="7"/>
      <c r="E28" s="7"/>
    </row>
    <row r="29" spans="2:10">
      <c r="C29" s="311"/>
      <c r="D29" s="7"/>
      <c r="E29" s="7"/>
    </row>
    <row r="30" spans="2:10">
      <c r="C30" s="311"/>
      <c r="D30" s="7"/>
      <c r="E30" s="7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0"/>
  <sheetViews>
    <sheetView workbookViewId="0">
      <pane ySplit="2" topLeftCell="A3" activePane="bottomLeft" state="frozen"/>
      <selection pane="bottomLeft" activeCell="E13" sqref="E13"/>
    </sheetView>
  </sheetViews>
  <sheetFormatPr defaultRowHeight="11.25"/>
  <cols>
    <col min="1" max="1" width="10.42578125" style="7" bestFit="1" customWidth="1"/>
    <col min="2" max="2" width="22.7109375" style="90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46" t="s">
        <v>1</v>
      </c>
      <c r="B1" s="548" t="s">
        <v>0</v>
      </c>
      <c r="C1" s="584" t="s">
        <v>7</v>
      </c>
      <c r="D1" s="680" t="s">
        <v>43</v>
      </c>
      <c r="E1" s="681"/>
      <c r="F1" s="681"/>
      <c r="G1" s="682" t="s">
        <v>392</v>
      </c>
      <c r="H1" s="683"/>
      <c r="I1" s="683"/>
      <c r="J1" s="683"/>
      <c r="K1" s="684"/>
      <c r="L1" s="678" t="s">
        <v>55</v>
      </c>
      <c r="M1" s="675" t="s">
        <v>29</v>
      </c>
      <c r="N1" s="676"/>
      <c r="O1" s="676"/>
      <c r="P1" s="676"/>
      <c r="Q1" s="676"/>
      <c r="R1" s="676"/>
      <c r="S1" s="677"/>
    </row>
    <row r="2" spans="1:25" ht="34.5" customHeight="1" thickBot="1">
      <c r="A2" s="547"/>
      <c r="B2" s="549"/>
      <c r="C2" s="585"/>
      <c r="D2" s="241" t="s">
        <v>304</v>
      </c>
      <c r="E2" s="241" t="s">
        <v>391</v>
      </c>
      <c r="F2" s="247" t="s">
        <v>88</v>
      </c>
      <c r="G2" s="245" t="s">
        <v>304</v>
      </c>
      <c r="H2" s="246" t="s">
        <v>308</v>
      </c>
      <c r="I2" s="246" t="s">
        <v>393</v>
      </c>
      <c r="J2" s="246" t="s">
        <v>309</v>
      </c>
      <c r="K2" s="243" t="s">
        <v>33</v>
      </c>
      <c r="L2" s="679"/>
      <c r="M2" s="539"/>
      <c r="N2" s="540"/>
      <c r="O2" s="540"/>
      <c r="P2" s="540"/>
      <c r="Q2" s="540"/>
      <c r="R2" s="540"/>
      <c r="S2" s="541"/>
    </row>
    <row r="3" spans="1:25" s="108" customFormat="1" ht="14.25">
      <c r="A3" s="109">
        <f>'1-συμβολαια'!A3</f>
        <v>7893</v>
      </c>
      <c r="B3" s="110" t="str">
        <f>'1-συμβολαια'!C3</f>
        <v>δάνειο τοκοχρεωλητικό</v>
      </c>
      <c r="C3" s="111">
        <f>'1-συμβολαια'!D3</f>
        <v>3000000</v>
      </c>
      <c r="D3" s="249"/>
      <c r="E3" s="249"/>
      <c r="F3" s="248"/>
      <c r="G3" s="249"/>
      <c r="H3" s="250"/>
      <c r="I3" s="250"/>
      <c r="J3" s="250"/>
      <c r="K3" s="250">
        <f t="shared" ref="K3:K5" si="0">D3+E3-G3-H3-I3-J3</f>
        <v>0</v>
      </c>
      <c r="L3" s="250"/>
      <c r="M3" s="132" t="s">
        <v>123</v>
      </c>
      <c r="N3" s="132" t="s">
        <v>398</v>
      </c>
      <c r="O3" s="132" t="s">
        <v>121</v>
      </c>
      <c r="P3" s="132" t="s">
        <v>399</v>
      </c>
      <c r="Q3" s="132" t="s">
        <v>400</v>
      </c>
      <c r="R3" s="132" t="s">
        <v>401</v>
      </c>
      <c r="S3" s="24"/>
    </row>
    <row r="4" spans="1:25" s="108" customFormat="1" ht="14.25">
      <c r="A4" s="109">
        <f>'1-συμβολαια'!A4</f>
        <v>0</v>
      </c>
      <c r="B4" s="110" t="str">
        <f>'1-συμβολαια'!C4</f>
        <v>υποθήκη</v>
      </c>
      <c r="C4" s="111">
        <f>'1-συμβολαια'!D4</f>
        <v>3300000</v>
      </c>
      <c r="D4" s="249"/>
      <c r="E4" s="249"/>
      <c r="F4" s="248"/>
      <c r="G4" s="249"/>
      <c r="H4" s="250"/>
      <c r="I4" s="250"/>
      <c r="J4" s="250"/>
      <c r="K4" s="250">
        <f t="shared" si="0"/>
        <v>0</v>
      </c>
      <c r="L4" s="250"/>
      <c r="M4" s="132" t="s">
        <v>123</v>
      </c>
      <c r="N4" s="132" t="s">
        <v>398</v>
      </c>
      <c r="O4" s="132" t="s">
        <v>121</v>
      </c>
      <c r="P4" s="132" t="s">
        <v>399</v>
      </c>
      <c r="Q4" s="132" t="s">
        <v>400</v>
      </c>
      <c r="R4" s="132" t="s">
        <v>401</v>
      </c>
      <c r="S4" s="24"/>
    </row>
    <row r="5" spans="1:25" s="108" customFormat="1" ht="14.25">
      <c r="A5" s="109">
        <f>'1-συμβολαια'!A5</f>
        <v>0</v>
      </c>
      <c r="B5" s="110" t="str">
        <f>'1-συμβολαια'!C5</f>
        <v>δανείου ΤΟΚΟΙ</v>
      </c>
      <c r="C5" s="111">
        <f>'1-συμβολαια'!D5</f>
        <v>5717661</v>
      </c>
      <c r="D5" s="249"/>
      <c r="E5" s="249"/>
      <c r="F5" s="248"/>
      <c r="G5" s="249"/>
      <c r="H5" s="250"/>
      <c r="I5" s="250"/>
      <c r="J5" s="250"/>
      <c r="K5" s="250">
        <f t="shared" si="0"/>
        <v>0</v>
      </c>
      <c r="L5" s="250"/>
      <c r="M5" s="132" t="s">
        <v>123</v>
      </c>
      <c r="N5" s="132" t="s">
        <v>398</v>
      </c>
      <c r="O5" s="132" t="s">
        <v>121</v>
      </c>
      <c r="P5" s="132" t="s">
        <v>399</v>
      </c>
      <c r="Q5" s="132" t="s">
        <v>400</v>
      </c>
      <c r="R5" s="132" t="s">
        <v>401</v>
      </c>
      <c r="S5" s="24"/>
    </row>
    <row r="6" spans="1:25" s="108" customFormat="1" ht="14.25">
      <c r="A6" s="109">
        <f>'1-συμβολαια'!A6</f>
        <v>7894</v>
      </c>
      <c r="B6" s="110" t="str">
        <f>'1-συμβολαια'!C6</f>
        <v>δάνειο τοκοχρεωλητικό</v>
      </c>
      <c r="C6" s="111">
        <f>'1-συμβολαια'!D6</f>
        <v>3000000</v>
      </c>
      <c r="D6" s="249"/>
      <c r="E6" s="249"/>
      <c r="F6" s="248"/>
      <c r="G6" s="249"/>
      <c r="H6" s="250"/>
      <c r="I6" s="250"/>
      <c r="J6" s="250"/>
      <c r="K6" s="250">
        <f t="shared" ref="K6:K8" si="1">D6+E6-G6-H6-I6-J6</f>
        <v>0</v>
      </c>
      <c r="L6" s="250"/>
      <c r="M6" s="132" t="s">
        <v>123</v>
      </c>
      <c r="N6" s="132" t="s">
        <v>398</v>
      </c>
      <c r="O6" s="132" t="s">
        <v>121</v>
      </c>
      <c r="P6" s="132" t="s">
        <v>399</v>
      </c>
      <c r="Q6" s="132" t="s">
        <v>400</v>
      </c>
      <c r="R6" s="132" t="s">
        <v>401</v>
      </c>
      <c r="S6" s="24"/>
    </row>
    <row r="7" spans="1:25" s="108" customFormat="1" ht="14.25">
      <c r="A7" s="109">
        <f>'1-συμβολαια'!A7</f>
        <v>0</v>
      </c>
      <c r="B7" s="110" t="str">
        <f>'1-συμβολαια'!C7</f>
        <v>υποθήκη</v>
      </c>
      <c r="C7" s="111">
        <f>'1-συμβολαια'!D7</f>
        <v>3300000</v>
      </c>
      <c r="D7" s="249"/>
      <c r="E7" s="249"/>
      <c r="F7" s="248"/>
      <c r="G7" s="249"/>
      <c r="H7" s="250"/>
      <c r="I7" s="250"/>
      <c r="J7" s="250"/>
      <c r="K7" s="250">
        <f t="shared" si="1"/>
        <v>0</v>
      </c>
      <c r="L7" s="250"/>
      <c r="M7" s="132" t="s">
        <v>123</v>
      </c>
      <c r="N7" s="132" t="s">
        <v>398</v>
      </c>
      <c r="O7" s="132" t="s">
        <v>121</v>
      </c>
      <c r="P7" s="132" t="s">
        <v>399</v>
      </c>
      <c r="Q7" s="132" t="s">
        <v>400</v>
      </c>
      <c r="R7" s="132" t="s">
        <v>401</v>
      </c>
      <c r="S7" s="24"/>
    </row>
    <row r="8" spans="1:25" s="108" customFormat="1" ht="14.25">
      <c r="A8" s="109">
        <f>'1-συμβολαια'!A8</f>
        <v>0</v>
      </c>
      <c r="B8" s="110" t="str">
        <f>'1-συμβολαια'!C8</f>
        <v>δανείου ΤΟΚΟΙ</v>
      </c>
      <c r="C8" s="111">
        <f>'1-συμβολαια'!D8</f>
        <v>5717661</v>
      </c>
      <c r="D8" s="249"/>
      <c r="E8" s="249"/>
      <c r="F8" s="248"/>
      <c r="G8" s="249"/>
      <c r="H8" s="250"/>
      <c r="I8" s="250"/>
      <c r="J8" s="250"/>
      <c r="K8" s="250">
        <f t="shared" si="1"/>
        <v>0</v>
      </c>
      <c r="L8" s="250"/>
      <c r="M8" s="132" t="s">
        <v>123</v>
      </c>
      <c r="N8" s="132" t="s">
        <v>398</v>
      </c>
      <c r="O8" s="132" t="s">
        <v>121</v>
      </c>
      <c r="P8" s="132" t="s">
        <v>399</v>
      </c>
      <c r="Q8" s="132" t="s">
        <v>400</v>
      </c>
      <c r="R8" s="132" t="s">
        <v>401</v>
      </c>
      <c r="S8" s="24"/>
    </row>
    <row r="9" spans="1:25" ht="15.75">
      <c r="A9" s="564" t="s">
        <v>54</v>
      </c>
      <c r="B9" s="565"/>
      <c r="C9" s="565"/>
      <c r="D9" s="251">
        <f t="shared" ref="D9:L9" si="2">SUM(D3:D5)</f>
        <v>0</v>
      </c>
      <c r="E9" s="251">
        <f t="shared" si="2"/>
        <v>0</v>
      </c>
      <c r="F9" s="251">
        <f t="shared" si="2"/>
        <v>0</v>
      </c>
      <c r="G9" s="251">
        <f t="shared" si="2"/>
        <v>0</v>
      </c>
      <c r="H9" s="251">
        <f t="shared" si="2"/>
        <v>0</v>
      </c>
      <c r="I9" s="251">
        <f t="shared" si="2"/>
        <v>0</v>
      </c>
      <c r="J9" s="251">
        <f t="shared" si="2"/>
        <v>0</v>
      </c>
      <c r="K9" s="251">
        <f t="shared" si="2"/>
        <v>0</v>
      </c>
      <c r="L9" s="251">
        <f t="shared" si="2"/>
        <v>0</v>
      </c>
    </row>
    <row r="10" spans="1:25" ht="15.75">
      <c r="M10" s="129" t="s">
        <v>99</v>
      </c>
      <c r="N10" s="146"/>
      <c r="O10" s="146"/>
      <c r="P10" s="146"/>
      <c r="Q10" s="146"/>
      <c r="R10" s="146"/>
      <c r="S10" s="146"/>
      <c r="T10" s="122"/>
      <c r="U10" s="122"/>
      <c r="V10" s="122"/>
      <c r="W10" s="122"/>
      <c r="X10" s="5"/>
    </row>
    <row r="11" spans="1:25" ht="15.75">
      <c r="M11" s="242"/>
      <c r="N11" s="129" t="s">
        <v>394</v>
      </c>
      <c r="O11" s="242"/>
      <c r="P11" s="242"/>
      <c r="Q11" s="242"/>
      <c r="R11" s="242"/>
      <c r="S11" s="242"/>
      <c r="T11" s="242"/>
      <c r="U11" s="242"/>
      <c r="V11" s="242"/>
      <c r="W11" s="253"/>
      <c r="X11" s="253"/>
      <c r="Y11" s="253"/>
    </row>
    <row r="12" spans="1:25" ht="15.75">
      <c r="M12" s="253"/>
      <c r="N12" s="253"/>
      <c r="O12" s="146" t="s">
        <v>100</v>
      </c>
      <c r="P12" s="146"/>
      <c r="Q12" s="146"/>
      <c r="R12" s="146"/>
      <c r="S12" s="146"/>
      <c r="T12" s="146"/>
      <c r="U12" s="146"/>
      <c r="V12" s="146"/>
      <c r="W12" s="146"/>
      <c r="X12" s="253"/>
      <c r="Y12" s="252"/>
    </row>
    <row r="13" spans="1:25" ht="15.75">
      <c r="B13" s="137"/>
      <c r="M13" s="253"/>
      <c r="N13" s="253"/>
      <c r="O13" s="253"/>
      <c r="P13" s="254" t="s">
        <v>395</v>
      </c>
      <c r="Q13" s="253"/>
      <c r="R13" s="253"/>
      <c r="S13" s="254"/>
      <c r="T13" s="254"/>
      <c r="U13" s="254"/>
      <c r="V13" s="254"/>
      <c r="W13" s="254"/>
      <c r="X13" s="254"/>
      <c r="Y13" s="252"/>
    </row>
    <row r="14" spans="1:25" ht="15.75">
      <c r="B14" s="138"/>
      <c r="M14" s="253"/>
      <c r="N14" s="253"/>
      <c r="O14" s="253"/>
      <c r="P14" s="253"/>
      <c r="Q14" s="146" t="s">
        <v>396</v>
      </c>
      <c r="R14" s="146"/>
      <c r="S14" s="146"/>
      <c r="T14" s="254"/>
      <c r="U14" s="254"/>
      <c r="V14" s="146"/>
      <c r="W14" s="146"/>
      <c r="X14" s="146"/>
      <c r="Y14" s="252"/>
    </row>
    <row r="15" spans="1:25" ht="15.75">
      <c r="M15" s="253"/>
      <c r="N15" s="253"/>
      <c r="O15" s="253"/>
      <c r="P15" s="253"/>
      <c r="Q15" s="253"/>
      <c r="R15" s="254" t="s">
        <v>397</v>
      </c>
      <c r="S15" s="254"/>
      <c r="T15" s="254"/>
      <c r="U15" s="254"/>
      <c r="V15" s="254"/>
      <c r="W15" s="254"/>
      <c r="X15" s="254"/>
      <c r="Y15" s="252"/>
    </row>
    <row r="16" spans="1:25" ht="15.75">
      <c r="B16" s="137"/>
      <c r="C16" s="311"/>
      <c r="D16" s="7"/>
      <c r="E16" s="7"/>
      <c r="T16" s="131"/>
      <c r="Y16" s="252"/>
    </row>
    <row r="17" spans="2:20" ht="15.75">
      <c r="B17" s="138"/>
      <c r="C17" s="311"/>
      <c r="D17" s="7"/>
      <c r="E17" s="7"/>
      <c r="T17" s="131"/>
    </row>
    <row r="18" spans="2:20" ht="15.75">
      <c r="C18" s="90"/>
      <c r="D18" s="90"/>
      <c r="E18" s="90"/>
      <c r="F18" s="90"/>
      <c r="G18" s="90"/>
      <c r="H18" s="90"/>
      <c r="I18" s="90"/>
      <c r="J18" s="90"/>
      <c r="K18" s="90"/>
      <c r="L18" s="90"/>
      <c r="T18" s="131"/>
    </row>
    <row r="19" spans="2:20" ht="15.75">
      <c r="C19" s="311"/>
      <c r="D19" s="7"/>
      <c r="E19" s="7"/>
      <c r="T19" s="131"/>
    </row>
    <row r="20" spans="2:20">
      <c r="C20" s="311"/>
      <c r="D20" s="7"/>
      <c r="E20" s="7"/>
    </row>
    <row r="21" spans="2:20">
      <c r="C21" s="311"/>
      <c r="D21" s="7"/>
      <c r="E21" s="7"/>
    </row>
    <row r="22" spans="2:20">
      <c r="C22" s="311"/>
      <c r="D22" s="7"/>
      <c r="E22" s="7"/>
    </row>
    <row r="23" spans="2:20">
      <c r="C23" s="311"/>
      <c r="D23" s="7"/>
      <c r="E23" s="7"/>
    </row>
    <row r="24" spans="2:20">
      <c r="C24" s="311"/>
      <c r="D24" s="7"/>
      <c r="E24" s="7"/>
    </row>
    <row r="25" spans="2:20">
      <c r="C25" s="311"/>
      <c r="D25" s="7"/>
      <c r="E25" s="7"/>
    </row>
    <row r="26" spans="2:20">
      <c r="C26" s="311"/>
      <c r="D26" s="7"/>
      <c r="E26" s="7"/>
    </row>
    <row r="27" spans="2:20">
      <c r="C27" s="311"/>
      <c r="D27" s="7"/>
      <c r="E27" s="7"/>
    </row>
    <row r="28" spans="2:20">
      <c r="C28" s="311"/>
      <c r="D28" s="7"/>
      <c r="E28" s="7"/>
    </row>
    <row r="29" spans="2:20">
      <c r="C29" s="311"/>
      <c r="D29" s="7"/>
      <c r="E29" s="7"/>
    </row>
    <row r="30" spans="2:20">
      <c r="C30" s="311"/>
      <c r="D30" s="7"/>
      <c r="E30" s="7"/>
      <c r="F30" s="7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E19" sqref="E19"/>
    </sheetView>
  </sheetViews>
  <sheetFormatPr defaultRowHeight="15"/>
  <cols>
    <col min="1" max="1" width="11.5703125" style="102" bestFit="1" customWidth="1"/>
    <col min="2" max="2" width="24.140625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546" t="s">
        <v>1</v>
      </c>
      <c r="B1" s="685" t="s">
        <v>0</v>
      </c>
      <c r="C1" s="687" t="s">
        <v>130</v>
      </c>
      <c r="D1" s="687"/>
      <c r="E1" s="687"/>
      <c r="F1" s="688" t="s">
        <v>29</v>
      </c>
      <c r="G1" s="689"/>
      <c r="H1" s="689"/>
      <c r="I1" s="689"/>
      <c r="J1" s="689"/>
      <c r="K1" s="689"/>
      <c r="L1" s="689"/>
      <c r="M1" s="689"/>
      <c r="N1" s="689"/>
      <c r="O1" s="689"/>
      <c r="P1" s="689"/>
      <c r="Q1" s="689"/>
      <c r="R1" s="689"/>
      <c r="S1" s="689"/>
      <c r="T1" s="689"/>
      <c r="U1" s="689"/>
      <c r="V1" s="690"/>
    </row>
    <row r="2" spans="1:22" ht="16.5" thickBot="1">
      <c r="A2" s="547"/>
      <c r="B2" s="686"/>
      <c r="C2" s="100" t="s">
        <v>23</v>
      </c>
      <c r="D2" s="105" t="s">
        <v>9</v>
      </c>
      <c r="E2" s="107" t="s">
        <v>33</v>
      </c>
      <c r="F2" s="293">
        <v>61</v>
      </c>
      <c r="G2" s="293">
        <v>62</v>
      </c>
      <c r="H2" s="293">
        <v>63</v>
      </c>
      <c r="I2" s="294">
        <v>64</v>
      </c>
      <c r="J2" s="295" t="s">
        <v>430</v>
      </c>
      <c r="K2" s="295" t="s">
        <v>431</v>
      </c>
      <c r="L2" s="295" t="s">
        <v>432</v>
      </c>
      <c r="M2" s="296">
        <v>65</v>
      </c>
      <c r="N2" s="297" t="s">
        <v>433</v>
      </c>
      <c r="O2" s="297" t="s">
        <v>434</v>
      </c>
      <c r="P2" s="297" t="s">
        <v>435</v>
      </c>
      <c r="Q2" s="297" t="s">
        <v>436</v>
      </c>
      <c r="R2" s="297" t="s">
        <v>437</v>
      </c>
      <c r="S2" s="293">
        <v>67</v>
      </c>
      <c r="T2" s="183"/>
      <c r="U2" s="183"/>
      <c r="V2" s="292"/>
    </row>
    <row r="3" spans="1:22" s="143" customFormat="1">
      <c r="A3" s="476">
        <f>'1-συμβολαια'!A3</f>
        <v>7893</v>
      </c>
      <c r="B3" s="314" t="str">
        <f>'1-συμβολαια'!C3</f>
        <v>δάνειο τοκοχρεωλητικό</v>
      </c>
      <c r="C3" s="308"/>
      <c r="D3" s="315"/>
      <c r="E3" s="315"/>
      <c r="F3" s="309"/>
      <c r="G3" s="309"/>
      <c r="H3" s="316"/>
      <c r="I3" s="317"/>
      <c r="J3" s="317"/>
      <c r="K3" s="317"/>
      <c r="L3" s="317"/>
      <c r="M3" s="317"/>
      <c r="N3" s="309"/>
      <c r="O3" s="309"/>
      <c r="P3" s="309"/>
      <c r="Q3" s="309"/>
      <c r="R3" s="309"/>
      <c r="S3" s="309"/>
      <c r="T3" s="309"/>
      <c r="U3" s="309"/>
      <c r="V3" s="309"/>
    </row>
    <row r="4" spans="1:22" s="143" customFormat="1">
      <c r="A4" s="476">
        <f>'1-συμβολαια'!A4</f>
        <v>0</v>
      </c>
      <c r="B4" s="314" t="str">
        <f>'1-συμβολαια'!C4</f>
        <v>υποθήκη</v>
      </c>
      <c r="C4" s="308">
        <f>'1-συμβολαια'!L4</f>
        <v>35657</v>
      </c>
      <c r="D4" s="315">
        <f>'1-συμβολαια'!N4</f>
        <v>0</v>
      </c>
      <c r="E4" s="315">
        <f t="shared" ref="E4:E5" si="0">C4-D4</f>
        <v>35657</v>
      </c>
      <c r="F4" s="309">
        <v>61</v>
      </c>
      <c r="G4" s="309">
        <v>62</v>
      </c>
      <c r="H4" s="316"/>
      <c r="I4" s="317"/>
      <c r="J4" s="317"/>
      <c r="K4" s="317"/>
      <c r="L4" s="317"/>
      <c r="M4" s="317"/>
      <c r="N4" s="309"/>
      <c r="O4" s="309"/>
      <c r="P4" s="309"/>
      <c r="Q4" s="309"/>
      <c r="R4" s="309"/>
      <c r="S4" s="309"/>
      <c r="T4" s="309"/>
      <c r="U4" s="309"/>
      <c r="V4" s="309"/>
    </row>
    <row r="5" spans="1:22" s="143" customFormat="1" ht="15.75" thickBot="1">
      <c r="A5" s="481">
        <f>'1-συμβολαια'!A5</f>
        <v>0</v>
      </c>
      <c r="B5" s="482" t="str">
        <f>'1-συμβολαια'!C5</f>
        <v>δανείου ΤΟΚΟΙ</v>
      </c>
      <c r="C5" s="455">
        <f>'1-συμβολαια'!L5</f>
        <v>58389.636274999997</v>
      </c>
      <c r="D5" s="455">
        <f>'1-συμβολαια'!N5</f>
        <v>0</v>
      </c>
      <c r="E5" s="455">
        <f t="shared" si="0"/>
        <v>58389.636274999997</v>
      </c>
      <c r="F5" s="456">
        <v>61</v>
      </c>
      <c r="G5" s="456">
        <v>62</v>
      </c>
      <c r="H5" s="483"/>
      <c r="I5" s="484"/>
      <c r="J5" s="484"/>
      <c r="K5" s="484"/>
      <c r="L5" s="484"/>
      <c r="M5" s="484"/>
      <c r="N5" s="456"/>
      <c r="O5" s="456"/>
      <c r="P5" s="456"/>
      <c r="Q5" s="456"/>
      <c r="R5" s="456"/>
      <c r="S5" s="456"/>
      <c r="T5" s="456"/>
      <c r="U5" s="456"/>
      <c r="V5" s="456"/>
    </row>
    <row r="6" spans="1:22" s="143" customFormat="1">
      <c r="A6" s="477">
        <f>'1-συμβολαια'!A6</f>
        <v>7894</v>
      </c>
      <c r="B6" s="478" t="str">
        <f>'1-συμβολαια'!C6</f>
        <v>δάνειο τοκοχρεωλητικό</v>
      </c>
      <c r="C6" s="315"/>
      <c r="D6" s="315"/>
      <c r="E6" s="315"/>
      <c r="F6" s="450"/>
      <c r="G6" s="450"/>
      <c r="H6" s="479"/>
      <c r="I6" s="480"/>
      <c r="J6" s="480"/>
      <c r="K6" s="480"/>
      <c r="L6" s="480"/>
      <c r="M6" s="480"/>
      <c r="N6" s="450"/>
      <c r="O6" s="450"/>
      <c r="P6" s="450"/>
      <c r="Q6" s="450"/>
      <c r="R6" s="450"/>
      <c r="S6" s="450"/>
      <c r="T6" s="450"/>
      <c r="U6" s="450"/>
      <c r="V6" s="450"/>
    </row>
    <row r="7" spans="1:22" s="143" customFormat="1">
      <c r="A7" s="475">
        <f>'1-συμβολαια'!A7</f>
        <v>0</v>
      </c>
      <c r="B7" s="314" t="str">
        <f>'1-συμβολαια'!C7</f>
        <v>υποθήκη</v>
      </c>
      <c r="C7" s="308">
        <f>'1-συμβολαια'!L7</f>
        <v>35657</v>
      </c>
      <c r="D7" s="315">
        <f>'1-συμβολαια'!N7</f>
        <v>0</v>
      </c>
      <c r="E7" s="315">
        <f t="shared" ref="E7:E8" si="1">C7-D7</f>
        <v>35657</v>
      </c>
      <c r="F7" s="309">
        <v>61</v>
      </c>
      <c r="G7" s="309">
        <v>62</v>
      </c>
      <c r="H7" s="316"/>
      <c r="I7" s="317"/>
      <c r="J7" s="317"/>
      <c r="K7" s="317"/>
      <c r="L7" s="317"/>
      <c r="M7" s="317"/>
      <c r="N7" s="309"/>
      <c r="O7" s="309"/>
      <c r="P7" s="309"/>
      <c r="Q7" s="309"/>
      <c r="R7" s="309"/>
      <c r="S7" s="309"/>
      <c r="T7" s="309"/>
      <c r="U7" s="309"/>
      <c r="V7" s="309"/>
    </row>
    <row r="8" spans="1:22" s="143" customFormat="1">
      <c r="A8" s="475">
        <f>'1-συμβολαια'!A8</f>
        <v>0</v>
      </c>
      <c r="B8" s="314" t="str">
        <f>'1-συμβολαια'!C8</f>
        <v>δανείου ΤΟΚΟΙ</v>
      </c>
      <c r="C8" s="308">
        <f>'1-συμβολαια'!L8</f>
        <v>58389.636274999997</v>
      </c>
      <c r="D8" s="315">
        <f>'1-συμβολαια'!N8</f>
        <v>0</v>
      </c>
      <c r="E8" s="315">
        <f t="shared" si="1"/>
        <v>58389.636274999997</v>
      </c>
      <c r="F8" s="309">
        <v>61</v>
      </c>
      <c r="G8" s="309">
        <v>62</v>
      </c>
      <c r="H8" s="316"/>
      <c r="I8" s="317"/>
      <c r="J8" s="317"/>
      <c r="K8" s="317"/>
      <c r="L8" s="317"/>
      <c r="M8" s="317"/>
      <c r="N8" s="309"/>
      <c r="O8" s="309"/>
      <c r="P8" s="309"/>
      <c r="Q8" s="309"/>
      <c r="R8" s="309"/>
      <c r="S8" s="309"/>
      <c r="T8" s="309"/>
      <c r="U8" s="309"/>
      <c r="V8" s="309"/>
    </row>
    <row r="9" spans="1:22" ht="15.75">
      <c r="A9" s="564" t="s">
        <v>45</v>
      </c>
      <c r="B9" s="565"/>
      <c r="C9" s="106">
        <f>SUM(C3:C8)</f>
        <v>188093.27254999999</v>
      </c>
      <c r="D9" s="106">
        <f t="shared" ref="D9:E9" si="2">SUM(D3:D8)</f>
        <v>0</v>
      </c>
      <c r="E9" s="106">
        <f t="shared" si="2"/>
        <v>188093.27254999999</v>
      </c>
      <c r="I9" s="65">
        <f t="shared" ref="I9:T9" si="3">SUM(I3:I5)</f>
        <v>0</v>
      </c>
      <c r="J9" s="65">
        <f t="shared" si="3"/>
        <v>0</v>
      </c>
      <c r="K9" s="65">
        <f t="shared" si="3"/>
        <v>0</v>
      </c>
      <c r="L9" s="65">
        <f t="shared" si="3"/>
        <v>0</v>
      </c>
      <c r="M9" s="65">
        <f t="shared" si="3"/>
        <v>0</v>
      </c>
      <c r="N9" s="65">
        <f t="shared" si="3"/>
        <v>0</v>
      </c>
      <c r="O9" s="65">
        <f t="shared" si="3"/>
        <v>0</v>
      </c>
      <c r="P9" s="65">
        <f t="shared" si="3"/>
        <v>0</v>
      </c>
      <c r="Q9" s="65">
        <f t="shared" si="3"/>
        <v>0</v>
      </c>
      <c r="R9" s="65">
        <f t="shared" si="3"/>
        <v>0</v>
      </c>
      <c r="S9" s="65">
        <f t="shared" si="3"/>
        <v>0</v>
      </c>
      <c r="T9" s="65">
        <f t="shared" si="3"/>
        <v>0</v>
      </c>
    </row>
    <row r="10" spans="1:22"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</row>
    <row r="11" spans="1:22" ht="15.75">
      <c r="F11" s="165" t="s">
        <v>227</v>
      </c>
      <c r="G11" s="129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9"/>
    </row>
    <row r="12" spans="1:22" ht="15.75">
      <c r="F12" s="300"/>
      <c r="G12" s="146" t="s">
        <v>228</v>
      </c>
      <c r="H12" s="298"/>
      <c r="I12" s="298"/>
      <c r="J12" s="298"/>
      <c r="K12" s="298"/>
      <c r="L12" s="298"/>
      <c r="M12" s="298"/>
      <c r="N12" s="298"/>
      <c r="O12" s="298"/>
      <c r="P12" s="298"/>
      <c r="Q12" s="298"/>
      <c r="R12" s="298"/>
      <c r="S12" s="298"/>
      <c r="T12" s="298"/>
      <c r="U12" s="298"/>
      <c r="V12" s="299"/>
    </row>
    <row r="13" spans="1:22" ht="15.75">
      <c r="F13" s="299"/>
      <c r="G13" s="299"/>
      <c r="H13" s="165" t="s">
        <v>229</v>
      </c>
      <c r="I13" s="129"/>
      <c r="J13" s="129"/>
      <c r="K13" s="129"/>
      <c r="L13" s="298"/>
      <c r="M13" s="298"/>
      <c r="N13" s="298"/>
      <c r="O13" s="298"/>
      <c r="P13" s="298"/>
      <c r="Q13" s="298"/>
      <c r="R13" s="298"/>
      <c r="S13" s="298"/>
      <c r="T13" s="298"/>
      <c r="U13" s="298"/>
      <c r="V13" s="299"/>
    </row>
    <row r="14" spans="1:22" ht="15.75">
      <c r="F14" s="299"/>
      <c r="G14" s="300"/>
      <c r="H14" s="299"/>
      <c r="I14" s="146" t="s">
        <v>249</v>
      </c>
      <c r="J14" s="146"/>
      <c r="K14" s="146"/>
      <c r="L14" s="301"/>
      <c r="M14" s="301"/>
      <c r="N14" s="301"/>
      <c r="O14" s="301"/>
      <c r="P14" s="301"/>
      <c r="Q14" s="301"/>
      <c r="R14" s="301"/>
      <c r="S14" s="301"/>
      <c r="T14" s="301"/>
      <c r="U14" s="298"/>
      <c r="V14" s="299"/>
    </row>
    <row r="15" spans="1:22" ht="15.75">
      <c r="F15" s="299"/>
      <c r="G15" s="300"/>
      <c r="H15" s="299"/>
      <c r="I15" s="146"/>
      <c r="J15" s="165" t="s">
        <v>438</v>
      </c>
      <c r="K15" s="146"/>
      <c r="L15" s="301"/>
      <c r="M15" s="301"/>
      <c r="N15" s="301"/>
      <c r="O15" s="301"/>
      <c r="P15" s="301"/>
      <c r="Q15" s="301"/>
      <c r="R15" s="301"/>
      <c r="S15" s="301"/>
      <c r="T15" s="301"/>
      <c r="U15" s="298"/>
      <c r="V15" s="299"/>
    </row>
    <row r="16" spans="1:22" ht="15.75">
      <c r="F16" s="299"/>
      <c r="G16" s="300"/>
      <c r="H16" s="299"/>
      <c r="I16" s="146"/>
      <c r="J16" s="146"/>
      <c r="K16" s="146" t="s">
        <v>439</v>
      </c>
      <c r="L16" s="301"/>
      <c r="M16" s="301"/>
      <c r="N16" s="301"/>
      <c r="O16" s="301"/>
      <c r="P16" s="301"/>
      <c r="Q16" s="301"/>
      <c r="R16" s="301"/>
      <c r="S16" s="301"/>
      <c r="T16" s="301"/>
      <c r="U16" s="298"/>
      <c r="V16" s="299"/>
    </row>
    <row r="17" spans="2:22" ht="15.75">
      <c r="F17" s="299"/>
      <c r="G17" s="299"/>
      <c r="H17" s="298"/>
      <c r="I17" s="301"/>
      <c r="J17" s="301"/>
      <c r="K17" s="301"/>
      <c r="L17" s="165" t="s">
        <v>440</v>
      </c>
      <c r="M17" s="301"/>
      <c r="N17" s="301"/>
      <c r="O17" s="301"/>
      <c r="P17" s="301"/>
      <c r="Q17" s="301"/>
      <c r="R17" s="301"/>
      <c r="S17" s="301"/>
      <c r="T17" s="301"/>
      <c r="U17" s="298"/>
      <c r="V17" s="299"/>
    </row>
    <row r="18" spans="2:22" ht="15.75">
      <c r="B18" s="137"/>
      <c r="C18" s="104">
        <f>SUM(C10:C11)</f>
        <v>0</v>
      </c>
      <c r="F18" s="298"/>
      <c r="G18" s="298"/>
      <c r="H18" s="298"/>
      <c r="I18" s="301"/>
      <c r="J18" s="301"/>
      <c r="K18" s="301"/>
      <c r="L18" s="301"/>
      <c r="M18" s="146" t="s">
        <v>250</v>
      </c>
      <c r="N18" s="301"/>
      <c r="O18" s="301"/>
      <c r="P18" s="301"/>
      <c r="Q18" s="301"/>
      <c r="R18" s="301"/>
      <c r="S18" s="301"/>
      <c r="T18" s="301"/>
      <c r="U18" s="298"/>
      <c r="V18" s="299"/>
    </row>
    <row r="19" spans="2:22" ht="15.75">
      <c r="B19" s="138"/>
      <c r="F19" s="299"/>
      <c r="G19" s="299"/>
      <c r="H19" s="298"/>
      <c r="I19" s="301"/>
      <c r="J19" s="301"/>
      <c r="K19" s="301"/>
      <c r="L19" s="301"/>
      <c r="M19" s="301"/>
      <c r="N19" s="165" t="s">
        <v>441</v>
      </c>
      <c r="O19" s="301"/>
      <c r="P19" s="301"/>
      <c r="Q19" s="301"/>
      <c r="R19" s="301"/>
      <c r="S19" s="301"/>
      <c r="T19" s="301"/>
      <c r="U19" s="298"/>
      <c r="V19" s="299"/>
    </row>
    <row r="20" spans="2:22" ht="15.75">
      <c r="F20" s="299"/>
      <c r="G20" s="299"/>
      <c r="H20" s="298"/>
      <c r="I20" s="301"/>
      <c r="J20" s="301"/>
      <c r="K20" s="301"/>
      <c r="L20" s="301"/>
      <c r="M20" s="301"/>
      <c r="N20" s="301"/>
      <c r="O20" s="146" t="s">
        <v>442</v>
      </c>
      <c r="P20" s="301"/>
      <c r="Q20" s="301"/>
      <c r="R20" s="301"/>
      <c r="S20" s="301"/>
      <c r="T20" s="301"/>
      <c r="U20" s="298"/>
      <c r="V20" s="299"/>
    </row>
    <row r="21" spans="2:22" ht="15.75">
      <c r="F21" s="299"/>
      <c r="G21" s="299"/>
      <c r="H21" s="298"/>
      <c r="I21" s="301"/>
      <c r="J21" s="301"/>
      <c r="K21" s="301"/>
      <c r="L21" s="301"/>
      <c r="M21" s="301"/>
      <c r="N21" s="301"/>
      <c r="O21" s="301"/>
      <c r="P21" s="165" t="s">
        <v>251</v>
      </c>
      <c r="Q21" s="301"/>
      <c r="R21" s="301"/>
      <c r="S21" s="301"/>
      <c r="T21" s="301"/>
      <c r="U21" s="298"/>
      <c r="V21" s="299"/>
    </row>
    <row r="22" spans="2:22" ht="15.75">
      <c r="F22" s="299"/>
      <c r="G22" s="299"/>
      <c r="H22" s="298"/>
      <c r="I22" s="301"/>
      <c r="J22" s="301"/>
      <c r="K22" s="301"/>
      <c r="L22" s="301"/>
      <c r="M22" s="301"/>
      <c r="N22" s="301"/>
      <c r="O22" s="301"/>
      <c r="P22" s="301"/>
      <c r="Q22" s="146" t="s">
        <v>252</v>
      </c>
      <c r="R22" s="146"/>
      <c r="S22" s="146"/>
      <c r="T22" s="301"/>
      <c r="U22" s="298"/>
      <c r="V22" s="299"/>
    </row>
    <row r="23" spans="2:22" ht="15.75">
      <c r="F23" s="299"/>
      <c r="G23" s="299"/>
      <c r="H23" s="298"/>
      <c r="I23" s="301"/>
      <c r="J23" s="301"/>
      <c r="K23" s="301"/>
      <c r="L23" s="301"/>
      <c r="M23" s="301"/>
      <c r="N23" s="301"/>
      <c r="O23" s="301"/>
      <c r="P23" s="301"/>
      <c r="Q23" s="301"/>
      <c r="R23" s="165" t="s">
        <v>253</v>
      </c>
      <c r="S23" s="301"/>
      <c r="T23" s="301"/>
      <c r="U23" s="298"/>
      <c r="V23" s="299"/>
    </row>
    <row r="24" spans="2:22" ht="15.75">
      <c r="F24" s="299"/>
      <c r="G24" s="299"/>
      <c r="H24" s="298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146" t="s">
        <v>254</v>
      </c>
      <c r="T24" s="301"/>
      <c r="U24" s="298"/>
      <c r="V24" s="299"/>
    </row>
    <row r="25" spans="2:22" ht="15.75">
      <c r="F25" s="299"/>
      <c r="G25" s="299"/>
      <c r="H25" s="298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165" t="s">
        <v>464</v>
      </c>
      <c r="U25" s="298"/>
      <c r="V25" s="299"/>
    </row>
    <row r="26" spans="2:22">
      <c r="F26" s="299"/>
      <c r="G26" s="299"/>
      <c r="H26" s="298"/>
      <c r="I26" s="298"/>
      <c r="J26" s="298"/>
      <c r="K26" s="298"/>
      <c r="L26" s="298"/>
      <c r="M26" s="298"/>
      <c r="N26" s="298"/>
      <c r="O26" s="298"/>
      <c r="P26" s="298"/>
      <c r="Q26" s="298"/>
      <c r="R26" s="298"/>
      <c r="S26" s="298"/>
      <c r="T26" s="298"/>
      <c r="U26" s="298"/>
      <c r="V26" s="299"/>
    </row>
    <row r="27" spans="2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2:22"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2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2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2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2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  <row r="36" spans="8:21"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</row>
    <row r="37" spans="8:21"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</row>
    <row r="38" spans="8:21"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0"/>
  <sheetViews>
    <sheetView topLeftCell="E1"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9" style="7" customWidth="1"/>
    <col min="2" max="2" width="16.85546875" style="150" bestFit="1" customWidth="1"/>
    <col min="3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6.85546875" style="79" customWidth="1"/>
    <col min="12" max="22" width="7.140625" style="79" customWidth="1"/>
    <col min="23" max="23" width="6.140625" style="79" customWidth="1"/>
    <col min="24" max="24" width="7.140625" style="79" customWidth="1"/>
    <col min="25" max="25" width="6.7109375" style="79" customWidth="1"/>
    <col min="26" max="26" width="6.140625" style="79" customWidth="1"/>
    <col min="27" max="27" width="7.140625" style="79" customWidth="1"/>
    <col min="28" max="28" width="8" style="79" customWidth="1"/>
    <col min="29" max="29" width="7.8554687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42578125" style="79" customWidth="1"/>
    <col min="46" max="46" width="6.140625" style="79" customWidth="1"/>
    <col min="47" max="47" width="7.71093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" style="79" customWidth="1"/>
    <col min="63" max="64" width="6.140625" style="79" customWidth="1"/>
    <col min="65" max="65" width="5.5703125" style="79" customWidth="1"/>
    <col min="66" max="72" width="10.5703125" style="79" customWidth="1"/>
    <col min="73" max="73" width="8.28515625" style="81" bestFit="1" customWidth="1"/>
    <col min="74" max="74" width="9.7109375" style="8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509" t="s">
        <v>1</v>
      </c>
      <c r="B1" s="703" t="s">
        <v>0</v>
      </c>
      <c r="C1" s="706" t="s">
        <v>91</v>
      </c>
      <c r="D1" s="707"/>
      <c r="E1" s="694" t="s">
        <v>92</v>
      </c>
      <c r="F1" s="694"/>
      <c r="G1" s="694"/>
      <c r="H1" s="695" t="s">
        <v>157</v>
      </c>
      <c r="I1" s="695"/>
      <c r="J1" s="694" t="s">
        <v>161</v>
      </c>
      <c r="K1" s="694"/>
      <c r="L1" s="694"/>
      <c r="M1" s="694"/>
      <c r="N1" s="694"/>
      <c r="O1" s="694"/>
      <c r="P1" s="694"/>
      <c r="Q1" s="694"/>
      <c r="R1" s="694"/>
      <c r="S1" s="694"/>
      <c r="T1" s="694"/>
      <c r="U1" s="694"/>
      <c r="V1" s="694"/>
      <c r="W1" s="694"/>
      <c r="X1" s="694"/>
      <c r="Y1" s="694"/>
      <c r="Z1" s="694"/>
      <c r="AA1" s="694"/>
      <c r="AB1" s="694"/>
      <c r="AC1" s="694"/>
      <c r="AD1" s="694"/>
      <c r="AE1" s="705" t="s">
        <v>162</v>
      </c>
      <c r="AF1" s="705"/>
      <c r="AG1" s="705"/>
      <c r="AH1" s="705"/>
      <c r="AI1" s="705"/>
      <c r="AJ1" s="705"/>
      <c r="AK1" s="705"/>
      <c r="AL1" s="705"/>
      <c r="AM1" s="705"/>
      <c r="AN1" s="705"/>
      <c r="AO1" s="705"/>
      <c r="AP1" s="705"/>
      <c r="AQ1" s="705"/>
      <c r="AR1" s="705"/>
      <c r="AS1" s="696" t="s">
        <v>178</v>
      </c>
      <c r="AT1" s="697"/>
      <c r="AU1" s="697"/>
      <c r="AV1" s="697"/>
      <c r="AW1" s="697"/>
      <c r="AX1" s="698"/>
      <c r="AY1" s="699" t="s">
        <v>182</v>
      </c>
      <c r="AZ1" s="700"/>
      <c r="BA1" s="700"/>
      <c r="BB1" s="701"/>
      <c r="BC1" s="702" t="s">
        <v>170</v>
      </c>
      <c r="BD1" s="702"/>
      <c r="BE1" s="702"/>
      <c r="BF1" s="702"/>
      <c r="BG1" s="702"/>
      <c r="BH1" s="702"/>
      <c r="BI1" s="702"/>
      <c r="BJ1" s="702"/>
      <c r="BK1" s="702"/>
      <c r="BL1" s="702"/>
      <c r="BM1" s="702"/>
      <c r="BN1" s="702"/>
      <c r="BO1" s="708" t="s">
        <v>468</v>
      </c>
      <c r="BP1" s="709"/>
      <c r="BQ1" s="709"/>
      <c r="BR1" s="709"/>
      <c r="BS1" s="709"/>
      <c r="BT1" s="710"/>
      <c r="BU1" s="691" t="s">
        <v>276</v>
      </c>
      <c r="BV1" s="691"/>
      <c r="BW1" s="691"/>
    </row>
    <row r="2" spans="1:75" ht="23.25" thickBot="1">
      <c r="A2" s="510"/>
      <c r="B2" s="704"/>
      <c r="C2" s="172"/>
      <c r="D2" s="191" t="s">
        <v>89</v>
      </c>
      <c r="E2" s="153"/>
      <c r="F2" s="192" t="s">
        <v>89</v>
      </c>
      <c r="G2" s="152" t="s">
        <v>156</v>
      </c>
      <c r="H2" s="153"/>
      <c r="I2" s="192" t="s">
        <v>89</v>
      </c>
      <c r="J2" s="153" t="s">
        <v>230</v>
      </c>
      <c r="K2" s="153" t="s">
        <v>231</v>
      </c>
      <c r="L2" s="153" t="s">
        <v>232</v>
      </c>
      <c r="M2" s="153" t="s">
        <v>233</v>
      </c>
      <c r="N2" s="153" t="s">
        <v>234</v>
      </c>
      <c r="O2" s="153" t="s">
        <v>459</v>
      </c>
      <c r="P2" s="153" t="s">
        <v>235</v>
      </c>
      <c r="Q2" s="153" t="s">
        <v>426</v>
      </c>
      <c r="R2" s="153" t="s">
        <v>427</v>
      </c>
      <c r="S2" s="153" t="s">
        <v>453</v>
      </c>
      <c r="T2" s="153" t="s">
        <v>462</v>
      </c>
      <c r="U2" s="153" t="s">
        <v>236</v>
      </c>
      <c r="V2" s="153" t="s">
        <v>237</v>
      </c>
      <c r="W2" s="153" t="s">
        <v>238</v>
      </c>
      <c r="X2" s="153" t="s">
        <v>269</v>
      </c>
      <c r="Y2" s="153" t="s">
        <v>267</v>
      </c>
      <c r="Z2" s="153" t="s">
        <v>268</v>
      </c>
      <c r="AA2" s="153"/>
      <c r="AB2" s="153"/>
      <c r="AC2" s="153" t="s">
        <v>45</v>
      </c>
      <c r="AD2" s="151" t="s">
        <v>29</v>
      </c>
      <c r="AE2" s="153" t="s">
        <v>163</v>
      </c>
      <c r="AF2" s="153" t="s">
        <v>164</v>
      </c>
      <c r="AG2" s="153" t="s">
        <v>165</v>
      </c>
      <c r="AH2" s="153" t="s">
        <v>167</v>
      </c>
      <c r="AI2" s="153" t="s">
        <v>168</v>
      </c>
      <c r="AJ2" s="153" t="s">
        <v>169</v>
      </c>
      <c r="AK2" s="153" t="s">
        <v>255</v>
      </c>
      <c r="AL2" s="153" t="s">
        <v>256</v>
      </c>
      <c r="AM2" s="153" t="s">
        <v>257</v>
      </c>
      <c r="AN2" s="153" t="s">
        <v>455</v>
      </c>
      <c r="AO2" s="153" t="s">
        <v>456</v>
      </c>
      <c r="AP2" s="153"/>
      <c r="AQ2" s="153"/>
      <c r="AR2" s="155" t="s">
        <v>45</v>
      </c>
      <c r="AS2" s="153" t="s">
        <v>175</v>
      </c>
      <c r="AT2" s="153" t="s">
        <v>176</v>
      </c>
      <c r="AU2" s="153" t="s">
        <v>179</v>
      </c>
      <c r="AV2" s="153" t="s">
        <v>177</v>
      </c>
      <c r="AW2" s="153" t="s">
        <v>181</v>
      </c>
      <c r="AX2" s="151" t="s">
        <v>45</v>
      </c>
      <c r="AY2" s="153" t="s">
        <v>186</v>
      </c>
      <c r="AZ2" s="153" t="s">
        <v>187</v>
      </c>
      <c r="BA2" s="153" t="s">
        <v>188</v>
      </c>
      <c r="BB2" s="154" t="s">
        <v>45</v>
      </c>
      <c r="BC2" s="153" t="s">
        <v>197</v>
      </c>
      <c r="BD2" s="153" t="s">
        <v>198</v>
      </c>
      <c r="BE2" s="153" t="s">
        <v>201</v>
      </c>
      <c r="BF2" s="153" t="s">
        <v>206</v>
      </c>
      <c r="BG2" s="153" t="s">
        <v>207</v>
      </c>
      <c r="BH2" s="153" t="s">
        <v>208</v>
      </c>
      <c r="BI2" s="153" t="s">
        <v>271</v>
      </c>
      <c r="BJ2" s="153" t="s">
        <v>272</v>
      </c>
      <c r="BK2" s="153" t="s">
        <v>443</v>
      </c>
      <c r="BL2" s="153" t="s">
        <v>444</v>
      </c>
      <c r="BM2" s="153"/>
      <c r="BN2" s="151" t="s">
        <v>45</v>
      </c>
      <c r="BO2" s="153"/>
      <c r="BP2" s="153"/>
      <c r="BQ2" s="153"/>
      <c r="BR2" s="153"/>
      <c r="BS2" s="153"/>
      <c r="BT2" s="155" t="s">
        <v>469</v>
      </c>
      <c r="BU2" s="347" t="s">
        <v>125</v>
      </c>
      <c r="BV2" s="348" t="s">
        <v>475</v>
      </c>
      <c r="BW2" s="190" t="s">
        <v>275</v>
      </c>
    </row>
    <row r="3" spans="1:75" s="5" customFormat="1">
      <c r="A3" s="485">
        <f>'1-συμβολαια'!A3</f>
        <v>7893</v>
      </c>
      <c r="B3" s="376" t="str">
        <f>'1-συμβολαια'!C3</f>
        <v>δάνειο τοκοχρεωλητικό</v>
      </c>
      <c r="C3" s="377">
        <f>'5-αντίγρ'!AN3</f>
        <v>0</v>
      </c>
      <c r="D3" s="377">
        <f>'5-αντίγρ'!U3+'5-αντίγρ'!Y3+'5-αντίγρ'!AA3+'5-αντίγρ'!AI3</f>
        <v>0</v>
      </c>
      <c r="E3" s="378">
        <f>'6-μεταγρ'!O3</f>
        <v>0</v>
      </c>
      <c r="F3" s="378">
        <f>'6-μεταγρ'!M3+'6-μεταγρ'!N3</f>
        <v>0</v>
      </c>
      <c r="G3" s="379"/>
      <c r="H3" s="378">
        <f>'7-προςΔΟΥ'!P3</f>
        <v>0</v>
      </c>
      <c r="I3" s="378">
        <f>'7-προςΔΟΥ'!K3</f>
        <v>0</v>
      </c>
      <c r="J3" s="380"/>
      <c r="K3" s="380"/>
      <c r="L3" s="380"/>
      <c r="M3" s="380"/>
      <c r="N3" s="380"/>
      <c r="O3" s="380"/>
      <c r="P3" s="380"/>
      <c r="Q3" s="380"/>
      <c r="R3" s="380"/>
      <c r="S3" s="380"/>
      <c r="T3" s="380"/>
      <c r="U3" s="380"/>
      <c r="V3" s="380"/>
      <c r="W3" s="380"/>
      <c r="X3" s="380"/>
      <c r="Y3" s="380"/>
      <c r="Z3" s="380"/>
      <c r="AA3" s="380"/>
      <c r="AB3" s="380"/>
      <c r="AC3" s="380">
        <f t="shared" ref="AC3:AC5" si="0">SUM(J3:AB3)</f>
        <v>0</v>
      </c>
      <c r="AD3" s="380"/>
      <c r="AE3" s="380"/>
      <c r="AF3" s="380"/>
      <c r="AG3" s="380">
        <v>600</v>
      </c>
      <c r="AH3" s="380"/>
      <c r="AI3" s="380"/>
      <c r="AJ3" s="380"/>
      <c r="AK3" s="380"/>
      <c r="AL3" s="380"/>
      <c r="AM3" s="380"/>
      <c r="AN3" s="380"/>
      <c r="AO3" s="380"/>
      <c r="AP3" s="380"/>
      <c r="AQ3" s="380"/>
      <c r="AR3" s="380">
        <f t="shared" ref="AR3:AR5" si="1">SUM(AE3:AJ3)</f>
        <v>600</v>
      </c>
      <c r="AS3" s="380">
        <v>800</v>
      </c>
      <c r="AT3" s="380"/>
      <c r="AU3" s="380">
        <v>800</v>
      </c>
      <c r="AV3" s="380"/>
      <c r="AW3" s="380"/>
      <c r="AX3" s="380">
        <f t="shared" ref="AX3:AX5" si="2">SUM(AS3:AW3)</f>
        <v>1600</v>
      </c>
      <c r="AY3" s="380"/>
      <c r="AZ3" s="380"/>
      <c r="BA3" s="380">
        <v>800</v>
      </c>
      <c r="BB3" s="380">
        <f t="shared" ref="BB3:BB5" si="3">SUM(AY3:BA3)</f>
        <v>800</v>
      </c>
      <c r="BC3" s="380"/>
      <c r="BD3" s="380"/>
      <c r="BE3" s="380"/>
      <c r="BF3" s="380"/>
      <c r="BG3" s="380"/>
      <c r="BH3" s="380"/>
      <c r="BI3" s="380"/>
      <c r="BJ3" s="380"/>
      <c r="BK3" s="380"/>
      <c r="BL3" s="380">
        <v>20</v>
      </c>
      <c r="BM3" s="288"/>
      <c r="BN3" s="381">
        <f t="shared" ref="BN3:BN5" si="4">SUM(BC3:BM3)</f>
        <v>20</v>
      </c>
      <c r="BO3" s="382"/>
      <c r="BP3" s="382"/>
      <c r="BQ3" s="382"/>
      <c r="BR3" s="382"/>
      <c r="BS3" s="382"/>
      <c r="BT3" s="382">
        <f t="shared" ref="BT3:BT5" si="5">BO3+BP3+BQ3+BR3</f>
        <v>0</v>
      </c>
      <c r="BU3" s="379">
        <f t="shared" ref="BU3:BU5" si="6">C3+E3+G3+H3+AC3-W3-Y3+AR3+AX3+BB3+BN3-BJ3+BT3-BS3</f>
        <v>3020</v>
      </c>
      <c r="BV3" s="379">
        <f t="shared" ref="BV3:BV5" si="7">D3+F3+I3+W3+BJ3+BS3</f>
        <v>0</v>
      </c>
      <c r="BW3" s="383"/>
    </row>
    <row r="4" spans="1:75" s="5" customFormat="1">
      <c r="A4" s="485">
        <f>'1-συμβολαια'!A4</f>
        <v>0</v>
      </c>
      <c r="B4" s="376" t="str">
        <f>'1-συμβολαια'!C4</f>
        <v>υποθήκη</v>
      </c>
      <c r="C4" s="377">
        <f>'5-αντίγρ'!AN4</f>
        <v>1500</v>
      </c>
      <c r="D4" s="377">
        <f>'5-αντίγρ'!U4+'5-αντίγρ'!Y4+'5-αντίγρ'!AA4+'5-αντίγρ'!AI4</f>
        <v>150</v>
      </c>
      <c r="E4" s="378">
        <f>'6-μεταγρ'!O4</f>
        <v>1000</v>
      </c>
      <c r="F4" s="378">
        <f>'6-μεταγρ'!M4+'6-μεταγρ'!N4</f>
        <v>80</v>
      </c>
      <c r="G4" s="379"/>
      <c r="H4" s="378">
        <f>'7-προςΔΟΥ'!P4</f>
        <v>0</v>
      </c>
      <c r="I4" s="378">
        <f>'7-προςΔΟΥ'!K4</f>
        <v>0</v>
      </c>
      <c r="J4" s="380"/>
      <c r="K4" s="380"/>
      <c r="L4" s="380"/>
      <c r="M4" s="380"/>
      <c r="N4" s="380"/>
      <c r="O4" s="380"/>
      <c r="P4" s="380"/>
      <c r="Q4" s="380"/>
      <c r="R4" s="380"/>
      <c r="S4" s="380"/>
      <c r="T4" s="380"/>
      <c r="U4" s="380"/>
      <c r="V4" s="380"/>
      <c r="W4" s="380"/>
      <c r="X4" s="380"/>
      <c r="Y4" s="380"/>
      <c r="Z4" s="380"/>
      <c r="AA4" s="380"/>
      <c r="AB4" s="380"/>
      <c r="AC4" s="380">
        <f t="shared" si="0"/>
        <v>0</v>
      </c>
      <c r="AD4" s="380"/>
      <c r="AE4" s="380"/>
      <c r="AF4" s="380"/>
      <c r="AG4" s="380"/>
      <c r="AH4" s="380"/>
      <c r="AI4" s="380"/>
      <c r="AJ4" s="380"/>
      <c r="AK4" s="380"/>
      <c r="AL4" s="380"/>
      <c r="AM4" s="380"/>
      <c r="AN4" s="380"/>
      <c r="AO4" s="380"/>
      <c r="AP4" s="380"/>
      <c r="AQ4" s="380"/>
      <c r="AR4" s="380">
        <f t="shared" si="1"/>
        <v>0</v>
      </c>
      <c r="AS4" s="380"/>
      <c r="AT4" s="380"/>
      <c r="AU4" s="380"/>
      <c r="AV4" s="380"/>
      <c r="AW4" s="380"/>
      <c r="AX4" s="380">
        <f t="shared" si="2"/>
        <v>0</v>
      </c>
      <c r="AY4" s="380"/>
      <c r="AZ4" s="380"/>
      <c r="BA4" s="380">
        <v>300</v>
      </c>
      <c r="BB4" s="380">
        <f t="shared" si="3"/>
        <v>300</v>
      </c>
      <c r="BC4" s="380"/>
      <c r="BD4" s="380"/>
      <c r="BE4" s="380"/>
      <c r="BF4" s="380"/>
      <c r="BG4" s="380"/>
      <c r="BH4" s="380"/>
      <c r="BI4" s="380"/>
      <c r="BJ4" s="380"/>
      <c r="BK4" s="380">
        <v>40</v>
      </c>
      <c r="BL4" s="380"/>
      <c r="BM4" s="288"/>
      <c r="BN4" s="381">
        <f t="shared" si="4"/>
        <v>40</v>
      </c>
      <c r="BO4" s="382"/>
      <c r="BP4" s="382"/>
      <c r="BQ4" s="382"/>
      <c r="BR4" s="382"/>
      <c r="BS4" s="382"/>
      <c r="BT4" s="382">
        <f t="shared" si="5"/>
        <v>0</v>
      </c>
      <c r="BU4" s="379">
        <f t="shared" si="6"/>
        <v>2840</v>
      </c>
      <c r="BV4" s="379">
        <f t="shared" si="7"/>
        <v>230</v>
      </c>
      <c r="BW4" s="383"/>
    </row>
    <row r="5" spans="1:75" s="5" customFormat="1" ht="12" thickBot="1">
      <c r="A5" s="489">
        <f>'1-συμβολαια'!A5</f>
        <v>0</v>
      </c>
      <c r="B5" s="490" t="str">
        <f>'1-συμβολαια'!C5</f>
        <v>δανείου ΤΟΚΟΙ</v>
      </c>
      <c r="C5" s="491">
        <f>'5-αντίγρ'!AN5</f>
        <v>0</v>
      </c>
      <c r="D5" s="491">
        <f>'5-αντίγρ'!U5+'5-αντίγρ'!Y5+'5-αντίγρ'!AA5+'5-αντίγρ'!AI5</f>
        <v>0</v>
      </c>
      <c r="E5" s="492">
        <f>'6-μεταγρ'!O5</f>
        <v>0</v>
      </c>
      <c r="F5" s="492">
        <f>'6-μεταγρ'!M5+'6-μεταγρ'!N5</f>
        <v>0</v>
      </c>
      <c r="G5" s="493"/>
      <c r="H5" s="492">
        <f>'7-προςΔΟΥ'!P5</f>
        <v>0</v>
      </c>
      <c r="I5" s="492">
        <f>'7-προςΔΟΥ'!K5</f>
        <v>0</v>
      </c>
      <c r="J5" s="493"/>
      <c r="K5" s="493"/>
      <c r="L5" s="493"/>
      <c r="M5" s="493"/>
      <c r="N5" s="493"/>
      <c r="O5" s="493"/>
      <c r="P5" s="493"/>
      <c r="Q5" s="493"/>
      <c r="R5" s="493"/>
      <c r="S5" s="493"/>
      <c r="T5" s="493"/>
      <c r="U5" s="493"/>
      <c r="V5" s="493"/>
      <c r="W5" s="493"/>
      <c r="X5" s="493"/>
      <c r="Y5" s="493"/>
      <c r="Z5" s="493"/>
      <c r="AA5" s="493"/>
      <c r="AB5" s="493"/>
      <c r="AC5" s="493">
        <f t="shared" si="0"/>
        <v>0</v>
      </c>
      <c r="AD5" s="493"/>
      <c r="AE5" s="493"/>
      <c r="AF5" s="493"/>
      <c r="AG5" s="493"/>
      <c r="AH5" s="493"/>
      <c r="AI5" s="493"/>
      <c r="AJ5" s="493"/>
      <c r="AK5" s="493"/>
      <c r="AL5" s="493"/>
      <c r="AM5" s="493"/>
      <c r="AN5" s="493"/>
      <c r="AO5" s="493"/>
      <c r="AP5" s="493"/>
      <c r="AQ5" s="493"/>
      <c r="AR5" s="493">
        <f t="shared" si="1"/>
        <v>0</v>
      </c>
      <c r="AS5" s="493"/>
      <c r="AT5" s="493"/>
      <c r="AU5" s="493"/>
      <c r="AV5" s="493"/>
      <c r="AW5" s="493"/>
      <c r="AX5" s="493">
        <f t="shared" si="2"/>
        <v>0</v>
      </c>
      <c r="AY5" s="493"/>
      <c r="AZ5" s="493"/>
      <c r="BA5" s="493">
        <v>300</v>
      </c>
      <c r="BB5" s="493">
        <f t="shared" si="3"/>
        <v>300</v>
      </c>
      <c r="BC5" s="493"/>
      <c r="BD5" s="493"/>
      <c r="BE5" s="493"/>
      <c r="BF5" s="493"/>
      <c r="BG5" s="493"/>
      <c r="BH5" s="493"/>
      <c r="BI5" s="493"/>
      <c r="BJ5" s="493"/>
      <c r="BK5" s="493"/>
      <c r="BL5" s="493"/>
      <c r="BM5" s="441"/>
      <c r="BN5" s="494">
        <f t="shared" si="4"/>
        <v>0</v>
      </c>
      <c r="BO5" s="494"/>
      <c r="BP5" s="494"/>
      <c r="BQ5" s="494"/>
      <c r="BR5" s="494"/>
      <c r="BS5" s="494"/>
      <c r="BT5" s="494">
        <f t="shared" si="5"/>
        <v>0</v>
      </c>
      <c r="BU5" s="493">
        <f t="shared" si="6"/>
        <v>300</v>
      </c>
      <c r="BV5" s="493">
        <f t="shared" si="7"/>
        <v>0</v>
      </c>
      <c r="BW5" s="495"/>
    </row>
    <row r="6" spans="1:75" s="5" customFormat="1">
      <c r="A6" s="487">
        <f>'1-συμβολαια'!A6</f>
        <v>7894</v>
      </c>
      <c r="B6" s="488" t="str">
        <f>'1-συμβολαια'!C6</f>
        <v>δάνειο τοκοχρεωλητικό</v>
      </c>
      <c r="C6" s="377">
        <f>'5-αντίγρ'!AN6</f>
        <v>0</v>
      </c>
      <c r="D6" s="377">
        <f>'5-αντίγρ'!U6+'5-αντίγρ'!Y6+'5-αντίγρ'!AA6+'5-αντίγρ'!AI6</f>
        <v>0</v>
      </c>
      <c r="E6" s="378">
        <f>'6-μεταγρ'!O6</f>
        <v>0</v>
      </c>
      <c r="F6" s="378">
        <f>'6-μεταγρ'!M6+'6-μεταγρ'!N6</f>
        <v>0</v>
      </c>
      <c r="G6" s="379"/>
      <c r="H6" s="378">
        <f>'7-προςΔΟΥ'!P6</f>
        <v>0</v>
      </c>
      <c r="I6" s="378">
        <f>'7-προςΔΟΥ'!K6</f>
        <v>0</v>
      </c>
      <c r="J6" s="379"/>
      <c r="K6" s="379"/>
      <c r="L6" s="379"/>
      <c r="M6" s="379"/>
      <c r="N6" s="379"/>
      <c r="O6" s="379"/>
      <c r="P6" s="379"/>
      <c r="Q6" s="379"/>
      <c r="R6" s="379"/>
      <c r="S6" s="379"/>
      <c r="T6" s="379"/>
      <c r="U6" s="379"/>
      <c r="V6" s="379"/>
      <c r="W6" s="379"/>
      <c r="X6" s="379"/>
      <c r="Y6" s="379"/>
      <c r="Z6" s="379"/>
      <c r="AA6" s="379"/>
      <c r="AB6" s="379"/>
      <c r="AC6" s="379">
        <f t="shared" ref="AC6:AC8" si="8">SUM(J6:AB6)</f>
        <v>0</v>
      </c>
      <c r="AD6" s="379"/>
      <c r="AE6" s="379"/>
      <c r="AF6" s="379"/>
      <c r="AG6" s="379">
        <v>600</v>
      </c>
      <c r="AH6" s="379"/>
      <c r="AI6" s="379"/>
      <c r="AJ6" s="379"/>
      <c r="AK6" s="379"/>
      <c r="AL6" s="379"/>
      <c r="AM6" s="379"/>
      <c r="AN6" s="379"/>
      <c r="AO6" s="379"/>
      <c r="AP6" s="379"/>
      <c r="AQ6" s="379"/>
      <c r="AR6" s="379">
        <f t="shared" ref="AR6:AR8" si="9">SUM(AE6:AJ6)</f>
        <v>600</v>
      </c>
      <c r="AS6" s="379">
        <v>300</v>
      </c>
      <c r="AT6" s="379"/>
      <c r="AU6" s="379">
        <v>300</v>
      </c>
      <c r="AV6" s="379"/>
      <c r="AW6" s="379"/>
      <c r="AX6" s="379">
        <f t="shared" ref="AX6:AX8" si="10">SUM(AS6:AW6)</f>
        <v>600</v>
      </c>
      <c r="AY6" s="379"/>
      <c r="AZ6" s="379"/>
      <c r="BA6" s="379">
        <v>300</v>
      </c>
      <c r="BB6" s="379">
        <f t="shared" ref="BB6:BB8" si="11">SUM(AY6:BA6)</f>
        <v>300</v>
      </c>
      <c r="BC6" s="379"/>
      <c r="BD6" s="379"/>
      <c r="BE6" s="379"/>
      <c r="BF6" s="379"/>
      <c r="BG6" s="379"/>
      <c r="BH6" s="379"/>
      <c r="BI6" s="379"/>
      <c r="BJ6" s="379"/>
      <c r="BK6" s="379"/>
      <c r="BL6" s="379">
        <v>20</v>
      </c>
      <c r="BM6" s="438"/>
      <c r="BN6" s="382">
        <f t="shared" ref="BN6:BN8" si="12">SUM(BC6:BM6)</f>
        <v>20</v>
      </c>
      <c r="BO6" s="382"/>
      <c r="BP6" s="382"/>
      <c r="BQ6" s="382"/>
      <c r="BR6" s="382"/>
      <c r="BS6" s="382"/>
      <c r="BT6" s="382">
        <f t="shared" ref="BT6:BT8" si="13">BO6+BP6+BQ6+BR6</f>
        <v>0</v>
      </c>
      <c r="BU6" s="379">
        <f t="shared" ref="BU6:BU8" si="14">C6+E6+G6+H6+AC6-W6-Y6+AR6+AX6+BB6+BN6-BJ6+BT6-BS6</f>
        <v>1520</v>
      </c>
      <c r="BV6" s="379">
        <f t="shared" ref="BV6:BV8" si="15">D6+F6+I6+W6+BJ6+BS6</f>
        <v>0</v>
      </c>
      <c r="BW6" s="389"/>
    </row>
    <row r="7" spans="1:75" s="5" customFormat="1">
      <c r="A7" s="486">
        <f>'1-συμβολαια'!A7</f>
        <v>0</v>
      </c>
      <c r="B7" s="376" t="str">
        <f>'1-συμβολαια'!C7</f>
        <v>υποθήκη</v>
      </c>
      <c r="C7" s="377">
        <f>'5-αντίγρ'!AN7</f>
        <v>1500</v>
      </c>
      <c r="D7" s="377">
        <f>'5-αντίγρ'!U7+'5-αντίγρ'!Y7+'5-αντίγρ'!AA7+'5-αντίγρ'!AI7</f>
        <v>150</v>
      </c>
      <c r="E7" s="378">
        <f>'6-μεταγρ'!O7</f>
        <v>1000</v>
      </c>
      <c r="F7" s="378">
        <f>'6-μεταγρ'!M7+'6-μεταγρ'!N7</f>
        <v>80</v>
      </c>
      <c r="G7" s="379"/>
      <c r="H7" s="378">
        <f>'7-προςΔΟΥ'!P7</f>
        <v>0</v>
      </c>
      <c r="I7" s="378">
        <f>'7-προςΔΟΥ'!K7</f>
        <v>0</v>
      </c>
      <c r="J7" s="380"/>
      <c r="K7" s="380"/>
      <c r="L7" s="380"/>
      <c r="M7" s="380"/>
      <c r="N7" s="380"/>
      <c r="O7" s="380"/>
      <c r="P7" s="380"/>
      <c r="Q7" s="380"/>
      <c r="R7" s="380"/>
      <c r="S7" s="380"/>
      <c r="T7" s="380"/>
      <c r="U7" s="380"/>
      <c r="V7" s="380"/>
      <c r="W7" s="380"/>
      <c r="X7" s="380"/>
      <c r="Y7" s="380"/>
      <c r="Z7" s="380"/>
      <c r="AA7" s="380"/>
      <c r="AB7" s="380"/>
      <c r="AC7" s="380">
        <f t="shared" si="8"/>
        <v>0</v>
      </c>
      <c r="AD7" s="380"/>
      <c r="AE7" s="380"/>
      <c r="AF7" s="380"/>
      <c r="AG7" s="380"/>
      <c r="AH7" s="380"/>
      <c r="AI7" s="380"/>
      <c r="AJ7" s="380"/>
      <c r="AK7" s="380"/>
      <c r="AL7" s="380"/>
      <c r="AM7" s="380"/>
      <c r="AN7" s="380"/>
      <c r="AO7" s="380"/>
      <c r="AP7" s="380"/>
      <c r="AQ7" s="380"/>
      <c r="AR7" s="380">
        <f t="shared" si="9"/>
        <v>0</v>
      </c>
      <c r="AS7" s="380"/>
      <c r="AT7" s="380"/>
      <c r="AU7" s="380"/>
      <c r="AV7" s="380"/>
      <c r="AW7" s="380"/>
      <c r="AX7" s="380">
        <f t="shared" si="10"/>
        <v>0</v>
      </c>
      <c r="AY7" s="380"/>
      <c r="AZ7" s="380"/>
      <c r="BA7" s="380">
        <v>300</v>
      </c>
      <c r="BB7" s="380">
        <f t="shared" si="11"/>
        <v>300</v>
      </c>
      <c r="BC7" s="380"/>
      <c r="BD7" s="380"/>
      <c r="BE7" s="380"/>
      <c r="BF7" s="380"/>
      <c r="BG7" s="380"/>
      <c r="BH7" s="380"/>
      <c r="BI7" s="380"/>
      <c r="BJ7" s="380"/>
      <c r="BK7" s="380">
        <v>40</v>
      </c>
      <c r="BL7" s="380"/>
      <c r="BM7" s="288"/>
      <c r="BN7" s="381">
        <f t="shared" si="12"/>
        <v>40</v>
      </c>
      <c r="BO7" s="382"/>
      <c r="BP7" s="382"/>
      <c r="BQ7" s="382"/>
      <c r="BR7" s="382"/>
      <c r="BS7" s="382"/>
      <c r="BT7" s="382">
        <f t="shared" si="13"/>
        <v>0</v>
      </c>
      <c r="BU7" s="379">
        <f t="shared" si="14"/>
        <v>2840</v>
      </c>
      <c r="BV7" s="379">
        <f t="shared" si="15"/>
        <v>230</v>
      </c>
      <c r="BW7" s="383"/>
    </row>
    <row r="8" spans="1:75" s="5" customFormat="1">
      <c r="A8" s="486">
        <f>'1-συμβολαια'!A8</f>
        <v>0</v>
      </c>
      <c r="B8" s="376" t="str">
        <f>'1-συμβολαια'!C8</f>
        <v>δανείου ΤΟΚΟΙ</v>
      </c>
      <c r="C8" s="377">
        <f>'5-αντίγρ'!AN8</f>
        <v>0</v>
      </c>
      <c r="D8" s="377">
        <f>'5-αντίγρ'!U8+'5-αντίγρ'!Y8+'5-αντίγρ'!AA8+'5-αντίγρ'!AI8</f>
        <v>0</v>
      </c>
      <c r="E8" s="378">
        <f>'6-μεταγρ'!O8</f>
        <v>0</v>
      </c>
      <c r="F8" s="378">
        <f>'6-μεταγρ'!M8+'6-μεταγρ'!N8</f>
        <v>0</v>
      </c>
      <c r="G8" s="379"/>
      <c r="H8" s="378">
        <f>'7-προςΔΟΥ'!P8</f>
        <v>0</v>
      </c>
      <c r="I8" s="378">
        <f>'7-προςΔΟΥ'!K8</f>
        <v>0</v>
      </c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380"/>
      <c r="V8" s="380"/>
      <c r="W8" s="380"/>
      <c r="X8" s="380"/>
      <c r="Y8" s="380"/>
      <c r="Z8" s="380"/>
      <c r="AA8" s="380"/>
      <c r="AB8" s="380"/>
      <c r="AC8" s="380">
        <f t="shared" si="8"/>
        <v>0</v>
      </c>
      <c r="AD8" s="380"/>
      <c r="AE8" s="380"/>
      <c r="AF8" s="380"/>
      <c r="AG8" s="380"/>
      <c r="AH8" s="380"/>
      <c r="AI8" s="380"/>
      <c r="AJ8" s="380"/>
      <c r="AK8" s="380"/>
      <c r="AL8" s="380"/>
      <c r="AM8" s="380"/>
      <c r="AN8" s="380"/>
      <c r="AO8" s="380"/>
      <c r="AP8" s="380"/>
      <c r="AQ8" s="380"/>
      <c r="AR8" s="380">
        <f t="shared" si="9"/>
        <v>0</v>
      </c>
      <c r="AS8" s="380"/>
      <c r="AT8" s="380"/>
      <c r="AU8" s="380"/>
      <c r="AV8" s="380"/>
      <c r="AW8" s="380"/>
      <c r="AX8" s="380">
        <f t="shared" si="10"/>
        <v>0</v>
      </c>
      <c r="AY8" s="380"/>
      <c r="AZ8" s="380"/>
      <c r="BA8" s="380">
        <v>300</v>
      </c>
      <c r="BB8" s="380">
        <f t="shared" si="11"/>
        <v>300</v>
      </c>
      <c r="BC8" s="380"/>
      <c r="BD8" s="380"/>
      <c r="BE8" s="380"/>
      <c r="BF8" s="380"/>
      <c r="BG8" s="380"/>
      <c r="BH8" s="380"/>
      <c r="BI8" s="380"/>
      <c r="BJ8" s="380"/>
      <c r="BK8" s="380"/>
      <c r="BL8" s="380"/>
      <c r="BM8" s="288"/>
      <c r="BN8" s="381">
        <f t="shared" si="12"/>
        <v>0</v>
      </c>
      <c r="BO8" s="382"/>
      <c r="BP8" s="382"/>
      <c r="BQ8" s="382"/>
      <c r="BR8" s="382"/>
      <c r="BS8" s="382"/>
      <c r="BT8" s="382">
        <f t="shared" si="13"/>
        <v>0</v>
      </c>
      <c r="BU8" s="379">
        <f t="shared" si="14"/>
        <v>300</v>
      </c>
      <c r="BV8" s="379">
        <f t="shared" si="15"/>
        <v>0</v>
      </c>
      <c r="BW8" s="383"/>
    </row>
    <row r="9" spans="1:75" s="7" customFormat="1">
      <c r="A9" s="692" t="s">
        <v>45</v>
      </c>
      <c r="B9" s="693"/>
      <c r="C9" s="162">
        <f>SUM(C3:C8)</f>
        <v>3000</v>
      </c>
      <c r="D9" s="162">
        <f t="shared" ref="D9:BO9" si="16">SUM(D3:D8)</f>
        <v>300</v>
      </c>
      <c r="E9" s="162">
        <f t="shared" si="16"/>
        <v>2000</v>
      </c>
      <c r="F9" s="162">
        <f t="shared" si="16"/>
        <v>160</v>
      </c>
      <c r="G9" s="162">
        <f t="shared" si="16"/>
        <v>0</v>
      </c>
      <c r="H9" s="162">
        <f t="shared" si="16"/>
        <v>0</v>
      </c>
      <c r="I9" s="162">
        <f t="shared" si="16"/>
        <v>0</v>
      </c>
      <c r="J9" s="162">
        <f t="shared" si="16"/>
        <v>0</v>
      </c>
      <c r="K9" s="162">
        <f t="shared" si="16"/>
        <v>0</v>
      </c>
      <c r="L9" s="162">
        <f t="shared" si="16"/>
        <v>0</v>
      </c>
      <c r="M9" s="162">
        <f t="shared" si="16"/>
        <v>0</v>
      </c>
      <c r="N9" s="162">
        <f t="shared" si="16"/>
        <v>0</v>
      </c>
      <c r="O9" s="162">
        <f t="shared" si="16"/>
        <v>0</v>
      </c>
      <c r="P9" s="162">
        <f t="shared" si="16"/>
        <v>0</v>
      </c>
      <c r="Q9" s="162">
        <f t="shared" si="16"/>
        <v>0</v>
      </c>
      <c r="R9" s="162">
        <f t="shared" si="16"/>
        <v>0</v>
      </c>
      <c r="S9" s="162">
        <f t="shared" si="16"/>
        <v>0</v>
      </c>
      <c r="T9" s="162">
        <f t="shared" si="16"/>
        <v>0</v>
      </c>
      <c r="U9" s="162">
        <f t="shared" si="16"/>
        <v>0</v>
      </c>
      <c r="V9" s="162">
        <f t="shared" si="16"/>
        <v>0</v>
      </c>
      <c r="W9" s="162">
        <f t="shared" si="16"/>
        <v>0</v>
      </c>
      <c r="X9" s="162">
        <f t="shared" si="16"/>
        <v>0</v>
      </c>
      <c r="Y9" s="162">
        <f t="shared" si="16"/>
        <v>0</v>
      </c>
      <c r="Z9" s="162">
        <f t="shared" si="16"/>
        <v>0</v>
      </c>
      <c r="AA9" s="162">
        <f t="shared" si="16"/>
        <v>0</v>
      </c>
      <c r="AB9" s="162">
        <f t="shared" si="16"/>
        <v>0</v>
      </c>
      <c r="AC9" s="162">
        <f t="shared" si="16"/>
        <v>0</v>
      </c>
      <c r="AD9" s="162">
        <f t="shared" si="16"/>
        <v>0</v>
      </c>
      <c r="AE9" s="162">
        <f t="shared" si="16"/>
        <v>0</v>
      </c>
      <c r="AF9" s="162">
        <f t="shared" si="16"/>
        <v>0</v>
      </c>
      <c r="AG9" s="162">
        <f t="shared" si="16"/>
        <v>1200</v>
      </c>
      <c r="AH9" s="162">
        <f t="shared" si="16"/>
        <v>0</v>
      </c>
      <c r="AI9" s="162">
        <f t="shared" si="16"/>
        <v>0</v>
      </c>
      <c r="AJ9" s="162">
        <f t="shared" si="16"/>
        <v>0</v>
      </c>
      <c r="AK9" s="162">
        <f t="shared" si="16"/>
        <v>0</v>
      </c>
      <c r="AL9" s="162">
        <f t="shared" si="16"/>
        <v>0</v>
      </c>
      <c r="AM9" s="162">
        <f t="shared" si="16"/>
        <v>0</v>
      </c>
      <c r="AN9" s="162">
        <f t="shared" si="16"/>
        <v>0</v>
      </c>
      <c r="AO9" s="162">
        <f t="shared" si="16"/>
        <v>0</v>
      </c>
      <c r="AP9" s="162">
        <f t="shared" si="16"/>
        <v>0</v>
      </c>
      <c r="AQ9" s="162">
        <f t="shared" si="16"/>
        <v>0</v>
      </c>
      <c r="AR9" s="162">
        <f t="shared" si="16"/>
        <v>1200</v>
      </c>
      <c r="AS9" s="162">
        <f t="shared" si="16"/>
        <v>1100</v>
      </c>
      <c r="AT9" s="162">
        <f t="shared" si="16"/>
        <v>0</v>
      </c>
      <c r="AU9" s="162">
        <f t="shared" si="16"/>
        <v>1100</v>
      </c>
      <c r="AV9" s="162">
        <f t="shared" si="16"/>
        <v>0</v>
      </c>
      <c r="AW9" s="162">
        <f t="shared" si="16"/>
        <v>0</v>
      </c>
      <c r="AX9" s="162">
        <f t="shared" si="16"/>
        <v>2200</v>
      </c>
      <c r="AY9" s="162">
        <f t="shared" si="16"/>
        <v>0</v>
      </c>
      <c r="AZ9" s="162">
        <f t="shared" si="16"/>
        <v>0</v>
      </c>
      <c r="BA9" s="162">
        <f t="shared" si="16"/>
        <v>2300</v>
      </c>
      <c r="BB9" s="162">
        <f t="shared" si="16"/>
        <v>2300</v>
      </c>
      <c r="BC9" s="162">
        <f t="shared" si="16"/>
        <v>0</v>
      </c>
      <c r="BD9" s="162">
        <f t="shared" si="16"/>
        <v>0</v>
      </c>
      <c r="BE9" s="162">
        <f t="shared" si="16"/>
        <v>0</v>
      </c>
      <c r="BF9" s="162">
        <f t="shared" si="16"/>
        <v>0</v>
      </c>
      <c r="BG9" s="162">
        <f t="shared" si="16"/>
        <v>0</v>
      </c>
      <c r="BH9" s="162">
        <f t="shared" si="16"/>
        <v>0</v>
      </c>
      <c r="BI9" s="162">
        <f t="shared" si="16"/>
        <v>0</v>
      </c>
      <c r="BJ9" s="162">
        <f t="shared" si="16"/>
        <v>0</v>
      </c>
      <c r="BK9" s="162">
        <f t="shared" si="16"/>
        <v>80</v>
      </c>
      <c r="BL9" s="162">
        <f t="shared" si="16"/>
        <v>40</v>
      </c>
      <c r="BM9" s="162">
        <f t="shared" si="16"/>
        <v>0</v>
      </c>
      <c r="BN9" s="162">
        <f t="shared" si="16"/>
        <v>120</v>
      </c>
      <c r="BO9" s="162">
        <f t="shared" si="16"/>
        <v>0</v>
      </c>
      <c r="BP9" s="162">
        <f t="shared" ref="BP9:BV9" si="17">SUM(BP3:BP8)</f>
        <v>0</v>
      </c>
      <c r="BQ9" s="162">
        <f t="shared" si="17"/>
        <v>0</v>
      </c>
      <c r="BR9" s="162">
        <f t="shared" si="17"/>
        <v>0</v>
      </c>
      <c r="BS9" s="162">
        <f t="shared" si="17"/>
        <v>0</v>
      </c>
      <c r="BT9" s="162">
        <f t="shared" si="17"/>
        <v>0</v>
      </c>
      <c r="BU9" s="162">
        <f t="shared" si="17"/>
        <v>10820</v>
      </c>
      <c r="BV9" s="162">
        <f t="shared" si="17"/>
        <v>460</v>
      </c>
      <c r="BW9" s="354"/>
    </row>
    <row r="10" spans="1:75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7"/>
      <c r="BV10" s="7"/>
      <c r="BW10" s="2"/>
    </row>
    <row r="11" spans="1:75" ht="11.25" customHeight="1">
      <c r="C11" s="134"/>
      <c r="D11" s="134"/>
      <c r="E11" s="2"/>
      <c r="F11" s="2"/>
      <c r="G11" s="2"/>
      <c r="H11" s="2"/>
      <c r="I11" s="2"/>
      <c r="J11" s="169" t="s">
        <v>403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17" t="s">
        <v>495</v>
      </c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160" t="s">
        <v>171</v>
      </c>
      <c r="AT11" s="2"/>
      <c r="AU11" s="2"/>
      <c r="AV11" s="2"/>
      <c r="AW11" s="2"/>
      <c r="AX11" s="2"/>
      <c r="AY11" s="160" t="s">
        <v>183</v>
      </c>
      <c r="AZ11" s="2"/>
      <c r="BA11" s="2"/>
      <c r="BB11" s="2"/>
      <c r="BC11" s="160" t="s">
        <v>196</v>
      </c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 t="s">
        <v>465</v>
      </c>
      <c r="BP11" s="2"/>
      <c r="BQ11" s="2"/>
      <c r="BR11" s="2"/>
      <c r="BS11" s="2"/>
      <c r="BT11" s="2"/>
      <c r="BU11" s="7"/>
      <c r="BV11" s="7"/>
      <c r="BW11" s="2"/>
    </row>
    <row r="12" spans="1:75" ht="11.25" customHeight="1">
      <c r="C12" s="134"/>
      <c r="D12" s="134"/>
      <c r="E12" s="2"/>
      <c r="F12" s="2"/>
      <c r="G12" s="2"/>
      <c r="H12" s="2"/>
      <c r="I12" s="2"/>
      <c r="J12" s="4"/>
      <c r="K12" s="169" t="s">
        <v>404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169" t="s">
        <v>166</v>
      </c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59" t="s">
        <v>174</v>
      </c>
      <c r="AU12" s="2"/>
      <c r="AV12" s="2"/>
      <c r="AW12" s="2"/>
      <c r="AX12" s="2"/>
      <c r="AY12" s="2"/>
      <c r="AZ12" s="258" t="s">
        <v>184</v>
      </c>
      <c r="BA12" s="2"/>
      <c r="BB12" s="2"/>
      <c r="BC12" s="2"/>
      <c r="BD12" s="180" t="s">
        <v>199</v>
      </c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 t="s">
        <v>466</v>
      </c>
      <c r="BQ12" s="2"/>
      <c r="BR12" s="2"/>
      <c r="BS12" s="2"/>
      <c r="BT12" s="2"/>
      <c r="BU12" s="7"/>
      <c r="BV12" s="7"/>
      <c r="BW12" s="2"/>
    </row>
    <row r="13" spans="1:75" ht="11.25" customHeight="1">
      <c r="C13" s="134"/>
      <c r="D13" s="134"/>
      <c r="E13" s="2"/>
      <c r="F13" s="2"/>
      <c r="G13" s="2"/>
      <c r="H13" s="2"/>
      <c r="I13" s="2"/>
      <c r="J13" s="4"/>
      <c r="K13" s="4"/>
      <c r="L13" s="169" t="s">
        <v>405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17" t="s">
        <v>414</v>
      </c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4" t="s">
        <v>172</v>
      </c>
      <c r="AV13" s="2"/>
      <c r="AW13" s="2"/>
      <c r="AX13" s="2"/>
      <c r="AY13" s="2"/>
      <c r="AZ13" s="2"/>
      <c r="BA13" s="160" t="s">
        <v>185</v>
      </c>
      <c r="BB13" s="2"/>
      <c r="BC13" s="2"/>
      <c r="BD13" s="2"/>
      <c r="BE13" s="160" t="s">
        <v>200</v>
      </c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 t="s">
        <v>31</v>
      </c>
      <c r="BR13" s="2"/>
      <c r="BS13" s="2"/>
      <c r="BT13" s="2"/>
      <c r="BU13" s="7"/>
      <c r="BV13" s="7"/>
      <c r="BW13" s="2"/>
    </row>
    <row r="14" spans="1:75" ht="11.25" customHeight="1">
      <c r="C14" s="134"/>
      <c r="D14" s="134"/>
      <c r="E14" s="2"/>
      <c r="F14" s="2"/>
      <c r="G14" s="2"/>
      <c r="H14" s="2"/>
      <c r="I14" s="2"/>
      <c r="J14" s="4"/>
      <c r="K14" s="4"/>
      <c r="L14" s="4"/>
      <c r="M14" s="182" t="s">
        <v>406</v>
      </c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117" t="s">
        <v>415</v>
      </c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59" t="s">
        <v>173</v>
      </c>
      <c r="AW14" s="2"/>
      <c r="AX14" s="2"/>
      <c r="AY14" s="2"/>
      <c r="AZ14" s="2"/>
      <c r="BA14" s="2"/>
      <c r="BB14" s="2"/>
      <c r="BC14" s="2"/>
      <c r="BD14" s="2"/>
      <c r="BE14" s="2"/>
      <c r="BF14" s="180" t="s">
        <v>202</v>
      </c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 t="s">
        <v>467</v>
      </c>
      <c r="BS14" s="2"/>
      <c r="BT14" s="2"/>
      <c r="BU14" s="7"/>
      <c r="BV14" s="7"/>
      <c r="BW14" s="2"/>
    </row>
    <row r="15" spans="1:75" ht="11.25" customHeight="1">
      <c r="C15" s="134"/>
      <c r="D15" s="134"/>
      <c r="E15" s="2"/>
      <c r="F15" s="2"/>
      <c r="G15" s="2"/>
      <c r="H15" s="2"/>
      <c r="I15" s="2"/>
      <c r="J15" s="4"/>
      <c r="K15" s="4"/>
      <c r="L15" s="4"/>
      <c r="M15" s="4"/>
      <c r="N15" s="160" t="s">
        <v>407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17" t="s">
        <v>416</v>
      </c>
      <c r="AJ15" s="2"/>
      <c r="AK15" s="2"/>
      <c r="AL15" s="2"/>
      <c r="AM15" s="2"/>
      <c r="AN15" s="2"/>
      <c r="AO15" s="2"/>
      <c r="AP15" s="2"/>
      <c r="AQ15" s="2"/>
      <c r="AR15" s="2"/>
      <c r="AS15" s="7">
        <v>300</v>
      </c>
      <c r="AT15" s="2"/>
      <c r="AU15" s="2"/>
      <c r="AV15" s="2"/>
      <c r="AW15" s="258" t="s">
        <v>180</v>
      </c>
      <c r="AX15" s="2"/>
      <c r="AY15" s="2"/>
      <c r="AZ15" s="2"/>
      <c r="BA15" s="2"/>
      <c r="BB15" s="2"/>
      <c r="BC15" s="2"/>
      <c r="BD15" s="2"/>
      <c r="BE15" s="2"/>
      <c r="BF15" s="2"/>
      <c r="BG15" s="160" t="s">
        <v>203</v>
      </c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 t="s">
        <v>57</v>
      </c>
      <c r="BT15" s="2"/>
      <c r="BU15" s="7"/>
      <c r="BV15" s="7"/>
    </row>
    <row r="16" spans="1:75" ht="11.25" customHeight="1">
      <c r="C16" s="134"/>
      <c r="D16" s="134"/>
      <c r="E16" s="2"/>
      <c r="F16" s="2"/>
      <c r="G16" s="2"/>
      <c r="H16" s="2"/>
      <c r="I16" s="2"/>
      <c r="J16" s="4"/>
      <c r="K16" s="4"/>
      <c r="L16" s="54">
        <v>300</v>
      </c>
      <c r="M16" s="4"/>
      <c r="N16" s="4"/>
      <c r="O16" s="160" t="s">
        <v>460</v>
      </c>
      <c r="P16" s="4"/>
      <c r="Q16" s="182"/>
      <c r="R16" s="182"/>
      <c r="S16" s="182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57" t="s">
        <v>417</v>
      </c>
      <c r="AK16" s="117"/>
      <c r="AL16" s="117"/>
      <c r="AM16" s="117"/>
      <c r="AN16" s="117"/>
      <c r="AO16" s="117"/>
      <c r="AP16" s="117"/>
      <c r="AQ16" s="117"/>
      <c r="AR16" s="2"/>
      <c r="AS16" s="223" t="s">
        <v>510</v>
      </c>
      <c r="AT16" s="2"/>
      <c r="AU16" s="2"/>
      <c r="AV16" s="2"/>
      <c r="AW16" s="2"/>
      <c r="AX16" s="2"/>
      <c r="AY16" s="2"/>
      <c r="AZ16" s="2"/>
      <c r="BA16" s="160" t="s">
        <v>191</v>
      </c>
      <c r="BB16" s="2"/>
      <c r="BC16" s="2"/>
      <c r="BD16" s="2"/>
      <c r="BE16" s="2"/>
      <c r="BF16" s="2"/>
      <c r="BG16" s="2"/>
      <c r="BH16" s="180" t="s">
        <v>204</v>
      </c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2:74">
      <c r="C17" s="79"/>
      <c r="D17" s="79"/>
      <c r="E17" s="2"/>
      <c r="F17" s="2"/>
      <c r="G17" s="2"/>
      <c r="H17" s="2"/>
      <c r="I17" s="2"/>
      <c r="J17" s="4"/>
      <c r="K17" s="4"/>
      <c r="L17" s="139" t="s">
        <v>492</v>
      </c>
      <c r="M17" s="4"/>
      <c r="N17" s="4"/>
      <c r="O17" s="4"/>
      <c r="P17" s="182" t="s">
        <v>408</v>
      </c>
      <c r="Q17" s="182"/>
      <c r="R17" s="182"/>
      <c r="S17" s="182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"/>
      <c r="AK17" s="168" t="s">
        <v>418</v>
      </c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59" t="s">
        <v>189</v>
      </c>
      <c r="BB17" s="2"/>
      <c r="BC17" s="2"/>
      <c r="BD17" s="2"/>
      <c r="BE17" s="2"/>
      <c r="BF17" s="2"/>
      <c r="BG17" s="2"/>
      <c r="BH17" s="2"/>
      <c r="BI17" s="160" t="s">
        <v>205</v>
      </c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7"/>
      <c r="BV17" s="7"/>
    </row>
    <row r="18" spans="2:74">
      <c r="B18" s="137"/>
      <c r="C18" s="79"/>
      <c r="D18" s="79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160" t="s">
        <v>428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2"/>
      <c r="AL18" s="117" t="s">
        <v>457</v>
      </c>
      <c r="AM18" s="117"/>
      <c r="AN18" s="117"/>
      <c r="AO18" s="117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160" t="s">
        <v>190</v>
      </c>
      <c r="BB18" s="2"/>
      <c r="BC18" s="2"/>
      <c r="BD18" s="2"/>
      <c r="BE18" s="2"/>
      <c r="BF18" s="2"/>
      <c r="BG18" s="2"/>
      <c r="BH18" s="2"/>
      <c r="BI18" s="2"/>
      <c r="BJ18" s="180" t="s">
        <v>273</v>
      </c>
      <c r="BK18" s="180"/>
      <c r="BL18" s="180"/>
      <c r="BM18" s="2"/>
      <c r="BN18" s="2"/>
      <c r="BO18" s="2"/>
      <c r="BP18" s="2"/>
      <c r="BQ18" s="2"/>
      <c r="BR18" s="2"/>
      <c r="BS18" s="2"/>
      <c r="BT18" s="2"/>
      <c r="BU18" s="7"/>
      <c r="BV18" s="7"/>
    </row>
    <row r="19" spans="2:74">
      <c r="B19" s="138"/>
      <c r="C19" s="79"/>
      <c r="D19" s="79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181" t="s">
        <v>429</v>
      </c>
      <c r="S19" s="182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168" t="s">
        <v>458</v>
      </c>
      <c r="AN19" s="2"/>
      <c r="AO19" s="168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80" t="s">
        <v>192</v>
      </c>
      <c r="BB19" s="2"/>
      <c r="BC19" s="2"/>
      <c r="BD19" s="2"/>
      <c r="BE19" s="2"/>
      <c r="BF19" s="2"/>
      <c r="BG19" s="2"/>
      <c r="BH19" s="2"/>
      <c r="BI19" s="2"/>
      <c r="BJ19" s="2"/>
      <c r="BK19" s="160" t="s">
        <v>446</v>
      </c>
      <c r="BL19" s="160"/>
      <c r="BM19" s="2"/>
      <c r="BN19" s="2"/>
      <c r="BO19" s="2"/>
      <c r="BP19" s="2"/>
      <c r="BQ19" s="2"/>
      <c r="BR19" s="2"/>
      <c r="BS19" s="2"/>
      <c r="BT19" s="2"/>
      <c r="BU19" s="7"/>
      <c r="BV19" s="7"/>
    </row>
    <row r="20" spans="2:74">
      <c r="C20" s="79"/>
      <c r="D20" s="79"/>
      <c r="E20" s="84"/>
      <c r="F20" s="84"/>
      <c r="G20" s="84"/>
      <c r="H20" s="84"/>
      <c r="I20" s="2"/>
      <c r="J20" s="84"/>
      <c r="K20" s="84"/>
      <c r="L20" s="84"/>
      <c r="M20" s="84"/>
      <c r="N20" s="4"/>
      <c r="O20" s="4"/>
      <c r="P20" s="4"/>
      <c r="Q20" s="4"/>
      <c r="R20" s="4"/>
      <c r="S20" s="160" t="s">
        <v>454</v>
      </c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84"/>
      <c r="AH20" s="84"/>
      <c r="AI20" s="84"/>
      <c r="AJ20" s="84"/>
      <c r="AK20" s="84"/>
      <c r="AL20" s="84"/>
      <c r="AM20" s="84"/>
      <c r="AN20" s="117" t="s">
        <v>419</v>
      </c>
      <c r="AO20" s="117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185" t="s">
        <v>239</v>
      </c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182" t="s">
        <v>445</v>
      </c>
      <c r="BM20" s="84"/>
      <c r="BN20" s="84"/>
      <c r="BO20" s="84"/>
      <c r="BP20" s="84"/>
      <c r="BQ20" s="84"/>
      <c r="BR20" s="84"/>
      <c r="BS20" s="84"/>
      <c r="BT20" s="84"/>
      <c r="BU20" s="7"/>
      <c r="BV20" s="7"/>
    </row>
    <row r="21" spans="2:74">
      <c r="C21" s="79"/>
      <c r="D21" s="79"/>
      <c r="J21" s="84"/>
      <c r="K21" s="84"/>
      <c r="L21" s="84"/>
      <c r="M21" s="84"/>
      <c r="N21" s="84"/>
      <c r="O21" s="84"/>
      <c r="P21" s="4"/>
      <c r="Q21" s="4"/>
      <c r="R21" s="4"/>
      <c r="S21" s="4"/>
      <c r="T21" s="182" t="s">
        <v>461</v>
      </c>
      <c r="U21" s="4"/>
      <c r="V21" s="4"/>
      <c r="W21" s="4"/>
      <c r="X21" s="4"/>
      <c r="Y21" s="4"/>
      <c r="Z21" s="4"/>
      <c r="AA21" s="4"/>
      <c r="AB21" s="4"/>
      <c r="AC21" s="2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2"/>
      <c r="AO21" s="168" t="s">
        <v>420</v>
      </c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186" t="s">
        <v>240</v>
      </c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7"/>
      <c r="BV21" s="7"/>
    </row>
    <row r="22" spans="2:74">
      <c r="C22" s="79"/>
      <c r="D22" s="79"/>
      <c r="L22" s="84"/>
      <c r="M22" s="84"/>
      <c r="N22" s="84"/>
      <c r="O22" s="84"/>
      <c r="P22" s="4"/>
      <c r="Q22" s="4"/>
      <c r="R22" s="4"/>
      <c r="S22" s="4"/>
      <c r="T22" s="4"/>
      <c r="U22" s="182" t="s">
        <v>409</v>
      </c>
      <c r="V22" s="4"/>
      <c r="W22" s="4"/>
      <c r="X22" s="4"/>
      <c r="Y22" s="4"/>
      <c r="Z22" s="4"/>
      <c r="AA22" s="4"/>
      <c r="AB22" s="4"/>
      <c r="AC22" s="2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185" t="s">
        <v>241</v>
      </c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7"/>
      <c r="BV22" s="7"/>
    </row>
    <row r="23" spans="2:74" ht="20.25">
      <c r="C23" s="79"/>
      <c r="D23" s="79"/>
      <c r="L23" s="84"/>
      <c r="M23" s="84"/>
      <c r="N23" s="84"/>
      <c r="O23" s="84"/>
      <c r="P23" s="84"/>
      <c r="Q23" s="84"/>
      <c r="R23" s="84"/>
      <c r="S23" s="84"/>
      <c r="T23" s="4"/>
      <c r="U23" s="4"/>
      <c r="V23" s="160" t="s">
        <v>410</v>
      </c>
      <c r="W23" s="4"/>
      <c r="X23" s="4"/>
      <c r="Y23" s="4"/>
      <c r="Z23" s="4"/>
      <c r="AA23" s="4"/>
      <c r="AB23" s="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346" t="s">
        <v>483</v>
      </c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7"/>
      <c r="BV23" s="7"/>
    </row>
    <row r="24" spans="2:74">
      <c r="C24" s="79"/>
      <c r="D24" s="79"/>
      <c r="L24" s="84"/>
      <c r="M24" s="84"/>
      <c r="N24" s="84"/>
      <c r="O24" s="84"/>
      <c r="P24" s="84"/>
      <c r="Q24" s="84"/>
      <c r="R24" s="84"/>
      <c r="S24" s="84"/>
      <c r="T24" s="4"/>
      <c r="U24" s="4"/>
      <c r="V24" s="4"/>
      <c r="W24" s="181" t="s">
        <v>411</v>
      </c>
      <c r="X24" s="4"/>
      <c r="Y24" s="4"/>
      <c r="Z24" s="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7"/>
      <c r="BV24" s="7"/>
    </row>
    <row r="25" spans="2:74">
      <c r="L25" s="84"/>
      <c r="M25" s="84"/>
      <c r="N25" s="84"/>
      <c r="O25" s="84"/>
      <c r="P25" s="84"/>
      <c r="Q25" s="84"/>
      <c r="R25" s="84"/>
      <c r="S25" s="84"/>
      <c r="T25" s="4"/>
      <c r="U25" s="4"/>
      <c r="V25" s="4"/>
      <c r="W25" s="4"/>
      <c r="X25" s="182" t="s">
        <v>412</v>
      </c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</row>
    <row r="26" spans="2:74">
      <c r="K26" s="3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160" t="s">
        <v>270</v>
      </c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</row>
    <row r="27" spans="2:74">
      <c r="K27" s="3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182" t="s">
        <v>413</v>
      </c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</row>
    <row r="28" spans="2:74">
      <c r="K28" s="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</row>
    <row r="29" spans="2:74"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</row>
    <row r="30" spans="2:74"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</row>
    <row r="31" spans="2:74"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</row>
    <row r="32" spans="2:74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</row>
    <row r="33" spans="12:72"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</row>
    <row r="34" spans="12:72"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</row>
    <row r="35" spans="12:72"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</row>
    <row r="36" spans="12:72"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</row>
    <row r="37" spans="12:72"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</row>
    <row r="38" spans="12:72"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</row>
    <row r="39" spans="12:72"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</row>
    <row r="40" spans="12:72"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</row>
  </sheetData>
  <mergeCells count="13">
    <mergeCell ref="BU1:BW1"/>
    <mergeCell ref="A9:B9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6"/>
  <sheetViews>
    <sheetView workbookViewId="0">
      <pane ySplit="2" topLeftCell="A3" activePane="bottomLeft" state="frozen"/>
      <selection pane="bottomLeft" activeCell="O26" sqref="O26"/>
    </sheetView>
  </sheetViews>
  <sheetFormatPr defaultRowHeight="11.25"/>
  <cols>
    <col min="1" max="1" width="7.28515625" style="7" bestFit="1" customWidth="1"/>
    <col min="2" max="2" width="8.7109375" style="142" bestFit="1" customWidth="1"/>
    <col min="3" max="3" width="16.8554687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16" t="s">
        <v>1</v>
      </c>
      <c r="B1" s="718" t="s">
        <v>2</v>
      </c>
      <c r="C1" s="720" t="s">
        <v>0</v>
      </c>
      <c r="D1" s="722" t="s">
        <v>7</v>
      </c>
      <c r="E1" s="711" t="s">
        <v>6</v>
      </c>
      <c r="F1" s="712"/>
      <c r="G1" s="713" t="s">
        <v>5</v>
      </c>
      <c r="H1" s="714"/>
      <c r="I1" s="711" t="s">
        <v>62</v>
      </c>
      <c r="J1" s="712"/>
      <c r="K1" s="727" t="s">
        <v>494</v>
      </c>
      <c r="L1" s="523" t="s">
        <v>421</v>
      </c>
      <c r="M1" s="729"/>
      <c r="N1" s="523" t="s">
        <v>80</v>
      </c>
      <c r="O1" s="524"/>
      <c r="P1" s="524"/>
      <c r="Q1" s="524"/>
      <c r="R1" s="524"/>
      <c r="S1" s="723" t="s">
        <v>82</v>
      </c>
      <c r="T1" s="723"/>
      <c r="U1" s="723"/>
      <c r="V1" s="723"/>
      <c r="W1" s="723"/>
      <c r="X1" s="723"/>
    </row>
    <row r="2" spans="1:28" ht="15.75" customHeight="1" thickBot="1">
      <c r="A2" s="717"/>
      <c r="B2" s="719"/>
      <c r="C2" s="721"/>
      <c r="D2" s="585"/>
      <c r="E2" s="58"/>
      <c r="F2" s="31" t="s">
        <v>9</v>
      </c>
      <c r="G2" s="58"/>
      <c r="H2" s="59" t="s">
        <v>9</v>
      </c>
      <c r="I2" s="58"/>
      <c r="J2" s="31" t="s">
        <v>9</v>
      </c>
      <c r="K2" s="728"/>
      <c r="L2" s="255"/>
      <c r="M2" s="184" t="s">
        <v>494</v>
      </c>
      <c r="N2" s="187" t="s">
        <v>126</v>
      </c>
      <c r="O2" s="187" t="s">
        <v>421</v>
      </c>
      <c r="P2" s="187" t="s">
        <v>354</v>
      </c>
      <c r="Q2" s="187" t="s">
        <v>57</v>
      </c>
      <c r="R2" s="187" t="s">
        <v>125</v>
      </c>
      <c r="S2" s="724" t="s">
        <v>425</v>
      </c>
      <c r="T2" s="725"/>
      <c r="U2" s="725"/>
      <c r="V2" s="725"/>
      <c r="W2" s="726"/>
      <c r="X2" s="188" t="s">
        <v>45</v>
      </c>
    </row>
    <row r="3" spans="1:28" s="5" customFormat="1">
      <c r="A3" s="485">
        <f>'1-συμβολαια'!A3</f>
        <v>7893</v>
      </c>
      <c r="B3" s="384">
        <f>'1-συμβολαια'!B3</f>
        <v>31885</v>
      </c>
      <c r="C3" s="376" t="str">
        <f>'1-συμβολαια'!C3</f>
        <v>δάνειο τοκοχρεωλητικό</v>
      </c>
      <c r="D3" s="385">
        <f>'1-συμβολαια'!D3</f>
        <v>3000000</v>
      </c>
      <c r="E3" s="289"/>
      <c r="F3" s="289"/>
      <c r="G3" s="289"/>
      <c r="H3" s="289"/>
      <c r="I3" s="289"/>
      <c r="J3" s="289"/>
      <c r="K3" s="285">
        <f>'1-συμβολαια'!N3</f>
        <v>34454</v>
      </c>
      <c r="L3" s="285">
        <f>'2-δικαιώμ'!O3+'5-αντίγρ'!O3</f>
        <v>5715.5</v>
      </c>
      <c r="M3" s="285">
        <v>3550</v>
      </c>
      <c r="N3" s="285">
        <f>'1-συμβολαια'!O3</f>
        <v>40.5</v>
      </c>
      <c r="O3" s="285">
        <f t="shared" ref="O3:O8" si="0">L3-M3</f>
        <v>2165.5</v>
      </c>
      <c r="P3" s="285">
        <f>'8-κ-15-17'!AG3</f>
        <v>0</v>
      </c>
      <c r="Q3" s="285">
        <f>'11-χαρτόσ'!L3+'13-ντιΜιΧο'!BV3</f>
        <v>0</v>
      </c>
      <c r="R3" s="285">
        <f>'13-ντιΜιΧο'!BU3</f>
        <v>3020</v>
      </c>
      <c r="S3" s="386"/>
      <c r="T3" s="287"/>
      <c r="U3" s="287"/>
      <c r="V3" s="287"/>
      <c r="W3" s="287"/>
      <c r="X3" s="289"/>
    </row>
    <row r="4" spans="1:28" s="5" customFormat="1">
      <c r="A4" s="485">
        <f>'1-συμβολαια'!A4</f>
        <v>0</v>
      </c>
      <c r="B4" s="384">
        <f>'1-συμβολαια'!B4</f>
        <v>0</v>
      </c>
      <c r="C4" s="376" t="str">
        <f>'1-συμβολαια'!C4</f>
        <v>υποθήκη</v>
      </c>
      <c r="D4" s="385">
        <f>'1-συμβολαια'!D4</f>
        <v>3300000</v>
      </c>
      <c r="E4" s="289"/>
      <c r="F4" s="289"/>
      <c r="G4" s="289"/>
      <c r="H4" s="289"/>
      <c r="I4" s="289"/>
      <c r="J4" s="289"/>
      <c r="K4" s="285">
        <f>'1-συμβολαια'!N4</f>
        <v>0</v>
      </c>
      <c r="L4" s="285">
        <f>'2-δικαιώμ'!O4+'5-αντίγρ'!O4</f>
        <v>5903</v>
      </c>
      <c r="M4" s="285"/>
      <c r="N4" s="285">
        <f>'1-συμβολαια'!O4</f>
        <v>35657</v>
      </c>
      <c r="O4" s="285">
        <f t="shared" si="0"/>
        <v>5903</v>
      </c>
      <c r="P4" s="285">
        <f>'8-κ-15-17'!AG4</f>
        <v>42900.000000000007</v>
      </c>
      <c r="Q4" s="285">
        <f>'11-χαρτόσ'!L4+'13-ντιΜιΧο'!BV4</f>
        <v>230</v>
      </c>
      <c r="R4" s="285">
        <f>'13-ντιΜιΧο'!BU4</f>
        <v>2840</v>
      </c>
      <c r="S4" s="386"/>
      <c r="T4" s="287"/>
      <c r="U4" s="287"/>
      <c r="V4" s="287"/>
      <c r="W4" s="287"/>
      <c r="X4" s="289"/>
    </row>
    <row r="5" spans="1:28" s="5" customFormat="1" ht="12" thickBot="1">
      <c r="A5" s="489">
        <f>'1-συμβολαια'!A5</f>
        <v>0</v>
      </c>
      <c r="B5" s="498">
        <f>'1-συμβολαια'!B5</f>
        <v>0</v>
      </c>
      <c r="C5" s="490" t="str">
        <f>'1-συμβολαια'!C5</f>
        <v>δανείου ΤΟΚΟΙ</v>
      </c>
      <c r="D5" s="499">
        <f>'1-συμβολαια'!D5</f>
        <v>5717661</v>
      </c>
      <c r="E5" s="420"/>
      <c r="F5" s="420"/>
      <c r="G5" s="420"/>
      <c r="H5" s="420"/>
      <c r="I5" s="420"/>
      <c r="J5" s="420"/>
      <c r="K5" s="419">
        <f>'1-συμβολαια'!N5</f>
        <v>0</v>
      </c>
      <c r="L5" s="419">
        <f>'2-δικαιώμ'!O5+'5-αντίγρ'!O5</f>
        <v>10073.465224999996</v>
      </c>
      <c r="M5" s="419"/>
      <c r="N5" s="419">
        <f>'1-συμβολαια'!O5</f>
        <v>58389.636274999997</v>
      </c>
      <c r="O5" s="419">
        <f t="shared" si="0"/>
        <v>10073.465224999996</v>
      </c>
      <c r="P5" s="419">
        <f>'8-κ-15-17'!AG5</f>
        <v>74329.593000000008</v>
      </c>
      <c r="Q5" s="419">
        <f>'11-χαρτόσ'!L5+'13-ντιΜιΧο'!BV5</f>
        <v>0</v>
      </c>
      <c r="R5" s="419">
        <f>'13-ντιΜιΧο'!BU5</f>
        <v>300</v>
      </c>
      <c r="S5" s="500"/>
      <c r="T5" s="421"/>
      <c r="U5" s="421"/>
      <c r="V5" s="421"/>
      <c r="W5" s="421"/>
      <c r="X5" s="420"/>
    </row>
    <row r="6" spans="1:28" s="5" customFormat="1">
      <c r="A6" s="487">
        <f>'1-συμβολαια'!A6</f>
        <v>7894</v>
      </c>
      <c r="B6" s="384">
        <f>'1-συμβολαια'!B6</f>
        <v>31885</v>
      </c>
      <c r="C6" s="488" t="str">
        <f>'1-συμβολαια'!C6</f>
        <v>δάνειο τοκοχρεωλητικό</v>
      </c>
      <c r="D6" s="496">
        <f>'1-συμβολαια'!D6</f>
        <v>3000000</v>
      </c>
      <c r="E6" s="286"/>
      <c r="F6" s="286"/>
      <c r="G6" s="286"/>
      <c r="H6" s="286"/>
      <c r="I6" s="286"/>
      <c r="J6" s="286"/>
      <c r="K6" s="285">
        <f>'1-συμβολαια'!N6</f>
        <v>34454</v>
      </c>
      <c r="L6" s="285">
        <f>'2-δικαιώμ'!O6+'5-αντίγρ'!O6</f>
        <v>5715.5</v>
      </c>
      <c r="M6" s="285">
        <v>3550</v>
      </c>
      <c r="N6" s="285">
        <f>'1-συμβολαια'!O6</f>
        <v>40.5</v>
      </c>
      <c r="O6" s="285">
        <f t="shared" si="0"/>
        <v>2165.5</v>
      </c>
      <c r="P6" s="285">
        <f>'8-κ-15-17'!AG6</f>
        <v>0</v>
      </c>
      <c r="Q6" s="285">
        <f>'11-χαρτόσ'!L6+'13-ντιΜιΧο'!BV6</f>
        <v>0</v>
      </c>
      <c r="R6" s="285">
        <f>'13-ντιΜιΧο'!BU6</f>
        <v>1520</v>
      </c>
      <c r="S6" s="386"/>
      <c r="T6" s="497"/>
      <c r="U6" s="497"/>
      <c r="V6" s="497"/>
      <c r="W6" s="497"/>
      <c r="X6" s="286"/>
    </row>
    <row r="7" spans="1:28" s="5" customFormat="1">
      <c r="A7" s="486">
        <f>'1-συμβολαια'!A7</f>
        <v>0</v>
      </c>
      <c r="B7" s="384">
        <f>'1-συμβολαια'!B7</f>
        <v>0</v>
      </c>
      <c r="C7" s="376" t="str">
        <f>'1-συμβολαια'!C7</f>
        <v>υποθήκη</v>
      </c>
      <c r="D7" s="385">
        <f>'1-συμβολαια'!D7</f>
        <v>3300000</v>
      </c>
      <c r="E7" s="289"/>
      <c r="F7" s="289"/>
      <c r="G7" s="289"/>
      <c r="H7" s="289"/>
      <c r="I7" s="289"/>
      <c r="J7" s="289"/>
      <c r="K7" s="285">
        <f>'1-συμβολαια'!N7</f>
        <v>0</v>
      </c>
      <c r="L7" s="285">
        <f>'2-δικαιώμ'!O7+'5-αντίγρ'!O7</f>
        <v>5903</v>
      </c>
      <c r="M7" s="285"/>
      <c r="N7" s="285">
        <f>'1-συμβολαια'!O7</f>
        <v>35657</v>
      </c>
      <c r="O7" s="285">
        <f t="shared" si="0"/>
        <v>5903</v>
      </c>
      <c r="P7" s="285">
        <f>'8-κ-15-17'!AG7</f>
        <v>42900.000000000007</v>
      </c>
      <c r="Q7" s="285">
        <f>'11-χαρτόσ'!L7+'13-ντιΜιΧο'!BV7</f>
        <v>230</v>
      </c>
      <c r="R7" s="285">
        <f>'13-ντιΜιΧο'!BU7</f>
        <v>2840</v>
      </c>
      <c r="S7" s="386"/>
      <c r="T7" s="287"/>
      <c r="U7" s="287"/>
      <c r="V7" s="287"/>
      <c r="W7" s="287"/>
      <c r="X7" s="289"/>
    </row>
    <row r="8" spans="1:28" s="5" customFormat="1">
      <c r="A8" s="486">
        <f>'1-συμβολαια'!A8</f>
        <v>0</v>
      </c>
      <c r="B8" s="384">
        <f>'1-συμβολαια'!B8</f>
        <v>0</v>
      </c>
      <c r="C8" s="376" t="str">
        <f>'1-συμβολαια'!C8</f>
        <v>δανείου ΤΟΚΟΙ</v>
      </c>
      <c r="D8" s="385">
        <f>'1-συμβολαια'!D8</f>
        <v>5717661</v>
      </c>
      <c r="E8" s="289"/>
      <c r="F8" s="289"/>
      <c r="G8" s="289"/>
      <c r="H8" s="289"/>
      <c r="I8" s="289"/>
      <c r="J8" s="289"/>
      <c r="K8" s="285">
        <f>'1-συμβολαια'!N8</f>
        <v>0</v>
      </c>
      <c r="L8" s="285">
        <f>'2-δικαιώμ'!O8+'5-αντίγρ'!O8</f>
        <v>10073.465224999996</v>
      </c>
      <c r="M8" s="285"/>
      <c r="N8" s="285">
        <f>'1-συμβολαια'!O8</f>
        <v>58389.636274999997</v>
      </c>
      <c r="O8" s="285">
        <f t="shared" si="0"/>
        <v>10073.465224999996</v>
      </c>
      <c r="P8" s="285">
        <f>'8-κ-15-17'!AG8</f>
        <v>74329.593000000008</v>
      </c>
      <c r="Q8" s="285">
        <f>'11-χαρτόσ'!L8+'13-ντιΜιΧο'!BV8</f>
        <v>0</v>
      </c>
      <c r="R8" s="285">
        <f>'13-ντιΜιΧο'!BU8</f>
        <v>300</v>
      </c>
      <c r="S8" s="386"/>
      <c r="T8" s="287"/>
      <c r="U8" s="287"/>
      <c r="V8" s="287"/>
      <c r="W8" s="287"/>
      <c r="X8" s="289"/>
    </row>
    <row r="9" spans="1:28">
      <c r="A9" s="715" t="s">
        <v>54</v>
      </c>
      <c r="B9" s="715"/>
      <c r="C9" s="715"/>
      <c r="D9" s="715"/>
      <c r="E9" s="261">
        <f>SUM(E3:E8)</f>
        <v>0</v>
      </c>
      <c r="F9" s="261">
        <f t="shared" ref="F9:R9" si="1">SUM(F3:F8)</f>
        <v>0</v>
      </c>
      <c r="G9" s="261">
        <f t="shared" si="1"/>
        <v>0</v>
      </c>
      <c r="H9" s="261">
        <f t="shared" si="1"/>
        <v>0</v>
      </c>
      <c r="I9" s="261">
        <f t="shared" si="1"/>
        <v>0</v>
      </c>
      <c r="J9" s="261">
        <f t="shared" si="1"/>
        <v>0</v>
      </c>
      <c r="K9" s="261">
        <f t="shared" si="1"/>
        <v>68908</v>
      </c>
      <c r="L9" s="261">
        <f t="shared" si="1"/>
        <v>43383.930449999985</v>
      </c>
      <c r="M9" s="261">
        <f t="shared" si="1"/>
        <v>7100</v>
      </c>
      <c r="N9" s="261">
        <f t="shared" si="1"/>
        <v>188174.27254999999</v>
      </c>
      <c r="O9" s="261">
        <f t="shared" si="1"/>
        <v>36283.930449999993</v>
      </c>
      <c r="P9" s="261">
        <f t="shared" si="1"/>
        <v>234459.18600000005</v>
      </c>
      <c r="Q9" s="261">
        <f t="shared" si="1"/>
        <v>460</v>
      </c>
      <c r="R9" s="261">
        <f t="shared" si="1"/>
        <v>10820</v>
      </c>
      <c r="S9" s="290">
        <f t="shared" ref="S9:X9" si="2">SUM(S3:S5)</f>
        <v>0</v>
      </c>
      <c r="T9" s="290">
        <f t="shared" si="2"/>
        <v>0</v>
      </c>
      <c r="U9" s="290">
        <f t="shared" si="2"/>
        <v>0</v>
      </c>
      <c r="V9" s="290">
        <f t="shared" si="2"/>
        <v>0</v>
      </c>
      <c r="W9" s="290">
        <f t="shared" si="2"/>
        <v>0</v>
      </c>
      <c r="X9" s="291">
        <f t="shared" si="2"/>
        <v>0</v>
      </c>
    </row>
    <row r="11" spans="1:28">
      <c r="T11" s="81"/>
      <c r="U11" s="81"/>
      <c r="V11" s="81"/>
      <c r="W11" s="81"/>
      <c r="X11" s="81"/>
      <c r="Y11" s="81"/>
      <c r="Z11" s="81"/>
      <c r="AA11" s="81"/>
      <c r="AB11" s="81"/>
    </row>
    <row r="12" spans="1:28">
      <c r="T12" s="81"/>
      <c r="U12" s="81"/>
      <c r="V12" s="81"/>
      <c r="W12" s="81"/>
      <c r="X12" s="81"/>
      <c r="Y12" s="81"/>
      <c r="Z12" s="81"/>
      <c r="AA12" s="81"/>
      <c r="AB12" s="81"/>
    </row>
    <row r="13" spans="1:28" s="5" customFormat="1">
      <c r="A13" s="54"/>
      <c r="B13" s="112"/>
      <c r="C13" s="113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81"/>
      <c r="T13" s="81"/>
      <c r="U13" s="81"/>
      <c r="V13" s="81"/>
      <c r="W13" s="81"/>
      <c r="X13" s="81"/>
      <c r="Y13" s="81"/>
      <c r="Z13" s="81"/>
      <c r="AA13" s="81"/>
      <c r="AB13" s="81"/>
    </row>
    <row r="14" spans="1:28" s="5" customFormat="1">
      <c r="A14" s="54"/>
      <c r="B14" s="112"/>
      <c r="C14" s="137"/>
      <c r="D14" s="311"/>
      <c r="E14" s="7"/>
      <c r="F14" s="7"/>
      <c r="G14" s="7"/>
      <c r="H14" s="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7"/>
      <c r="V14" s="7"/>
      <c r="W14" s="81"/>
      <c r="X14" s="81"/>
      <c r="Y14" s="81"/>
      <c r="Z14" s="81"/>
      <c r="AA14" s="81"/>
      <c r="AB14" s="81"/>
    </row>
    <row r="15" spans="1:28" s="5" customFormat="1">
      <c r="A15" s="54"/>
      <c r="B15" s="112"/>
      <c r="C15" s="138"/>
      <c r="D15" s="311"/>
      <c r="E15" s="7"/>
      <c r="F15" s="7"/>
      <c r="G15" s="7"/>
      <c r="H15" s="7"/>
      <c r="I15" s="4"/>
      <c r="J15" s="4"/>
      <c r="K15" s="311"/>
      <c r="L15" s="4"/>
      <c r="M15" s="54"/>
      <c r="N15" s="4"/>
      <c r="O15" s="4"/>
      <c r="P15" s="4"/>
      <c r="Q15" s="4"/>
      <c r="R15" s="4"/>
      <c r="S15" s="4"/>
      <c r="T15" s="4"/>
      <c r="U15" s="7"/>
      <c r="V15" s="7"/>
      <c r="W15" s="81"/>
      <c r="X15" s="81"/>
      <c r="Y15" s="81"/>
      <c r="Z15" s="81"/>
      <c r="AA15" s="81"/>
      <c r="AB15" s="81"/>
    </row>
    <row r="16" spans="1:28" s="5" customFormat="1">
      <c r="A16" s="54"/>
      <c r="B16" s="112"/>
      <c r="C16" s="113"/>
      <c r="D16" s="311"/>
      <c r="E16" s="7"/>
      <c r="F16" s="7"/>
      <c r="G16" s="7"/>
      <c r="H16" s="7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7"/>
      <c r="V16" s="7"/>
      <c r="W16" s="81"/>
      <c r="X16" s="81"/>
      <c r="Y16" s="81"/>
      <c r="Z16" s="81"/>
      <c r="AA16" s="81"/>
      <c r="AB16" s="81"/>
    </row>
    <row r="17" spans="1:28" s="5" customFormat="1">
      <c r="A17" s="54"/>
      <c r="B17" s="112"/>
      <c r="C17" s="113"/>
      <c r="D17" s="311"/>
      <c r="E17" s="7"/>
      <c r="F17" s="7"/>
      <c r="G17" s="7"/>
      <c r="H17" s="7"/>
      <c r="I17" s="4"/>
      <c r="J17" s="4"/>
      <c r="K17" s="311"/>
      <c r="L17" s="7"/>
      <c r="M17" s="7"/>
      <c r="N17" s="7"/>
      <c r="O17" s="7"/>
      <c r="P17" s="4"/>
      <c r="Q17" s="4"/>
      <c r="R17" s="4"/>
      <c r="S17" s="4"/>
      <c r="T17" s="4"/>
      <c r="U17" s="7"/>
      <c r="V17" s="7"/>
      <c r="W17" s="81"/>
      <c r="X17" s="81"/>
      <c r="Y17" s="81"/>
      <c r="Z17" s="81"/>
      <c r="AA17" s="81"/>
      <c r="AB17" s="81"/>
    </row>
    <row r="18" spans="1:28">
      <c r="D18" s="311"/>
      <c r="E18" s="7"/>
      <c r="F18" s="7"/>
      <c r="G18" s="7"/>
      <c r="H18" s="7"/>
      <c r="L18" s="7"/>
      <c r="M18" s="7"/>
      <c r="N18" s="7"/>
      <c r="O18" s="7"/>
      <c r="P18" s="4"/>
      <c r="Q18" s="4"/>
      <c r="R18" s="4"/>
      <c r="S18" s="4"/>
      <c r="T18" s="4"/>
      <c r="U18" s="54"/>
      <c r="V18" s="54"/>
      <c r="W18" s="81"/>
      <c r="X18" s="81"/>
      <c r="Y18" s="81"/>
      <c r="Z18" s="81"/>
      <c r="AA18" s="81"/>
      <c r="AB18" s="81"/>
    </row>
    <row r="19" spans="1:28">
      <c r="D19" s="311"/>
      <c r="E19" s="7"/>
      <c r="F19" s="7"/>
      <c r="G19" s="7"/>
      <c r="H19" s="7"/>
      <c r="L19" s="7"/>
      <c r="M19" s="7"/>
      <c r="N19" s="7"/>
      <c r="O19" s="7"/>
      <c r="P19" s="4"/>
      <c r="Q19" s="4"/>
      <c r="R19" s="4"/>
      <c r="S19" s="4"/>
      <c r="T19" s="4"/>
      <c r="U19" s="54"/>
      <c r="V19" s="54"/>
    </row>
    <row r="20" spans="1:28">
      <c r="D20" s="311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54"/>
      <c r="V20" s="54"/>
    </row>
    <row r="21" spans="1:28">
      <c r="D21" s="311"/>
      <c r="E21" s="7"/>
      <c r="F21" s="7"/>
      <c r="G21" s="7"/>
      <c r="H21" s="7"/>
      <c r="L21" s="7"/>
      <c r="M21" s="234"/>
      <c r="N21" s="7"/>
      <c r="O21" s="7"/>
      <c r="P21" s="4"/>
      <c r="Q21" s="4"/>
      <c r="R21" s="4"/>
      <c r="S21" s="4"/>
      <c r="T21" s="4"/>
      <c r="U21" s="54"/>
      <c r="V21" s="54"/>
    </row>
    <row r="22" spans="1:28">
      <c r="D22" s="311"/>
      <c r="E22" s="7"/>
      <c r="F22" s="7"/>
      <c r="G22" s="7"/>
      <c r="H22" s="7"/>
      <c r="L22" s="7"/>
      <c r="M22" s="234"/>
      <c r="N22" s="7"/>
      <c r="O22" s="7"/>
      <c r="P22" s="4"/>
      <c r="Q22" s="4"/>
      <c r="R22" s="4"/>
      <c r="S22" s="4"/>
      <c r="T22" s="4"/>
      <c r="U22" s="54"/>
      <c r="V22" s="54"/>
    </row>
    <row r="23" spans="1:28">
      <c r="D23" s="311"/>
      <c r="E23" s="7"/>
      <c r="F23" s="7"/>
      <c r="G23" s="7"/>
      <c r="H23" s="7"/>
      <c r="K23" s="311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1:28">
      <c r="D24" s="311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4"/>
      <c r="V24" s="54"/>
    </row>
    <row r="25" spans="1:28">
      <c r="D25" s="311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4"/>
      <c r="V25" s="54"/>
    </row>
    <row r="26" spans="1:28">
      <c r="D26" s="311"/>
      <c r="E26" s="7"/>
      <c r="F26" s="7"/>
      <c r="G26" s="7"/>
      <c r="H26" s="7"/>
      <c r="L26" s="7"/>
      <c r="M26" s="7"/>
      <c r="N26" s="7"/>
      <c r="O26" s="7"/>
      <c r="P26" s="4"/>
      <c r="Q26" s="4"/>
      <c r="R26" s="4"/>
      <c r="S26" s="4"/>
      <c r="T26" s="4"/>
      <c r="U26" s="54"/>
      <c r="V26" s="54"/>
    </row>
    <row r="27" spans="1:28">
      <c r="D27" s="311"/>
      <c r="E27" s="7"/>
      <c r="F27" s="7"/>
      <c r="G27" s="7"/>
      <c r="H27" s="7"/>
      <c r="L27" s="7"/>
      <c r="M27" s="7"/>
      <c r="N27" s="7"/>
      <c r="O27" s="7"/>
      <c r="P27" s="4"/>
      <c r="Q27" s="4"/>
      <c r="R27" s="4"/>
      <c r="S27" s="4"/>
      <c r="T27" s="4"/>
      <c r="U27" s="54"/>
      <c r="V27" s="54"/>
    </row>
    <row r="28" spans="1:28">
      <c r="D28" s="311"/>
      <c r="E28" s="7"/>
      <c r="F28" s="7"/>
      <c r="G28" s="7"/>
      <c r="H28" s="7"/>
      <c r="L28" s="7"/>
      <c r="M28" s="7"/>
      <c r="N28" s="7"/>
      <c r="O28" s="7"/>
      <c r="P28" s="4"/>
      <c r="Q28" s="4"/>
      <c r="R28" s="4"/>
      <c r="S28" s="4"/>
      <c r="T28" s="4"/>
      <c r="U28" s="54"/>
      <c r="V28" s="54"/>
    </row>
    <row r="29" spans="1:28">
      <c r="L29" s="7"/>
      <c r="M29" s="7"/>
      <c r="N29" s="7"/>
      <c r="O29" s="7"/>
      <c r="P29" s="4"/>
      <c r="Q29" s="4"/>
      <c r="R29" s="4"/>
      <c r="S29" s="4"/>
      <c r="T29" s="4"/>
    </row>
    <row r="30" spans="1:28">
      <c r="K30" s="311"/>
      <c r="L30" s="7"/>
      <c r="M30" s="7"/>
      <c r="N30" s="7"/>
      <c r="O30" s="7"/>
      <c r="P30" s="4"/>
    </row>
    <row r="31" spans="1:28">
      <c r="L31" s="7"/>
      <c r="M31" s="7"/>
      <c r="N31" s="7"/>
      <c r="O31" s="7"/>
      <c r="P31" s="4"/>
    </row>
    <row r="32" spans="1:28">
      <c r="L32" s="7"/>
      <c r="M32" s="7"/>
      <c r="N32" s="7"/>
      <c r="O32" s="7"/>
      <c r="P32" s="4"/>
    </row>
    <row r="33" spans="13:16">
      <c r="M33" s="7"/>
      <c r="N33" s="7"/>
      <c r="O33" s="7"/>
      <c r="P33" s="4"/>
    </row>
    <row r="34" spans="13:16">
      <c r="M34" s="7"/>
      <c r="N34" s="7"/>
      <c r="O34" s="7"/>
      <c r="P34" s="4"/>
    </row>
    <row r="35" spans="13:16">
      <c r="M35" s="7"/>
      <c r="N35" s="7"/>
      <c r="O35" s="7"/>
      <c r="P35" s="4"/>
    </row>
    <row r="36" spans="13:16">
      <c r="M36" s="7"/>
      <c r="N36" s="7"/>
      <c r="O36" s="7"/>
      <c r="P36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9:D9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I28" sqref="I28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733" t="s">
        <v>73</v>
      </c>
      <c r="B1" s="733"/>
      <c r="C1" s="733"/>
      <c r="D1" s="733"/>
      <c r="E1" s="733"/>
      <c r="F1" s="733"/>
      <c r="G1" s="733"/>
      <c r="H1" s="733"/>
      <c r="I1" s="733"/>
      <c r="J1" s="733"/>
      <c r="K1" s="733"/>
      <c r="L1" s="733"/>
      <c r="M1" s="733"/>
      <c r="N1" s="733"/>
      <c r="O1" s="733"/>
      <c r="P1" s="733"/>
      <c r="Q1" s="733"/>
    </row>
    <row r="2" spans="1:23" s="8" customFormat="1" ht="23.25" customHeight="1" thickBot="1">
      <c r="A2" s="264" t="s">
        <v>19</v>
      </c>
      <c r="B2" s="734" t="s">
        <v>29</v>
      </c>
      <c r="C2" s="735"/>
      <c r="D2" s="736"/>
      <c r="E2" s="737" t="s">
        <v>82</v>
      </c>
      <c r="F2" s="738"/>
      <c r="G2" s="738"/>
      <c r="H2" s="739"/>
      <c r="I2" s="740" t="s">
        <v>82</v>
      </c>
      <c r="J2" s="741"/>
      <c r="K2" s="741"/>
      <c r="L2" s="742"/>
      <c r="M2" s="265" t="s">
        <v>36</v>
      </c>
      <c r="N2" s="265" t="s">
        <v>37</v>
      </c>
      <c r="O2" s="265" t="s">
        <v>38</v>
      </c>
      <c r="P2" s="265" t="s">
        <v>39</v>
      </c>
      <c r="Q2" s="265" t="s">
        <v>40</v>
      </c>
    </row>
    <row r="3" spans="1:23" s="17" customFormat="1">
      <c r="A3" s="29">
        <f>'1-συμβολαια'!A3</f>
        <v>7893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23" s="17" customFormat="1">
      <c r="A6" s="29">
        <f>'1-συμβολαια'!A6</f>
        <v>7894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23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23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10" spans="1:23" ht="15.75" customHeight="1">
      <c r="B10" s="730" t="s">
        <v>101</v>
      </c>
      <c r="C10" s="730"/>
      <c r="D10" s="730"/>
      <c r="E10" s="730"/>
      <c r="F10" s="730"/>
      <c r="G10" s="730"/>
      <c r="H10" s="730"/>
      <c r="I10" s="730"/>
      <c r="J10" s="730"/>
      <c r="K10" s="730"/>
      <c r="L10" s="3"/>
      <c r="M10" s="3"/>
      <c r="N10" s="3"/>
      <c r="O10" s="3"/>
      <c r="P10" s="3"/>
      <c r="Q10" s="3"/>
    </row>
    <row r="11" spans="1:23" ht="15.75" customHeight="1">
      <c r="C11" s="732" t="s">
        <v>102</v>
      </c>
      <c r="D11" s="732"/>
      <c r="E11" s="732"/>
      <c r="F11" s="732"/>
      <c r="G11" s="732"/>
      <c r="H11" s="732"/>
      <c r="I11" s="732"/>
      <c r="J11" s="732"/>
      <c r="K11" s="732"/>
      <c r="L11" s="3"/>
      <c r="M11" s="3"/>
      <c r="N11" s="3"/>
      <c r="O11" s="3"/>
      <c r="P11" s="3"/>
      <c r="Q11" s="3"/>
    </row>
    <row r="12" spans="1:23" ht="15.75" customHeight="1">
      <c r="D12" s="730" t="s">
        <v>274</v>
      </c>
      <c r="E12" s="730"/>
      <c r="F12" s="730"/>
      <c r="G12" s="730"/>
      <c r="H12" s="730"/>
      <c r="I12" s="730"/>
      <c r="J12" s="730"/>
      <c r="K12" s="730"/>
      <c r="L12" s="730"/>
      <c r="M12" s="730"/>
      <c r="N12" s="730"/>
      <c r="O12" s="730"/>
      <c r="P12" s="3"/>
      <c r="Q12" s="3"/>
    </row>
    <row r="13" spans="1:23" s="5" customFormat="1" ht="15.75" customHeight="1">
      <c r="A13" s="54"/>
      <c r="B13" s="262"/>
      <c r="C13" s="262"/>
      <c r="D13" s="263"/>
      <c r="E13" s="732" t="s">
        <v>422</v>
      </c>
      <c r="F13" s="732"/>
      <c r="G13" s="732"/>
      <c r="H13" s="732"/>
      <c r="I13" s="732"/>
      <c r="J13" s="732"/>
      <c r="K13" s="732"/>
      <c r="L13" s="732"/>
      <c r="M13" s="732"/>
      <c r="N13" s="3"/>
      <c r="O13" s="3"/>
      <c r="P13" s="3"/>
      <c r="Q13" s="3"/>
    </row>
    <row r="14" spans="1:23" s="5" customFormat="1" ht="15.75" customHeight="1">
      <c r="A14" s="54"/>
      <c r="B14" s="262"/>
      <c r="C14" s="262"/>
      <c r="D14" s="263"/>
      <c r="E14" s="6"/>
      <c r="F14" s="730" t="s">
        <v>116</v>
      </c>
      <c r="G14" s="730"/>
      <c r="H14" s="730"/>
      <c r="I14" s="730"/>
      <c r="J14" s="730"/>
      <c r="K14" s="730"/>
      <c r="L14" s="730"/>
      <c r="M14" s="730"/>
      <c r="N14" s="730"/>
      <c r="O14" s="730"/>
      <c r="P14" s="730"/>
      <c r="Q14" s="3"/>
    </row>
    <row r="15" spans="1:23" s="5" customFormat="1" ht="15.75" customHeight="1">
      <c r="A15" s="54"/>
      <c r="B15" s="262"/>
      <c r="C15" s="262"/>
      <c r="D15" s="263"/>
      <c r="E15" s="6"/>
      <c r="F15" s="6"/>
      <c r="G15" s="732" t="s">
        <v>423</v>
      </c>
      <c r="H15" s="732"/>
      <c r="I15" s="732"/>
      <c r="J15" s="732"/>
      <c r="K15" s="732"/>
      <c r="L15" s="732"/>
      <c r="M15" s="732"/>
      <c r="N15" s="732"/>
      <c r="O15" s="732"/>
      <c r="P15" s="732"/>
      <c r="Q15" s="732"/>
    </row>
    <row r="16" spans="1:23" s="5" customFormat="1" ht="15.75" customHeight="1">
      <c r="A16" s="54"/>
      <c r="B16" s="262"/>
      <c r="C16" s="262"/>
      <c r="D16" s="263"/>
      <c r="E16" s="6"/>
      <c r="F16" s="6"/>
      <c r="G16" s="256"/>
      <c r="H16" s="730" t="s">
        <v>103</v>
      </c>
      <c r="I16" s="730"/>
      <c r="J16" s="730"/>
      <c r="K16" s="730"/>
      <c r="L16" s="730"/>
      <c r="M16" s="730"/>
      <c r="N16" s="730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54"/>
      <c r="B17" s="262"/>
      <c r="C17" s="262"/>
      <c r="D17" s="263"/>
      <c r="E17" s="6"/>
      <c r="F17" s="6"/>
      <c r="G17" s="256"/>
      <c r="H17" s="6"/>
      <c r="I17" s="732" t="s">
        <v>104</v>
      </c>
      <c r="J17" s="732"/>
      <c r="K17" s="732"/>
      <c r="L17" s="732"/>
      <c r="M17" s="732"/>
      <c r="N17" s="732"/>
      <c r="O17" s="732"/>
      <c r="P17" s="732"/>
      <c r="Q17" s="732"/>
      <c r="R17" s="732"/>
      <c r="S17" s="3"/>
      <c r="T17" s="3"/>
      <c r="U17" s="3"/>
      <c r="V17" s="3"/>
      <c r="W17" s="3"/>
    </row>
    <row r="18" spans="1:23" s="5" customFormat="1" ht="15.75" customHeight="1">
      <c r="A18" s="54"/>
      <c r="B18" s="262"/>
      <c r="C18" s="262"/>
      <c r="D18" s="263"/>
      <c r="E18" s="6"/>
      <c r="F18" s="6"/>
      <c r="G18" s="256"/>
      <c r="H18" s="6"/>
      <c r="I18" s="6"/>
      <c r="J18" s="730" t="s">
        <v>105</v>
      </c>
      <c r="K18" s="730"/>
      <c r="L18" s="730"/>
      <c r="M18" s="730"/>
      <c r="N18" s="730"/>
      <c r="O18" s="730"/>
      <c r="P18" s="730"/>
      <c r="Q18" s="730"/>
      <c r="R18" s="3"/>
      <c r="S18" s="3"/>
      <c r="T18" s="3"/>
      <c r="U18" s="3"/>
      <c r="V18" s="3"/>
      <c r="W18" s="3"/>
    </row>
    <row r="19" spans="1:23" s="5" customFormat="1" ht="15.75" customHeight="1">
      <c r="A19" s="54"/>
      <c r="B19" s="262"/>
      <c r="C19" s="262"/>
      <c r="D19" s="263"/>
      <c r="E19" s="6"/>
      <c r="F19" s="6"/>
      <c r="G19" s="256"/>
      <c r="H19" s="6"/>
      <c r="I19" s="6"/>
      <c r="J19" s="6"/>
      <c r="K19" s="731" t="s">
        <v>117</v>
      </c>
      <c r="L19" s="731"/>
      <c r="M19" s="731"/>
      <c r="N19" s="731"/>
      <c r="O19" s="731"/>
      <c r="P19" s="731"/>
      <c r="Q19" s="731"/>
      <c r="R19" s="731"/>
      <c r="S19" s="731"/>
      <c r="T19" s="731"/>
      <c r="U19" s="731"/>
      <c r="V19" s="3"/>
      <c r="W19" s="3"/>
    </row>
    <row r="20" spans="1:23" s="5" customFormat="1" ht="15.75" customHeight="1">
      <c r="A20" s="54"/>
      <c r="B20" s="262"/>
      <c r="C20" s="262"/>
      <c r="D20" s="263"/>
      <c r="E20" s="6"/>
      <c r="F20" s="6"/>
      <c r="G20" s="256"/>
      <c r="H20" s="6"/>
      <c r="I20" s="6"/>
      <c r="J20" s="6"/>
      <c r="K20" s="6"/>
      <c r="L20" s="730" t="s">
        <v>106</v>
      </c>
      <c r="M20" s="730"/>
      <c r="N20" s="730"/>
      <c r="O20" s="730"/>
      <c r="P20" s="730"/>
      <c r="Q20" s="730"/>
      <c r="R20" s="730"/>
      <c r="S20" s="730"/>
      <c r="T20" s="3"/>
      <c r="U20" s="3"/>
      <c r="V20" s="3"/>
      <c r="W20" s="3"/>
    </row>
    <row r="21" spans="1:23" s="5" customFormat="1" ht="15.75" customHeight="1">
      <c r="A21" s="54"/>
      <c r="B21" s="262"/>
      <c r="C21" s="262"/>
      <c r="D21" s="263"/>
      <c r="E21" s="6"/>
      <c r="F21" s="6"/>
      <c r="G21" s="256"/>
      <c r="H21" s="6"/>
      <c r="I21" s="6"/>
      <c r="J21" s="6"/>
      <c r="K21" s="6"/>
      <c r="L21" s="3"/>
      <c r="M21" s="732" t="s">
        <v>107</v>
      </c>
      <c r="N21" s="732"/>
      <c r="O21" s="732"/>
      <c r="P21" s="732"/>
      <c r="Q21" s="732"/>
      <c r="R21" s="732"/>
      <c r="S21" s="732"/>
      <c r="T21" s="732"/>
      <c r="U21" s="3"/>
      <c r="V21" s="3"/>
      <c r="W21" s="3"/>
    </row>
    <row r="22" spans="1:23" s="5" customFormat="1" ht="15.75" customHeight="1">
      <c r="A22" s="54"/>
      <c r="B22" s="262"/>
      <c r="C22" s="262"/>
      <c r="D22" s="263"/>
      <c r="E22" s="6"/>
      <c r="F22" s="6"/>
      <c r="G22" s="256"/>
      <c r="H22" s="6"/>
      <c r="I22" s="6"/>
      <c r="J22" s="6"/>
      <c r="K22" s="6"/>
      <c r="L22" s="3"/>
      <c r="M22" s="3"/>
      <c r="N22" s="730" t="s">
        <v>108</v>
      </c>
      <c r="O22" s="730"/>
      <c r="P22" s="730"/>
      <c r="Q22" s="730"/>
      <c r="R22" s="730"/>
      <c r="S22" s="730"/>
      <c r="T22" s="730"/>
      <c r="U22" s="730"/>
      <c r="V22" s="730"/>
      <c r="W22" s="730"/>
    </row>
    <row r="23" spans="1:23" s="5" customFormat="1" ht="15.75" customHeight="1">
      <c r="A23" s="54"/>
      <c r="B23" s="262"/>
      <c r="C23" s="262"/>
      <c r="D23" s="263"/>
      <c r="E23" s="6"/>
      <c r="F23" s="6"/>
      <c r="G23" s="256"/>
      <c r="H23" s="256"/>
      <c r="I23" s="256"/>
      <c r="J23" s="256"/>
      <c r="K23" s="256"/>
      <c r="L23" s="256"/>
      <c r="M23" s="256"/>
      <c r="N23" s="256"/>
      <c r="O23" s="256"/>
      <c r="P23" s="256"/>
      <c r="Q23" s="256"/>
    </row>
  </sheetData>
  <mergeCells count="17">
    <mergeCell ref="H16:N16"/>
    <mergeCell ref="I17:R17"/>
    <mergeCell ref="C11:K11"/>
    <mergeCell ref="D12:O12"/>
    <mergeCell ref="E13:M13"/>
    <mergeCell ref="F14:P14"/>
    <mergeCell ref="G15:Q15"/>
    <mergeCell ref="A1:Q1"/>
    <mergeCell ref="B2:D2"/>
    <mergeCell ref="E2:H2"/>
    <mergeCell ref="I2:L2"/>
    <mergeCell ref="B10:K10"/>
    <mergeCell ref="J18:Q18"/>
    <mergeCell ref="K19:U19"/>
    <mergeCell ref="L20:S20"/>
    <mergeCell ref="M21:T21"/>
    <mergeCell ref="N22:W2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A6" sqref="A6:XFD8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748" t="s">
        <v>64</v>
      </c>
      <c r="B1" s="748"/>
      <c r="C1" s="750" t="s">
        <v>65</v>
      </c>
      <c r="D1" s="750"/>
      <c r="E1" s="748" t="s">
        <v>0</v>
      </c>
      <c r="F1" s="748"/>
      <c r="G1" s="747" t="s">
        <v>10</v>
      </c>
      <c r="H1" s="747"/>
      <c r="I1" s="747"/>
      <c r="J1" s="748" t="s">
        <v>8</v>
      </c>
      <c r="K1" s="748"/>
      <c r="L1" s="751" t="s">
        <v>424</v>
      </c>
      <c r="M1" s="752"/>
      <c r="N1" s="752"/>
      <c r="O1" s="753"/>
      <c r="P1" s="749" t="s">
        <v>63</v>
      </c>
      <c r="Q1" s="749"/>
      <c r="R1" s="747" t="s">
        <v>53</v>
      </c>
      <c r="S1" s="747"/>
      <c r="T1" s="745" t="s">
        <v>44</v>
      </c>
      <c r="U1" s="743" t="s">
        <v>82</v>
      </c>
      <c r="V1" s="743"/>
      <c r="W1" s="743"/>
      <c r="X1" s="743"/>
      <c r="Y1" s="743"/>
      <c r="Z1" s="743"/>
      <c r="AA1" s="743"/>
      <c r="AB1" s="743"/>
      <c r="AC1" s="743"/>
    </row>
    <row r="2" spans="1:35" s="10" customFormat="1" ht="15.75" customHeight="1" thickBot="1">
      <c r="A2" s="93"/>
      <c r="B2" s="47"/>
      <c r="C2" s="82"/>
      <c r="D2" s="50" t="s">
        <v>66</v>
      </c>
      <c r="E2" s="94"/>
      <c r="F2" s="48" t="s">
        <v>66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66</v>
      </c>
      <c r="L2" s="70" t="s">
        <v>304</v>
      </c>
      <c r="M2" s="70" t="s">
        <v>308</v>
      </c>
      <c r="N2" s="70" t="s">
        <v>309</v>
      </c>
      <c r="O2" s="260" t="s">
        <v>29</v>
      </c>
      <c r="P2" s="56" t="s">
        <v>23</v>
      </c>
      <c r="Q2" s="49" t="s">
        <v>66</v>
      </c>
      <c r="R2" s="70" t="s">
        <v>23</v>
      </c>
      <c r="S2" s="30" t="s">
        <v>66</v>
      </c>
      <c r="T2" s="746"/>
      <c r="U2" s="744"/>
      <c r="V2" s="744"/>
      <c r="W2" s="744"/>
      <c r="X2" s="744"/>
      <c r="Y2" s="744"/>
      <c r="Z2" s="744"/>
      <c r="AA2" s="744"/>
      <c r="AB2" s="744"/>
      <c r="AC2" s="744"/>
    </row>
    <row r="3" spans="1:35" s="17" customFormat="1">
      <c r="A3" s="12">
        <f>'1-συμβολαια'!A3</f>
        <v>7893</v>
      </c>
      <c r="B3" s="46"/>
      <c r="C3" s="77">
        <f>'1-συμβολαια'!B3</f>
        <v>31885</v>
      </c>
      <c r="D3" s="18"/>
      <c r="E3" s="89" t="str">
        <f>'1-συμβολαια'!C3</f>
        <v>δάνειο τοκοχρεωλητικό</v>
      </c>
      <c r="F3" s="13"/>
      <c r="G3" s="14" t="str">
        <f>'4-πολλυπρ'!D3</f>
        <v>εθνικη[τακαςΚαβαλας</v>
      </c>
      <c r="H3" s="14" t="str">
        <f>'4-πολλυπρ'!I3</f>
        <v>219-125 = βασιλουδηςΒασιλειος[στυλ -βιλελμινης</v>
      </c>
      <c r="I3" s="19"/>
      <c r="J3" s="19">
        <f>'1-συμβολαια'!D3</f>
        <v>3000000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7">
        <f>'1-συμβολαια'!B4</f>
        <v>0</v>
      </c>
      <c r="D4" s="18"/>
      <c r="E4" s="89" t="str">
        <f>'1-συμβολαια'!C4</f>
        <v>υποθήκη</v>
      </c>
      <c r="F4" s="13"/>
      <c r="G4" s="14" t="str">
        <f>'4-πολλυπρ'!D4</f>
        <v>εθνικη[τακαςΚαβαλας</v>
      </c>
      <c r="H4" s="14" t="str">
        <f>'4-πολλυπρ'!I4</f>
        <v>219-125 = βασιλουδηςΒασιλειος[στυλ -βιλελμινης</v>
      </c>
      <c r="I4" s="19"/>
      <c r="J4" s="19">
        <f>'1-συμβολαια'!D4</f>
        <v>3300000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6"/>
      <c r="C5" s="77">
        <f>'1-συμβολαια'!B5</f>
        <v>0</v>
      </c>
      <c r="D5" s="18"/>
      <c r="E5" s="89" t="str">
        <f>'1-συμβολαια'!C5</f>
        <v>δανείου ΤΟΚΟΙ</v>
      </c>
      <c r="F5" s="13"/>
      <c r="G5" s="14" t="str">
        <f>'4-πολλυπρ'!D5</f>
        <v>εθνικη[τακαςΚαβαλας</v>
      </c>
      <c r="H5" s="14" t="str">
        <f>'4-πολλυπρ'!I5</f>
        <v>219-125 = βασιλουδηςΒασιλειος[στυλ -βιλελμινης</v>
      </c>
      <c r="I5" s="19"/>
      <c r="J5" s="19">
        <f>'1-συμβολαια'!D5</f>
        <v>5717661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8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7894</v>
      </c>
      <c r="B6" s="46"/>
      <c r="C6" s="77">
        <f>'1-συμβολαια'!B6</f>
        <v>31885</v>
      </c>
      <c r="D6" s="18"/>
      <c r="E6" s="89" t="str">
        <f>'1-συμβολαια'!C6</f>
        <v>δάνειο τοκοχρεωλητικό</v>
      </c>
      <c r="F6" s="13"/>
      <c r="G6" s="14">
        <f>'4-πολλυπρ'!D9</f>
        <v>0</v>
      </c>
      <c r="H6" s="14">
        <f>'4-πολλυπρ'!I9</f>
        <v>0</v>
      </c>
      <c r="I6" s="19"/>
      <c r="J6" s="19">
        <f>'1-συμβολαια'!D6</f>
        <v>3000000</v>
      </c>
      <c r="K6" s="19"/>
      <c r="L6" s="26">
        <f>'11-χαρτόσ'!D9</f>
        <v>0</v>
      </c>
      <c r="M6" s="26"/>
      <c r="N6" s="26"/>
      <c r="O6" s="20"/>
      <c r="P6" s="16" t="e">
        <f>#REF!-R6</f>
        <v>#REF!</v>
      </c>
      <c r="Q6" s="15"/>
      <c r="R6" s="21">
        <f>'5-αντίγρ'!Q9</f>
        <v>0</v>
      </c>
      <c r="S6" s="22"/>
      <c r="T6" s="23"/>
      <c r="U6" s="83"/>
      <c r="V6" s="83"/>
      <c r="W6" s="78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0</v>
      </c>
      <c r="B7" s="46"/>
      <c r="C7" s="77">
        <f>'1-συμβολαια'!B7</f>
        <v>0</v>
      </c>
      <c r="D7" s="18"/>
      <c r="E7" s="89" t="str">
        <f>'1-συμβολαια'!C7</f>
        <v>υποθήκη</v>
      </c>
      <c r="F7" s="13"/>
      <c r="G7" s="14">
        <f>'4-πολλυπρ'!D10</f>
        <v>0</v>
      </c>
      <c r="H7" s="14">
        <f>'4-πολλυπρ'!I10</f>
        <v>0</v>
      </c>
      <c r="I7" s="19"/>
      <c r="J7" s="19">
        <f>'1-συμβολαια'!D7</f>
        <v>3300000</v>
      </c>
      <c r="K7" s="19"/>
      <c r="L7" s="26">
        <f>'11-χαρτόσ'!D10</f>
        <v>0</v>
      </c>
      <c r="M7" s="26"/>
      <c r="N7" s="26"/>
      <c r="O7" s="20"/>
      <c r="P7" s="16" t="e">
        <f>#REF!-R7</f>
        <v>#REF!</v>
      </c>
      <c r="Q7" s="15"/>
      <c r="R7" s="21">
        <f>'5-αντίγρ'!Q10</f>
        <v>0</v>
      </c>
      <c r="S7" s="22"/>
      <c r="T7" s="23"/>
      <c r="U7" s="83"/>
      <c r="V7" s="83"/>
      <c r="W7" s="78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46"/>
      <c r="C8" s="77">
        <f>'1-συμβολαια'!B8</f>
        <v>0</v>
      </c>
      <c r="D8" s="18"/>
      <c r="E8" s="89" t="str">
        <f>'1-συμβολαια'!C8</f>
        <v>δανείου ΤΟΚΟΙ</v>
      </c>
      <c r="F8" s="13"/>
      <c r="G8" s="14">
        <f>'4-πολλυπρ'!D11</f>
        <v>0</v>
      </c>
      <c r="H8" s="14">
        <f>'4-πολλυπρ'!I11</f>
        <v>0</v>
      </c>
      <c r="I8" s="19"/>
      <c r="J8" s="19">
        <f>'1-συμβολαια'!D8</f>
        <v>5717661</v>
      </c>
      <c r="K8" s="19"/>
      <c r="L8" s="26">
        <f>'11-χαρτόσ'!D11</f>
        <v>0</v>
      </c>
      <c r="M8" s="26"/>
      <c r="N8" s="26"/>
      <c r="O8" s="20"/>
      <c r="P8" s="16" t="e">
        <f>#REF!-R8</f>
        <v>#REF!</v>
      </c>
      <c r="Q8" s="15"/>
      <c r="R8" s="21">
        <f>'5-αντίγρ'!Q11</f>
        <v>0</v>
      </c>
      <c r="S8" s="22"/>
      <c r="T8" s="23"/>
      <c r="U8" s="83"/>
      <c r="V8" s="83"/>
      <c r="W8" s="78"/>
      <c r="X8" s="24"/>
      <c r="Y8" s="24"/>
      <c r="Z8" s="24"/>
      <c r="AA8" s="24"/>
      <c r="AB8" s="24"/>
      <c r="AC8" s="24"/>
    </row>
    <row r="9" spans="1:35">
      <c r="A9" s="507" t="s">
        <v>54</v>
      </c>
      <c r="B9" s="508"/>
      <c r="C9" s="508"/>
      <c r="D9" s="508"/>
      <c r="E9" s="508"/>
      <c r="F9" s="508"/>
      <c r="G9" s="508"/>
      <c r="H9" s="508"/>
      <c r="I9" s="508"/>
      <c r="J9" s="508"/>
      <c r="K9" s="41"/>
      <c r="L9" s="1">
        <f>SUM(L3:L5)</f>
        <v>0</v>
      </c>
      <c r="M9" s="1"/>
      <c r="N9" s="1"/>
      <c r="O9" s="1">
        <f>SUM(O3:O5)</f>
        <v>0</v>
      </c>
      <c r="P9" s="34" t="e">
        <f>SUM(P3:P5)</f>
        <v>#REF!</v>
      </c>
      <c r="Q9" s="1">
        <f>SUM(Q3:Q5)</f>
        <v>0</v>
      </c>
      <c r="R9" s="1">
        <f>SUM(R3:R5)</f>
        <v>0</v>
      </c>
      <c r="S9" s="1">
        <f>SUM(S3:S5)</f>
        <v>0</v>
      </c>
      <c r="T9" s="3"/>
      <c r="U9" s="79"/>
      <c r="V9" s="79"/>
    </row>
    <row r="10" spans="1:35">
      <c r="T10" s="123"/>
    </row>
    <row r="11" spans="1:35" ht="15.75" customHeight="1">
      <c r="T11" s="123"/>
      <c r="U11" s="730" t="s">
        <v>109</v>
      </c>
      <c r="V11" s="730"/>
      <c r="W11" s="730"/>
      <c r="X11" s="730"/>
      <c r="Y11" s="730"/>
      <c r="Z11" s="730"/>
      <c r="AA11" s="730"/>
      <c r="AB11" s="730"/>
      <c r="AC11" s="730"/>
      <c r="AD11" s="121"/>
      <c r="AE11" s="121"/>
      <c r="AF11" s="121"/>
      <c r="AG11" s="121"/>
      <c r="AH11" s="116"/>
      <c r="AI11" s="116"/>
    </row>
    <row r="12" spans="1:35" ht="15.75" customHeight="1">
      <c r="T12" s="123"/>
      <c r="U12" s="122"/>
      <c r="V12" s="732" t="s">
        <v>110</v>
      </c>
      <c r="W12" s="732"/>
      <c r="X12" s="732"/>
      <c r="Y12" s="732"/>
      <c r="Z12" s="732"/>
      <c r="AA12" s="732"/>
      <c r="AB12" s="732"/>
      <c r="AC12" s="732"/>
      <c r="AD12" s="732"/>
      <c r="AE12" s="116"/>
      <c r="AF12" s="116"/>
      <c r="AG12" s="116"/>
      <c r="AH12" s="116"/>
      <c r="AI12" s="116"/>
    </row>
    <row r="13" spans="1:35" ht="15.75" customHeight="1">
      <c r="T13" s="123"/>
      <c r="U13" s="122"/>
      <c r="V13" s="122"/>
      <c r="W13" s="730" t="s">
        <v>111</v>
      </c>
      <c r="X13" s="730"/>
      <c r="Y13" s="730"/>
      <c r="Z13" s="730"/>
      <c r="AA13" s="730"/>
      <c r="AB13" s="730"/>
      <c r="AC13" s="730"/>
      <c r="AD13" s="730"/>
      <c r="AE13" s="730"/>
      <c r="AF13" s="116"/>
      <c r="AG13" s="116"/>
      <c r="AH13" s="116"/>
      <c r="AI13" s="116"/>
    </row>
    <row r="14" spans="1:35" ht="15.75">
      <c r="U14" s="122"/>
      <c r="V14" s="122"/>
      <c r="W14" s="122"/>
      <c r="X14" s="732" t="s">
        <v>112</v>
      </c>
      <c r="Y14" s="732"/>
      <c r="Z14" s="732"/>
      <c r="AA14" s="732"/>
      <c r="AB14" s="732"/>
      <c r="AC14" s="732"/>
      <c r="AD14" s="732"/>
      <c r="AE14" s="732"/>
      <c r="AF14" s="732"/>
      <c r="AG14" s="116"/>
      <c r="AH14" s="116"/>
      <c r="AI14" s="116"/>
    </row>
    <row r="15" spans="1:35" ht="15.75">
      <c r="U15" s="122"/>
      <c r="V15" s="122"/>
      <c r="W15" s="122"/>
      <c r="X15" s="122"/>
      <c r="Y15" s="730" t="s">
        <v>113</v>
      </c>
      <c r="Z15" s="730"/>
      <c r="AA15" s="730"/>
      <c r="AB15" s="730"/>
      <c r="AC15" s="730"/>
      <c r="AD15" s="730"/>
      <c r="AE15" s="730"/>
      <c r="AF15" s="730"/>
      <c r="AG15" s="730"/>
      <c r="AH15" s="116"/>
      <c r="AI15" s="116"/>
    </row>
    <row r="16" spans="1:35" ht="15.75">
      <c r="U16" s="122"/>
      <c r="V16" s="122"/>
      <c r="W16" s="122"/>
      <c r="X16" s="122"/>
      <c r="Y16" s="122"/>
      <c r="Z16" s="732" t="s">
        <v>114</v>
      </c>
      <c r="AA16" s="732"/>
      <c r="AB16" s="732"/>
      <c r="AC16" s="732"/>
      <c r="AD16" s="732"/>
      <c r="AE16" s="732"/>
      <c r="AF16" s="732"/>
      <c r="AG16" s="732"/>
      <c r="AH16" s="732"/>
      <c r="AI16" s="116"/>
    </row>
    <row r="17" spans="21:35" ht="15.75">
      <c r="U17" s="122"/>
      <c r="V17" s="122"/>
      <c r="W17" s="122"/>
      <c r="X17" s="122"/>
      <c r="Y17" s="122"/>
      <c r="Z17" s="122"/>
      <c r="AA17" s="730" t="s">
        <v>115</v>
      </c>
      <c r="AB17" s="730"/>
      <c r="AC17" s="730"/>
      <c r="AD17" s="730"/>
      <c r="AE17" s="730"/>
      <c r="AF17" s="730"/>
      <c r="AG17" s="730"/>
      <c r="AH17" s="730"/>
      <c r="AI17" s="730"/>
    </row>
  </sheetData>
  <mergeCells count="18">
    <mergeCell ref="A9:J9"/>
    <mergeCell ref="E1:F1"/>
    <mergeCell ref="P1:Q1"/>
    <mergeCell ref="A1:B1"/>
    <mergeCell ref="C1:D1"/>
    <mergeCell ref="G1:I1"/>
    <mergeCell ref="J1:K1"/>
    <mergeCell ref="L1:O1"/>
    <mergeCell ref="U11:AC11"/>
    <mergeCell ref="V12:AD12"/>
    <mergeCell ref="U1:AC2"/>
    <mergeCell ref="T1:T2"/>
    <mergeCell ref="R1:S1"/>
    <mergeCell ref="W13:AE13"/>
    <mergeCell ref="X14:AF14"/>
    <mergeCell ref="Y15:AG15"/>
    <mergeCell ref="Z16:AH16"/>
    <mergeCell ref="AA17:AI17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E23" sqref="E2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2" customFormat="1" ht="32.25" customHeight="1">
      <c r="A1" s="758" t="s">
        <v>31</v>
      </c>
      <c r="B1" s="759"/>
      <c r="C1" s="759"/>
      <c r="D1" s="759"/>
      <c r="E1" s="760"/>
      <c r="F1" s="761" t="s">
        <v>277</v>
      </c>
      <c r="G1" s="762"/>
      <c r="H1" s="762"/>
      <c r="I1" s="763"/>
      <c r="J1" s="754" t="s">
        <v>278</v>
      </c>
      <c r="K1" s="755"/>
      <c r="L1" s="755"/>
      <c r="M1" s="755"/>
      <c r="N1" s="755"/>
      <c r="O1" s="755"/>
      <c r="P1" s="755"/>
      <c r="Q1" s="755"/>
      <c r="R1" s="755"/>
      <c r="S1" s="755"/>
      <c r="T1" s="755"/>
      <c r="U1" s="755"/>
      <c r="V1" s="755"/>
      <c r="W1" s="755"/>
      <c r="X1" s="755"/>
      <c r="Y1" s="756"/>
      <c r="Z1" s="764" t="s">
        <v>279</v>
      </c>
      <c r="AA1" s="765"/>
      <c r="AB1" s="765"/>
      <c r="AC1" s="766"/>
      <c r="AD1" s="754" t="s">
        <v>280</v>
      </c>
      <c r="AE1" s="755"/>
      <c r="AF1" s="755"/>
      <c r="AG1" s="755"/>
      <c r="AH1" s="755"/>
      <c r="AI1" s="755"/>
      <c r="AJ1" s="755"/>
      <c r="AK1" s="755"/>
      <c r="AL1" s="755"/>
      <c r="AM1" s="755"/>
      <c r="AN1" s="755"/>
      <c r="AO1" s="755"/>
      <c r="AP1" s="755"/>
      <c r="AQ1" s="755"/>
      <c r="AR1" s="755"/>
      <c r="AS1" s="756"/>
      <c r="AT1" s="761" t="s">
        <v>281</v>
      </c>
      <c r="AU1" s="762"/>
      <c r="AV1" s="762"/>
      <c r="AW1" s="763"/>
      <c r="AX1" s="754" t="s">
        <v>282</v>
      </c>
      <c r="AY1" s="755"/>
      <c r="AZ1" s="755"/>
      <c r="BA1" s="755"/>
      <c r="BB1" s="755"/>
      <c r="BC1" s="755"/>
      <c r="BD1" s="755"/>
      <c r="BE1" s="755"/>
      <c r="BF1" s="755"/>
      <c r="BG1" s="755"/>
      <c r="BH1" s="755"/>
      <c r="BI1" s="755"/>
      <c r="BJ1" s="755"/>
      <c r="BK1" s="755"/>
      <c r="BL1" s="755"/>
      <c r="BM1" s="756"/>
    </row>
    <row r="2" spans="1:65" s="4" customFormat="1" ht="23.25" customHeight="1">
      <c r="A2" s="194" t="s">
        <v>19</v>
      </c>
      <c r="B2" s="194" t="s">
        <v>283</v>
      </c>
      <c r="C2" s="195" t="s">
        <v>284</v>
      </c>
      <c r="D2" s="523" t="s">
        <v>29</v>
      </c>
      <c r="E2" s="729"/>
      <c r="F2" s="196" t="s">
        <v>285</v>
      </c>
      <c r="G2" s="194" t="s">
        <v>18</v>
      </c>
      <c r="H2" s="196" t="s">
        <v>23</v>
      </c>
      <c r="I2" s="197" t="s">
        <v>82</v>
      </c>
      <c r="J2" s="198" t="s">
        <v>286</v>
      </c>
      <c r="K2" s="198" t="s">
        <v>287</v>
      </c>
      <c r="L2" s="196" t="s">
        <v>288</v>
      </c>
      <c r="M2" s="196" t="s">
        <v>289</v>
      </c>
      <c r="N2" s="196" t="s">
        <v>290</v>
      </c>
      <c r="O2" s="196" t="s">
        <v>291</v>
      </c>
      <c r="P2" s="196" t="s">
        <v>292</v>
      </c>
      <c r="Q2" s="196" t="s">
        <v>293</v>
      </c>
      <c r="R2" s="196" t="s">
        <v>294</v>
      </c>
      <c r="S2" s="196" t="s">
        <v>295</v>
      </c>
      <c r="T2" s="196" t="s">
        <v>296</v>
      </c>
      <c r="U2" s="196" t="s">
        <v>23</v>
      </c>
      <c r="V2" s="196" t="s">
        <v>297</v>
      </c>
      <c r="W2" s="196" t="s">
        <v>298</v>
      </c>
      <c r="X2" s="196" t="s">
        <v>299</v>
      </c>
      <c r="Y2" s="199" t="s">
        <v>300</v>
      </c>
      <c r="Z2" s="196" t="s">
        <v>285</v>
      </c>
      <c r="AA2" s="194" t="s">
        <v>18</v>
      </c>
      <c r="AB2" s="196" t="s">
        <v>23</v>
      </c>
      <c r="AC2" s="200" t="s">
        <v>82</v>
      </c>
      <c r="AD2" s="198" t="s">
        <v>286</v>
      </c>
      <c r="AE2" s="198" t="s">
        <v>287</v>
      </c>
      <c r="AF2" s="196" t="s">
        <v>288</v>
      </c>
      <c r="AG2" s="196" t="s">
        <v>289</v>
      </c>
      <c r="AH2" s="196" t="s">
        <v>290</v>
      </c>
      <c r="AI2" s="196" t="s">
        <v>291</v>
      </c>
      <c r="AJ2" s="196" t="s">
        <v>292</v>
      </c>
      <c r="AK2" s="196" t="s">
        <v>293</v>
      </c>
      <c r="AL2" s="196" t="s">
        <v>294</v>
      </c>
      <c r="AM2" s="196" t="s">
        <v>295</v>
      </c>
      <c r="AN2" s="196" t="s">
        <v>296</v>
      </c>
      <c r="AO2" s="196" t="s">
        <v>23</v>
      </c>
      <c r="AP2" s="196" t="s">
        <v>297</v>
      </c>
      <c r="AQ2" s="196" t="s">
        <v>298</v>
      </c>
      <c r="AR2" s="196" t="s">
        <v>299</v>
      </c>
      <c r="AS2" s="199" t="s">
        <v>300</v>
      </c>
      <c r="AT2" s="196" t="s">
        <v>285</v>
      </c>
      <c r="AU2" s="194" t="s">
        <v>18</v>
      </c>
      <c r="AV2" s="196" t="s">
        <v>23</v>
      </c>
      <c r="AW2" s="197" t="s">
        <v>82</v>
      </c>
      <c r="AX2" s="198" t="s">
        <v>286</v>
      </c>
      <c r="AY2" s="198" t="s">
        <v>287</v>
      </c>
      <c r="AZ2" s="196" t="s">
        <v>288</v>
      </c>
      <c r="BA2" s="196" t="s">
        <v>289</v>
      </c>
      <c r="BB2" s="196" t="s">
        <v>290</v>
      </c>
      <c r="BC2" s="196" t="s">
        <v>291</v>
      </c>
      <c r="BD2" s="196" t="s">
        <v>292</v>
      </c>
      <c r="BE2" s="196" t="s">
        <v>293</v>
      </c>
      <c r="BF2" s="196" t="s">
        <v>294</v>
      </c>
      <c r="BG2" s="196" t="s">
        <v>295</v>
      </c>
      <c r="BH2" s="196" t="s">
        <v>296</v>
      </c>
      <c r="BI2" s="196" t="s">
        <v>23</v>
      </c>
      <c r="BJ2" s="196" t="s">
        <v>297</v>
      </c>
      <c r="BK2" s="196" t="s">
        <v>298</v>
      </c>
      <c r="BL2" s="196" t="s">
        <v>301</v>
      </c>
      <c r="BM2" s="199" t="s">
        <v>300</v>
      </c>
    </row>
    <row r="3" spans="1:65">
      <c r="A3" s="29">
        <f>'1-συμβολαια'!A3</f>
        <v>7893</v>
      </c>
      <c r="B3" s="14" t="str">
        <f>'4-πολλυπρ'!D3</f>
        <v>εθνικη[τακαςΚαβαλας</v>
      </c>
      <c r="C3" s="14" t="str">
        <f>'4-πολλυπρ'!I3</f>
        <v>219-125 = βασιλουδηςΒασιλειος[στυλ -βιλελμινης</v>
      </c>
      <c r="D3" s="24"/>
      <c r="E3" s="24"/>
      <c r="F3" s="11"/>
      <c r="G3" s="28"/>
      <c r="H3" s="11"/>
      <c r="I3" s="24"/>
      <c r="J3" s="11"/>
      <c r="K3" s="149" t="s">
        <v>302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1" t="s">
        <v>302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εθνικη[τακαςΚαβαλας</v>
      </c>
      <c r="C4" s="14" t="str">
        <f>'4-πολλυπρ'!I4</f>
        <v>219-125 = βασιλουδηςΒασιλειος[στυλ -βιλελμινης</v>
      </c>
      <c r="D4" s="24"/>
      <c r="E4" s="24"/>
      <c r="F4" s="11"/>
      <c r="G4" s="28"/>
      <c r="H4" s="11"/>
      <c r="I4" s="24"/>
      <c r="J4" s="11"/>
      <c r="K4" s="149" t="s">
        <v>302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1" t="s">
        <v>302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εθνικη[τακαςΚαβαλας</v>
      </c>
      <c r="C5" s="14" t="str">
        <f>'4-πολλυπρ'!I5</f>
        <v>219-125 = βασιλουδηςΒασιλειος[στυλ -βιλελμινης</v>
      </c>
      <c r="D5" s="24"/>
      <c r="E5" s="24"/>
      <c r="F5" s="11"/>
      <c r="G5" s="28"/>
      <c r="H5" s="11"/>
      <c r="I5" s="24"/>
      <c r="J5" s="11"/>
      <c r="K5" s="149" t="s">
        <v>302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1" t="s">
        <v>302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29">
        <f>'1-συμβολαια'!A6</f>
        <v>7894</v>
      </c>
      <c r="B6" s="14">
        <f>'4-πολλυπρ'!D9</f>
        <v>0</v>
      </c>
      <c r="C6" s="14">
        <f>'4-πολλυπρ'!I9</f>
        <v>0</v>
      </c>
      <c r="D6" s="24"/>
      <c r="E6" s="24"/>
      <c r="F6" s="11"/>
      <c r="G6" s="28"/>
      <c r="H6" s="11"/>
      <c r="I6" s="24"/>
      <c r="J6" s="11"/>
      <c r="K6" s="149" t="s">
        <v>302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8"/>
      <c r="W6" s="28"/>
      <c r="X6" s="24"/>
      <c r="Y6" s="24"/>
      <c r="Z6" s="11"/>
      <c r="AA6" s="24"/>
      <c r="AB6" s="11"/>
      <c r="AC6" s="24"/>
      <c r="AD6" s="11"/>
      <c r="AE6" s="201" t="s">
        <v>302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29">
        <f>'1-συμβολαια'!A7</f>
        <v>0</v>
      </c>
      <c r="B7" s="14">
        <f>'4-πολλυπρ'!D10</f>
        <v>0</v>
      </c>
      <c r="C7" s="14">
        <f>'4-πολλυπρ'!I10</f>
        <v>0</v>
      </c>
      <c r="D7" s="24"/>
      <c r="E7" s="24"/>
      <c r="F7" s="11"/>
      <c r="G7" s="28"/>
      <c r="H7" s="11"/>
      <c r="I7" s="24"/>
      <c r="J7" s="11"/>
      <c r="K7" s="149" t="s">
        <v>302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8"/>
      <c r="W7" s="28"/>
      <c r="X7" s="24"/>
      <c r="Y7" s="24"/>
      <c r="Z7" s="11"/>
      <c r="AA7" s="24"/>
      <c r="AB7" s="11"/>
      <c r="AC7" s="24"/>
      <c r="AD7" s="11"/>
      <c r="AE7" s="201" t="s">
        <v>302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29">
        <f>'1-συμβολαια'!A8</f>
        <v>0</v>
      </c>
      <c r="B8" s="14">
        <f>'4-πολλυπρ'!D11</f>
        <v>0</v>
      </c>
      <c r="C8" s="14">
        <f>'4-πολλυπρ'!I11</f>
        <v>0</v>
      </c>
      <c r="D8" s="24"/>
      <c r="E8" s="24"/>
      <c r="F8" s="11"/>
      <c r="G8" s="28"/>
      <c r="H8" s="11"/>
      <c r="I8" s="24"/>
      <c r="J8" s="11"/>
      <c r="K8" s="149" t="s">
        <v>302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8"/>
      <c r="W8" s="28"/>
      <c r="X8" s="24"/>
      <c r="Y8" s="24"/>
      <c r="Z8" s="11"/>
      <c r="AA8" s="24"/>
      <c r="AB8" s="11"/>
      <c r="AC8" s="24"/>
      <c r="AD8" s="11"/>
      <c r="AE8" s="201" t="s">
        <v>302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10" spans="1:65">
      <c r="F10" s="757" t="s">
        <v>303</v>
      </c>
      <c r="G10" s="757"/>
      <c r="H10" s="757"/>
      <c r="I10" s="757"/>
    </row>
    <row r="11" spans="1:65">
      <c r="F11" s="757"/>
      <c r="G11" s="757"/>
      <c r="H11" s="757"/>
      <c r="I11" s="757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79"/>
  <sheetViews>
    <sheetView tabSelected="1" topLeftCell="H1" workbookViewId="0">
      <pane ySplit="2" topLeftCell="A3" activePane="bottomLeft" state="frozen"/>
      <selection pane="bottomLeft" activeCell="AG21" sqref="AG21"/>
    </sheetView>
  </sheetViews>
  <sheetFormatPr defaultRowHeight="11.25"/>
  <cols>
    <col min="1" max="1" width="8.140625" style="7" bestFit="1" customWidth="1"/>
    <col min="2" max="2" width="8.7109375" style="142" bestFit="1" customWidth="1"/>
    <col min="3" max="3" width="16.85546875" style="90" bestFit="1" customWidth="1"/>
    <col min="4" max="4" width="12.85546875" style="3" customWidth="1"/>
    <col min="5" max="5" width="19.8554687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5.7109375" style="2" bestFit="1" customWidth="1"/>
    <col min="18" max="18" width="8.5703125" style="73" bestFit="1" customWidth="1"/>
    <col min="19" max="19" width="4.5703125" style="73" bestFit="1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28515625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75" t="s">
        <v>1</v>
      </c>
      <c r="B1" s="777" t="s">
        <v>2</v>
      </c>
      <c r="C1" s="774" t="s">
        <v>0</v>
      </c>
      <c r="D1" s="778" t="s">
        <v>11</v>
      </c>
      <c r="E1" s="772" t="s">
        <v>12</v>
      </c>
      <c r="F1" s="751" t="s">
        <v>471</v>
      </c>
      <c r="G1" s="752"/>
      <c r="H1" s="752"/>
      <c r="I1" s="753"/>
      <c r="J1" s="767" t="s">
        <v>474</v>
      </c>
      <c r="K1" s="768"/>
      <c r="L1" s="784" t="s">
        <v>125</v>
      </c>
      <c r="M1" s="785"/>
      <c r="N1" s="801" t="s">
        <v>470</v>
      </c>
      <c r="O1" s="802"/>
      <c r="P1" s="798" t="s">
        <v>74</v>
      </c>
      <c r="Q1" s="799"/>
      <c r="R1" s="799"/>
      <c r="S1" s="799"/>
      <c r="T1" s="800"/>
      <c r="U1" s="801" t="s">
        <v>463</v>
      </c>
      <c r="V1" s="801"/>
      <c r="W1" s="790" t="s">
        <v>41</v>
      </c>
      <c r="X1" s="791"/>
      <c r="Y1" s="792"/>
      <c r="Z1" s="671" t="s">
        <v>56</v>
      </c>
      <c r="AA1" s="672"/>
      <c r="AB1" s="793"/>
      <c r="AC1" s="788" t="s">
        <v>75</v>
      </c>
      <c r="AD1" s="789"/>
      <c r="AE1" s="789"/>
      <c r="AF1" s="789"/>
      <c r="AG1" s="789"/>
      <c r="AH1" s="341"/>
      <c r="AI1" s="794" t="s">
        <v>52</v>
      </c>
      <c r="AJ1" s="796" t="s">
        <v>42</v>
      </c>
      <c r="AK1" s="786" t="s">
        <v>78</v>
      </c>
      <c r="AL1" s="781" t="s">
        <v>29</v>
      </c>
      <c r="AM1" s="782"/>
      <c r="AN1" s="782"/>
      <c r="AO1" s="782"/>
      <c r="AP1" s="783"/>
    </row>
    <row r="2" spans="1:49" ht="39" thickBot="1">
      <c r="A2" s="776"/>
      <c r="B2" s="512"/>
      <c r="C2" s="549"/>
      <c r="D2" s="779"/>
      <c r="E2" s="773"/>
      <c r="F2" s="321" t="s">
        <v>241</v>
      </c>
      <c r="G2" s="322" t="s">
        <v>89</v>
      </c>
      <c r="H2" s="322" t="s">
        <v>45</v>
      </c>
      <c r="I2" s="318" t="s">
        <v>387</v>
      </c>
      <c r="J2" s="269" t="s">
        <v>23</v>
      </c>
      <c r="K2" s="320" t="s">
        <v>387</v>
      </c>
      <c r="L2" s="37" t="s">
        <v>23</v>
      </c>
      <c r="M2" s="318" t="s">
        <v>387</v>
      </c>
      <c r="N2" s="66" t="s">
        <v>23</v>
      </c>
      <c r="O2" s="319" t="s">
        <v>387</v>
      </c>
      <c r="P2" s="352" t="s">
        <v>23</v>
      </c>
      <c r="Q2" s="353" t="s">
        <v>387</v>
      </c>
      <c r="R2" s="72" t="s">
        <v>79</v>
      </c>
      <c r="S2" s="72" t="s">
        <v>486</v>
      </c>
      <c r="T2" s="351" t="s">
        <v>487</v>
      </c>
      <c r="U2" s="66" t="s">
        <v>23</v>
      </c>
      <c r="V2" s="319" t="s">
        <v>387</v>
      </c>
      <c r="W2" s="37" t="s">
        <v>23</v>
      </c>
      <c r="X2" s="269" t="s">
        <v>387</v>
      </c>
      <c r="Y2" s="32" t="s">
        <v>34</v>
      </c>
      <c r="Z2" s="37" t="s">
        <v>23</v>
      </c>
      <c r="AA2" s="269" t="s">
        <v>387</v>
      </c>
      <c r="AB2" s="240" t="s">
        <v>34</v>
      </c>
      <c r="AC2" s="37" t="s">
        <v>472</v>
      </c>
      <c r="AD2" s="269" t="s">
        <v>387</v>
      </c>
      <c r="AE2" s="9" t="s">
        <v>473</v>
      </c>
      <c r="AF2" s="269" t="s">
        <v>387</v>
      </c>
      <c r="AG2" s="67" t="s">
        <v>33</v>
      </c>
      <c r="AH2" s="342" t="s">
        <v>387</v>
      </c>
      <c r="AI2" s="795"/>
      <c r="AJ2" s="797"/>
      <c r="AK2" s="787"/>
      <c r="AL2" s="781"/>
      <c r="AM2" s="782"/>
      <c r="AN2" s="782"/>
      <c r="AO2" s="782"/>
      <c r="AP2" s="783"/>
    </row>
    <row r="3" spans="1:49" s="5" customFormat="1">
      <c r="A3" s="411">
        <f>'1-συμβολαια'!A3</f>
        <v>7893</v>
      </c>
      <c r="B3" s="387">
        <f>'1-συμβολαια'!B3</f>
        <v>31885</v>
      </c>
      <c r="C3" s="388" t="str">
        <f>'1-συμβολαια'!C3</f>
        <v>δάνειο τοκοχρεωλητικό</v>
      </c>
      <c r="D3" s="306" t="str">
        <f>'4-πολλυπρ'!D3</f>
        <v>εθνικη[τακαςΚαβαλας</v>
      </c>
      <c r="E3" s="306" t="str">
        <f>'4-πολλυπρ'!I3</f>
        <v>219-125 = βασιλουδηςΒασιλειος[στυλ -βιλελμινης</v>
      </c>
      <c r="F3" s="306">
        <f>'14-βιβλΕσ'!O3</f>
        <v>2165.5</v>
      </c>
      <c r="G3" s="286">
        <f>'14-βιβλΕσ'!Q3</f>
        <v>0</v>
      </c>
      <c r="H3" s="286">
        <f t="shared" ref="H3:H5" si="0">F3+G3</f>
        <v>2165.5</v>
      </c>
      <c r="I3" s="389">
        <f t="shared" ref="I3:I5" si="1">H3/340.75</f>
        <v>6.3550990462215697</v>
      </c>
      <c r="J3" s="286">
        <f>'8-κ-15-17'!AG3</f>
        <v>0</v>
      </c>
      <c r="K3" s="389">
        <f t="shared" ref="K3:K5" si="2">J3/340.75</f>
        <v>0</v>
      </c>
      <c r="L3" s="286">
        <f>'14-βιβλΕσ'!R3</f>
        <v>3020</v>
      </c>
      <c r="M3" s="389">
        <f t="shared" ref="M3:M5" si="3">L3/340.75</f>
        <v>8.8628026412325749</v>
      </c>
      <c r="N3" s="286">
        <f>('14-βιβλΕσ'!N3+'14-βιβλΕσ'!O3+'14-βιβλΕσ'!R3)*30%</f>
        <v>1567.8</v>
      </c>
      <c r="O3" s="389">
        <f t="shared" ref="O3:O5" si="4">N3/340.75</f>
        <v>4.6010271460014671</v>
      </c>
      <c r="P3" s="402"/>
      <c r="Q3" s="403"/>
      <c r="R3" s="402"/>
      <c r="S3" s="402"/>
      <c r="T3" s="402"/>
      <c r="U3" s="286">
        <f t="shared" ref="U3:U8" si="5">AG3</f>
        <v>5020</v>
      </c>
      <c r="V3" s="389">
        <f t="shared" ref="V3:V5" si="6">U3/340.75</f>
        <v>14.732208363903155</v>
      </c>
      <c r="W3" s="286">
        <f t="shared" ref="W3:W8" si="7">AG3+U3</f>
        <v>10040</v>
      </c>
      <c r="X3" s="389">
        <f t="shared" ref="X3:X5" si="8">W3/340.75</f>
        <v>29.464416727806309</v>
      </c>
      <c r="Y3" s="289">
        <v>17570</v>
      </c>
      <c r="Z3" s="402"/>
      <c r="AA3" s="402"/>
      <c r="AB3" s="402"/>
      <c r="AC3" s="286">
        <f>'1-συμβολαια'!L3+'8-κ-15-17'!AE3+'14-βιβλΕσ'!L3+'14-βιβλΕσ'!Q3+'14-βιβλΕσ'!R3</f>
        <v>82230</v>
      </c>
      <c r="AD3" s="389">
        <f t="shared" ref="AD3:AD5" si="9">AC3/340.75</f>
        <v>241.32061628760087</v>
      </c>
      <c r="AE3" s="286">
        <f>'1-συμβολαια'!M3</f>
        <v>77210</v>
      </c>
      <c r="AF3" s="389">
        <f t="shared" ref="AF3:AF5" si="10">AE3/340.75</f>
        <v>226.58840792369773</v>
      </c>
      <c r="AG3" s="286">
        <f t="shared" ref="AG3:AG5" si="11">AC3-AE3</f>
        <v>5020</v>
      </c>
      <c r="AH3" s="389">
        <f t="shared" ref="AH3:AH5" si="12">AG3/340.75</f>
        <v>14.732208363903155</v>
      </c>
      <c r="AI3" s="390">
        <v>45974</v>
      </c>
      <c r="AJ3" s="313">
        <f t="shared" ref="AJ3:AJ5" si="13">Y3+AB3</f>
        <v>17570</v>
      </c>
      <c r="AK3" s="391"/>
      <c r="AL3" s="71"/>
      <c r="AM3" s="71"/>
      <c r="AN3" s="71"/>
      <c r="AO3" s="71"/>
      <c r="AP3" s="71"/>
    </row>
    <row r="4" spans="1:49" s="5" customFormat="1">
      <c r="A4" s="411">
        <f>'1-συμβολαια'!A4</f>
        <v>0</v>
      </c>
      <c r="B4" s="387"/>
      <c r="C4" s="388" t="str">
        <f>'1-συμβολαια'!C4</f>
        <v>υποθήκη</v>
      </c>
      <c r="D4" s="306" t="str">
        <f>'4-πολλυπρ'!D4</f>
        <v>εθνικη[τακαςΚαβαλας</v>
      </c>
      <c r="E4" s="306" t="str">
        <f>'4-πολλυπρ'!I4</f>
        <v>219-125 = βασιλουδηςΒασιλειος[στυλ -βιλελμινης</v>
      </c>
      <c r="F4" s="306">
        <f>'14-βιβλΕσ'!O4</f>
        <v>5903</v>
      </c>
      <c r="G4" s="286">
        <f>'14-βιβλΕσ'!Q4</f>
        <v>230</v>
      </c>
      <c r="H4" s="286">
        <f t="shared" si="0"/>
        <v>6133</v>
      </c>
      <c r="I4" s="389">
        <f t="shared" si="1"/>
        <v>17.998532648569331</v>
      </c>
      <c r="J4" s="286">
        <f>'8-κ-15-17'!AG4</f>
        <v>42900.000000000007</v>
      </c>
      <c r="K4" s="389">
        <f t="shared" si="2"/>
        <v>125.89875275128395</v>
      </c>
      <c r="L4" s="286">
        <f>'14-βιβλΕσ'!R4</f>
        <v>2840</v>
      </c>
      <c r="M4" s="389">
        <f t="shared" si="3"/>
        <v>8.3345561261922239</v>
      </c>
      <c r="N4" s="286">
        <f>('14-βιβλΕσ'!N4+'14-βιβλΕσ'!O4+'14-βιβλΕσ'!R4)*30%</f>
        <v>13320</v>
      </c>
      <c r="O4" s="389">
        <f t="shared" si="4"/>
        <v>39.090242112986061</v>
      </c>
      <c r="P4" s="402"/>
      <c r="Q4" s="403"/>
      <c r="R4" s="402"/>
      <c r="S4" s="402"/>
      <c r="T4" s="402"/>
      <c r="U4" s="286">
        <f t="shared" si="5"/>
        <v>87530</v>
      </c>
      <c r="V4" s="389">
        <f t="shared" si="6"/>
        <v>256.87454145267793</v>
      </c>
      <c r="W4" s="286">
        <f t="shared" si="7"/>
        <v>175060</v>
      </c>
      <c r="X4" s="389">
        <f t="shared" si="8"/>
        <v>513.74908290535586</v>
      </c>
      <c r="Y4" s="289">
        <v>306395.02713529428</v>
      </c>
      <c r="Z4" s="402"/>
      <c r="AA4" s="402"/>
      <c r="AB4" s="402"/>
      <c r="AC4" s="286">
        <f>'1-συμβολαια'!L4+'8-κ-15-17'!AE4+'14-βιβλΕσ'!L4+'14-βιβλΕσ'!Q4+'14-βιβλΕσ'!R4</f>
        <v>87530</v>
      </c>
      <c r="AD4" s="389">
        <f t="shared" si="9"/>
        <v>256.87454145267793</v>
      </c>
      <c r="AE4" s="286">
        <f>'1-συμβολαια'!M4</f>
        <v>0</v>
      </c>
      <c r="AF4" s="389">
        <f t="shared" si="10"/>
        <v>0</v>
      </c>
      <c r="AG4" s="286">
        <f t="shared" si="11"/>
        <v>87530</v>
      </c>
      <c r="AH4" s="389">
        <f t="shared" si="12"/>
        <v>256.87454145267793</v>
      </c>
      <c r="AI4" s="390">
        <v>45950</v>
      </c>
      <c r="AJ4" s="313">
        <f t="shared" si="13"/>
        <v>306395.02713529428</v>
      </c>
      <c r="AK4" s="391"/>
      <c r="AL4" s="71"/>
      <c r="AM4" s="71"/>
      <c r="AN4" s="71"/>
      <c r="AO4" s="71"/>
      <c r="AP4" s="71"/>
    </row>
    <row r="5" spans="1:49" s="5" customFormat="1" ht="12" thickBot="1">
      <c r="A5" s="415">
        <f>'1-συμβολαια'!A5</f>
        <v>0</v>
      </c>
      <c r="B5" s="416"/>
      <c r="C5" s="439" t="str">
        <f>'1-συμβολαια'!C5</f>
        <v>δανείου ΤΟΚΟΙ</v>
      </c>
      <c r="D5" s="418" t="str">
        <f>'4-πολλυπρ'!D5</f>
        <v>εθνικη[τακαςΚαβαλας</v>
      </c>
      <c r="E5" s="418" t="str">
        <f>'4-πολλυπρ'!I5</f>
        <v>219-125 = βασιλουδηςΒασιλειος[στυλ -βιλελμινης</v>
      </c>
      <c r="F5" s="418">
        <f>'14-βιβλΕσ'!O5</f>
        <v>10073.465224999996</v>
      </c>
      <c r="G5" s="420">
        <f>'14-βιβλΕσ'!Q5</f>
        <v>0</v>
      </c>
      <c r="H5" s="420">
        <f t="shared" si="0"/>
        <v>10073.465224999996</v>
      </c>
      <c r="I5" s="495">
        <f t="shared" si="1"/>
        <v>29.562627219369027</v>
      </c>
      <c r="J5" s="420">
        <f>'8-κ-15-17'!AG5</f>
        <v>74329.593000000008</v>
      </c>
      <c r="K5" s="495">
        <f t="shared" si="2"/>
        <v>218.13526925898756</v>
      </c>
      <c r="L5" s="420">
        <f>'14-βιβλΕσ'!R5</f>
        <v>300</v>
      </c>
      <c r="M5" s="495">
        <f t="shared" si="3"/>
        <v>0.88041085840058697</v>
      </c>
      <c r="N5" s="420">
        <f>('14-βιβλΕσ'!N5+'14-βιβλΕσ'!O5+'14-βιβλΕσ'!R5)*30%</f>
        <v>20628.930449999996</v>
      </c>
      <c r="O5" s="495">
        <f t="shared" si="4"/>
        <v>60.539781217901677</v>
      </c>
      <c r="P5" s="502"/>
      <c r="Q5" s="503"/>
      <c r="R5" s="502"/>
      <c r="S5" s="502"/>
      <c r="T5" s="502"/>
      <c r="U5" s="420">
        <f t="shared" si="5"/>
        <v>143092.69449999998</v>
      </c>
      <c r="V5" s="495">
        <f t="shared" si="6"/>
        <v>419.93453998532641</v>
      </c>
      <c r="W5" s="420">
        <f t="shared" si="7"/>
        <v>286185.38899999997</v>
      </c>
      <c r="X5" s="495">
        <f t="shared" si="8"/>
        <v>839.86907997065282</v>
      </c>
      <c r="Y5" s="420">
        <v>500889.86649365764</v>
      </c>
      <c r="Z5" s="502"/>
      <c r="AA5" s="502"/>
      <c r="AB5" s="502"/>
      <c r="AC5" s="420">
        <f>'1-συμβολαια'!L5+'8-κ-15-17'!AE5+'14-βιβλΕσ'!L5+'14-βιβλΕσ'!Q5+'14-βιβλΕσ'!R5</f>
        <v>143092.69449999998</v>
      </c>
      <c r="AD5" s="495">
        <f t="shared" si="9"/>
        <v>419.93453998532641</v>
      </c>
      <c r="AE5" s="420">
        <f>'1-συμβολαια'!M5</f>
        <v>0</v>
      </c>
      <c r="AF5" s="495">
        <f t="shared" si="10"/>
        <v>0</v>
      </c>
      <c r="AG5" s="420">
        <f t="shared" si="11"/>
        <v>143092.69449999998</v>
      </c>
      <c r="AH5" s="495">
        <f t="shared" si="12"/>
        <v>419.93453998532641</v>
      </c>
      <c r="AI5" s="473">
        <v>45950</v>
      </c>
      <c r="AJ5" s="474">
        <f t="shared" si="13"/>
        <v>500889.86649365764</v>
      </c>
      <c r="AK5" s="504"/>
      <c r="AL5" s="423"/>
      <c r="AM5" s="423"/>
      <c r="AN5" s="423"/>
      <c r="AO5" s="423"/>
      <c r="AP5" s="423"/>
    </row>
    <row r="6" spans="1:49" s="5" customFormat="1">
      <c r="A6" s="436">
        <f>'1-συμβολαια'!A6</f>
        <v>7894</v>
      </c>
      <c r="B6" s="387">
        <f>'1-συμβολαια'!B6</f>
        <v>31885</v>
      </c>
      <c r="C6" s="388" t="str">
        <f>'1-συμβολαια'!C6</f>
        <v>δάνειο τοκοχρεωλητικό</v>
      </c>
      <c r="D6" s="505" t="str">
        <f>'4-πολλυπρ'!D6</f>
        <v>εθνικη[τακαςΚαβαλας</v>
      </c>
      <c r="E6" s="505" t="str">
        <f>'4-πολλυπρ'!I6</f>
        <v>219-125 = βασιλουδηςΑργυροπουλος[στυλ -βιλελμινης</v>
      </c>
      <c r="F6" s="306">
        <f>'14-βιβλΕσ'!O6</f>
        <v>2165.5</v>
      </c>
      <c r="G6" s="286">
        <f>'14-βιβλΕσ'!Q6</f>
        <v>0</v>
      </c>
      <c r="H6" s="286">
        <f t="shared" ref="H6:H8" si="14">F6+G6</f>
        <v>2165.5</v>
      </c>
      <c r="I6" s="389">
        <f t="shared" ref="I6:I8" si="15">H6/340.75</f>
        <v>6.3550990462215697</v>
      </c>
      <c r="J6" s="286">
        <f>'8-κ-15-17'!AG6</f>
        <v>0</v>
      </c>
      <c r="K6" s="389">
        <f t="shared" ref="K6:K8" si="16">J6/340.75</f>
        <v>0</v>
      </c>
      <c r="L6" s="286">
        <f>'14-βιβλΕσ'!R6</f>
        <v>1520</v>
      </c>
      <c r="M6" s="389">
        <f t="shared" ref="M6:M8" si="17">L6/340.75</f>
        <v>4.4607483492296405</v>
      </c>
      <c r="N6" s="286">
        <f>('14-βιβλΕσ'!N6+'14-βιβλΕσ'!O6+'14-βιβλΕσ'!R6)*30%</f>
        <v>1117.8</v>
      </c>
      <c r="O6" s="389">
        <f t="shared" ref="O6:O8" si="18">N6/340.75</f>
        <v>3.2804108584005869</v>
      </c>
      <c r="P6" s="402"/>
      <c r="Q6" s="403"/>
      <c r="R6" s="402"/>
      <c r="S6" s="402"/>
      <c r="T6" s="402"/>
      <c r="U6" s="286">
        <f t="shared" si="5"/>
        <v>3520</v>
      </c>
      <c r="V6" s="389">
        <f t="shared" ref="V6:V8" si="19">U6/340.75</f>
        <v>10.330154071900219</v>
      </c>
      <c r="W6" s="286">
        <f t="shared" si="7"/>
        <v>7040</v>
      </c>
      <c r="X6" s="389">
        <f t="shared" ref="X6:X8" si="20">W6/340.75</f>
        <v>20.660308143800439</v>
      </c>
      <c r="Y6" s="286">
        <v>12321</v>
      </c>
      <c r="Z6" s="402"/>
      <c r="AA6" s="402"/>
      <c r="AB6" s="402"/>
      <c r="AC6" s="286">
        <f>'1-συμβολαια'!L6+'8-κ-15-17'!AE6+'14-βιβλΕσ'!L6+'14-βιβλΕσ'!Q6+'14-βιβλΕσ'!R6</f>
        <v>80730</v>
      </c>
      <c r="AD6" s="389">
        <f t="shared" ref="AD6:AD8" si="21">AC6/340.75</f>
        <v>236.91856199559794</v>
      </c>
      <c r="AE6" s="286">
        <f>'1-συμβολαια'!M6</f>
        <v>77210</v>
      </c>
      <c r="AF6" s="389">
        <f t="shared" ref="AF6:AF8" si="22">AE6/340.75</f>
        <v>226.58840792369773</v>
      </c>
      <c r="AG6" s="286">
        <f t="shared" ref="AG6:AG8" si="23">AC6-AE6</f>
        <v>3520</v>
      </c>
      <c r="AH6" s="389">
        <f t="shared" ref="AH6:AH8" si="24">AG6/340.75</f>
        <v>10.330154071900219</v>
      </c>
      <c r="AI6" s="390">
        <v>45974</v>
      </c>
      <c r="AJ6" s="313">
        <f t="shared" ref="AJ6:AJ8" si="25">Y6+AB6</f>
        <v>12321</v>
      </c>
      <c r="AK6" s="501"/>
      <c r="AL6" s="414"/>
      <c r="AM6" s="414"/>
      <c r="AN6" s="414"/>
      <c r="AO6" s="414"/>
      <c r="AP6" s="414"/>
    </row>
    <row r="7" spans="1:49" s="5" customFormat="1">
      <c r="A7" s="436">
        <f>'1-συμβολαια'!A7</f>
        <v>0</v>
      </c>
      <c r="B7" s="387"/>
      <c r="C7" s="388" t="str">
        <f>'1-συμβολαια'!C7</f>
        <v>υποθήκη</v>
      </c>
      <c r="D7" s="284" t="str">
        <f>'4-πολλυπρ'!D7</f>
        <v>εθνικη[τακαςΚαβαλας</v>
      </c>
      <c r="E7" s="284" t="str">
        <f>'4-πολλυπρ'!I7</f>
        <v>219-125 = βασιλουδηςΑργυροπουλος[στυλ -βιλελμινης</v>
      </c>
      <c r="F7" s="306">
        <f>'14-βιβλΕσ'!O7</f>
        <v>5903</v>
      </c>
      <c r="G7" s="286">
        <f>'14-βιβλΕσ'!Q7</f>
        <v>230</v>
      </c>
      <c r="H7" s="286">
        <f t="shared" si="14"/>
        <v>6133</v>
      </c>
      <c r="I7" s="389">
        <f t="shared" si="15"/>
        <v>17.998532648569331</v>
      </c>
      <c r="J7" s="286">
        <f>'8-κ-15-17'!AG7</f>
        <v>42900.000000000007</v>
      </c>
      <c r="K7" s="389">
        <f t="shared" si="16"/>
        <v>125.89875275128395</v>
      </c>
      <c r="L7" s="286">
        <f>'14-βιβλΕσ'!R7</f>
        <v>2840</v>
      </c>
      <c r="M7" s="389">
        <f t="shared" si="17"/>
        <v>8.3345561261922239</v>
      </c>
      <c r="N7" s="286">
        <f>('14-βιβλΕσ'!N7+'14-βιβλΕσ'!O7+'14-βιβλΕσ'!R7)*30%</f>
        <v>13320</v>
      </c>
      <c r="O7" s="389">
        <f t="shared" si="18"/>
        <v>39.090242112986061</v>
      </c>
      <c r="P7" s="402"/>
      <c r="Q7" s="403"/>
      <c r="R7" s="402"/>
      <c r="S7" s="402"/>
      <c r="T7" s="402"/>
      <c r="U7" s="286">
        <f t="shared" si="5"/>
        <v>87530</v>
      </c>
      <c r="V7" s="389">
        <f t="shared" si="19"/>
        <v>256.87454145267793</v>
      </c>
      <c r="W7" s="286">
        <f t="shared" si="7"/>
        <v>175060</v>
      </c>
      <c r="X7" s="389">
        <f t="shared" si="20"/>
        <v>513.74908290535586</v>
      </c>
      <c r="Y7" s="289">
        <v>306395.02713529428</v>
      </c>
      <c r="Z7" s="402"/>
      <c r="AA7" s="402"/>
      <c r="AB7" s="402"/>
      <c r="AC7" s="286">
        <f>'1-συμβολαια'!L7+'8-κ-15-17'!AE7+'14-βιβλΕσ'!L7+'14-βιβλΕσ'!Q7+'14-βιβλΕσ'!R7</f>
        <v>87530</v>
      </c>
      <c r="AD7" s="389">
        <f t="shared" si="21"/>
        <v>256.87454145267793</v>
      </c>
      <c r="AE7" s="286">
        <f>'1-συμβολαια'!M7</f>
        <v>0</v>
      </c>
      <c r="AF7" s="389">
        <f t="shared" si="22"/>
        <v>0</v>
      </c>
      <c r="AG7" s="286">
        <f t="shared" si="23"/>
        <v>87530</v>
      </c>
      <c r="AH7" s="389">
        <f t="shared" si="24"/>
        <v>256.87454145267793</v>
      </c>
      <c r="AI7" s="390">
        <v>45950</v>
      </c>
      <c r="AJ7" s="313">
        <f t="shared" si="25"/>
        <v>306395.02713529428</v>
      </c>
      <c r="AK7" s="391"/>
      <c r="AL7" s="71"/>
      <c r="AM7" s="71"/>
      <c r="AN7" s="71"/>
      <c r="AO7" s="71"/>
      <c r="AP7" s="71"/>
    </row>
    <row r="8" spans="1:49" s="5" customFormat="1" ht="12" thickBot="1">
      <c r="A8" s="506">
        <f>'1-συμβολαια'!A8</f>
        <v>0</v>
      </c>
      <c r="B8" s="416"/>
      <c r="C8" s="439" t="str">
        <f>'1-συμβολαια'!C8</f>
        <v>δανείου ΤΟΚΟΙ</v>
      </c>
      <c r="D8" s="418" t="str">
        <f>'4-πολλυπρ'!D8</f>
        <v>εθνικη[τακαςΚαβαλας</v>
      </c>
      <c r="E8" s="418" t="str">
        <f>'4-πολλυπρ'!I8</f>
        <v>219-125 = βασιλουδηςΑργυροπουλος[στυλ -βιλελμινης</v>
      </c>
      <c r="F8" s="418">
        <f>'14-βιβλΕσ'!O8</f>
        <v>10073.465224999996</v>
      </c>
      <c r="G8" s="420">
        <f>'14-βιβλΕσ'!Q8</f>
        <v>0</v>
      </c>
      <c r="H8" s="420">
        <f t="shared" si="14"/>
        <v>10073.465224999996</v>
      </c>
      <c r="I8" s="495">
        <f t="shared" si="15"/>
        <v>29.562627219369027</v>
      </c>
      <c r="J8" s="420">
        <f>'8-κ-15-17'!AG8</f>
        <v>74329.593000000008</v>
      </c>
      <c r="K8" s="495">
        <f t="shared" si="16"/>
        <v>218.13526925898756</v>
      </c>
      <c r="L8" s="420">
        <f>'14-βιβλΕσ'!R8</f>
        <v>300</v>
      </c>
      <c r="M8" s="495">
        <f t="shared" si="17"/>
        <v>0.88041085840058697</v>
      </c>
      <c r="N8" s="420">
        <f>('14-βιβλΕσ'!N8+'14-βιβλΕσ'!O8+'14-βιβλΕσ'!R8)*30%</f>
        <v>20628.930449999996</v>
      </c>
      <c r="O8" s="495">
        <f t="shared" si="18"/>
        <v>60.539781217901677</v>
      </c>
      <c r="P8" s="502"/>
      <c r="Q8" s="503"/>
      <c r="R8" s="502"/>
      <c r="S8" s="502"/>
      <c r="T8" s="502"/>
      <c r="U8" s="420">
        <f t="shared" si="5"/>
        <v>143092.69449999998</v>
      </c>
      <c r="V8" s="495">
        <f t="shared" si="19"/>
        <v>419.93453998532641</v>
      </c>
      <c r="W8" s="420">
        <f t="shared" si="7"/>
        <v>286185.38899999997</v>
      </c>
      <c r="X8" s="495">
        <f t="shared" si="20"/>
        <v>839.86907997065282</v>
      </c>
      <c r="Y8" s="420">
        <v>500889.86649365764</v>
      </c>
      <c r="Z8" s="502"/>
      <c r="AA8" s="502"/>
      <c r="AB8" s="502"/>
      <c r="AC8" s="420">
        <f>'1-συμβολαια'!L8+'8-κ-15-17'!AE8+'14-βιβλΕσ'!L8+'14-βιβλΕσ'!Q8+'14-βιβλΕσ'!R8</f>
        <v>143092.69449999998</v>
      </c>
      <c r="AD8" s="495">
        <f t="shared" si="21"/>
        <v>419.93453998532641</v>
      </c>
      <c r="AE8" s="420">
        <f>'1-συμβολαια'!M8</f>
        <v>0</v>
      </c>
      <c r="AF8" s="495">
        <f t="shared" si="22"/>
        <v>0</v>
      </c>
      <c r="AG8" s="420">
        <f t="shared" si="23"/>
        <v>143092.69449999998</v>
      </c>
      <c r="AH8" s="495">
        <f t="shared" si="24"/>
        <v>419.93453998532641</v>
      </c>
      <c r="AI8" s="473">
        <v>45950</v>
      </c>
      <c r="AJ8" s="474">
        <f t="shared" si="25"/>
        <v>500889.86649365764</v>
      </c>
      <c r="AK8" s="504"/>
      <c r="AL8" s="423"/>
      <c r="AM8" s="423"/>
      <c r="AN8" s="423"/>
      <c r="AO8" s="423"/>
      <c r="AP8" s="423"/>
    </row>
    <row r="9" spans="1:49">
      <c r="A9" s="769" t="s">
        <v>35</v>
      </c>
      <c r="B9" s="770"/>
      <c r="C9" s="770"/>
      <c r="D9" s="770"/>
      <c r="E9" s="771"/>
      <c r="F9" s="268">
        <f>SUM(F3:F8)</f>
        <v>36283.930449999993</v>
      </c>
      <c r="G9" s="268">
        <f t="shared" ref="G9:AJ9" si="26">SUM(G3:G8)</f>
        <v>460</v>
      </c>
      <c r="H9" s="268">
        <f t="shared" si="26"/>
        <v>36743.930449999993</v>
      </c>
      <c r="I9" s="39">
        <f t="shared" si="26"/>
        <v>107.83251782831985</v>
      </c>
      <c r="J9" s="268">
        <f t="shared" si="26"/>
        <v>234459.18600000005</v>
      </c>
      <c r="K9" s="39">
        <f t="shared" si="26"/>
        <v>688.06804402054308</v>
      </c>
      <c r="L9" s="268">
        <f t="shared" si="26"/>
        <v>10820</v>
      </c>
      <c r="M9" s="39">
        <f t="shared" si="26"/>
        <v>31.753484959647835</v>
      </c>
      <c r="N9" s="268">
        <f t="shared" si="26"/>
        <v>70583.460899999991</v>
      </c>
      <c r="O9" s="39">
        <f t="shared" si="26"/>
        <v>207.14148466617752</v>
      </c>
      <c r="P9" s="402"/>
      <c r="Q9" s="402"/>
      <c r="R9" s="402"/>
      <c r="S9" s="402"/>
      <c r="T9" s="402"/>
      <c r="U9" s="268">
        <f t="shared" si="26"/>
        <v>469785.38899999997</v>
      </c>
      <c r="V9" s="39">
        <f t="shared" si="26"/>
        <v>1378.6805253118121</v>
      </c>
      <c r="W9" s="268">
        <f t="shared" si="26"/>
        <v>939570.77799999993</v>
      </c>
      <c r="X9" s="39">
        <f t="shared" si="26"/>
        <v>2757.3610506236241</v>
      </c>
      <c r="Y9" s="268">
        <f t="shared" si="26"/>
        <v>1644460.7872579037</v>
      </c>
      <c r="Z9" s="402"/>
      <c r="AA9" s="402"/>
      <c r="AB9" s="402"/>
      <c r="AC9" s="268">
        <f t="shared" si="26"/>
        <v>624205.38899999997</v>
      </c>
      <c r="AD9" s="39">
        <f t="shared" si="26"/>
        <v>1831.8573411592074</v>
      </c>
      <c r="AE9" s="268">
        <f t="shared" si="26"/>
        <v>154420</v>
      </c>
      <c r="AF9" s="39">
        <f t="shared" si="26"/>
        <v>453.17681584739546</v>
      </c>
      <c r="AG9" s="268">
        <f t="shared" si="26"/>
        <v>469785.38899999997</v>
      </c>
      <c r="AH9" s="39">
        <f t="shared" si="26"/>
        <v>1378.6805253118121</v>
      </c>
      <c r="AI9" s="268"/>
      <c r="AJ9" s="268">
        <f t="shared" si="26"/>
        <v>1644460.7872579037</v>
      </c>
    </row>
    <row r="10" spans="1:49">
      <c r="L10" s="73"/>
      <c r="M10" s="73"/>
      <c r="N10" s="73"/>
      <c r="O10" s="73"/>
    </row>
    <row r="11" spans="1:49">
      <c r="L11" s="139"/>
      <c r="M11" s="139"/>
      <c r="N11" s="139"/>
      <c r="O11" s="139"/>
      <c r="AC11" s="139"/>
      <c r="AD11" s="139"/>
    </row>
    <row r="12" spans="1:49">
      <c r="AC12" s="140"/>
      <c r="AD12" s="140"/>
    </row>
    <row r="15" spans="1:49" ht="15">
      <c r="AL15" s="125"/>
      <c r="AM15" s="115"/>
      <c r="AN15" s="115"/>
      <c r="AO15" s="115"/>
      <c r="AP15" s="125"/>
    </row>
    <row r="16" spans="1:49" ht="15">
      <c r="AL16" s="126"/>
      <c r="AM16" s="126"/>
      <c r="AN16" s="126"/>
      <c r="AO16" s="126"/>
      <c r="AP16" s="126"/>
      <c r="AQ16" s="125"/>
      <c r="AR16" s="125"/>
      <c r="AS16" s="125"/>
      <c r="AT16" s="125"/>
      <c r="AU16" s="125"/>
      <c r="AV16" s="125"/>
      <c r="AW16" s="125"/>
    </row>
    <row r="17" spans="38:49" ht="15.75">
      <c r="AL17" s="125"/>
      <c r="AM17" s="127"/>
      <c r="AN17" s="127"/>
      <c r="AO17" s="127"/>
      <c r="AP17" s="127"/>
      <c r="AQ17" s="128"/>
      <c r="AR17" s="128"/>
      <c r="AS17" s="128"/>
      <c r="AT17" s="128"/>
      <c r="AU17" s="128"/>
      <c r="AV17" s="128"/>
      <c r="AW17" s="128"/>
    </row>
    <row r="18" spans="38:49" ht="15.75">
      <c r="AL18" s="125"/>
      <c r="AM18" s="129"/>
      <c r="AN18" s="129"/>
      <c r="AO18" s="129"/>
      <c r="AP18" s="129"/>
      <c r="AQ18" s="128"/>
      <c r="AR18" s="128"/>
      <c r="AS18" s="128"/>
      <c r="AT18" s="128"/>
      <c r="AU18" s="128"/>
      <c r="AV18" s="128"/>
      <c r="AW18" s="128"/>
    </row>
    <row r="19" spans="38:49" ht="15.75"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</row>
    <row r="20" spans="38:49" ht="15.75">
      <c r="AL20" s="128"/>
      <c r="AM20" s="128"/>
      <c r="AN20" s="128"/>
      <c r="AO20" s="128"/>
      <c r="AP20" s="128"/>
      <c r="AQ20" s="130"/>
      <c r="AR20" s="130"/>
      <c r="AS20" s="130"/>
      <c r="AT20" s="130"/>
      <c r="AU20" s="130"/>
      <c r="AV20" s="130"/>
      <c r="AW20" s="128"/>
    </row>
    <row r="21" spans="38:49" ht="15.75"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</row>
    <row r="22" spans="38:49" ht="15.75"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</row>
    <row r="23" spans="38:49" ht="15.75"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</row>
    <row r="24" spans="38:49" ht="15.75"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  <c r="AV24" s="128"/>
      <c r="AW24" s="128"/>
    </row>
    <row r="25" spans="38:49" ht="15.75"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</row>
    <row r="26" spans="38:49" ht="15"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</row>
    <row r="27" spans="38:49" ht="15"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</row>
    <row r="28" spans="38:49" ht="15"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</row>
    <row r="29" spans="38:49" ht="15"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</row>
    <row r="30" spans="38:49" ht="15"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</row>
    <row r="31" spans="38:49" ht="15"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</row>
    <row r="32" spans="38:49" ht="15"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</row>
    <row r="33" spans="38:49" ht="15"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</row>
    <row r="34" spans="38:49" ht="15"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</row>
    <row r="35" spans="38:49" ht="15"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</row>
    <row r="36" spans="38:49" ht="15"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</row>
    <row r="37" spans="38:49" ht="15"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</row>
    <row r="38" spans="38:49" ht="15"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</row>
    <row r="39" spans="38:49" ht="15"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</row>
    <row r="40" spans="38:49" ht="15"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</row>
    <row r="41" spans="38:49" ht="15"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</row>
    <row r="42" spans="38:49" ht="15"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</row>
    <row r="43" spans="38:49" ht="15"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</row>
    <row r="44" spans="38:49" ht="15"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</row>
    <row r="45" spans="38:49" ht="15"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</row>
    <row r="46" spans="38:49" ht="15"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</row>
    <row r="47" spans="38:49" ht="15.75" customHeight="1"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</row>
    <row r="48" spans="38:49" ht="15"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</row>
    <row r="49" spans="38:49" ht="15"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</row>
    <row r="50" spans="38:49" ht="15.75">
      <c r="AL50" s="125"/>
      <c r="AM50" s="125"/>
      <c r="AN50" s="125"/>
      <c r="AO50" s="125"/>
      <c r="AP50" s="125"/>
      <c r="AQ50" s="131"/>
      <c r="AR50" s="131"/>
      <c r="AS50" s="131"/>
      <c r="AT50" s="131"/>
      <c r="AU50" s="131"/>
      <c r="AV50" s="131"/>
      <c r="AW50" s="131"/>
    </row>
    <row r="51" spans="38:49" ht="15.75" customHeight="1">
      <c r="AL51" s="125"/>
      <c r="AM51" s="125"/>
      <c r="AN51" s="125"/>
      <c r="AO51" s="125"/>
      <c r="AP51" s="125"/>
      <c r="AQ51" s="131"/>
      <c r="AR51" s="131"/>
      <c r="AS51" s="131"/>
      <c r="AT51" s="131"/>
      <c r="AU51" s="131"/>
      <c r="AV51" s="131"/>
      <c r="AW51" s="131"/>
    </row>
    <row r="52" spans="38:49" ht="15"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</row>
    <row r="53" spans="38:49" ht="15"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</row>
    <row r="54" spans="38:49" ht="15"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</row>
    <row r="55" spans="38:49" ht="15"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</row>
    <row r="56" spans="38:49" ht="15"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</row>
    <row r="57" spans="38:49" ht="15"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</row>
    <row r="58" spans="38:49" ht="15"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</row>
    <row r="59" spans="38:49" ht="15"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25"/>
      <c r="AW59" s="125"/>
    </row>
    <row r="60" spans="38:49" ht="15">
      <c r="AL60" s="125"/>
      <c r="AM60" s="125"/>
      <c r="AN60" s="125"/>
      <c r="AO60" s="125"/>
      <c r="AP60" s="125"/>
      <c r="AQ60" s="125"/>
      <c r="AR60" s="125"/>
      <c r="AS60" s="125"/>
      <c r="AT60" s="125"/>
      <c r="AU60" s="125"/>
      <c r="AV60" s="125"/>
      <c r="AW60" s="125"/>
    </row>
    <row r="61" spans="38:49" ht="15"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</row>
    <row r="62" spans="38:49" ht="15.75">
      <c r="AL62" s="125"/>
      <c r="AM62" s="125"/>
      <c r="AN62" s="125"/>
      <c r="AO62" s="125"/>
      <c r="AP62" s="125"/>
      <c r="AQ62" s="780"/>
      <c r="AR62" s="780"/>
      <c r="AS62" s="780"/>
      <c r="AT62" s="130"/>
      <c r="AU62" s="130"/>
      <c r="AV62" s="130"/>
      <c r="AW62" s="125"/>
    </row>
    <row r="63" spans="38:49" ht="15.75">
      <c r="AL63" s="125"/>
      <c r="AM63" s="125"/>
      <c r="AN63" s="125"/>
      <c r="AO63" s="125"/>
      <c r="AP63" s="125"/>
      <c r="AQ63" s="731"/>
      <c r="AR63" s="731"/>
      <c r="AS63" s="731"/>
      <c r="AT63" s="731"/>
      <c r="AU63" s="125"/>
      <c r="AV63" s="125"/>
      <c r="AW63" s="125"/>
    </row>
    <row r="64" spans="38:49" ht="15.75">
      <c r="AL64" s="125"/>
      <c r="AM64" s="125"/>
      <c r="AN64" s="125"/>
      <c r="AO64" s="125"/>
      <c r="AP64" s="125"/>
      <c r="AQ64" s="780"/>
      <c r="AR64" s="780"/>
      <c r="AS64" s="780"/>
      <c r="AT64" s="780"/>
      <c r="AU64" s="780"/>
      <c r="AV64" s="125"/>
      <c r="AW64" s="125"/>
    </row>
    <row r="65" spans="38:49" ht="15"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</row>
    <row r="66" spans="38:49" ht="15"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</row>
    <row r="67" spans="38:49" ht="15"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</row>
    <row r="68" spans="38:49" ht="15"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</row>
    <row r="69" spans="38:49" ht="15"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</row>
    <row r="70" spans="38:49" ht="15"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</row>
    <row r="71" spans="38:49" ht="15"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</row>
    <row r="72" spans="38:49" ht="15"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</row>
    <row r="73" spans="38:49" ht="15"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</row>
    <row r="74" spans="38:49" ht="15"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</row>
    <row r="75" spans="38:49" ht="15"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</row>
    <row r="76" spans="38:49" ht="15"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</row>
    <row r="77" spans="38:49" ht="15">
      <c r="AL77" s="125"/>
      <c r="AM77" s="125"/>
      <c r="AN77" s="125"/>
      <c r="AO77" s="125"/>
      <c r="AP77" s="125"/>
      <c r="AQ77" s="125"/>
      <c r="AR77" s="125"/>
      <c r="AS77" s="125"/>
      <c r="AT77" s="125"/>
      <c r="AU77" s="125"/>
      <c r="AV77" s="125"/>
      <c r="AW77" s="125"/>
    </row>
    <row r="78" spans="38:49" ht="15">
      <c r="AL78" s="125"/>
      <c r="AM78" s="125"/>
      <c r="AN78" s="125"/>
      <c r="AO78" s="125"/>
      <c r="AP78" s="125"/>
      <c r="AQ78" s="125"/>
      <c r="AR78" s="125"/>
      <c r="AS78" s="125"/>
      <c r="AT78" s="125"/>
      <c r="AU78" s="125"/>
      <c r="AV78" s="125"/>
      <c r="AW78" s="125"/>
    </row>
    <row r="79" spans="38:49" ht="15"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</row>
  </sheetData>
  <mergeCells count="22">
    <mergeCell ref="AQ62:AS62"/>
    <mergeCell ref="AQ63:AT63"/>
    <mergeCell ref="AQ64:AU64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9:E9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2"/>
  <sheetViews>
    <sheetView workbookViewId="0">
      <pane ySplit="1" topLeftCell="A2" activePane="bottomLeft" state="frozen"/>
      <selection pane="bottomLeft" activeCell="I10" sqref="I10"/>
    </sheetView>
  </sheetViews>
  <sheetFormatPr defaultRowHeight="11.25"/>
  <cols>
    <col min="1" max="1" width="7.28515625" style="3" bestFit="1" customWidth="1"/>
    <col min="2" max="2" width="16.85546875" style="3" bestFit="1" customWidth="1"/>
    <col min="3" max="3" width="12.4257812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16" style="3" customWidth="1"/>
    <col min="26" max="26" width="15.7109375" style="3" bestFit="1" customWidth="1"/>
    <col min="27" max="27" width="28" style="3" customWidth="1"/>
    <col min="28" max="16384" width="9.140625" style="3"/>
  </cols>
  <sheetData>
    <row r="1" spans="1:28">
      <c r="A1" s="203"/>
      <c r="B1" s="203"/>
      <c r="C1" s="356"/>
      <c r="D1" s="203" t="s">
        <v>304</v>
      </c>
      <c r="E1" s="203" t="s">
        <v>305</v>
      </c>
      <c r="F1" s="203" t="s">
        <v>306</v>
      </c>
      <c r="G1" s="203" t="s">
        <v>307</v>
      </c>
      <c r="H1" s="203" t="s">
        <v>308</v>
      </c>
      <c r="I1" s="203" t="s">
        <v>309</v>
      </c>
      <c r="J1" s="203" t="s">
        <v>310</v>
      </c>
      <c r="K1" s="204" t="s">
        <v>311</v>
      </c>
      <c r="L1" s="203" t="s">
        <v>312</v>
      </c>
      <c r="M1" s="203" t="s">
        <v>92</v>
      </c>
      <c r="N1" s="203" t="s">
        <v>313</v>
      </c>
      <c r="O1" s="203" t="s">
        <v>308</v>
      </c>
      <c r="P1" s="205" t="s">
        <v>29</v>
      </c>
      <c r="Q1" s="526" t="s">
        <v>314</v>
      </c>
      <c r="R1" s="527"/>
      <c r="S1" s="528"/>
      <c r="T1" s="343"/>
      <c r="U1" s="534" t="s">
        <v>385</v>
      </c>
      <c r="V1" s="535"/>
      <c r="W1" s="535"/>
      <c r="X1" s="529" t="s">
        <v>315</v>
      </c>
      <c r="Y1" s="529"/>
      <c r="Z1" s="529"/>
      <c r="AA1" s="529"/>
      <c r="AB1" s="530"/>
    </row>
    <row r="2" spans="1:28">
      <c r="A2" s="431">
        <f>'1-συμβολαια'!A3</f>
        <v>7893</v>
      </c>
      <c r="B2" s="74" t="str">
        <f>'1-συμβολαια'!C3</f>
        <v>δάνειο τοκοχρεωλητικό</v>
      </c>
      <c r="C2" s="206">
        <f>'1-συμβολαια'!D3</f>
        <v>3000000</v>
      </c>
      <c r="D2" s="74">
        <v>50</v>
      </c>
      <c r="E2" s="74">
        <v>48</v>
      </c>
      <c r="F2" s="74"/>
      <c r="G2" s="74">
        <v>48</v>
      </c>
      <c r="H2" s="74">
        <v>60</v>
      </c>
      <c r="I2" s="74"/>
      <c r="J2" s="74"/>
      <c r="K2" s="74">
        <f t="shared" ref="K2:K4" si="0">SUM(D2:I2)</f>
        <v>206</v>
      </c>
      <c r="L2" s="74"/>
      <c r="M2" s="74"/>
      <c r="N2" s="74"/>
      <c r="O2" s="74"/>
      <c r="P2" s="74"/>
      <c r="Q2" s="74"/>
      <c r="R2" s="74" t="s">
        <v>519</v>
      </c>
      <c r="S2" s="74">
        <v>39</v>
      </c>
      <c r="T2" s="344"/>
      <c r="U2" s="74"/>
      <c r="V2" s="74"/>
      <c r="W2" s="74"/>
      <c r="X2" s="74"/>
      <c r="Y2" s="74"/>
      <c r="Z2" s="74"/>
      <c r="AA2" s="74"/>
      <c r="AB2" s="74"/>
    </row>
    <row r="3" spans="1:28">
      <c r="A3" s="431">
        <f>'1-συμβολαια'!A4</f>
        <v>0</v>
      </c>
      <c r="B3" s="74" t="str">
        <f>'1-συμβολαια'!C4</f>
        <v>υποθήκη</v>
      </c>
      <c r="C3" s="206">
        <f>'1-συμβολαια'!D4</f>
        <v>3300000</v>
      </c>
      <c r="D3" s="74"/>
      <c r="E3" s="74"/>
      <c r="F3" s="74"/>
      <c r="G3" s="74"/>
      <c r="H3" s="74"/>
      <c r="I3" s="74"/>
      <c r="J3" s="74"/>
      <c r="K3" s="74">
        <f t="shared" si="0"/>
        <v>0</v>
      </c>
      <c r="L3" s="74"/>
      <c r="M3" s="74"/>
      <c r="N3" s="74"/>
      <c r="O3" s="74"/>
      <c r="P3" s="74"/>
      <c r="Q3" s="74"/>
      <c r="R3" s="74"/>
      <c r="S3" s="74"/>
      <c r="T3" s="344"/>
      <c r="U3" s="74"/>
      <c r="V3" s="74"/>
      <c r="W3" s="74"/>
      <c r="X3" s="74"/>
      <c r="Y3" s="74"/>
      <c r="Z3" s="74"/>
      <c r="AA3" s="74"/>
      <c r="AB3" s="74"/>
    </row>
    <row r="4" spans="1:28" ht="12" thickBot="1">
      <c r="A4" s="432">
        <f>'1-συμβολαια'!A5</f>
        <v>0</v>
      </c>
      <c r="B4" s="275" t="str">
        <f>'1-συμβολαια'!C5</f>
        <v>δανείου ΤΟΚΟΙ</v>
      </c>
      <c r="C4" s="429">
        <f>'1-συμβολαια'!D5</f>
        <v>5717661</v>
      </c>
      <c r="D4" s="275"/>
      <c r="E4" s="275"/>
      <c r="F4" s="275"/>
      <c r="G4" s="275"/>
      <c r="H4" s="275"/>
      <c r="I4" s="275"/>
      <c r="J4" s="275"/>
      <c r="K4" s="275">
        <f t="shared" si="0"/>
        <v>0</v>
      </c>
      <c r="L4" s="275"/>
      <c r="M4" s="275"/>
      <c r="N4" s="275"/>
      <c r="O4" s="275"/>
      <c r="P4" s="275"/>
      <c r="Q4" s="275"/>
      <c r="R4" s="275"/>
      <c r="S4" s="275"/>
      <c r="T4" s="430"/>
      <c r="U4" s="275"/>
      <c r="V4" s="275"/>
      <c r="W4" s="275"/>
      <c r="X4" s="275"/>
      <c r="Y4" s="275"/>
      <c r="Z4" s="275"/>
      <c r="AA4" s="275"/>
      <c r="AB4" s="275"/>
    </row>
    <row r="5" spans="1:28">
      <c r="A5" s="433">
        <f>'1-συμβολαια'!A6</f>
        <v>7894</v>
      </c>
      <c r="B5" s="427" t="str">
        <f>'1-συμβολαια'!C6</f>
        <v>δάνειο τοκοχρεωλητικό</v>
      </c>
      <c r="C5" s="426">
        <f>'1-συμβολαια'!D6</f>
        <v>3000000</v>
      </c>
      <c r="D5" s="74">
        <v>50</v>
      </c>
      <c r="E5" s="74">
        <v>48</v>
      </c>
      <c r="F5" s="74"/>
      <c r="G5" s="74">
        <v>48</v>
      </c>
      <c r="H5" s="74">
        <v>60</v>
      </c>
      <c r="I5" s="74"/>
      <c r="J5" s="74"/>
      <c r="K5" s="74">
        <f t="shared" ref="K5" si="1">SUM(D5:I5)</f>
        <v>206</v>
      </c>
      <c r="L5" s="74"/>
      <c r="M5" s="74"/>
      <c r="N5" s="74"/>
      <c r="O5" s="74"/>
      <c r="P5" s="74"/>
      <c r="Q5" s="74"/>
      <c r="R5" s="74" t="s">
        <v>519</v>
      </c>
      <c r="S5" s="74">
        <v>40</v>
      </c>
      <c r="T5" s="428"/>
      <c r="U5" s="427"/>
      <c r="V5" s="427"/>
      <c r="W5" s="427"/>
      <c r="X5" s="427"/>
      <c r="Y5" s="427"/>
      <c r="Z5" s="427"/>
      <c r="AA5" s="427"/>
      <c r="AB5" s="427"/>
    </row>
    <row r="6" spans="1:28">
      <c r="A6" s="434">
        <f>'1-συμβολαια'!A7</f>
        <v>0</v>
      </c>
      <c r="B6" s="74" t="str">
        <f>'1-συμβολαια'!C7</f>
        <v>υποθήκη</v>
      </c>
      <c r="C6" s="206">
        <f>'1-συμβολαια'!D7</f>
        <v>3300000</v>
      </c>
      <c r="D6" s="74"/>
      <c r="E6" s="74"/>
      <c r="F6" s="74"/>
      <c r="G6" s="74"/>
      <c r="H6" s="74"/>
      <c r="I6" s="74"/>
      <c r="J6" s="74"/>
      <c r="K6" s="74">
        <f t="shared" ref="K6:K7" si="2">SUM(D6:I6)</f>
        <v>0</v>
      </c>
      <c r="L6" s="74"/>
      <c r="M6" s="74"/>
      <c r="N6" s="74"/>
      <c r="O6" s="74"/>
      <c r="P6" s="74"/>
      <c r="Q6" s="74"/>
      <c r="R6" s="74"/>
      <c r="S6" s="74"/>
      <c r="T6" s="344"/>
      <c r="U6" s="74"/>
      <c r="V6" s="74"/>
      <c r="W6" s="74"/>
      <c r="X6" s="74"/>
      <c r="Y6" s="74"/>
      <c r="Z6" s="74"/>
      <c r="AA6" s="74"/>
      <c r="AB6" s="74"/>
    </row>
    <row r="7" spans="1:28">
      <c r="A7" s="434">
        <f>'1-συμβολαια'!A8</f>
        <v>0</v>
      </c>
      <c r="B7" s="74" t="str">
        <f>'1-συμβολαια'!C8</f>
        <v>δανείου ΤΟΚΟΙ</v>
      </c>
      <c r="C7" s="206">
        <f>'1-συμβολαια'!D8</f>
        <v>5717661</v>
      </c>
      <c r="D7" s="74"/>
      <c r="E7" s="74"/>
      <c r="F7" s="74"/>
      <c r="G7" s="74"/>
      <c r="H7" s="74"/>
      <c r="I7" s="74"/>
      <c r="J7" s="74"/>
      <c r="K7" s="74">
        <f t="shared" si="2"/>
        <v>0</v>
      </c>
      <c r="L7" s="74"/>
      <c r="M7" s="74"/>
      <c r="N7" s="74"/>
      <c r="O7" s="74"/>
      <c r="P7" s="74"/>
      <c r="Q7" s="74"/>
      <c r="R7" s="74"/>
      <c r="S7" s="74"/>
      <c r="T7" s="344"/>
      <c r="U7" s="74"/>
      <c r="V7" s="74"/>
      <c r="W7" s="74"/>
      <c r="X7" s="74"/>
      <c r="Y7" s="74"/>
      <c r="Z7" s="74"/>
      <c r="AA7" s="74"/>
      <c r="AB7" s="74"/>
    </row>
    <row r="8" spans="1:28">
      <c r="A8" s="531" t="str">
        <f>'1-συμβολαια'!A9</f>
        <v>σύνολο</v>
      </c>
      <c r="B8" s="532"/>
      <c r="C8" s="533"/>
      <c r="D8" s="74">
        <f>SUM(D2:D7)</f>
        <v>100</v>
      </c>
      <c r="E8" s="74">
        <f t="shared" ref="E8:K8" si="3">SUM(E2:E7)</f>
        <v>96</v>
      </c>
      <c r="F8" s="74">
        <f t="shared" si="3"/>
        <v>0</v>
      </c>
      <c r="G8" s="74">
        <f t="shared" si="3"/>
        <v>96</v>
      </c>
      <c r="H8" s="74">
        <f t="shared" si="3"/>
        <v>120</v>
      </c>
      <c r="I8" s="74">
        <f t="shared" si="3"/>
        <v>0</v>
      </c>
      <c r="J8" s="74">
        <f t="shared" si="3"/>
        <v>0</v>
      </c>
      <c r="K8" s="74">
        <f t="shared" si="3"/>
        <v>412</v>
      </c>
    </row>
    <row r="9" spans="1:28">
      <c r="J9" s="2"/>
    </row>
    <row r="10" spans="1:28">
      <c r="C10" s="7" t="s">
        <v>386</v>
      </c>
      <c r="H10" s="3">
        <v>120</v>
      </c>
      <c r="I10" s="5"/>
    </row>
    <row r="11" spans="1:28">
      <c r="J11" s="2"/>
    </row>
    <row r="12" spans="1:28">
      <c r="H12" s="169"/>
    </row>
    <row r="13" spans="1:28">
      <c r="J13" s="2"/>
    </row>
    <row r="14" spans="1:28">
      <c r="E14" s="117"/>
      <c r="J14" s="2"/>
    </row>
    <row r="15" spans="1:28">
      <c r="E15" s="6"/>
      <c r="J15" s="2"/>
    </row>
    <row r="18" spans="3:17">
      <c r="C18" s="54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3:17">
      <c r="C19" s="54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3:17">
      <c r="C20" s="54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3:17">
      <c r="C21" s="357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3:17">
      <c r="C22" s="358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3:17">
      <c r="C23" s="5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3:17">
      <c r="D24" s="5"/>
    </row>
    <row r="25" spans="3:17">
      <c r="D25" s="5"/>
      <c r="L25" s="311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7"/>
    </row>
    <row r="27" spans="3:17">
      <c r="D27" s="5"/>
      <c r="L27" s="2"/>
      <c r="M27" s="7"/>
      <c r="N27" s="7"/>
      <c r="O27" s="7"/>
      <c r="P27" s="7"/>
      <c r="Q27" s="7"/>
    </row>
    <row r="28" spans="3:17">
      <c r="D28" s="5"/>
      <c r="L28" s="2"/>
      <c r="M28" s="7"/>
      <c r="N28" s="7"/>
      <c r="O28" s="7"/>
      <c r="P28" s="7"/>
      <c r="Q28" s="7"/>
    </row>
    <row r="29" spans="3:17">
      <c r="D29" s="5"/>
      <c r="L29" s="2"/>
      <c r="M29" s="7"/>
      <c r="N29" s="7"/>
      <c r="O29" s="7"/>
      <c r="P29" s="7"/>
      <c r="Q29" s="234"/>
    </row>
    <row r="30" spans="3:17">
      <c r="D30" s="5"/>
      <c r="L30" s="2"/>
      <c r="M30" s="7"/>
      <c r="N30" s="7"/>
      <c r="O30" s="7"/>
      <c r="P30" s="7"/>
      <c r="Q30" s="234"/>
    </row>
    <row r="31" spans="3:17">
      <c r="D31" s="5"/>
      <c r="L31" s="311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311"/>
      <c r="M37" s="7"/>
      <c r="N37" s="7"/>
      <c r="O37" s="7"/>
      <c r="P37" s="7"/>
      <c r="Q37" s="7"/>
    </row>
    <row r="38" spans="12:17">
      <c r="L38" s="2"/>
      <c r="M38" s="7"/>
      <c r="N38" s="7"/>
      <c r="O38" s="7"/>
      <c r="P38" s="7"/>
      <c r="Q38" s="7"/>
    </row>
    <row r="39" spans="12:17">
      <c r="L39" s="2"/>
      <c r="M39" s="7"/>
      <c r="N39" s="7"/>
      <c r="O39" s="7"/>
      <c r="P39" s="7"/>
      <c r="Q39" s="7"/>
    </row>
    <row r="40" spans="12:17">
      <c r="L40" s="2"/>
      <c r="M40" s="2"/>
      <c r="N40" s="7"/>
      <c r="O40" s="7"/>
      <c r="P40" s="7"/>
      <c r="Q40" s="7"/>
    </row>
    <row r="41" spans="12:17">
      <c r="L41" s="2"/>
      <c r="M41" s="2"/>
      <c r="N41" s="7"/>
      <c r="O41" s="7"/>
      <c r="P41" s="7"/>
      <c r="Q41" s="7"/>
    </row>
    <row r="42" spans="12:17">
      <c r="L42" s="2"/>
      <c r="M42" s="2"/>
      <c r="N42" s="7"/>
      <c r="O42" s="7"/>
      <c r="P42" s="7"/>
      <c r="Q42" s="7"/>
    </row>
  </sheetData>
  <mergeCells count="4">
    <mergeCell ref="Q1:S1"/>
    <mergeCell ref="X1:AB1"/>
    <mergeCell ref="A8:C8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9"/>
  <sheetViews>
    <sheetView workbookViewId="0">
      <pane ySplit="2" topLeftCell="A3" activePane="bottomLeft" state="frozen"/>
      <selection pane="bottomLeft" activeCell="O22" sqref="O22"/>
    </sheetView>
  </sheetViews>
  <sheetFormatPr defaultRowHeight="11.25"/>
  <cols>
    <col min="1" max="1" width="7" style="7" customWidth="1"/>
    <col min="2" max="2" width="33.8554687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9" customWidth="1"/>
    <col min="17" max="23" width="8" style="79" customWidth="1"/>
    <col min="24" max="24" width="13.140625" style="79" bestFit="1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46" t="s">
        <v>1</v>
      </c>
      <c r="B1" s="548" t="s">
        <v>0</v>
      </c>
      <c r="C1" s="550" t="s">
        <v>7</v>
      </c>
      <c r="D1" s="544" t="s">
        <v>501</v>
      </c>
      <c r="E1" s="545"/>
      <c r="F1" s="545"/>
      <c r="G1" s="545"/>
      <c r="H1" s="545"/>
      <c r="I1" s="545"/>
      <c r="J1" s="545"/>
      <c r="K1" s="545"/>
      <c r="L1" s="545"/>
      <c r="M1" s="552" t="s">
        <v>90</v>
      </c>
      <c r="N1" s="553"/>
      <c r="O1" s="554" t="s">
        <v>241</v>
      </c>
      <c r="P1" s="536" t="s">
        <v>82</v>
      </c>
      <c r="Q1" s="537"/>
      <c r="R1" s="537"/>
      <c r="S1" s="537"/>
      <c r="T1" s="537"/>
      <c r="U1" s="537"/>
      <c r="V1" s="537"/>
      <c r="W1" s="537"/>
      <c r="X1" s="537"/>
      <c r="Y1" s="537"/>
      <c r="Z1" s="538"/>
    </row>
    <row r="2" spans="1:26" s="10" customFormat="1" ht="24" customHeight="1" thickBot="1">
      <c r="A2" s="547"/>
      <c r="B2" s="549"/>
      <c r="C2" s="551"/>
      <c r="D2" s="56" t="s">
        <v>76</v>
      </c>
      <c r="E2" s="56" t="s">
        <v>77</v>
      </c>
      <c r="F2" s="56" t="s">
        <v>356</v>
      </c>
      <c r="G2" s="56" t="s">
        <v>357</v>
      </c>
      <c r="H2" s="56" t="s">
        <v>23</v>
      </c>
      <c r="I2" s="224" t="s">
        <v>346</v>
      </c>
      <c r="J2" s="224" t="s">
        <v>347</v>
      </c>
      <c r="K2" s="224" t="s">
        <v>367</v>
      </c>
      <c r="L2" s="225" t="s">
        <v>349</v>
      </c>
      <c r="M2" s="229" t="s">
        <v>368</v>
      </c>
      <c r="N2" s="228" t="s">
        <v>369</v>
      </c>
      <c r="O2" s="555"/>
      <c r="P2" s="539"/>
      <c r="Q2" s="540"/>
      <c r="R2" s="540"/>
      <c r="S2" s="540"/>
      <c r="T2" s="540"/>
      <c r="U2" s="540"/>
      <c r="V2" s="540"/>
      <c r="W2" s="540"/>
      <c r="X2" s="540"/>
      <c r="Y2" s="540"/>
      <c r="Z2" s="541"/>
    </row>
    <row r="3" spans="1:26" s="5" customFormat="1">
      <c r="A3" s="404">
        <f>'1-συμβολαια'!A3</f>
        <v>7893</v>
      </c>
      <c r="B3" s="305" t="str">
        <f>'1-συμβολαια'!C3</f>
        <v>δάνειο τοκοχρεωλητικό</v>
      </c>
      <c r="C3" s="306">
        <f>'1-συμβολαια'!D3</f>
        <v>3000000</v>
      </c>
      <c r="D3" s="303"/>
      <c r="E3" s="303">
        <v>400</v>
      </c>
      <c r="F3" s="303">
        <v>1800</v>
      </c>
      <c r="G3" s="303">
        <f t="shared" ref="G3:G5" si="0">(C3-60000)*1.15%</f>
        <v>33810</v>
      </c>
      <c r="H3" s="303">
        <f t="shared" ref="H3:H5" si="1">D3+E3+F3+G3</f>
        <v>36010</v>
      </c>
      <c r="I3" s="285">
        <f t="shared" ref="I3:I5" si="2">(F3+G3)*9%</f>
        <v>3204.9</v>
      </c>
      <c r="J3" s="285">
        <f t="shared" ref="J3:J5" si="3">(D3+E3)*5%</f>
        <v>20</v>
      </c>
      <c r="K3" s="285">
        <f t="shared" ref="K3:K5" si="4">H3*5%</f>
        <v>1800.5</v>
      </c>
      <c r="L3" s="306">
        <f t="shared" ref="L3:L5" si="5">H3*1%</f>
        <v>360.1</v>
      </c>
      <c r="M3" s="306">
        <f t="shared" ref="M3:M5" si="6">H3-O3</f>
        <v>30624.5</v>
      </c>
      <c r="N3" s="306">
        <f t="shared" ref="N3:N5" si="7">D3+E3</f>
        <v>400</v>
      </c>
      <c r="O3" s="306">
        <f t="shared" ref="O3:O5" si="8">I3+J3+K3+L3</f>
        <v>5385.5</v>
      </c>
      <c r="P3" s="307" t="s">
        <v>380</v>
      </c>
      <c r="Q3" s="307" t="s">
        <v>381</v>
      </c>
      <c r="R3" s="307" t="s">
        <v>382</v>
      </c>
      <c r="S3" s="307" t="s">
        <v>383</v>
      </c>
      <c r="T3" s="307"/>
      <c r="U3" s="307"/>
      <c r="V3" s="307" t="s">
        <v>513</v>
      </c>
      <c r="W3" s="288"/>
      <c r="X3" s="288"/>
      <c r="Y3" s="288"/>
      <c r="Z3" s="288"/>
    </row>
    <row r="4" spans="1:26" s="5" customFormat="1">
      <c r="A4" s="404">
        <f>'1-συμβολαια'!A4</f>
        <v>0</v>
      </c>
      <c r="B4" s="305" t="str">
        <f>'1-συμβολαια'!C4</f>
        <v>υποθήκη</v>
      </c>
      <c r="C4" s="306">
        <f>'1-συμβολαια'!D4</f>
        <v>3300000</v>
      </c>
      <c r="D4" s="303"/>
      <c r="E4" s="303">
        <v>400</v>
      </c>
      <c r="F4" s="303">
        <v>1800</v>
      </c>
      <c r="G4" s="303">
        <f t="shared" si="0"/>
        <v>37260</v>
      </c>
      <c r="H4" s="303">
        <f t="shared" si="1"/>
        <v>39460</v>
      </c>
      <c r="I4" s="285">
        <f t="shared" si="2"/>
        <v>3515.4</v>
      </c>
      <c r="J4" s="285">
        <f t="shared" si="3"/>
        <v>20</v>
      </c>
      <c r="K4" s="285">
        <f t="shared" si="4"/>
        <v>1973</v>
      </c>
      <c r="L4" s="306">
        <f t="shared" si="5"/>
        <v>394.6</v>
      </c>
      <c r="M4" s="306">
        <f t="shared" si="6"/>
        <v>33557</v>
      </c>
      <c r="N4" s="306">
        <f t="shared" si="7"/>
        <v>400</v>
      </c>
      <c r="O4" s="306">
        <f t="shared" si="8"/>
        <v>5903</v>
      </c>
      <c r="P4" s="307" t="s">
        <v>380</v>
      </c>
      <c r="Q4" s="307" t="s">
        <v>381</v>
      </c>
      <c r="R4" s="307" t="s">
        <v>382</v>
      </c>
      <c r="S4" s="307" t="s">
        <v>383</v>
      </c>
      <c r="T4" s="307"/>
      <c r="U4" s="307"/>
      <c r="V4" s="307" t="s">
        <v>384</v>
      </c>
      <c r="W4" s="288"/>
      <c r="X4" s="288"/>
      <c r="Y4" s="288"/>
      <c r="Z4" s="288"/>
    </row>
    <row r="5" spans="1:26" s="5" customFormat="1" ht="12" thickBot="1">
      <c r="A5" s="415">
        <f>'1-συμβολαια'!A5</f>
        <v>0</v>
      </c>
      <c r="B5" s="439" t="str">
        <f>'1-συμβολαια'!C5</f>
        <v>δανείου ΤΟΚΟΙ</v>
      </c>
      <c r="C5" s="418">
        <f>'1-συμβολαια'!D5</f>
        <v>5717661</v>
      </c>
      <c r="D5" s="419"/>
      <c r="E5" s="419">
        <v>400</v>
      </c>
      <c r="F5" s="419">
        <v>1800</v>
      </c>
      <c r="G5" s="419">
        <f t="shared" si="0"/>
        <v>65063.101499999997</v>
      </c>
      <c r="H5" s="419">
        <f t="shared" si="1"/>
        <v>67263.10149999999</v>
      </c>
      <c r="I5" s="419">
        <f t="shared" si="2"/>
        <v>6017.6791349999985</v>
      </c>
      <c r="J5" s="419">
        <f t="shared" si="3"/>
        <v>20</v>
      </c>
      <c r="K5" s="419">
        <f t="shared" si="4"/>
        <v>3363.1550749999997</v>
      </c>
      <c r="L5" s="418">
        <f t="shared" si="5"/>
        <v>672.63101499999993</v>
      </c>
      <c r="M5" s="418">
        <f t="shared" si="6"/>
        <v>57189.636274999997</v>
      </c>
      <c r="N5" s="418">
        <f t="shared" si="7"/>
        <v>400</v>
      </c>
      <c r="O5" s="418">
        <f t="shared" si="8"/>
        <v>10073.465224999996</v>
      </c>
      <c r="P5" s="440" t="s">
        <v>380</v>
      </c>
      <c r="Q5" s="440" t="s">
        <v>381</v>
      </c>
      <c r="R5" s="440" t="s">
        <v>382</v>
      </c>
      <c r="S5" s="440" t="s">
        <v>383</v>
      </c>
      <c r="T5" s="440"/>
      <c r="U5" s="440"/>
      <c r="V5" s="440" t="s">
        <v>384</v>
      </c>
      <c r="W5" s="441"/>
      <c r="X5" s="441"/>
      <c r="Y5" s="441"/>
      <c r="Z5" s="441"/>
    </row>
    <row r="6" spans="1:26" s="5" customFormat="1">
      <c r="A6" s="436">
        <f>'1-συμβολαια'!A6</f>
        <v>7894</v>
      </c>
      <c r="B6" s="388" t="str">
        <f>'1-συμβολαια'!C6</f>
        <v>δάνειο τοκοχρεωλητικό</v>
      </c>
      <c r="C6" s="306">
        <f>'1-συμβολαια'!D6</f>
        <v>3000000</v>
      </c>
      <c r="D6" s="285"/>
      <c r="E6" s="285">
        <v>400</v>
      </c>
      <c r="F6" s="285">
        <v>1800</v>
      </c>
      <c r="G6" s="285">
        <f t="shared" ref="G6:G8" si="9">(C6-60000)*1.15%</f>
        <v>33810</v>
      </c>
      <c r="H6" s="285">
        <f t="shared" ref="H6:H8" si="10">D6+E6+F6+G6</f>
        <v>36010</v>
      </c>
      <c r="I6" s="285">
        <f t="shared" ref="I6:I8" si="11">(F6+G6)*9%</f>
        <v>3204.9</v>
      </c>
      <c r="J6" s="285">
        <f t="shared" ref="J6:J8" si="12">(D6+E6)*5%</f>
        <v>20</v>
      </c>
      <c r="K6" s="285">
        <f t="shared" ref="K6:K8" si="13">H6*5%</f>
        <v>1800.5</v>
      </c>
      <c r="L6" s="306">
        <f t="shared" ref="L6:L8" si="14">H6*1%</f>
        <v>360.1</v>
      </c>
      <c r="M6" s="306">
        <f t="shared" ref="M6:M8" si="15">H6-O6</f>
        <v>30624.5</v>
      </c>
      <c r="N6" s="306">
        <f t="shared" ref="N6:N8" si="16">D6+E6</f>
        <v>400</v>
      </c>
      <c r="O6" s="306">
        <f t="shared" ref="O6:O8" si="17">I6+J6+K6+L6</f>
        <v>5385.5</v>
      </c>
      <c r="P6" s="437" t="s">
        <v>380</v>
      </c>
      <c r="Q6" s="437" t="s">
        <v>381</v>
      </c>
      <c r="R6" s="437" t="s">
        <v>382</v>
      </c>
      <c r="S6" s="437" t="s">
        <v>383</v>
      </c>
      <c r="T6" s="437"/>
      <c r="U6" s="437"/>
      <c r="V6" s="307" t="s">
        <v>513</v>
      </c>
      <c r="W6" s="438"/>
      <c r="X6" s="438"/>
      <c r="Y6" s="438"/>
      <c r="Z6" s="438"/>
    </row>
    <row r="7" spans="1:26" s="5" customFormat="1">
      <c r="A7" s="435">
        <f>'1-συμβολαια'!A7</f>
        <v>0</v>
      </c>
      <c r="B7" s="305" t="str">
        <f>'1-συμβολαια'!C7</f>
        <v>υποθήκη</v>
      </c>
      <c r="C7" s="306">
        <f>'1-συμβολαια'!D7</f>
        <v>3300000</v>
      </c>
      <c r="D7" s="303"/>
      <c r="E7" s="303">
        <v>400</v>
      </c>
      <c r="F7" s="303">
        <v>1800</v>
      </c>
      <c r="G7" s="303">
        <f t="shared" si="9"/>
        <v>37260</v>
      </c>
      <c r="H7" s="303">
        <f t="shared" si="10"/>
        <v>39460</v>
      </c>
      <c r="I7" s="285">
        <f t="shared" si="11"/>
        <v>3515.4</v>
      </c>
      <c r="J7" s="285">
        <f t="shared" si="12"/>
        <v>20</v>
      </c>
      <c r="K7" s="285">
        <f t="shared" si="13"/>
        <v>1973</v>
      </c>
      <c r="L7" s="306">
        <f t="shared" si="14"/>
        <v>394.6</v>
      </c>
      <c r="M7" s="306">
        <f t="shared" si="15"/>
        <v>33557</v>
      </c>
      <c r="N7" s="306">
        <f t="shared" si="16"/>
        <v>400</v>
      </c>
      <c r="O7" s="306">
        <f t="shared" si="17"/>
        <v>5903</v>
      </c>
      <c r="P7" s="307" t="s">
        <v>380</v>
      </c>
      <c r="Q7" s="307" t="s">
        <v>381</v>
      </c>
      <c r="R7" s="307" t="s">
        <v>382</v>
      </c>
      <c r="S7" s="307" t="s">
        <v>383</v>
      </c>
      <c r="T7" s="307"/>
      <c r="U7" s="307"/>
      <c r="V7" s="307" t="s">
        <v>384</v>
      </c>
      <c r="W7" s="288"/>
      <c r="X7" s="288"/>
      <c r="Y7" s="288"/>
      <c r="Z7" s="288"/>
    </row>
    <row r="8" spans="1:26" s="5" customFormat="1">
      <c r="A8" s="435">
        <f>'1-συμβολαια'!A8</f>
        <v>0</v>
      </c>
      <c r="B8" s="305" t="str">
        <f>'1-συμβολαια'!C8</f>
        <v>δανείου ΤΟΚΟΙ</v>
      </c>
      <c r="C8" s="306">
        <f>'1-συμβολαια'!D8</f>
        <v>5717661</v>
      </c>
      <c r="D8" s="303"/>
      <c r="E8" s="303">
        <v>400</v>
      </c>
      <c r="F8" s="303">
        <v>1800</v>
      </c>
      <c r="G8" s="303">
        <f t="shared" si="9"/>
        <v>65063.101499999997</v>
      </c>
      <c r="H8" s="303">
        <f t="shared" si="10"/>
        <v>67263.10149999999</v>
      </c>
      <c r="I8" s="285">
        <f t="shared" si="11"/>
        <v>6017.6791349999985</v>
      </c>
      <c r="J8" s="285">
        <f t="shared" si="12"/>
        <v>20</v>
      </c>
      <c r="K8" s="285">
        <f t="shared" si="13"/>
        <v>3363.1550749999997</v>
      </c>
      <c r="L8" s="306">
        <f t="shared" si="14"/>
        <v>672.63101499999993</v>
      </c>
      <c r="M8" s="306">
        <f t="shared" si="15"/>
        <v>57189.636274999997</v>
      </c>
      <c r="N8" s="306">
        <f t="shared" si="16"/>
        <v>400</v>
      </c>
      <c r="O8" s="306">
        <f t="shared" si="17"/>
        <v>10073.465224999996</v>
      </c>
      <c r="P8" s="307" t="s">
        <v>380</v>
      </c>
      <c r="Q8" s="307" t="s">
        <v>381</v>
      </c>
      <c r="R8" s="307" t="s">
        <v>382</v>
      </c>
      <c r="S8" s="307" t="s">
        <v>383</v>
      </c>
      <c r="T8" s="307"/>
      <c r="U8" s="307"/>
      <c r="V8" s="307" t="s">
        <v>384</v>
      </c>
      <c r="W8" s="288"/>
      <c r="X8" s="288"/>
      <c r="Y8" s="288"/>
      <c r="Z8" s="288"/>
    </row>
    <row r="9" spans="1:26">
      <c r="A9" s="507" t="s">
        <v>54</v>
      </c>
      <c r="B9" s="508"/>
      <c r="C9" s="508"/>
      <c r="D9" s="162">
        <f t="shared" ref="D9" si="18">SUM(D3:D5)</f>
        <v>0</v>
      </c>
      <c r="E9" s="162">
        <f>SUM(E3:E8)</f>
        <v>2400</v>
      </c>
      <c r="F9" s="162">
        <f t="shared" ref="F9:O9" si="19">SUM(F3:F8)</f>
        <v>10800</v>
      </c>
      <c r="G9" s="162">
        <f t="shared" si="19"/>
        <v>272266.20299999998</v>
      </c>
      <c r="H9" s="162">
        <f t="shared" si="19"/>
        <v>285466.20299999998</v>
      </c>
      <c r="I9" s="162">
        <f t="shared" si="19"/>
        <v>25475.958269999996</v>
      </c>
      <c r="J9" s="162">
        <f t="shared" si="19"/>
        <v>120</v>
      </c>
      <c r="K9" s="162">
        <f t="shared" si="19"/>
        <v>14273.310149999998</v>
      </c>
      <c r="L9" s="162">
        <f t="shared" si="19"/>
        <v>2854.66203</v>
      </c>
      <c r="M9" s="162">
        <f t="shared" si="19"/>
        <v>242742.27254999999</v>
      </c>
      <c r="N9" s="162">
        <f t="shared" si="19"/>
        <v>2400</v>
      </c>
      <c r="O9" s="162">
        <f t="shared" si="19"/>
        <v>42723.930449999993</v>
      </c>
    </row>
    <row r="10" spans="1:26">
      <c r="J10" s="234"/>
      <c r="K10" s="234"/>
      <c r="L10" s="7"/>
      <c r="P10" s="167" t="s">
        <v>370</v>
      </c>
      <c r="Q10" s="134"/>
      <c r="R10" s="134"/>
      <c r="S10" s="134"/>
      <c r="T10" s="134"/>
      <c r="U10" s="134"/>
      <c r="V10" s="134"/>
      <c r="W10" s="134"/>
      <c r="X10" s="134"/>
      <c r="Y10" s="134"/>
    </row>
    <row r="11" spans="1:26">
      <c r="K11" s="234"/>
      <c r="L11" s="7"/>
      <c r="P11" s="144"/>
      <c r="Q11" s="167" t="s">
        <v>371</v>
      </c>
      <c r="R11" s="134"/>
      <c r="S11" s="134"/>
      <c r="T11" s="134"/>
      <c r="U11" s="134"/>
      <c r="V11" s="134"/>
      <c r="W11" s="134"/>
      <c r="X11" s="134"/>
      <c r="Y11" s="144"/>
    </row>
    <row r="12" spans="1:26">
      <c r="P12" s="144"/>
      <c r="Q12" s="144"/>
      <c r="R12" s="134" t="s">
        <v>372</v>
      </c>
      <c r="S12" s="144"/>
      <c r="T12" s="144"/>
      <c r="U12" s="144"/>
      <c r="V12" s="144"/>
      <c r="W12" s="144"/>
      <c r="X12" s="144"/>
      <c r="Y12" s="144"/>
    </row>
    <row r="13" spans="1:26">
      <c r="P13" s="144"/>
      <c r="Q13" s="144"/>
      <c r="R13" s="144"/>
      <c r="S13" s="167" t="s">
        <v>373</v>
      </c>
      <c r="T13" s="144"/>
      <c r="U13" s="144"/>
      <c r="V13" s="144"/>
      <c r="W13" s="144"/>
      <c r="X13" s="144"/>
      <c r="Y13" s="144"/>
    </row>
    <row r="14" spans="1:26">
      <c r="P14" s="144"/>
      <c r="Q14" s="144"/>
      <c r="R14" s="144"/>
      <c r="S14" s="144"/>
      <c r="T14" s="134" t="s">
        <v>374</v>
      </c>
      <c r="U14" s="144"/>
      <c r="V14" s="144"/>
      <c r="W14" s="144"/>
      <c r="X14" s="144"/>
      <c r="Y14" s="144"/>
    </row>
    <row r="15" spans="1:26">
      <c r="P15" s="144"/>
      <c r="Q15" s="144"/>
      <c r="R15" s="134"/>
      <c r="S15" s="134"/>
      <c r="T15" s="144"/>
      <c r="U15" s="167" t="s">
        <v>375</v>
      </c>
      <c r="V15" s="144"/>
      <c r="W15" s="134"/>
      <c r="X15" s="134"/>
      <c r="Y15" s="134"/>
      <c r="Z15" s="134"/>
    </row>
    <row r="16" spans="1:26">
      <c r="P16" s="144"/>
      <c r="Q16" s="144"/>
      <c r="R16" s="134"/>
      <c r="S16" s="134"/>
      <c r="T16" s="144"/>
      <c r="U16" s="144"/>
      <c r="V16" s="134" t="s">
        <v>376</v>
      </c>
      <c r="W16" s="134"/>
      <c r="X16" s="134"/>
      <c r="Y16" s="134"/>
      <c r="Z16" s="144"/>
    </row>
    <row r="17" spans="2:26">
      <c r="P17" s="144"/>
      <c r="Q17" s="144"/>
      <c r="R17" s="144"/>
      <c r="S17" s="134"/>
      <c r="T17" s="144"/>
      <c r="U17" s="144"/>
      <c r="V17" s="144"/>
      <c r="W17" s="144"/>
      <c r="X17" s="144"/>
      <c r="Y17" s="144"/>
      <c r="Z17" s="144"/>
    </row>
    <row r="18" spans="2:26" ht="15.75">
      <c r="B18" s="542" t="s">
        <v>502</v>
      </c>
      <c r="C18" s="542"/>
      <c r="D18" s="542"/>
      <c r="E18" s="542"/>
      <c r="F18" s="542"/>
      <c r="G18" s="542"/>
      <c r="H18" s="542"/>
      <c r="I18" s="542"/>
      <c r="J18" s="542"/>
      <c r="K18" s="542"/>
      <c r="L18" s="542"/>
      <c r="M18" s="542"/>
      <c r="N18" s="542"/>
      <c r="O18" s="542"/>
      <c r="P18" s="542"/>
    </row>
    <row r="19" spans="2:26" ht="15.75">
      <c r="C19" s="557" t="s">
        <v>503</v>
      </c>
      <c r="D19" s="557"/>
      <c r="E19" s="557"/>
      <c r="F19" s="557"/>
      <c r="G19" s="557"/>
      <c r="H19" s="557"/>
      <c r="I19" s="557"/>
      <c r="J19" s="557"/>
      <c r="K19" s="557"/>
      <c r="L19" s="557"/>
      <c r="M19" s="557"/>
      <c r="N19" s="57"/>
      <c r="O19" s="235"/>
      <c r="P19" s="408"/>
      <c r="Q19" s="5"/>
      <c r="R19" s="5"/>
      <c r="S19" s="235"/>
    </row>
    <row r="20" spans="2:26" ht="15.75">
      <c r="C20" s="230"/>
      <c r="D20" s="556" t="s">
        <v>504</v>
      </c>
      <c r="E20" s="556"/>
      <c r="F20" s="556"/>
      <c r="G20" s="556"/>
      <c r="H20" s="556"/>
      <c r="I20" s="556"/>
      <c r="J20" s="556"/>
      <c r="K20" s="556"/>
      <c r="L20" s="556"/>
      <c r="M20" s="57"/>
      <c r="N20" s="57"/>
      <c r="O20" s="235"/>
      <c r="P20" s="409"/>
      <c r="Q20" s="408"/>
      <c r="R20" s="5"/>
      <c r="S20" s="235"/>
    </row>
    <row r="21" spans="2:26" ht="15">
      <c r="L21" s="226"/>
      <c r="M21" s="226"/>
      <c r="N21" s="226"/>
      <c r="O21" s="54"/>
      <c r="P21" s="408"/>
      <c r="Q21" s="408"/>
      <c r="R21" s="5"/>
      <c r="S21" s="5"/>
    </row>
    <row r="22" spans="2:26" ht="15">
      <c r="C22" s="543" t="s">
        <v>59</v>
      </c>
      <c r="D22" s="543"/>
      <c r="E22" s="543"/>
      <c r="F22" s="543"/>
      <c r="G22" s="543"/>
      <c r="H22" s="543"/>
      <c r="L22" s="7"/>
      <c r="M22" s="227"/>
      <c r="N22" s="227"/>
      <c r="O22" s="54"/>
      <c r="P22" s="408"/>
      <c r="Q22" s="408"/>
      <c r="R22" s="5"/>
      <c r="S22" s="5"/>
    </row>
    <row r="23" spans="2:26" ht="15">
      <c r="H23" s="3"/>
      <c r="J23" s="3"/>
      <c r="K23" s="3"/>
      <c r="L23" s="226"/>
      <c r="M23" s="226"/>
      <c r="N23" s="226"/>
      <c r="O23" s="54"/>
      <c r="P23" s="410"/>
      <c r="Q23" s="408"/>
      <c r="R23" s="5"/>
      <c r="S23" s="5"/>
      <c r="U23" s="3"/>
      <c r="V23" s="3"/>
      <c r="W23" s="3"/>
      <c r="X23" s="3"/>
    </row>
    <row r="24" spans="2:26">
      <c r="D24" s="3"/>
      <c r="H24" s="3"/>
      <c r="J24" s="3"/>
      <c r="K24" s="3"/>
      <c r="L24" s="227"/>
      <c r="M24" s="227"/>
      <c r="N24" s="227"/>
      <c r="O24" s="54"/>
      <c r="P24" s="5"/>
      <c r="Q24" s="5"/>
      <c r="R24" s="5"/>
      <c r="S24" s="5"/>
      <c r="U24" s="3"/>
      <c r="V24" s="3"/>
      <c r="W24" s="3"/>
      <c r="X24" s="3"/>
    </row>
    <row r="25" spans="2:26" ht="12.75">
      <c r="B25" s="231" t="s">
        <v>377</v>
      </c>
      <c r="H25" s="3"/>
      <c r="J25" s="3"/>
      <c r="K25" s="3"/>
      <c r="O25" s="54"/>
      <c r="P25" s="5"/>
      <c r="Q25" s="5"/>
      <c r="R25" s="5"/>
      <c r="S25" s="5"/>
      <c r="U25" s="3"/>
      <c r="V25" s="3"/>
      <c r="W25" s="3"/>
      <c r="X25" s="3"/>
    </row>
    <row r="26" spans="2:26" ht="12.75">
      <c r="B26" s="232" t="s">
        <v>378</v>
      </c>
      <c r="H26" s="54"/>
      <c r="J26" s="54"/>
      <c r="K26" s="54"/>
      <c r="O26" s="54"/>
      <c r="P26" s="5"/>
      <c r="Q26" s="5"/>
      <c r="R26" s="5"/>
      <c r="S26" s="5"/>
    </row>
    <row r="27" spans="2:26" ht="15.75">
      <c r="B27" s="233" t="s">
        <v>379</v>
      </c>
      <c r="H27" s="54"/>
      <c r="I27" s="54"/>
      <c r="J27" s="54"/>
      <c r="K27" s="54"/>
      <c r="O27" s="54"/>
      <c r="P27" s="5"/>
      <c r="Q27" s="5"/>
      <c r="R27" s="5"/>
      <c r="S27" s="5"/>
    </row>
    <row r="28" spans="2:26" ht="15">
      <c r="B28" s="91"/>
      <c r="C28" s="4"/>
      <c r="D28" s="54"/>
      <c r="E28" s="4"/>
      <c r="F28" s="4"/>
      <c r="G28" s="4"/>
      <c r="H28" s="54"/>
      <c r="I28" s="54"/>
      <c r="J28" s="54"/>
      <c r="K28" s="54"/>
      <c r="O28" s="54"/>
      <c r="P28" s="236"/>
      <c r="Q28" s="408"/>
      <c r="R28" s="5"/>
      <c r="S28" s="5"/>
    </row>
    <row r="29" spans="2:26" ht="15">
      <c r="B29" s="91"/>
      <c r="C29" s="4"/>
      <c r="D29" s="54"/>
      <c r="E29" s="4"/>
      <c r="F29" s="4"/>
      <c r="G29" s="4"/>
      <c r="H29" s="54"/>
      <c r="I29" s="54"/>
      <c r="J29" s="54"/>
      <c r="K29" s="54"/>
      <c r="O29" s="54"/>
      <c r="P29" s="236"/>
      <c r="Q29" s="408"/>
      <c r="R29" s="5"/>
      <c r="S29" s="5"/>
    </row>
    <row r="30" spans="2:26" ht="15">
      <c r="B30" s="91"/>
      <c r="C30" s="4"/>
      <c r="D30" s="54"/>
      <c r="E30" s="4"/>
      <c r="F30" s="4"/>
      <c r="G30" s="4"/>
      <c r="H30" s="54"/>
      <c r="I30" s="54"/>
      <c r="J30" s="54"/>
      <c r="K30" s="54"/>
      <c r="O30" s="235"/>
      <c r="P30" s="408"/>
      <c r="Q30" s="408"/>
      <c r="R30" s="5"/>
      <c r="S30" s="235"/>
    </row>
    <row r="31" spans="2:26">
      <c r="B31" s="91"/>
      <c r="C31" s="4"/>
      <c r="D31" s="54"/>
      <c r="E31" s="4"/>
      <c r="F31" s="4"/>
      <c r="G31" s="4"/>
      <c r="H31" s="54"/>
      <c r="I31" s="54"/>
      <c r="J31" s="54"/>
      <c r="K31" s="54"/>
      <c r="O31" s="54"/>
      <c r="P31" s="5"/>
      <c r="Q31" s="5"/>
      <c r="R31" s="5"/>
      <c r="S31" s="5"/>
    </row>
    <row r="32" spans="2:26">
      <c r="C32" s="311"/>
      <c r="E32" s="7"/>
      <c r="F32" s="7"/>
      <c r="G32" s="7"/>
      <c r="K32" s="311"/>
      <c r="L32" s="7"/>
      <c r="M32" s="7"/>
      <c r="N32" s="7"/>
      <c r="O32" s="54"/>
      <c r="P32" s="54"/>
      <c r="Q32" s="5"/>
      <c r="R32" s="5"/>
      <c r="S32" s="5"/>
    </row>
    <row r="33" spans="3:19">
      <c r="C33" s="311"/>
      <c r="E33" s="7"/>
      <c r="F33" s="7"/>
      <c r="G33" s="7"/>
      <c r="K33" s="2"/>
      <c r="L33" s="7"/>
      <c r="M33" s="7"/>
      <c r="N33" s="7"/>
      <c r="O33" s="7"/>
      <c r="P33" s="7"/>
      <c r="Q33" s="5"/>
      <c r="R33" s="5"/>
      <c r="S33" s="5"/>
    </row>
    <row r="34" spans="3:19">
      <c r="C34" s="311"/>
      <c r="E34" s="7"/>
      <c r="F34" s="7"/>
      <c r="G34" s="7"/>
      <c r="K34" s="2"/>
      <c r="L34" s="7"/>
      <c r="M34" s="7"/>
      <c r="N34" s="7"/>
      <c r="O34" s="7"/>
      <c r="P34" s="7"/>
    </row>
    <row r="35" spans="3:19">
      <c r="C35" s="311"/>
      <c r="E35" s="7"/>
      <c r="F35" s="7"/>
      <c r="G35" s="7"/>
      <c r="K35" s="2"/>
      <c r="L35" s="7"/>
      <c r="M35" s="7"/>
      <c r="N35" s="7"/>
      <c r="O35" s="7"/>
      <c r="P35" s="7"/>
    </row>
    <row r="36" spans="3:19">
      <c r="C36" s="311"/>
      <c r="E36" s="7"/>
      <c r="F36" s="7"/>
      <c r="G36" s="7"/>
      <c r="K36" s="2"/>
      <c r="L36" s="7"/>
      <c r="M36" s="7"/>
      <c r="N36" s="7"/>
      <c r="O36" s="7"/>
      <c r="P36" s="234"/>
    </row>
    <row r="37" spans="3:19">
      <c r="C37" s="311"/>
      <c r="E37" s="7"/>
      <c r="F37" s="7"/>
      <c r="G37" s="7"/>
      <c r="K37" s="2"/>
      <c r="L37" s="7"/>
      <c r="M37" s="7"/>
      <c r="N37" s="7"/>
      <c r="O37" s="7"/>
      <c r="P37" s="234"/>
    </row>
    <row r="38" spans="3:19">
      <c r="C38" s="311"/>
      <c r="E38" s="7"/>
      <c r="F38" s="7"/>
      <c r="G38" s="7"/>
      <c r="K38" s="311"/>
      <c r="L38" s="7"/>
      <c r="M38" s="7"/>
      <c r="N38" s="7"/>
      <c r="O38" s="7"/>
      <c r="P38" s="7"/>
    </row>
    <row r="39" spans="3:19">
      <c r="C39" s="311"/>
      <c r="E39" s="7"/>
      <c r="F39" s="7"/>
      <c r="G39" s="7"/>
      <c r="K39" s="2"/>
      <c r="L39" s="7"/>
      <c r="M39" s="7"/>
      <c r="N39" s="7"/>
      <c r="O39" s="7"/>
      <c r="P39" s="7"/>
    </row>
    <row r="40" spans="3:19">
      <c r="C40" s="311"/>
      <c r="E40" s="7"/>
      <c r="F40" s="7"/>
      <c r="G40" s="7"/>
      <c r="K40" s="2"/>
      <c r="L40" s="7"/>
      <c r="M40" s="7"/>
      <c r="N40" s="7"/>
      <c r="O40" s="7"/>
      <c r="P40" s="7"/>
    </row>
    <row r="41" spans="3:19">
      <c r="C41" s="311"/>
      <c r="E41" s="7"/>
      <c r="F41" s="7"/>
      <c r="G41" s="7"/>
      <c r="K41" s="2"/>
      <c r="L41" s="7"/>
      <c r="M41" s="7"/>
      <c r="N41" s="7"/>
      <c r="O41" s="7"/>
      <c r="P41" s="7"/>
    </row>
    <row r="42" spans="3:19">
      <c r="C42" s="311"/>
      <c r="E42" s="7"/>
      <c r="F42" s="7"/>
      <c r="G42" s="7"/>
      <c r="K42" s="2"/>
      <c r="L42" s="7"/>
      <c r="M42" s="7"/>
      <c r="N42" s="7"/>
      <c r="O42" s="7"/>
      <c r="P42" s="7"/>
    </row>
    <row r="43" spans="3:19">
      <c r="C43" s="311"/>
      <c r="E43" s="7"/>
      <c r="F43" s="7"/>
      <c r="G43" s="7"/>
      <c r="K43" s="2"/>
      <c r="L43" s="7"/>
      <c r="M43" s="7"/>
      <c r="N43" s="7"/>
      <c r="O43" s="7"/>
      <c r="P43" s="7"/>
    </row>
    <row r="44" spans="3:19">
      <c r="C44" s="311"/>
      <c r="E44" s="7"/>
      <c r="F44" s="7"/>
      <c r="G44" s="7"/>
      <c r="K44" s="311"/>
      <c r="L44" s="7"/>
      <c r="M44" s="7"/>
      <c r="N44" s="7"/>
      <c r="O44" s="7"/>
      <c r="P44" s="7"/>
    </row>
    <row r="45" spans="3:19">
      <c r="C45" s="311"/>
      <c r="E45" s="7"/>
      <c r="F45" s="7"/>
      <c r="G45" s="7"/>
      <c r="K45" s="2"/>
      <c r="L45" s="7"/>
      <c r="M45" s="7"/>
      <c r="N45" s="7"/>
      <c r="O45" s="7"/>
      <c r="P45" s="7"/>
    </row>
    <row r="46" spans="3:19">
      <c r="C46" s="311"/>
      <c r="E46" s="7"/>
      <c r="F46" s="7"/>
      <c r="G46" s="7"/>
      <c r="K46" s="2"/>
      <c r="L46" s="7"/>
      <c r="M46" s="7"/>
      <c r="N46" s="7"/>
      <c r="O46" s="7"/>
      <c r="P46" s="7"/>
    </row>
    <row r="47" spans="3:19">
      <c r="H47" s="2"/>
      <c r="K47" s="2"/>
      <c r="M47" s="7"/>
      <c r="N47" s="7"/>
      <c r="O47" s="7"/>
      <c r="P47" s="7"/>
    </row>
    <row r="48" spans="3:19">
      <c r="H48" s="2"/>
      <c r="I48" s="2"/>
      <c r="L48" s="7"/>
      <c r="M48" s="7"/>
    </row>
    <row r="49" spans="8:13">
      <c r="H49" s="2"/>
      <c r="I49" s="2"/>
      <c r="L49" s="7"/>
      <c r="M49" s="7"/>
    </row>
  </sheetData>
  <mergeCells count="12">
    <mergeCell ref="P1:Z2"/>
    <mergeCell ref="B18:P18"/>
    <mergeCell ref="C22:H22"/>
    <mergeCell ref="D1:L1"/>
    <mergeCell ref="A9:C9"/>
    <mergeCell ref="A1:A2"/>
    <mergeCell ref="B1:B2"/>
    <mergeCell ref="C1:C2"/>
    <mergeCell ref="M1:N1"/>
    <mergeCell ref="O1:O2"/>
    <mergeCell ref="D20:L20"/>
    <mergeCell ref="C19:M1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5"/>
  <sheetViews>
    <sheetView workbookViewId="0">
      <pane ySplit="2" topLeftCell="A3" activePane="bottomLeft" state="frozen"/>
      <selection pane="bottomLeft" activeCell="G32" sqref="G32"/>
    </sheetView>
  </sheetViews>
  <sheetFormatPr defaultRowHeight="11.25"/>
  <cols>
    <col min="1" max="1" width="11.5703125" style="3" bestFit="1" customWidth="1"/>
    <col min="2" max="2" width="55.28515625" style="88" customWidth="1"/>
    <col min="3" max="3" width="16.855468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567" t="s">
        <v>1</v>
      </c>
      <c r="B1" s="573" t="s">
        <v>0</v>
      </c>
      <c r="C1" s="575" t="s">
        <v>83</v>
      </c>
      <c r="D1" s="569" t="s">
        <v>3</v>
      </c>
      <c r="E1" s="570"/>
      <c r="F1" s="571" t="s">
        <v>506</v>
      </c>
      <c r="G1" s="572"/>
      <c r="H1" s="558" t="s">
        <v>29</v>
      </c>
      <c r="I1" s="559"/>
      <c r="J1" s="559"/>
      <c r="K1" s="559"/>
      <c r="L1" s="559"/>
      <c r="M1" s="559"/>
      <c r="N1" s="560"/>
    </row>
    <row r="2" spans="1:14" s="8" customFormat="1" ht="23.25" customHeight="1" thickBot="1">
      <c r="A2" s="568"/>
      <c r="B2" s="574"/>
      <c r="C2" s="576"/>
      <c r="D2" s="44"/>
      <c r="E2" s="55" t="s">
        <v>494</v>
      </c>
      <c r="F2" s="339">
        <v>100</v>
      </c>
      <c r="G2" s="98" t="s">
        <v>490</v>
      </c>
      <c r="H2" s="561"/>
      <c r="I2" s="562"/>
      <c r="J2" s="562"/>
      <c r="K2" s="562"/>
      <c r="L2" s="562"/>
      <c r="M2" s="562"/>
      <c r="N2" s="563"/>
    </row>
    <row r="3" spans="1:14" s="143" customFormat="1" ht="15">
      <c r="A3" s="444">
        <f>'1-συμβολαια'!A3</f>
        <v>7893</v>
      </c>
      <c r="B3" s="362" t="str">
        <f>'1-συμβολαια'!C3</f>
        <v>δάνειο τοκοχρεωλητικό</v>
      </c>
      <c r="C3" s="363">
        <f>'1-συμβολαια'!D3</f>
        <v>3000000</v>
      </c>
      <c r="D3" s="364">
        <v>5</v>
      </c>
      <c r="E3" s="364">
        <v>5</v>
      </c>
      <c r="F3" s="308">
        <f t="shared" ref="F3:F5" si="0">(D3-1)*300</f>
        <v>1200</v>
      </c>
      <c r="G3" s="308"/>
      <c r="H3" s="307"/>
      <c r="I3" s="307" t="s">
        <v>122</v>
      </c>
      <c r="J3" s="307"/>
      <c r="K3" s="309"/>
      <c r="L3" s="309"/>
      <c r="M3" s="309"/>
      <c r="N3" s="309"/>
    </row>
    <row r="4" spans="1:14" s="143" customFormat="1" ht="15">
      <c r="A4" s="444">
        <f>'1-συμβολαια'!A4</f>
        <v>0</v>
      </c>
      <c r="B4" s="362" t="str">
        <f>'1-συμβολαια'!C4</f>
        <v>υποθήκη</v>
      </c>
      <c r="C4" s="363">
        <f>'1-συμβολαια'!D4</f>
        <v>3300000</v>
      </c>
      <c r="D4" s="364">
        <v>5</v>
      </c>
      <c r="E4" s="364"/>
      <c r="F4" s="308">
        <f t="shared" si="0"/>
        <v>1200</v>
      </c>
      <c r="G4" s="308"/>
      <c r="H4" s="307" t="s">
        <v>215</v>
      </c>
      <c r="I4" s="307" t="s">
        <v>122</v>
      </c>
      <c r="J4" s="307"/>
      <c r="K4" s="309"/>
      <c r="L4" s="309"/>
      <c r="M4" s="309"/>
      <c r="N4" s="309"/>
    </row>
    <row r="5" spans="1:14" s="143" customFormat="1" ht="15.75" thickBot="1">
      <c r="A5" s="451">
        <f>'1-συμβολαια'!A5</f>
        <v>0</v>
      </c>
      <c r="B5" s="452" t="str">
        <f>'1-συμβολαια'!C5</f>
        <v>δανείου ΤΟΚΟΙ</v>
      </c>
      <c r="C5" s="453">
        <f>'1-συμβολαια'!D5</f>
        <v>5717661</v>
      </c>
      <c r="D5" s="454">
        <v>5</v>
      </c>
      <c r="E5" s="454"/>
      <c r="F5" s="455">
        <f t="shared" si="0"/>
        <v>1200</v>
      </c>
      <c r="G5" s="455"/>
      <c r="H5" s="440" t="s">
        <v>215</v>
      </c>
      <c r="I5" s="440" t="s">
        <v>122</v>
      </c>
      <c r="J5" s="440"/>
      <c r="K5" s="456"/>
      <c r="L5" s="456"/>
      <c r="M5" s="456"/>
      <c r="N5" s="456"/>
    </row>
    <row r="6" spans="1:14" s="143" customFormat="1" ht="15">
      <c r="A6" s="446">
        <f>'1-συμβολαια'!A6</f>
        <v>7894</v>
      </c>
      <c r="B6" s="447" t="str">
        <f>'1-συμβολαια'!C6</f>
        <v>δάνειο τοκοχρεωλητικό</v>
      </c>
      <c r="C6" s="448">
        <f>'1-συμβολαια'!D6</f>
        <v>3000000</v>
      </c>
      <c r="D6" s="449">
        <v>5</v>
      </c>
      <c r="E6" s="449">
        <v>5</v>
      </c>
      <c r="F6" s="315">
        <f t="shared" ref="F6:F8" si="1">(D6-1)*300</f>
        <v>1200</v>
      </c>
      <c r="G6" s="315"/>
      <c r="H6" s="437"/>
      <c r="I6" s="437" t="s">
        <v>122</v>
      </c>
      <c r="J6" s="437"/>
      <c r="K6" s="450"/>
      <c r="L6" s="450"/>
      <c r="M6" s="450"/>
      <c r="N6" s="450"/>
    </row>
    <row r="7" spans="1:14" s="143" customFormat="1" ht="15">
      <c r="A7" s="445">
        <f>'1-συμβολαια'!A7</f>
        <v>0</v>
      </c>
      <c r="B7" s="362" t="str">
        <f>'1-συμβολαια'!C7</f>
        <v>υποθήκη</v>
      </c>
      <c r="C7" s="363">
        <f>'1-συμβολαια'!D7</f>
        <v>3300000</v>
      </c>
      <c r="D7" s="364">
        <v>5</v>
      </c>
      <c r="E7" s="364"/>
      <c r="F7" s="308">
        <f t="shared" si="1"/>
        <v>1200</v>
      </c>
      <c r="G7" s="308"/>
      <c r="H7" s="307" t="s">
        <v>215</v>
      </c>
      <c r="I7" s="307" t="s">
        <v>122</v>
      </c>
      <c r="J7" s="307"/>
      <c r="K7" s="309"/>
      <c r="L7" s="309"/>
      <c r="M7" s="309"/>
      <c r="N7" s="309"/>
    </row>
    <row r="8" spans="1:14" s="143" customFormat="1" ht="15">
      <c r="A8" s="445">
        <f>'1-συμβολαια'!A8</f>
        <v>0</v>
      </c>
      <c r="B8" s="362" t="str">
        <f>'1-συμβολαια'!C8</f>
        <v>δανείου ΤΟΚΟΙ</v>
      </c>
      <c r="C8" s="363">
        <f>'1-συμβολαια'!D8</f>
        <v>5717661</v>
      </c>
      <c r="D8" s="364">
        <v>5</v>
      </c>
      <c r="E8" s="364"/>
      <c r="F8" s="308">
        <f t="shared" si="1"/>
        <v>1200</v>
      </c>
      <c r="G8" s="308"/>
      <c r="H8" s="307" t="s">
        <v>215</v>
      </c>
      <c r="I8" s="307" t="s">
        <v>122</v>
      </c>
      <c r="J8" s="307"/>
      <c r="K8" s="309"/>
      <c r="L8" s="309"/>
      <c r="M8" s="309"/>
      <c r="N8" s="309"/>
    </row>
    <row r="9" spans="1:14" ht="15.75">
      <c r="A9" s="564" t="s">
        <v>58</v>
      </c>
      <c r="B9" s="565"/>
      <c r="C9" s="565"/>
      <c r="D9" s="565"/>
      <c r="E9" s="566"/>
      <c r="F9" s="312">
        <f>SUM(F3:F8)</f>
        <v>7200</v>
      </c>
      <c r="G9" s="312">
        <f>SUM(G3:G8)</f>
        <v>0</v>
      </c>
    </row>
    <row r="10" spans="1:14" ht="15.75">
      <c r="H10" s="145" t="s">
        <v>131</v>
      </c>
      <c r="I10" s="146"/>
      <c r="J10" s="146"/>
      <c r="K10" s="146"/>
      <c r="L10" s="146"/>
      <c r="M10" s="146"/>
    </row>
    <row r="11" spans="1:14" ht="15.75">
      <c r="I11" s="146" t="s">
        <v>132</v>
      </c>
      <c r="J11" s="146"/>
      <c r="K11" s="146"/>
      <c r="L11" s="146"/>
      <c r="M11" s="84"/>
    </row>
    <row r="12" spans="1:14" ht="15.75">
      <c r="J12" s="145" t="s">
        <v>133</v>
      </c>
    </row>
    <row r="13" spans="1:14">
      <c r="A13" s="2"/>
    </row>
    <row r="14" spans="1:14" ht="15.75">
      <c r="B14" s="333" t="s">
        <v>505</v>
      </c>
    </row>
    <row r="15" spans="1:14" ht="15.75">
      <c r="B15" s="3"/>
      <c r="C15" s="237" t="s">
        <v>59</v>
      </c>
      <c r="D15" s="3"/>
      <c r="H15" s="2"/>
      <c r="I15" s="2"/>
      <c r="J15" s="2"/>
    </row>
    <row r="17" spans="2:12">
      <c r="B17" s="137"/>
    </row>
    <row r="18" spans="2:12">
      <c r="B18" s="138"/>
    </row>
    <row r="20" spans="2:12">
      <c r="F20" s="7"/>
      <c r="G20" s="7"/>
      <c r="H20" s="7"/>
      <c r="I20" s="7"/>
      <c r="J20" s="7"/>
      <c r="K20" s="7"/>
      <c r="L20" s="7"/>
    </row>
    <row r="21" spans="2:12">
      <c r="G21" s="7"/>
      <c r="H21" s="7"/>
      <c r="I21" s="7"/>
      <c r="J21" s="7"/>
      <c r="K21" s="7"/>
      <c r="L21" s="7"/>
    </row>
    <row r="22" spans="2:12">
      <c r="F22" s="7"/>
      <c r="G22" s="7"/>
      <c r="H22" s="7"/>
      <c r="I22" s="7"/>
      <c r="J22" s="7"/>
      <c r="K22" s="7"/>
      <c r="L22" s="7"/>
    </row>
    <row r="23" spans="2:12">
      <c r="F23" s="7"/>
      <c r="G23" s="7"/>
      <c r="H23" s="7"/>
      <c r="I23" s="7"/>
      <c r="J23" s="7"/>
      <c r="K23" s="7"/>
      <c r="L23" s="7"/>
    </row>
    <row r="24" spans="2:12">
      <c r="F24" s="7"/>
      <c r="G24" s="7"/>
      <c r="H24" s="7"/>
      <c r="I24" s="7"/>
      <c r="J24" s="7"/>
      <c r="K24" s="7"/>
      <c r="L24" s="7"/>
    </row>
    <row r="25" spans="2:12">
      <c r="F25" s="7"/>
      <c r="G25" s="7"/>
      <c r="H25" s="7"/>
      <c r="I25" s="7"/>
      <c r="J25" s="7"/>
      <c r="K25" s="7"/>
      <c r="L25" s="7"/>
    </row>
    <row r="26" spans="2:12">
      <c r="F26" s="7"/>
      <c r="G26" s="7"/>
      <c r="H26" s="7"/>
      <c r="I26" s="7"/>
      <c r="J26" s="7"/>
      <c r="K26" s="7"/>
      <c r="L26" s="7"/>
    </row>
    <row r="27" spans="2:12">
      <c r="F27" s="7"/>
      <c r="G27" s="7"/>
      <c r="H27" s="7"/>
      <c r="I27" s="7"/>
      <c r="J27" s="7"/>
      <c r="K27" s="7"/>
      <c r="L27" s="7"/>
    </row>
    <row r="28" spans="2:12">
      <c r="F28" s="7"/>
      <c r="G28" s="7"/>
      <c r="H28" s="7"/>
      <c r="I28" s="7"/>
      <c r="J28" s="7"/>
      <c r="K28" s="7"/>
      <c r="L28" s="7"/>
    </row>
    <row r="29" spans="2:12">
      <c r="F29" s="7"/>
      <c r="G29" s="7"/>
      <c r="H29" s="7"/>
      <c r="I29" s="7"/>
      <c r="J29" s="7"/>
      <c r="K29" s="7"/>
      <c r="L29" s="7"/>
    </row>
    <row r="30" spans="2:12">
      <c r="F30" s="7"/>
      <c r="G30" s="7"/>
      <c r="H30" s="7"/>
      <c r="I30" s="7"/>
      <c r="J30" s="7"/>
      <c r="K30" s="7"/>
      <c r="L30" s="7"/>
    </row>
    <row r="31" spans="2:12">
      <c r="F31" s="7"/>
      <c r="G31" s="7"/>
      <c r="H31" s="7"/>
      <c r="I31" s="7"/>
      <c r="J31" s="7"/>
      <c r="K31" s="7"/>
      <c r="L31" s="7"/>
    </row>
    <row r="32" spans="2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9"/>
  <sheetViews>
    <sheetView workbookViewId="0">
      <pane ySplit="2" topLeftCell="A3" activePane="bottomLeft" state="frozen"/>
      <selection pane="bottomLeft" activeCell="P9" sqref="P9"/>
    </sheetView>
  </sheetViews>
  <sheetFormatPr defaultRowHeight="11.25"/>
  <cols>
    <col min="1" max="1" width="7.28515625" style="7" bestFit="1" customWidth="1"/>
    <col min="2" max="2" width="16.85546875" style="90" bestFit="1" customWidth="1"/>
    <col min="3" max="3" width="9.42578125" style="7" bestFit="1" customWidth="1"/>
    <col min="4" max="4" width="17" style="7" bestFit="1" customWidth="1"/>
    <col min="5" max="5" width="19.140625" style="7" customWidth="1"/>
    <col min="6" max="6" width="11" style="7" bestFit="1" customWidth="1"/>
    <col min="7" max="7" width="14.42578125" style="7" bestFit="1" customWidth="1"/>
    <col min="8" max="8" width="7.28515625" style="7" bestFit="1" customWidth="1"/>
    <col min="9" max="9" width="41.28515625" style="7" bestFit="1" customWidth="1"/>
    <col min="10" max="10" width="8.5703125" style="7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509" t="s">
        <v>1</v>
      </c>
      <c r="B1" s="584" t="s">
        <v>0</v>
      </c>
      <c r="C1" s="586" t="s">
        <v>11</v>
      </c>
      <c r="D1" s="586"/>
      <c r="E1" s="586"/>
      <c r="F1" s="586"/>
      <c r="G1" s="586"/>
      <c r="H1" s="587" t="s">
        <v>12</v>
      </c>
      <c r="I1" s="587"/>
      <c r="J1" s="587"/>
      <c r="K1" s="587"/>
      <c r="L1" s="587"/>
      <c r="M1" s="587"/>
      <c r="N1" s="587"/>
      <c r="O1" s="590" t="s">
        <v>84</v>
      </c>
      <c r="P1" s="588" t="s">
        <v>216</v>
      </c>
      <c r="Q1" s="578" t="s">
        <v>29</v>
      </c>
      <c r="R1" s="579"/>
      <c r="S1" s="579"/>
      <c r="T1" s="579"/>
      <c r="U1" s="580"/>
    </row>
    <row r="2" spans="1:24" ht="24" customHeight="1" thickBot="1">
      <c r="A2" s="510"/>
      <c r="B2" s="585"/>
      <c r="C2" s="324" t="s">
        <v>45</v>
      </c>
      <c r="D2" s="324" t="s">
        <v>46</v>
      </c>
      <c r="E2" s="324" t="s">
        <v>47</v>
      </c>
      <c r="F2" s="324" t="s">
        <v>48</v>
      </c>
      <c r="G2" s="35" t="s">
        <v>49</v>
      </c>
      <c r="H2" s="324" t="s">
        <v>45</v>
      </c>
      <c r="I2" s="324" t="s">
        <v>46</v>
      </c>
      <c r="J2" s="324" t="s">
        <v>47</v>
      </c>
      <c r="K2" s="324" t="s">
        <v>48</v>
      </c>
      <c r="L2" s="324" t="s">
        <v>49</v>
      </c>
      <c r="M2" s="324" t="s">
        <v>50</v>
      </c>
      <c r="N2" s="36" t="s">
        <v>51</v>
      </c>
      <c r="O2" s="591"/>
      <c r="P2" s="589"/>
      <c r="Q2" s="581"/>
      <c r="R2" s="582"/>
      <c r="S2" s="582"/>
      <c r="T2" s="582"/>
      <c r="U2" s="583"/>
    </row>
    <row r="3" spans="1:24" s="5" customFormat="1">
      <c r="A3" s="404">
        <f>'1-συμβολαια'!A3</f>
        <v>7893</v>
      </c>
      <c r="B3" s="305" t="str">
        <f>'1-συμβολαια'!C3</f>
        <v>δάνειο τοκοχρεωλητικό</v>
      </c>
      <c r="C3" s="289">
        <v>1</v>
      </c>
      <c r="D3" s="289" t="s">
        <v>514</v>
      </c>
      <c r="E3" s="289"/>
      <c r="F3" s="289"/>
      <c r="G3" s="289"/>
      <c r="H3" s="289">
        <v>1</v>
      </c>
      <c r="I3" s="289" t="s">
        <v>520</v>
      </c>
      <c r="J3" s="289"/>
      <c r="K3" s="289"/>
      <c r="L3" s="289"/>
      <c r="M3" s="289"/>
      <c r="N3" s="289"/>
      <c r="O3" s="284"/>
      <c r="P3" s="303">
        <f>O3*('2-δικαιώμ'!N3+'3-φύλλα2α'!F3)</f>
        <v>0</v>
      </c>
      <c r="Q3" s="307"/>
      <c r="R3" s="307"/>
      <c r="S3" s="307"/>
      <c r="T3" s="307"/>
      <c r="U3" s="288"/>
    </row>
    <row r="4" spans="1:24" s="5" customFormat="1">
      <c r="A4" s="404">
        <f>'1-συμβολαια'!A4</f>
        <v>0</v>
      </c>
      <c r="B4" s="305" t="str">
        <f>'1-συμβολαια'!C4</f>
        <v>υποθήκη</v>
      </c>
      <c r="C4" s="289">
        <v>1</v>
      </c>
      <c r="D4" s="289" t="s">
        <v>514</v>
      </c>
      <c r="E4" s="289"/>
      <c r="F4" s="289"/>
      <c r="G4" s="289"/>
      <c r="H4" s="289">
        <v>1</v>
      </c>
      <c r="I4" s="289" t="s">
        <v>520</v>
      </c>
      <c r="J4" s="289"/>
      <c r="K4" s="289"/>
      <c r="L4" s="289"/>
      <c r="M4" s="289"/>
      <c r="N4" s="289"/>
      <c r="O4" s="284"/>
      <c r="P4" s="303">
        <f>O4*('2-δικαιώμ'!N4+'3-φύλλα2α'!F4)</f>
        <v>0</v>
      </c>
      <c r="Q4" s="307"/>
      <c r="R4" s="307"/>
      <c r="S4" s="307"/>
      <c r="T4" s="307"/>
      <c r="U4" s="288"/>
    </row>
    <row r="5" spans="1:24" s="5" customFormat="1" ht="12" thickBot="1">
      <c r="A5" s="415">
        <f>'1-συμβολαια'!A5</f>
        <v>0</v>
      </c>
      <c r="B5" s="439" t="str">
        <f>'1-συμβολαια'!C5</f>
        <v>δανείου ΤΟΚΟΙ</v>
      </c>
      <c r="C5" s="420">
        <v>1</v>
      </c>
      <c r="D5" s="420" t="s">
        <v>514</v>
      </c>
      <c r="E5" s="420"/>
      <c r="F5" s="420"/>
      <c r="G5" s="420"/>
      <c r="H5" s="420">
        <v>1</v>
      </c>
      <c r="I5" s="420" t="s">
        <v>520</v>
      </c>
      <c r="J5" s="420"/>
      <c r="K5" s="420"/>
      <c r="L5" s="420"/>
      <c r="M5" s="420"/>
      <c r="N5" s="420"/>
      <c r="O5" s="418"/>
      <c r="P5" s="419">
        <f>O5*('2-δικαιώμ'!N5+'3-φύλλα2α'!F5)</f>
        <v>0</v>
      </c>
      <c r="Q5" s="440"/>
      <c r="R5" s="440"/>
      <c r="S5" s="440"/>
      <c r="T5" s="440"/>
      <c r="U5" s="441"/>
    </row>
    <row r="6" spans="1:24" s="5" customFormat="1">
      <c r="A6" s="436">
        <f>'1-συμβολαια'!A6</f>
        <v>7894</v>
      </c>
      <c r="B6" s="388" t="str">
        <f>'1-συμβολαια'!C6</f>
        <v>δάνειο τοκοχρεωλητικό</v>
      </c>
      <c r="C6" s="286">
        <v>1</v>
      </c>
      <c r="D6" s="286" t="s">
        <v>514</v>
      </c>
      <c r="E6" s="286"/>
      <c r="F6" s="286"/>
      <c r="G6" s="286"/>
      <c r="H6" s="286">
        <v>1</v>
      </c>
      <c r="I6" s="286" t="s">
        <v>526</v>
      </c>
      <c r="J6" s="286"/>
      <c r="K6" s="286"/>
      <c r="L6" s="286"/>
      <c r="M6" s="286"/>
      <c r="N6" s="286"/>
      <c r="O6" s="306"/>
      <c r="P6" s="285">
        <f>O6*('2-δικαιώμ'!N9+'3-φύλλα2α'!F9)</f>
        <v>0</v>
      </c>
      <c r="Q6" s="437"/>
      <c r="R6" s="437"/>
      <c r="S6" s="437"/>
      <c r="T6" s="437"/>
      <c r="U6" s="438"/>
    </row>
    <row r="7" spans="1:24" s="5" customFormat="1">
      <c r="A7" s="435">
        <f>'1-συμβολαια'!A7</f>
        <v>0</v>
      </c>
      <c r="B7" s="305" t="str">
        <f>'1-συμβολαια'!C7</f>
        <v>υποθήκη</v>
      </c>
      <c r="C7" s="289">
        <v>1</v>
      </c>
      <c r="D7" s="289" t="s">
        <v>514</v>
      </c>
      <c r="E7" s="289"/>
      <c r="F7" s="289"/>
      <c r="G7" s="289"/>
      <c r="H7" s="289">
        <v>1</v>
      </c>
      <c r="I7" s="289" t="s">
        <v>526</v>
      </c>
      <c r="J7" s="289"/>
      <c r="K7" s="289"/>
      <c r="L7" s="289"/>
      <c r="M7" s="289"/>
      <c r="N7" s="289"/>
      <c r="O7" s="284"/>
      <c r="P7" s="303">
        <f>O7*('2-δικαιώμ'!N10+'3-φύλλα2α'!F10)</f>
        <v>0</v>
      </c>
      <c r="Q7" s="307"/>
      <c r="R7" s="307"/>
      <c r="S7" s="307"/>
      <c r="T7" s="307"/>
      <c r="U7" s="288"/>
    </row>
    <row r="8" spans="1:24" s="5" customFormat="1">
      <c r="A8" s="435">
        <f>'1-συμβολαια'!A8</f>
        <v>0</v>
      </c>
      <c r="B8" s="305" t="str">
        <f>'1-συμβολαια'!C8</f>
        <v>δανείου ΤΟΚΟΙ</v>
      </c>
      <c r="C8" s="289">
        <v>1</v>
      </c>
      <c r="D8" s="289" t="s">
        <v>514</v>
      </c>
      <c r="E8" s="289"/>
      <c r="F8" s="289"/>
      <c r="G8" s="289"/>
      <c r="H8" s="289">
        <v>1</v>
      </c>
      <c r="I8" s="289" t="s">
        <v>526</v>
      </c>
      <c r="J8" s="289"/>
      <c r="K8" s="289"/>
      <c r="L8" s="289"/>
      <c r="M8" s="289"/>
      <c r="N8" s="289"/>
      <c r="O8" s="284"/>
      <c r="P8" s="303">
        <f>O8*('2-δικαιώμ'!N11+'3-φύλλα2α'!F11)</f>
        <v>0</v>
      </c>
      <c r="Q8" s="307"/>
      <c r="R8" s="307"/>
      <c r="S8" s="307"/>
      <c r="T8" s="307"/>
      <c r="U8" s="288"/>
    </row>
    <row r="9" spans="1:24">
      <c r="A9" s="507" t="s">
        <v>45</v>
      </c>
      <c r="B9" s="508"/>
      <c r="C9" s="508"/>
      <c r="D9" s="508"/>
      <c r="E9" s="508"/>
      <c r="F9" s="508"/>
      <c r="G9" s="508"/>
      <c r="H9" s="508"/>
      <c r="I9" s="508"/>
      <c r="J9" s="508"/>
      <c r="K9" s="508"/>
      <c r="L9" s="508"/>
      <c r="M9" s="508"/>
      <c r="N9" s="508"/>
      <c r="O9" s="508"/>
      <c r="P9" s="162">
        <f>SUM(P3:P8)</f>
        <v>0</v>
      </c>
    </row>
    <row r="11" spans="1:24">
      <c r="Q11" s="166" t="s">
        <v>134</v>
      </c>
      <c r="R11" s="325"/>
      <c r="S11" s="325"/>
      <c r="T11" s="325"/>
      <c r="U11" s="325"/>
      <c r="V11" s="325"/>
      <c r="W11" s="325"/>
      <c r="X11" s="325"/>
    </row>
    <row r="12" spans="1:24">
      <c r="R12" s="119" t="s">
        <v>135</v>
      </c>
      <c r="S12" s="119"/>
      <c r="T12" s="119"/>
      <c r="U12" s="119"/>
      <c r="V12" s="119"/>
      <c r="W12" s="119"/>
      <c r="X12" s="119"/>
    </row>
    <row r="13" spans="1:24">
      <c r="S13" s="166" t="s">
        <v>136</v>
      </c>
    </row>
    <row r="14" spans="1:24">
      <c r="B14" s="91"/>
      <c r="C14" s="54"/>
      <c r="D14" s="54"/>
      <c r="E14" s="54"/>
      <c r="F14" s="54"/>
      <c r="G14" s="54"/>
      <c r="H14" s="54"/>
      <c r="I14" s="54"/>
    </row>
    <row r="15" spans="1:24">
      <c r="B15" s="361"/>
      <c r="C15" s="577"/>
      <c r="D15" s="54"/>
      <c r="E15" s="54"/>
      <c r="F15" s="54"/>
      <c r="G15" s="54"/>
      <c r="H15" s="54"/>
      <c r="I15" s="54"/>
    </row>
    <row r="16" spans="1:24">
      <c r="B16" s="401"/>
      <c r="C16" s="577"/>
      <c r="D16" s="54"/>
      <c r="E16" s="54"/>
      <c r="F16" s="54"/>
      <c r="G16" s="54"/>
      <c r="H16" s="54"/>
      <c r="I16" s="54"/>
    </row>
    <row r="17" spans="2:9">
      <c r="B17" s="401"/>
      <c r="C17" s="4"/>
      <c r="D17" s="54"/>
      <c r="E17" s="54"/>
      <c r="F17" s="54"/>
      <c r="G17" s="54"/>
      <c r="H17" s="54"/>
      <c r="I17" s="54"/>
    </row>
    <row r="18" spans="2:9">
      <c r="B18" s="361"/>
      <c r="C18" s="4"/>
      <c r="D18" s="54"/>
      <c r="E18" s="4"/>
      <c r="F18" s="54"/>
      <c r="G18" s="54"/>
      <c r="H18" s="54"/>
      <c r="I18" s="54"/>
    </row>
    <row r="19" spans="2:9">
      <c r="B19" s="361"/>
      <c r="C19" s="54"/>
      <c r="D19" s="54"/>
      <c r="E19" s="54"/>
      <c r="F19" s="54"/>
      <c r="G19" s="54"/>
      <c r="H19" s="54"/>
      <c r="I19" s="54"/>
    </row>
  </sheetData>
  <mergeCells count="9">
    <mergeCell ref="C15:C16"/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4"/>
  <sheetViews>
    <sheetView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7.28515625" style="7" bestFit="1" customWidth="1"/>
    <col min="2" max="2" width="25.8554687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1" customWidth="1"/>
    <col min="19" max="19" width="7.28515625" style="79" customWidth="1"/>
    <col min="20" max="21" width="7.28515625" style="81" customWidth="1"/>
    <col min="22" max="22" width="7.28515625" style="79" customWidth="1"/>
    <col min="23" max="23" width="7.140625" style="79" customWidth="1"/>
    <col min="24" max="24" width="5.5703125" style="79" customWidth="1"/>
    <col min="25" max="26" width="5.85546875" style="79" customWidth="1"/>
    <col min="27" max="27" width="6.7109375" style="79" customWidth="1"/>
    <col min="28" max="28" width="7.42578125" style="79" customWidth="1"/>
    <col min="29" max="39" width="6.28515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09" t="s">
        <v>1</v>
      </c>
      <c r="B1" s="584" t="s">
        <v>0</v>
      </c>
      <c r="C1" s="515" t="s">
        <v>7</v>
      </c>
      <c r="D1" s="592" t="s">
        <v>3</v>
      </c>
      <c r="E1" s="593"/>
      <c r="F1" s="594" t="s">
        <v>508</v>
      </c>
      <c r="G1" s="595"/>
      <c r="H1" s="595"/>
      <c r="I1" s="595"/>
      <c r="J1" s="595"/>
      <c r="K1" s="595"/>
      <c r="L1" s="596"/>
      <c r="M1" s="597" t="s">
        <v>389</v>
      </c>
      <c r="N1" s="598"/>
      <c r="O1" s="599" t="s">
        <v>241</v>
      </c>
      <c r="P1" s="600"/>
      <c r="Q1" s="601" t="s">
        <v>388</v>
      </c>
      <c r="R1" s="603" t="s">
        <v>160</v>
      </c>
      <c r="S1" s="603"/>
      <c r="T1" s="603"/>
      <c r="U1" s="603"/>
      <c r="V1" s="603"/>
      <c r="W1" s="603"/>
      <c r="X1" s="603"/>
      <c r="Y1" s="603"/>
      <c r="Z1" s="603"/>
      <c r="AA1" s="603"/>
      <c r="AB1" s="603"/>
      <c r="AC1" s="603"/>
      <c r="AD1" s="603"/>
      <c r="AE1" s="603"/>
      <c r="AF1" s="603"/>
      <c r="AG1" s="603"/>
      <c r="AH1" s="603"/>
      <c r="AI1" s="603"/>
      <c r="AJ1" s="603"/>
      <c r="AK1" s="603"/>
      <c r="AL1" s="603"/>
      <c r="AM1" s="603"/>
      <c r="AN1" s="603"/>
      <c r="AO1" s="603"/>
    </row>
    <row r="2" spans="1:41" ht="23.25" thickBot="1">
      <c r="A2" s="510"/>
      <c r="B2" s="585"/>
      <c r="C2" s="516"/>
      <c r="D2" s="170" t="s">
        <v>4</v>
      </c>
      <c r="E2" s="366" t="s">
        <v>494</v>
      </c>
      <c r="F2" s="238" t="s">
        <v>4</v>
      </c>
      <c r="G2" s="171" t="s">
        <v>494</v>
      </c>
      <c r="H2" s="345" t="s">
        <v>45</v>
      </c>
      <c r="I2" s="171" t="s">
        <v>494</v>
      </c>
      <c r="J2" s="330" t="s">
        <v>347</v>
      </c>
      <c r="K2" s="330" t="s">
        <v>367</v>
      </c>
      <c r="L2" s="331" t="s">
        <v>349</v>
      </c>
      <c r="M2" s="238" t="s">
        <v>23</v>
      </c>
      <c r="N2" s="332" t="s">
        <v>85</v>
      </c>
      <c r="O2" s="238" t="s">
        <v>23</v>
      </c>
      <c r="P2" s="329" t="s">
        <v>9</v>
      </c>
      <c r="Q2" s="602"/>
      <c r="R2" s="334" t="s">
        <v>118</v>
      </c>
      <c r="S2" s="173" t="s">
        <v>158</v>
      </c>
      <c r="T2" s="334" t="s">
        <v>119</v>
      </c>
      <c r="U2" s="334" t="s">
        <v>243</v>
      </c>
      <c r="V2" s="173" t="s">
        <v>120</v>
      </c>
      <c r="W2" s="173" t="s">
        <v>244</v>
      </c>
      <c r="X2" s="173" t="s">
        <v>137</v>
      </c>
      <c r="Y2" s="173" t="s">
        <v>159</v>
      </c>
      <c r="Z2" s="173" t="s">
        <v>138</v>
      </c>
      <c r="AA2" s="173" t="s">
        <v>245</v>
      </c>
      <c r="AB2" s="173" t="s">
        <v>139</v>
      </c>
      <c r="AC2" s="173" t="s">
        <v>246</v>
      </c>
      <c r="AD2" s="173" t="s">
        <v>140</v>
      </c>
      <c r="AE2" s="173" t="s">
        <v>258</v>
      </c>
      <c r="AF2" s="173" t="s">
        <v>259</v>
      </c>
      <c r="AG2" s="282" t="s">
        <v>260</v>
      </c>
      <c r="AH2" s="173" t="s">
        <v>261</v>
      </c>
      <c r="AI2" s="173" t="s">
        <v>262</v>
      </c>
      <c r="AJ2" s="173" t="s">
        <v>447</v>
      </c>
      <c r="AK2" s="173" t="s">
        <v>448</v>
      </c>
      <c r="AL2" s="173"/>
      <c r="AM2" s="326" t="s">
        <v>89</v>
      </c>
      <c r="AN2" s="266" t="s">
        <v>45</v>
      </c>
      <c r="AO2" s="267" t="s">
        <v>29</v>
      </c>
    </row>
    <row r="3" spans="1:41" s="5" customFormat="1">
      <c r="A3" s="404">
        <f>'1-συμβολαια'!A3</f>
        <v>7893</v>
      </c>
      <c r="B3" s="305" t="str">
        <f>'1-συμβολαια'!C3</f>
        <v>δάνειο τοκοχρεωλητικό</v>
      </c>
      <c r="C3" s="306">
        <f>'1-συμβολαια'!D3</f>
        <v>3000000</v>
      </c>
      <c r="D3" s="369">
        <f>'3-φύλλα2α'!D3</f>
        <v>5</v>
      </c>
      <c r="E3" s="369">
        <f>'3-φύλλα2α'!E3</f>
        <v>5</v>
      </c>
      <c r="F3" s="289">
        <v>2</v>
      </c>
      <c r="G3" s="289">
        <v>2</v>
      </c>
      <c r="H3" s="303">
        <f t="shared" ref="H3:H5" si="0">F3*D3*300</f>
        <v>3000</v>
      </c>
      <c r="I3" s="303">
        <f t="shared" ref="I3:I5" si="1">G3*E3*300</f>
        <v>3000</v>
      </c>
      <c r="J3" s="370">
        <f t="shared" ref="J3:J5" si="2">H3*5%</f>
        <v>150</v>
      </c>
      <c r="K3" s="370">
        <f t="shared" ref="K3:K5" si="3">H3*5%</f>
        <v>150</v>
      </c>
      <c r="L3" s="370">
        <f t="shared" ref="L3:L5" si="4">H3*1%</f>
        <v>30</v>
      </c>
      <c r="M3" s="370">
        <f t="shared" ref="M3:M5" si="5">H3-O3</f>
        <v>2670</v>
      </c>
      <c r="N3" s="370">
        <f t="shared" ref="N3:N5" si="6">I3-P3</f>
        <v>2670</v>
      </c>
      <c r="O3" s="370">
        <f t="shared" ref="O3:O5" si="7">J3+K3+L3</f>
        <v>330</v>
      </c>
      <c r="P3" s="370">
        <f t="shared" ref="P3:P5" si="8">I3*11%</f>
        <v>330</v>
      </c>
      <c r="Q3" s="370">
        <f t="shared" ref="Q3:Q5" si="9">O3-P3</f>
        <v>0</v>
      </c>
      <c r="R3" s="372"/>
      <c r="S3" s="373"/>
      <c r="T3" s="372"/>
      <c r="U3" s="372"/>
      <c r="V3" s="373"/>
      <c r="W3" s="373"/>
      <c r="X3" s="373"/>
      <c r="Y3" s="372"/>
      <c r="Z3" s="373"/>
      <c r="AA3" s="372"/>
      <c r="AB3" s="373"/>
      <c r="AC3" s="373"/>
      <c r="AD3" s="372"/>
      <c r="AE3" s="373"/>
      <c r="AF3" s="373"/>
      <c r="AG3" s="374"/>
      <c r="AH3" s="374"/>
      <c r="AI3" s="374"/>
      <c r="AJ3" s="374"/>
      <c r="AK3" s="374"/>
      <c r="AL3" s="374"/>
      <c r="AM3" s="375">
        <f t="shared" ref="AM3:AM5" si="10">U3+Y3+AA3+AI3+AK3</f>
        <v>0</v>
      </c>
      <c r="AN3" s="375">
        <f t="shared" ref="AN3:AN5" si="11">R3+S3+T3+V3+W3+X3+Z3+AB3+AC3+AD3+AE3++AF3+AG3+AH3+AJ3</f>
        <v>0</v>
      </c>
      <c r="AO3" s="288"/>
    </row>
    <row r="4" spans="1:41" s="5" customFormat="1">
      <c r="A4" s="404">
        <f>'1-συμβολαια'!A4</f>
        <v>0</v>
      </c>
      <c r="B4" s="305" t="str">
        <f>'1-συμβολαια'!C4</f>
        <v>υποθήκη</v>
      </c>
      <c r="C4" s="306">
        <f>'1-συμβολαια'!D4</f>
        <v>3300000</v>
      </c>
      <c r="D4" s="369">
        <f>'3-φύλλα2α'!D4</f>
        <v>5</v>
      </c>
      <c r="E4" s="369">
        <f>'3-φύλλα2α'!E4</f>
        <v>0</v>
      </c>
      <c r="F4" s="289"/>
      <c r="G4" s="289"/>
      <c r="H4" s="303">
        <f t="shared" si="0"/>
        <v>0</v>
      </c>
      <c r="I4" s="303">
        <f t="shared" si="1"/>
        <v>0</v>
      </c>
      <c r="J4" s="370">
        <f t="shared" si="2"/>
        <v>0</v>
      </c>
      <c r="K4" s="370">
        <f t="shared" si="3"/>
        <v>0</v>
      </c>
      <c r="L4" s="370">
        <f t="shared" si="4"/>
        <v>0</v>
      </c>
      <c r="M4" s="370">
        <f t="shared" si="5"/>
        <v>0</v>
      </c>
      <c r="N4" s="370">
        <f t="shared" si="6"/>
        <v>0</v>
      </c>
      <c r="O4" s="370">
        <f t="shared" si="7"/>
        <v>0</v>
      </c>
      <c r="P4" s="370">
        <f t="shared" si="8"/>
        <v>0</v>
      </c>
      <c r="Q4" s="370">
        <f t="shared" si="9"/>
        <v>0</v>
      </c>
      <c r="R4" s="372"/>
      <c r="S4" s="373"/>
      <c r="T4" s="372">
        <v>1500</v>
      </c>
      <c r="U4" s="372">
        <v>150</v>
      </c>
      <c r="V4" s="373"/>
      <c r="W4" s="373"/>
      <c r="X4" s="373"/>
      <c r="Y4" s="372"/>
      <c r="Z4" s="373"/>
      <c r="AA4" s="372"/>
      <c r="AB4" s="373"/>
      <c r="AC4" s="373"/>
      <c r="AD4" s="372"/>
      <c r="AE4" s="373"/>
      <c r="AF4" s="373"/>
      <c r="AG4" s="374"/>
      <c r="AH4" s="374"/>
      <c r="AI4" s="374"/>
      <c r="AJ4" s="374"/>
      <c r="AK4" s="374"/>
      <c r="AL4" s="374"/>
      <c r="AM4" s="375">
        <f t="shared" si="10"/>
        <v>150</v>
      </c>
      <c r="AN4" s="375">
        <f t="shared" si="11"/>
        <v>1500</v>
      </c>
      <c r="AO4" s="288"/>
    </row>
    <row r="5" spans="1:41" s="5" customFormat="1" ht="12" thickBot="1">
      <c r="A5" s="415">
        <f>'1-συμβολαια'!A5</f>
        <v>0</v>
      </c>
      <c r="B5" s="439" t="str">
        <f>'1-συμβολαια'!C5</f>
        <v>δανείου ΤΟΚΟΙ</v>
      </c>
      <c r="C5" s="418">
        <f>'1-συμβολαια'!D5</f>
        <v>5717661</v>
      </c>
      <c r="D5" s="459">
        <f>'3-φύλλα2α'!D5</f>
        <v>5</v>
      </c>
      <c r="E5" s="459">
        <f>'3-φύλλα2α'!E5</f>
        <v>0</v>
      </c>
      <c r="F5" s="420"/>
      <c r="G5" s="420"/>
      <c r="H5" s="419">
        <f t="shared" si="0"/>
        <v>0</v>
      </c>
      <c r="I5" s="419">
        <f t="shared" si="1"/>
        <v>0</v>
      </c>
      <c r="J5" s="460">
        <f t="shared" si="2"/>
        <v>0</v>
      </c>
      <c r="K5" s="460">
        <f t="shared" si="3"/>
        <v>0</v>
      </c>
      <c r="L5" s="460">
        <f t="shared" si="4"/>
        <v>0</v>
      </c>
      <c r="M5" s="460">
        <f t="shared" si="5"/>
        <v>0</v>
      </c>
      <c r="N5" s="460">
        <f t="shared" si="6"/>
        <v>0</v>
      </c>
      <c r="O5" s="460">
        <f t="shared" si="7"/>
        <v>0</v>
      </c>
      <c r="P5" s="460">
        <f t="shared" si="8"/>
        <v>0</v>
      </c>
      <c r="Q5" s="460">
        <f t="shared" si="9"/>
        <v>0</v>
      </c>
      <c r="R5" s="461"/>
      <c r="S5" s="462"/>
      <c r="T5" s="461"/>
      <c r="U5" s="461"/>
      <c r="V5" s="462"/>
      <c r="W5" s="462"/>
      <c r="X5" s="462"/>
      <c r="Y5" s="461"/>
      <c r="Z5" s="462"/>
      <c r="AA5" s="461"/>
      <c r="AB5" s="462"/>
      <c r="AC5" s="462"/>
      <c r="AD5" s="461"/>
      <c r="AE5" s="462"/>
      <c r="AF5" s="462"/>
      <c r="AG5" s="462"/>
      <c r="AH5" s="462"/>
      <c r="AI5" s="462"/>
      <c r="AJ5" s="462"/>
      <c r="AK5" s="462"/>
      <c r="AL5" s="462"/>
      <c r="AM5" s="461">
        <f t="shared" si="10"/>
        <v>0</v>
      </c>
      <c r="AN5" s="461">
        <f t="shared" si="11"/>
        <v>0</v>
      </c>
      <c r="AO5" s="441"/>
    </row>
    <row r="6" spans="1:41" s="5" customFormat="1">
      <c r="A6" s="436">
        <f>'1-συμβολαια'!A6</f>
        <v>7894</v>
      </c>
      <c r="B6" s="388" t="str">
        <f>'1-συμβολαια'!C6</f>
        <v>δάνειο τοκοχρεωλητικό</v>
      </c>
      <c r="C6" s="306">
        <f>'1-συμβολαια'!D6</f>
        <v>3000000</v>
      </c>
      <c r="D6" s="457">
        <f>'3-φύλλα2α'!D6</f>
        <v>5</v>
      </c>
      <c r="E6" s="457">
        <f>'3-φύλλα2α'!E6</f>
        <v>5</v>
      </c>
      <c r="F6" s="286">
        <v>2</v>
      </c>
      <c r="G6" s="286">
        <v>2</v>
      </c>
      <c r="H6" s="285">
        <f t="shared" ref="H6:H8" si="12">F6*D6*300</f>
        <v>3000</v>
      </c>
      <c r="I6" s="285">
        <f t="shared" ref="I6:I8" si="13">G6*E6*300</f>
        <v>3000</v>
      </c>
      <c r="J6" s="458">
        <f t="shared" ref="J6:J8" si="14">H6*5%</f>
        <v>150</v>
      </c>
      <c r="K6" s="458">
        <f t="shared" ref="K6:K8" si="15">H6*5%</f>
        <v>150</v>
      </c>
      <c r="L6" s="458">
        <f t="shared" ref="L6:L8" si="16">H6*1%</f>
        <v>30</v>
      </c>
      <c r="M6" s="458">
        <f t="shared" ref="M6:M8" si="17">H6-O6</f>
        <v>2670</v>
      </c>
      <c r="N6" s="458">
        <f t="shared" ref="N6:N8" si="18">I6-P6</f>
        <v>2670</v>
      </c>
      <c r="O6" s="458">
        <f t="shared" ref="O6:O8" si="19">J6+K6+L6</f>
        <v>330</v>
      </c>
      <c r="P6" s="458">
        <f t="shared" ref="P6:P8" si="20">I6*11%</f>
        <v>330</v>
      </c>
      <c r="Q6" s="458">
        <f t="shared" ref="Q6:Q8" si="21">O6-P6</f>
        <v>0</v>
      </c>
      <c r="R6" s="375"/>
      <c r="S6" s="374"/>
      <c r="T6" s="375"/>
      <c r="U6" s="375"/>
      <c r="V6" s="374"/>
      <c r="W6" s="374"/>
      <c r="X6" s="374"/>
      <c r="Y6" s="375"/>
      <c r="Z6" s="374"/>
      <c r="AA6" s="375"/>
      <c r="AB6" s="374"/>
      <c r="AC6" s="374"/>
      <c r="AD6" s="375"/>
      <c r="AE6" s="374"/>
      <c r="AF6" s="374"/>
      <c r="AG6" s="374"/>
      <c r="AH6" s="374"/>
      <c r="AI6" s="374"/>
      <c r="AJ6" s="374"/>
      <c r="AK6" s="374"/>
      <c r="AL6" s="374"/>
      <c r="AM6" s="375">
        <f t="shared" ref="AM6:AM8" si="22">U6+Y6+AA6+AI6+AK6</f>
        <v>0</v>
      </c>
      <c r="AN6" s="375">
        <f t="shared" ref="AN6:AN8" si="23">R6+S6+T6+V6+W6+X6+Z6+AB6+AC6+AD6+AE6++AF6+AG6+AH6+AJ6</f>
        <v>0</v>
      </c>
      <c r="AO6" s="438"/>
    </row>
    <row r="7" spans="1:41" s="5" customFormat="1">
      <c r="A7" s="435">
        <f>'1-συμβολαια'!A7</f>
        <v>0</v>
      </c>
      <c r="B7" s="305" t="str">
        <f>'1-συμβολαια'!C7</f>
        <v>υποθήκη</v>
      </c>
      <c r="C7" s="306">
        <f>'1-συμβολαια'!D7</f>
        <v>3300000</v>
      </c>
      <c r="D7" s="369">
        <f>'3-φύλλα2α'!D7</f>
        <v>5</v>
      </c>
      <c r="E7" s="369">
        <f>'3-φύλλα2α'!E7</f>
        <v>0</v>
      </c>
      <c r="F7" s="289"/>
      <c r="G7" s="289"/>
      <c r="H7" s="303">
        <f t="shared" si="12"/>
        <v>0</v>
      </c>
      <c r="I7" s="303">
        <f t="shared" si="13"/>
        <v>0</v>
      </c>
      <c r="J7" s="370">
        <f t="shared" si="14"/>
        <v>0</v>
      </c>
      <c r="K7" s="370">
        <f t="shared" si="15"/>
        <v>0</v>
      </c>
      <c r="L7" s="370">
        <f t="shared" si="16"/>
        <v>0</v>
      </c>
      <c r="M7" s="370">
        <f t="shared" si="17"/>
        <v>0</v>
      </c>
      <c r="N7" s="370">
        <f t="shared" si="18"/>
        <v>0</v>
      </c>
      <c r="O7" s="370">
        <f t="shared" si="19"/>
        <v>0</v>
      </c>
      <c r="P7" s="370">
        <f t="shared" si="20"/>
        <v>0</v>
      </c>
      <c r="Q7" s="370">
        <f t="shared" si="21"/>
        <v>0</v>
      </c>
      <c r="R7" s="372"/>
      <c r="S7" s="373"/>
      <c r="T7" s="372">
        <v>1500</v>
      </c>
      <c r="U7" s="372">
        <v>150</v>
      </c>
      <c r="V7" s="373"/>
      <c r="W7" s="373"/>
      <c r="X7" s="373"/>
      <c r="Y7" s="372"/>
      <c r="Z7" s="373"/>
      <c r="AA7" s="372"/>
      <c r="AB7" s="373"/>
      <c r="AC7" s="373"/>
      <c r="AD7" s="372"/>
      <c r="AE7" s="373"/>
      <c r="AF7" s="373"/>
      <c r="AG7" s="374"/>
      <c r="AH7" s="374"/>
      <c r="AI7" s="374"/>
      <c r="AJ7" s="374"/>
      <c r="AK7" s="374"/>
      <c r="AL7" s="374"/>
      <c r="AM7" s="375">
        <f t="shared" si="22"/>
        <v>150</v>
      </c>
      <c r="AN7" s="375">
        <f t="shared" si="23"/>
        <v>1500</v>
      </c>
      <c r="AO7" s="288"/>
    </row>
    <row r="8" spans="1:41" s="5" customFormat="1">
      <c r="A8" s="435">
        <f>'1-συμβολαια'!A8</f>
        <v>0</v>
      </c>
      <c r="B8" s="305" t="str">
        <f>'1-συμβολαια'!C8</f>
        <v>δανείου ΤΟΚΟΙ</v>
      </c>
      <c r="C8" s="306">
        <f>'1-συμβολαια'!D8</f>
        <v>5717661</v>
      </c>
      <c r="D8" s="369">
        <f>'3-φύλλα2α'!D8</f>
        <v>5</v>
      </c>
      <c r="E8" s="369">
        <f>'3-φύλλα2α'!E8</f>
        <v>0</v>
      </c>
      <c r="F8" s="289"/>
      <c r="G8" s="289"/>
      <c r="H8" s="303">
        <f t="shared" si="12"/>
        <v>0</v>
      </c>
      <c r="I8" s="303">
        <f t="shared" si="13"/>
        <v>0</v>
      </c>
      <c r="J8" s="370">
        <f t="shared" si="14"/>
        <v>0</v>
      </c>
      <c r="K8" s="370">
        <f t="shared" si="15"/>
        <v>0</v>
      </c>
      <c r="L8" s="370">
        <f t="shared" si="16"/>
        <v>0</v>
      </c>
      <c r="M8" s="370">
        <f t="shared" si="17"/>
        <v>0</v>
      </c>
      <c r="N8" s="370">
        <f t="shared" si="18"/>
        <v>0</v>
      </c>
      <c r="O8" s="370">
        <f t="shared" si="19"/>
        <v>0</v>
      </c>
      <c r="P8" s="370">
        <f t="shared" si="20"/>
        <v>0</v>
      </c>
      <c r="Q8" s="370">
        <f t="shared" si="21"/>
        <v>0</v>
      </c>
      <c r="R8" s="372"/>
      <c r="S8" s="373"/>
      <c r="T8" s="372"/>
      <c r="U8" s="372"/>
      <c r="V8" s="373"/>
      <c r="W8" s="373"/>
      <c r="X8" s="373"/>
      <c r="Y8" s="372"/>
      <c r="Z8" s="373"/>
      <c r="AA8" s="372"/>
      <c r="AB8" s="373"/>
      <c r="AC8" s="373"/>
      <c r="AD8" s="372"/>
      <c r="AE8" s="373"/>
      <c r="AF8" s="373"/>
      <c r="AG8" s="374"/>
      <c r="AH8" s="374"/>
      <c r="AI8" s="374"/>
      <c r="AJ8" s="374"/>
      <c r="AK8" s="374"/>
      <c r="AL8" s="374"/>
      <c r="AM8" s="375">
        <f t="shared" si="22"/>
        <v>0</v>
      </c>
      <c r="AN8" s="375">
        <f t="shared" si="23"/>
        <v>0</v>
      </c>
      <c r="AO8" s="288"/>
    </row>
    <row r="9" spans="1:41">
      <c r="A9" s="507" t="s">
        <v>45</v>
      </c>
      <c r="B9" s="508"/>
      <c r="C9" s="508"/>
      <c r="D9" s="508"/>
      <c r="E9" s="508"/>
      <c r="F9" s="162">
        <f>SUM(F3:F8)</f>
        <v>4</v>
      </c>
      <c r="G9" s="162">
        <f t="shared" ref="G9:AN9" si="24">SUM(G3:G8)</f>
        <v>4</v>
      </c>
      <c r="H9" s="162">
        <f t="shared" si="24"/>
        <v>6000</v>
      </c>
      <c r="I9" s="162">
        <f t="shared" si="24"/>
        <v>6000</v>
      </c>
      <c r="J9" s="162">
        <f t="shared" si="24"/>
        <v>300</v>
      </c>
      <c r="K9" s="162">
        <f t="shared" si="24"/>
        <v>300</v>
      </c>
      <c r="L9" s="162">
        <f t="shared" si="24"/>
        <v>60</v>
      </c>
      <c r="M9" s="162">
        <f t="shared" si="24"/>
        <v>5340</v>
      </c>
      <c r="N9" s="162">
        <f t="shared" si="24"/>
        <v>5340</v>
      </c>
      <c r="O9" s="162">
        <f t="shared" si="24"/>
        <v>660</v>
      </c>
      <c r="P9" s="162">
        <f t="shared" si="24"/>
        <v>660</v>
      </c>
      <c r="Q9" s="162">
        <f t="shared" si="24"/>
        <v>0</v>
      </c>
      <c r="R9" s="162">
        <f t="shared" si="24"/>
        <v>0</v>
      </c>
      <c r="S9" s="162">
        <f t="shared" si="24"/>
        <v>0</v>
      </c>
      <c r="T9" s="162">
        <f t="shared" si="24"/>
        <v>3000</v>
      </c>
      <c r="U9" s="162">
        <f t="shared" si="24"/>
        <v>300</v>
      </c>
      <c r="V9" s="162">
        <f t="shared" si="24"/>
        <v>0</v>
      </c>
      <c r="W9" s="162">
        <f t="shared" si="24"/>
        <v>0</v>
      </c>
      <c r="X9" s="162">
        <f t="shared" si="24"/>
        <v>0</v>
      </c>
      <c r="Y9" s="162">
        <f t="shared" si="24"/>
        <v>0</v>
      </c>
      <c r="Z9" s="162">
        <f t="shared" si="24"/>
        <v>0</v>
      </c>
      <c r="AA9" s="162">
        <f t="shared" si="24"/>
        <v>0</v>
      </c>
      <c r="AB9" s="162">
        <f t="shared" si="24"/>
        <v>0</v>
      </c>
      <c r="AC9" s="162">
        <f t="shared" si="24"/>
        <v>0</v>
      </c>
      <c r="AD9" s="162">
        <f t="shared" si="24"/>
        <v>0</v>
      </c>
      <c r="AE9" s="162">
        <f t="shared" si="24"/>
        <v>0</v>
      </c>
      <c r="AF9" s="162">
        <f t="shared" si="24"/>
        <v>0</v>
      </c>
      <c r="AG9" s="162">
        <f t="shared" si="24"/>
        <v>0</v>
      </c>
      <c r="AH9" s="162">
        <f t="shared" si="24"/>
        <v>0</v>
      </c>
      <c r="AI9" s="162">
        <f t="shared" si="24"/>
        <v>0</v>
      </c>
      <c r="AJ9" s="162">
        <f t="shared" si="24"/>
        <v>0</v>
      </c>
      <c r="AK9" s="162">
        <f t="shared" si="24"/>
        <v>0</v>
      </c>
      <c r="AL9" s="162">
        <f t="shared" si="24"/>
        <v>0</v>
      </c>
      <c r="AM9" s="162">
        <f t="shared" si="24"/>
        <v>300</v>
      </c>
      <c r="AN9" s="162">
        <f t="shared" si="24"/>
        <v>3000</v>
      </c>
    </row>
    <row r="11" spans="1:41">
      <c r="R11" s="340" t="s">
        <v>509</v>
      </c>
      <c r="S11" s="176"/>
      <c r="T11" s="335"/>
      <c r="U11" s="335"/>
      <c r="V11" s="176"/>
      <c r="W11" s="176"/>
      <c r="X11" s="177"/>
      <c r="Y11" s="177"/>
      <c r="Z11" s="177"/>
      <c r="AA11" s="177"/>
      <c r="AB11" s="177"/>
      <c r="AC11" s="177"/>
      <c r="AD11" s="177"/>
      <c r="AE11" s="84"/>
      <c r="AF11" s="84"/>
      <c r="AG11" s="84"/>
      <c r="AH11" s="84"/>
      <c r="AI11" s="84"/>
      <c r="AJ11" s="84"/>
      <c r="AK11" s="84"/>
      <c r="AL11" s="84"/>
      <c r="AM11" s="84"/>
      <c r="AN11" s="84"/>
    </row>
    <row r="12" spans="1:41">
      <c r="B12" s="7"/>
      <c r="C12" s="7"/>
      <c r="D12" s="7"/>
      <c r="E12" s="7"/>
      <c r="R12" s="336"/>
      <c r="S12" s="178" t="s">
        <v>481</v>
      </c>
      <c r="T12" s="336"/>
      <c r="U12" s="336"/>
      <c r="V12" s="177"/>
      <c r="W12" s="177"/>
      <c r="X12" s="177"/>
      <c r="Y12" s="177"/>
      <c r="Z12" s="177"/>
      <c r="AA12" s="177"/>
      <c r="AB12" s="177"/>
      <c r="AC12" s="177"/>
      <c r="AD12" s="177"/>
      <c r="AE12" s="84"/>
      <c r="AF12" s="84"/>
      <c r="AG12" s="84"/>
      <c r="AH12" s="84"/>
      <c r="AI12" s="84"/>
      <c r="AJ12" s="84"/>
      <c r="AK12" s="84"/>
      <c r="AL12" s="84"/>
      <c r="AM12" s="84"/>
      <c r="AN12" s="84"/>
    </row>
    <row r="13" spans="1:41">
      <c r="R13" s="336"/>
      <c r="S13" s="177"/>
      <c r="T13" s="340" t="s">
        <v>217</v>
      </c>
      <c r="U13" s="336"/>
      <c r="V13" s="177"/>
      <c r="W13" s="177"/>
      <c r="X13" s="177"/>
      <c r="Y13" s="177"/>
      <c r="Z13" s="177"/>
      <c r="AA13" s="177"/>
      <c r="AB13" s="177"/>
      <c r="AC13" s="177"/>
      <c r="AD13" s="177"/>
      <c r="AE13" s="84"/>
      <c r="AF13" s="84"/>
      <c r="AG13" s="84"/>
      <c r="AH13" s="84"/>
      <c r="AI13" s="84"/>
      <c r="AJ13" s="84"/>
      <c r="AK13" s="84"/>
      <c r="AL13" s="84"/>
      <c r="AM13" s="84"/>
      <c r="AN13" s="84"/>
    </row>
    <row r="14" spans="1:41" ht="15.75">
      <c r="B14" s="333" t="s">
        <v>507</v>
      </c>
      <c r="R14" s="336"/>
      <c r="S14" s="177"/>
      <c r="T14" s="336"/>
      <c r="U14" s="337" t="s">
        <v>218</v>
      </c>
      <c r="V14" s="177"/>
      <c r="W14" s="177"/>
      <c r="X14" s="177"/>
      <c r="Y14" s="177"/>
      <c r="Z14" s="177"/>
      <c r="AA14" s="177"/>
      <c r="AB14" s="177"/>
      <c r="AC14" s="177"/>
      <c r="AD14" s="177"/>
      <c r="AE14" s="84"/>
      <c r="AF14" s="84"/>
      <c r="AG14" s="84"/>
      <c r="AH14" s="84"/>
      <c r="AI14" s="84"/>
      <c r="AJ14" s="84"/>
      <c r="AK14" s="84"/>
      <c r="AL14" s="84"/>
      <c r="AM14" s="84"/>
      <c r="AN14" s="84"/>
    </row>
    <row r="15" spans="1:41">
      <c r="H15" s="7">
        <f>H3/F3</f>
        <v>1500</v>
      </c>
      <c r="R15" s="336"/>
      <c r="S15" s="177"/>
      <c r="T15" s="336"/>
      <c r="U15" s="336"/>
      <c r="V15" s="175" t="s">
        <v>482</v>
      </c>
      <c r="W15" s="177"/>
      <c r="X15" s="177"/>
      <c r="Y15" s="177"/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84"/>
      <c r="AN15" s="84"/>
    </row>
    <row r="16" spans="1:41">
      <c r="B16" s="350"/>
      <c r="R16" s="336"/>
      <c r="S16" s="177"/>
      <c r="T16" s="336"/>
      <c r="U16" s="336"/>
      <c r="V16" s="177"/>
      <c r="W16" s="178" t="s">
        <v>219</v>
      </c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84"/>
      <c r="AN16" s="84"/>
    </row>
    <row r="17" spans="2:41">
      <c r="B17" s="350"/>
      <c r="R17" s="336"/>
      <c r="S17" s="177"/>
      <c r="T17" s="336"/>
      <c r="U17" s="336"/>
      <c r="V17" s="177"/>
      <c r="W17" s="177"/>
      <c r="X17" s="175" t="s">
        <v>220</v>
      </c>
      <c r="Y17" s="175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84"/>
      <c r="AN17" s="84"/>
    </row>
    <row r="18" spans="2:41">
      <c r="B18" s="350"/>
      <c r="R18" s="336"/>
      <c r="S18" s="177"/>
      <c r="T18" s="336"/>
      <c r="U18" s="336"/>
      <c r="V18" s="177"/>
      <c r="W18" s="177"/>
      <c r="X18" s="177"/>
      <c r="Y18" s="178" t="s">
        <v>247</v>
      </c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84"/>
      <c r="AN18" s="84"/>
    </row>
    <row r="19" spans="2:41">
      <c r="B19" s="350"/>
      <c r="R19" s="336"/>
      <c r="S19" s="177"/>
      <c r="T19" s="336"/>
      <c r="U19" s="336"/>
      <c r="V19" s="177"/>
      <c r="W19" s="177"/>
      <c r="X19" s="177"/>
      <c r="Y19" s="177"/>
      <c r="Z19" s="175" t="s">
        <v>221</v>
      </c>
      <c r="AA19" s="178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84"/>
      <c r="AN19" s="84"/>
      <c r="AO19" s="174"/>
    </row>
    <row r="20" spans="2:41">
      <c r="B20" s="350"/>
      <c r="R20" s="336"/>
      <c r="S20" s="177"/>
      <c r="T20" s="336"/>
      <c r="U20" s="336"/>
      <c r="V20" s="177"/>
      <c r="W20" s="177"/>
      <c r="X20" s="177"/>
      <c r="Y20" s="177"/>
      <c r="Z20" s="178"/>
      <c r="AA20" s="178" t="s">
        <v>248</v>
      </c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84"/>
      <c r="AN20" s="84"/>
      <c r="AO20" s="174"/>
    </row>
    <row r="21" spans="2:41">
      <c r="B21" s="350"/>
      <c r="R21" s="336"/>
      <c r="S21" s="177"/>
      <c r="T21" s="336"/>
      <c r="U21" s="336"/>
      <c r="V21" s="177"/>
      <c r="W21" s="177"/>
      <c r="X21" s="177"/>
      <c r="Y21" s="177"/>
      <c r="Z21" s="177"/>
      <c r="AA21" s="177"/>
      <c r="AB21" s="175" t="s">
        <v>222</v>
      </c>
      <c r="AC21" s="177"/>
      <c r="AD21" s="177"/>
      <c r="AE21" s="177"/>
      <c r="AF21" s="177"/>
      <c r="AG21" s="177"/>
      <c r="AH21" s="177"/>
      <c r="AI21" s="177"/>
      <c r="AJ21" s="177"/>
      <c r="AK21" s="177"/>
      <c r="AL21" s="177"/>
      <c r="AM21" s="84"/>
      <c r="AN21" s="178"/>
    </row>
    <row r="22" spans="2:41">
      <c r="D22" s="311"/>
      <c r="F22" s="311"/>
      <c r="R22" s="336"/>
      <c r="S22" s="177"/>
      <c r="T22" s="336"/>
      <c r="U22" s="336"/>
      <c r="V22" s="177"/>
      <c r="W22" s="177"/>
      <c r="X22" s="177"/>
      <c r="Y22" s="177"/>
      <c r="Z22" s="177"/>
      <c r="AA22" s="177"/>
      <c r="AB22" s="177"/>
      <c r="AC22" s="178" t="s">
        <v>223</v>
      </c>
      <c r="AD22" s="177"/>
      <c r="AE22" s="177"/>
      <c r="AF22" s="177"/>
      <c r="AG22" s="177"/>
      <c r="AH22" s="177"/>
      <c r="AI22" s="177"/>
      <c r="AJ22" s="177"/>
      <c r="AK22" s="177"/>
      <c r="AL22" s="177"/>
      <c r="AM22" s="84"/>
      <c r="AN22" s="84"/>
    </row>
    <row r="23" spans="2:41">
      <c r="D23" s="311"/>
      <c r="F23" s="2"/>
      <c r="R23" s="336"/>
      <c r="S23" s="177"/>
      <c r="T23" s="336"/>
      <c r="U23" s="336"/>
      <c r="V23" s="177"/>
      <c r="W23" s="177"/>
      <c r="X23" s="177"/>
      <c r="Y23" s="177"/>
      <c r="Z23" s="177"/>
      <c r="AA23" s="177"/>
      <c r="AB23" s="177"/>
      <c r="AC23" s="177"/>
      <c r="AD23" s="175" t="s">
        <v>263</v>
      </c>
      <c r="AE23" s="179"/>
      <c r="AF23" s="179"/>
      <c r="AG23" s="179"/>
      <c r="AH23" s="179"/>
      <c r="AI23" s="179"/>
      <c r="AJ23" s="179"/>
      <c r="AK23" s="179"/>
      <c r="AL23" s="179"/>
      <c r="AM23" s="178"/>
    </row>
    <row r="24" spans="2:41">
      <c r="D24" s="311"/>
      <c r="F24" s="2"/>
      <c r="R24" s="338"/>
      <c r="S24" s="84"/>
      <c r="T24" s="338"/>
      <c r="U24" s="338"/>
      <c r="V24" s="177"/>
      <c r="W24" s="177"/>
      <c r="X24" s="177"/>
      <c r="Y24" s="177"/>
      <c r="Z24" s="177"/>
      <c r="AA24" s="177"/>
      <c r="AB24" s="177"/>
      <c r="AC24" s="177"/>
      <c r="AD24" s="177"/>
      <c r="AE24" s="175" t="s">
        <v>264</v>
      </c>
      <c r="AF24" s="178"/>
      <c r="AG24" s="178"/>
      <c r="AH24" s="178"/>
      <c r="AI24" s="178"/>
      <c r="AJ24" s="178"/>
      <c r="AK24" s="178"/>
      <c r="AL24" s="178"/>
      <c r="AM24" s="84"/>
    </row>
    <row r="25" spans="2:41">
      <c r="D25" s="311"/>
      <c r="F25" s="2"/>
      <c r="R25" s="7"/>
      <c r="S25" s="2"/>
      <c r="T25" s="7"/>
      <c r="U25" s="7"/>
      <c r="AF25" s="178" t="s">
        <v>265</v>
      </c>
      <c r="AG25" s="179"/>
      <c r="AH25" s="179"/>
      <c r="AI25" s="179"/>
      <c r="AJ25" s="179"/>
      <c r="AK25" s="179"/>
    </row>
    <row r="26" spans="2:41">
      <c r="D26" s="311"/>
      <c r="E26" s="7"/>
      <c r="F26" s="2"/>
      <c r="M26" s="234"/>
      <c r="AF26" s="177"/>
      <c r="AG26" s="283" t="s">
        <v>266</v>
      </c>
      <c r="AH26" s="283"/>
      <c r="AI26" s="283"/>
      <c r="AJ26" s="283"/>
      <c r="AK26" s="283"/>
      <c r="AL26" s="283"/>
    </row>
    <row r="27" spans="2:41">
      <c r="D27" s="311"/>
      <c r="E27" s="7"/>
      <c r="F27" s="2"/>
      <c r="M27" s="234"/>
      <c r="AG27" s="177"/>
      <c r="AH27" s="175" t="s">
        <v>452</v>
      </c>
      <c r="AI27" s="177"/>
      <c r="AJ27" s="177"/>
      <c r="AK27" s="177"/>
      <c r="AL27" s="178"/>
    </row>
    <row r="28" spans="2:41">
      <c r="D28" s="311"/>
      <c r="F28" s="311"/>
      <c r="AI28" s="178" t="s">
        <v>449</v>
      </c>
      <c r="AJ28" s="178"/>
      <c r="AK28" s="178"/>
    </row>
    <row r="29" spans="2:41">
      <c r="C29" s="7"/>
      <c r="D29" s="7"/>
      <c r="E29" s="7"/>
      <c r="AJ29" s="175" t="s">
        <v>450</v>
      </c>
      <c r="AK29" s="177"/>
    </row>
    <row r="30" spans="2:41">
      <c r="C30" s="7"/>
      <c r="D30" s="7"/>
      <c r="E30" s="7"/>
      <c r="AK30" s="178" t="s">
        <v>451</v>
      </c>
    </row>
    <row r="31" spans="2:41">
      <c r="C31" s="7"/>
      <c r="D31" s="7"/>
      <c r="E31" s="7"/>
    </row>
    <row r="32" spans="2:41">
      <c r="D32" s="7"/>
      <c r="E32" s="7"/>
    </row>
    <row r="33" spans="5:6">
      <c r="E33" s="7"/>
      <c r="F33" s="2"/>
    </row>
    <row r="34" spans="5:6">
      <c r="F34" s="311"/>
    </row>
  </sheetData>
  <mergeCells count="10">
    <mergeCell ref="F1:L1"/>
    <mergeCell ref="M1:N1"/>
    <mergeCell ref="O1:P1"/>
    <mergeCell ref="Q1:Q2"/>
    <mergeCell ref="R1:AO1"/>
    <mergeCell ref="A9:E9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1"/>
  <sheetViews>
    <sheetView workbookViewId="0">
      <pane ySplit="2" topLeftCell="A3" activePane="bottomLeft" state="frozen"/>
      <selection pane="bottomLeft" activeCell="N38" sqref="N38"/>
    </sheetView>
  </sheetViews>
  <sheetFormatPr defaultRowHeight="11.25"/>
  <cols>
    <col min="1" max="1" width="7.5703125" style="7" bestFit="1" customWidth="1"/>
    <col min="2" max="2" width="26.4257812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604" t="s">
        <v>31</v>
      </c>
      <c r="B1" s="605"/>
      <c r="C1" s="605"/>
      <c r="D1" s="606"/>
      <c r="E1" s="617" t="s">
        <v>491</v>
      </c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01" t="s">
        <v>67</v>
      </c>
      <c r="S1" s="623" t="s">
        <v>150</v>
      </c>
      <c r="T1" s="604" t="s">
        <v>13</v>
      </c>
      <c r="U1" s="605"/>
      <c r="V1" s="605"/>
      <c r="W1" s="605"/>
      <c r="X1" s="605"/>
      <c r="Y1" s="605"/>
      <c r="Z1" s="605"/>
      <c r="AA1" s="605"/>
      <c r="AB1" s="605"/>
      <c r="AC1" s="606"/>
      <c r="AD1" s="616" t="s">
        <v>14</v>
      </c>
      <c r="AE1" s="616"/>
      <c r="AF1" s="616"/>
      <c r="AG1" s="616"/>
      <c r="AH1" s="616"/>
      <c r="AI1" s="616"/>
      <c r="AJ1" s="616"/>
      <c r="AK1" s="616"/>
      <c r="AL1" s="616"/>
      <c r="AM1" s="604" t="s">
        <v>15</v>
      </c>
      <c r="AN1" s="605"/>
      <c r="AO1" s="605"/>
      <c r="AP1" s="605"/>
      <c r="AQ1" s="605"/>
      <c r="AR1" s="605"/>
      <c r="AS1" s="605"/>
      <c r="AT1" s="605"/>
      <c r="AU1" s="605"/>
      <c r="AV1" s="606"/>
      <c r="AW1" s="607" t="s">
        <v>16</v>
      </c>
      <c r="AX1" s="607"/>
      <c r="AY1" s="607"/>
      <c r="AZ1" s="607"/>
      <c r="BA1" s="607"/>
      <c r="BB1" s="607"/>
      <c r="BC1" s="607"/>
      <c r="BD1" s="607"/>
      <c r="BE1" s="608" t="s">
        <v>17</v>
      </c>
      <c r="BF1" s="609"/>
      <c r="BG1" s="609"/>
      <c r="BH1" s="609"/>
      <c r="BI1" s="610"/>
    </row>
    <row r="2" spans="1:61" s="4" customFormat="1" ht="45.75" customHeight="1" thickBot="1">
      <c r="A2" s="76" t="s">
        <v>19</v>
      </c>
      <c r="B2" s="86" t="s">
        <v>0</v>
      </c>
      <c r="C2" s="62" t="s">
        <v>11</v>
      </c>
      <c r="D2" s="63" t="s">
        <v>12</v>
      </c>
      <c r="E2" s="51" t="s">
        <v>68</v>
      </c>
      <c r="F2" s="37" t="s">
        <v>69</v>
      </c>
      <c r="G2" s="37" t="s">
        <v>242</v>
      </c>
      <c r="H2" s="37" t="s">
        <v>70</v>
      </c>
      <c r="I2" s="621" t="s">
        <v>29</v>
      </c>
      <c r="J2" s="622"/>
      <c r="K2" s="37" t="s">
        <v>141</v>
      </c>
      <c r="L2" s="37" t="s">
        <v>142</v>
      </c>
      <c r="M2" s="37" t="s">
        <v>89</v>
      </c>
      <c r="N2" s="37" t="s">
        <v>485</v>
      </c>
      <c r="O2" s="37" t="s">
        <v>149</v>
      </c>
      <c r="P2" s="92" t="s">
        <v>95</v>
      </c>
      <c r="Q2" s="114" t="s">
        <v>94</v>
      </c>
      <c r="R2" s="602"/>
      <c r="S2" s="624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611" t="s">
        <v>29</v>
      </c>
      <c r="AC2" s="612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71</v>
      </c>
      <c r="AJ2" s="68" t="s">
        <v>72</v>
      </c>
      <c r="AK2" s="619" t="s">
        <v>29</v>
      </c>
      <c r="AL2" s="620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611" t="s">
        <v>29</v>
      </c>
      <c r="AV2" s="612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611" t="s">
        <v>29</v>
      </c>
      <c r="BI2" s="612"/>
    </row>
    <row r="3" spans="1:61" s="5" customFormat="1">
      <c r="A3" s="464">
        <f>'1-συμβολαια'!A3</f>
        <v>7893</v>
      </c>
      <c r="B3" s="393" t="str">
        <f>'1-συμβολαια'!C3</f>
        <v>δάνειο τοκοχρεωλητικό</v>
      </c>
      <c r="C3" s="284" t="str">
        <f>'4-πολλυπρ'!D3</f>
        <v>εθνικη[τακαςΚαβαλας</v>
      </c>
      <c r="D3" s="284" t="str">
        <f>'4-πολλυπρ'!I3</f>
        <v>219-125 = βασιλουδηςΒασιλειος[στυλ -βιλελμινης</v>
      </c>
      <c r="E3" s="284"/>
      <c r="F3" s="394"/>
      <c r="G3" s="306"/>
      <c r="H3" s="306"/>
      <c r="I3" s="395"/>
      <c r="J3" s="395"/>
      <c r="K3" s="306"/>
      <c r="L3" s="306"/>
      <c r="M3" s="306"/>
      <c r="N3" s="306"/>
      <c r="O3" s="306">
        <f t="shared" ref="O3:O8" si="0">K3+L3</f>
        <v>0</v>
      </c>
      <c r="P3" s="284"/>
      <c r="Q3" s="284"/>
      <c r="R3" s="284"/>
      <c r="S3" s="396"/>
      <c r="T3" s="390"/>
      <c r="U3" s="71"/>
      <c r="V3" s="397" t="s">
        <v>390</v>
      </c>
      <c r="W3" s="71"/>
      <c r="X3" s="397" t="s">
        <v>9</v>
      </c>
      <c r="Y3" s="383"/>
      <c r="Z3" s="71"/>
      <c r="AA3" s="71"/>
      <c r="AB3" s="71"/>
      <c r="AC3" s="71"/>
      <c r="AD3" s="390"/>
      <c r="AE3" s="71"/>
      <c r="AF3" s="71"/>
      <c r="AG3" s="71"/>
      <c r="AH3" s="71"/>
      <c r="AI3" s="289"/>
      <c r="AJ3" s="289"/>
      <c r="AK3" s="289"/>
      <c r="AL3" s="71"/>
      <c r="AM3" s="71"/>
      <c r="AN3" s="71"/>
      <c r="AO3" s="397" t="s">
        <v>390</v>
      </c>
      <c r="AP3" s="71"/>
      <c r="AQ3" s="397" t="s">
        <v>9</v>
      </c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390"/>
      <c r="BH3" s="71"/>
      <c r="BI3" s="71"/>
    </row>
    <row r="4" spans="1:61" s="5" customFormat="1">
      <c r="A4" s="464">
        <f>'1-συμβολαια'!A4</f>
        <v>0</v>
      </c>
      <c r="B4" s="393" t="str">
        <f>'1-συμβολαια'!C4</f>
        <v>υποθήκη</v>
      </c>
      <c r="C4" s="284" t="str">
        <f>'4-πολλυπρ'!D4</f>
        <v>εθνικη[τακαςΚαβαλας</v>
      </c>
      <c r="D4" s="284" t="str">
        <f>'4-πολλυπρ'!I4</f>
        <v>219-125 = βασιλουδηςΒασιλειος[στυλ -βιλελμινης</v>
      </c>
      <c r="E4" s="284">
        <v>2</v>
      </c>
      <c r="F4" s="394">
        <f t="shared" ref="F4:F8" si="1">E4*300</f>
        <v>600</v>
      </c>
      <c r="G4" s="306">
        <v>300</v>
      </c>
      <c r="H4" s="306">
        <f t="shared" ref="H4" si="2">F4+G4</f>
        <v>900</v>
      </c>
      <c r="I4" s="395" t="s">
        <v>147</v>
      </c>
      <c r="J4" s="395" t="s">
        <v>148</v>
      </c>
      <c r="K4" s="306">
        <v>500</v>
      </c>
      <c r="L4" s="306">
        <v>500</v>
      </c>
      <c r="M4" s="306">
        <v>80</v>
      </c>
      <c r="N4" s="306"/>
      <c r="O4" s="306">
        <f t="shared" si="0"/>
        <v>1000</v>
      </c>
      <c r="P4" s="284"/>
      <c r="Q4" s="284"/>
      <c r="R4" s="284"/>
      <c r="S4" s="396"/>
      <c r="T4" s="390"/>
      <c r="U4" s="71"/>
      <c r="V4" s="397" t="s">
        <v>390</v>
      </c>
      <c r="W4" s="71"/>
      <c r="X4" s="397" t="s">
        <v>9</v>
      </c>
      <c r="Y4" s="383"/>
      <c r="Z4" s="71"/>
      <c r="AA4" s="71"/>
      <c r="AB4" s="71"/>
      <c r="AC4" s="71"/>
      <c r="AD4" s="390"/>
      <c r="AE4" s="71"/>
      <c r="AF4" s="71"/>
      <c r="AG4" s="71"/>
      <c r="AH4" s="71"/>
      <c r="AI4" s="289"/>
      <c r="AJ4" s="289"/>
      <c r="AK4" s="289"/>
      <c r="AL4" s="71"/>
      <c r="AM4" s="71"/>
      <c r="AN4" s="71"/>
      <c r="AO4" s="397" t="s">
        <v>390</v>
      </c>
      <c r="AP4" s="71"/>
      <c r="AQ4" s="397" t="s">
        <v>9</v>
      </c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390"/>
      <c r="BH4" s="71"/>
      <c r="BI4" s="71"/>
    </row>
    <row r="5" spans="1:61" s="5" customFormat="1" ht="12" thickBot="1">
      <c r="A5" s="468">
        <f>'1-συμβολαια'!A5</f>
        <v>0</v>
      </c>
      <c r="B5" s="469" t="str">
        <f>'1-συμβολαια'!C5</f>
        <v>δανείου ΤΟΚΟΙ</v>
      </c>
      <c r="C5" s="418" t="str">
        <f>'4-πολλυπρ'!D5</f>
        <v>εθνικη[τακαςΚαβαλας</v>
      </c>
      <c r="D5" s="418" t="str">
        <f>'4-πολλυπρ'!I5</f>
        <v>219-125 = βασιλουδηςΒασιλειος[στυλ -βιλελμινης</v>
      </c>
      <c r="E5" s="418"/>
      <c r="F5" s="470">
        <f t="shared" si="1"/>
        <v>0</v>
      </c>
      <c r="G5" s="418"/>
      <c r="H5" s="418"/>
      <c r="I5" s="471"/>
      <c r="J5" s="471"/>
      <c r="K5" s="418"/>
      <c r="L5" s="418"/>
      <c r="M5" s="418"/>
      <c r="N5" s="418"/>
      <c r="O5" s="418">
        <f t="shared" si="0"/>
        <v>0</v>
      </c>
      <c r="P5" s="418"/>
      <c r="Q5" s="418"/>
      <c r="R5" s="418"/>
      <c r="S5" s="472"/>
      <c r="T5" s="473"/>
      <c r="U5" s="423"/>
      <c r="V5" s="397" t="s">
        <v>390</v>
      </c>
      <c r="W5" s="71"/>
      <c r="X5" s="397" t="s">
        <v>9</v>
      </c>
      <c r="Y5" s="383"/>
      <c r="Z5" s="71"/>
      <c r="AA5" s="71"/>
      <c r="AB5" s="71"/>
      <c r="AC5" s="71"/>
      <c r="AD5" s="390"/>
      <c r="AE5" s="71"/>
      <c r="AF5" s="71"/>
      <c r="AG5" s="71"/>
      <c r="AH5" s="71"/>
      <c r="AI5" s="289"/>
      <c r="AJ5" s="289"/>
      <c r="AK5" s="289"/>
      <c r="AL5" s="71"/>
      <c r="AM5" s="71"/>
      <c r="AN5" s="71"/>
      <c r="AO5" s="397" t="s">
        <v>390</v>
      </c>
      <c r="AP5" s="71"/>
      <c r="AQ5" s="397" t="s">
        <v>9</v>
      </c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390"/>
      <c r="BH5" s="71"/>
      <c r="BI5" s="71"/>
    </row>
    <row r="6" spans="1:61" s="5" customFormat="1">
      <c r="A6" s="465">
        <f>'1-συμβολαια'!A6</f>
        <v>7894</v>
      </c>
      <c r="B6" s="393" t="str">
        <f>'1-συμβολαια'!C6</f>
        <v>δάνειο τοκοχρεωλητικό</v>
      </c>
      <c r="C6" s="306" t="str">
        <f>'4-πολλυπρ'!D6</f>
        <v>εθνικη[τακαςΚαβαλας</v>
      </c>
      <c r="D6" s="306" t="str">
        <f>'4-πολλυπρ'!I6</f>
        <v>219-125 = βασιλουδηςΑργυροπουλος[στυλ -βιλελμινης</v>
      </c>
      <c r="E6" s="306"/>
      <c r="F6" s="394">
        <f t="shared" si="1"/>
        <v>0</v>
      </c>
      <c r="G6" s="306"/>
      <c r="H6" s="306"/>
      <c r="I6" s="395"/>
      <c r="J6" s="395"/>
      <c r="K6" s="306"/>
      <c r="L6" s="306"/>
      <c r="M6" s="306"/>
      <c r="N6" s="306"/>
      <c r="O6" s="306">
        <f t="shared" si="0"/>
        <v>0</v>
      </c>
      <c r="P6" s="306"/>
      <c r="Q6" s="306"/>
      <c r="R6" s="306"/>
      <c r="S6" s="466"/>
      <c r="T6" s="467"/>
      <c r="U6" s="414"/>
      <c r="V6" s="397" t="s">
        <v>390</v>
      </c>
      <c r="W6" s="71"/>
      <c r="X6" s="397" t="s">
        <v>9</v>
      </c>
      <c r="Y6" s="383"/>
      <c r="Z6" s="71"/>
      <c r="AA6" s="71"/>
      <c r="AB6" s="71"/>
      <c r="AC6" s="71"/>
      <c r="AD6" s="390"/>
      <c r="AE6" s="71"/>
      <c r="AF6" s="71"/>
      <c r="AG6" s="71"/>
      <c r="AH6" s="71"/>
      <c r="AI6" s="289"/>
      <c r="AJ6" s="289"/>
      <c r="AK6" s="289"/>
      <c r="AL6" s="71"/>
      <c r="AM6" s="71"/>
      <c r="AN6" s="71"/>
      <c r="AO6" s="397" t="s">
        <v>390</v>
      </c>
      <c r="AP6" s="71"/>
      <c r="AQ6" s="397" t="s">
        <v>9</v>
      </c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390"/>
      <c r="BH6" s="71"/>
      <c r="BI6" s="71"/>
    </row>
    <row r="7" spans="1:61" s="5" customFormat="1">
      <c r="A7" s="463">
        <f>'1-συμβολαια'!A7</f>
        <v>0</v>
      </c>
      <c r="B7" s="393" t="str">
        <f>'1-συμβολαια'!C7</f>
        <v>υποθήκη</v>
      </c>
      <c r="C7" s="284" t="str">
        <f>'4-πολλυπρ'!D7</f>
        <v>εθνικη[τακαςΚαβαλας</v>
      </c>
      <c r="D7" s="284" t="str">
        <f>'4-πολλυπρ'!I7</f>
        <v>219-125 = βασιλουδηςΑργυροπουλος[στυλ -βιλελμινης</v>
      </c>
      <c r="E7" s="284">
        <v>2</v>
      </c>
      <c r="F7" s="394">
        <f t="shared" ref="F7" si="3">E7*300</f>
        <v>600</v>
      </c>
      <c r="G7" s="306">
        <v>300</v>
      </c>
      <c r="H7" s="306">
        <f t="shared" ref="H7" si="4">F7+G7</f>
        <v>900</v>
      </c>
      <c r="I7" s="395" t="s">
        <v>147</v>
      </c>
      <c r="J7" s="395" t="s">
        <v>148</v>
      </c>
      <c r="K7" s="306">
        <v>500</v>
      </c>
      <c r="L7" s="306">
        <v>500</v>
      </c>
      <c r="M7" s="306">
        <v>80</v>
      </c>
      <c r="N7" s="306"/>
      <c r="O7" s="306">
        <f t="shared" si="0"/>
        <v>1000</v>
      </c>
      <c r="P7" s="284"/>
      <c r="Q7" s="284"/>
      <c r="R7" s="284"/>
      <c r="S7" s="396"/>
      <c r="T7" s="390"/>
      <c r="U7" s="71"/>
      <c r="V7" s="397" t="s">
        <v>390</v>
      </c>
      <c r="W7" s="71"/>
      <c r="X7" s="397" t="s">
        <v>9</v>
      </c>
      <c r="Y7" s="383"/>
      <c r="Z7" s="71"/>
      <c r="AA7" s="71"/>
      <c r="AB7" s="71"/>
      <c r="AC7" s="71"/>
      <c r="AD7" s="390"/>
      <c r="AE7" s="71"/>
      <c r="AF7" s="71"/>
      <c r="AG7" s="71"/>
      <c r="AH7" s="71"/>
      <c r="AI7" s="289"/>
      <c r="AJ7" s="289"/>
      <c r="AK7" s="289"/>
      <c r="AL7" s="71"/>
      <c r="AM7" s="71"/>
      <c r="AN7" s="71"/>
      <c r="AO7" s="397" t="s">
        <v>390</v>
      </c>
      <c r="AP7" s="71"/>
      <c r="AQ7" s="397" t="s">
        <v>9</v>
      </c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390"/>
      <c r="BH7" s="71"/>
      <c r="BI7" s="71"/>
    </row>
    <row r="8" spans="1:61" s="5" customFormat="1">
      <c r="A8" s="463">
        <f>'1-συμβολαια'!A8</f>
        <v>0</v>
      </c>
      <c r="B8" s="393" t="str">
        <f>'1-συμβολαια'!C8</f>
        <v>δανείου ΤΟΚΟΙ</v>
      </c>
      <c r="C8" s="284" t="str">
        <f>'4-πολλυπρ'!D8</f>
        <v>εθνικη[τακαςΚαβαλας</v>
      </c>
      <c r="D8" s="284" t="str">
        <f>'4-πολλυπρ'!I8</f>
        <v>219-125 = βασιλουδηςΑργυροπουλος[στυλ -βιλελμινης</v>
      </c>
      <c r="E8" s="284"/>
      <c r="F8" s="394">
        <f t="shared" si="1"/>
        <v>0</v>
      </c>
      <c r="G8" s="306"/>
      <c r="H8" s="306"/>
      <c r="I8" s="395"/>
      <c r="J8" s="395"/>
      <c r="K8" s="306"/>
      <c r="L8" s="306"/>
      <c r="M8" s="306"/>
      <c r="N8" s="306"/>
      <c r="O8" s="306">
        <f t="shared" si="0"/>
        <v>0</v>
      </c>
      <c r="P8" s="284"/>
      <c r="Q8" s="284"/>
      <c r="R8" s="284"/>
      <c r="S8" s="396"/>
      <c r="T8" s="390"/>
      <c r="U8" s="71"/>
      <c r="V8" s="397" t="s">
        <v>390</v>
      </c>
      <c r="W8" s="71"/>
      <c r="X8" s="397" t="s">
        <v>9</v>
      </c>
      <c r="Y8" s="383"/>
      <c r="Z8" s="71"/>
      <c r="AA8" s="71"/>
      <c r="AB8" s="71"/>
      <c r="AC8" s="71"/>
      <c r="AD8" s="390"/>
      <c r="AE8" s="71"/>
      <c r="AF8" s="71"/>
      <c r="AG8" s="71"/>
      <c r="AH8" s="71"/>
      <c r="AI8" s="289"/>
      <c r="AJ8" s="289"/>
      <c r="AK8" s="289"/>
      <c r="AL8" s="71"/>
      <c r="AM8" s="71"/>
      <c r="AN8" s="71"/>
      <c r="AO8" s="397" t="s">
        <v>390</v>
      </c>
      <c r="AP8" s="71"/>
      <c r="AQ8" s="397" t="s">
        <v>9</v>
      </c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390"/>
      <c r="BH8" s="71"/>
      <c r="BI8" s="71"/>
    </row>
    <row r="9" spans="1:61">
      <c r="A9" s="613" t="s">
        <v>35</v>
      </c>
      <c r="B9" s="614"/>
      <c r="C9" s="614"/>
      <c r="D9" s="615"/>
      <c r="E9" s="69">
        <f>SUM(E3:E8)</f>
        <v>4</v>
      </c>
      <c r="F9" s="69">
        <f t="shared" ref="F9:O9" si="5">SUM(F3:F8)</f>
        <v>1200</v>
      </c>
      <c r="G9" s="69">
        <f t="shared" si="5"/>
        <v>600</v>
      </c>
      <c r="H9" s="69">
        <f t="shared" si="5"/>
        <v>1800</v>
      </c>
      <c r="I9" s="69">
        <f t="shared" si="5"/>
        <v>0</v>
      </c>
      <c r="J9" s="69">
        <f t="shared" si="5"/>
        <v>0</v>
      </c>
      <c r="K9" s="69">
        <f t="shared" si="5"/>
        <v>1000</v>
      </c>
      <c r="L9" s="69">
        <f t="shared" si="5"/>
        <v>1000</v>
      </c>
      <c r="M9" s="69">
        <f t="shared" si="5"/>
        <v>160</v>
      </c>
      <c r="N9" s="69">
        <f t="shared" si="5"/>
        <v>0</v>
      </c>
      <c r="O9" s="69">
        <f t="shared" si="5"/>
        <v>2000</v>
      </c>
      <c r="P9" s="64"/>
      <c r="Q9" s="64"/>
      <c r="R9" s="64"/>
      <c r="S9" s="64"/>
      <c r="T9" s="141"/>
      <c r="U9" s="64">
        <f>SUM(U3:U5)</f>
        <v>0</v>
      </c>
      <c r="V9" s="64"/>
      <c r="W9" s="64">
        <f>SUM(W3:W5)</f>
        <v>0</v>
      </c>
      <c r="X9" s="64"/>
      <c r="Y9" s="64">
        <f>SUM(Y3:Y5)</f>
        <v>0</v>
      </c>
      <c r="Z9" s="64">
        <f>SUM(Z3:Z5)</f>
        <v>0</v>
      </c>
      <c r="AA9" s="64">
        <f>SUM(AA3:AA5)</f>
        <v>0</v>
      </c>
      <c r="AB9" s="64">
        <f>SUM(AB3:AB5)</f>
        <v>0</v>
      </c>
      <c r="AC9" s="64">
        <f>SUM(AC3:AC5)</f>
        <v>0</v>
      </c>
      <c r="AD9" s="141"/>
      <c r="AE9" s="64">
        <f t="shared" ref="AE9:AJ9" si="6">SUM(AE3:AE5)</f>
        <v>0</v>
      </c>
      <c r="AF9" s="64">
        <f t="shared" si="6"/>
        <v>0</v>
      </c>
      <c r="AG9" s="64">
        <f t="shared" si="6"/>
        <v>0</v>
      </c>
      <c r="AH9" s="64">
        <f t="shared" si="6"/>
        <v>0</v>
      </c>
      <c r="AI9" s="69">
        <f t="shared" si="6"/>
        <v>0</v>
      </c>
      <c r="AJ9" s="69">
        <f t="shared" si="6"/>
        <v>0</v>
      </c>
      <c r="AK9" s="69"/>
      <c r="AL9" s="64">
        <f>SUM(AL3:AL5)</f>
        <v>0</v>
      </c>
      <c r="AM9" s="64">
        <f>SUM(AM3:AM5)</f>
        <v>0</v>
      </c>
      <c r="AN9" s="64">
        <f>SUM(AN3:AN5)</f>
        <v>0</v>
      </c>
      <c r="AO9" s="64"/>
      <c r="AP9" s="64">
        <f t="shared" ref="AP9:BI9" si="7">SUM(AP3:AP5)</f>
        <v>0</v>
      </c>
      <c r="AQ9" s="64">
        <f t="shared" si="7"/>
        <v>0</v>
      </c>
      <c r="AR9" s="64">
        <f t="shared" si="7"/>
        <v>0</v>
      </c>
      <c r="AS9" s="64">
        <f t="shared" si="7"/>
        <v>0</v>
      </c>
      <c r="AT9" s="64">
        <f t="shared" si="7"/>
        <v>0</v>
      </c>
      <c r="AU9" s="64">
        <f t="shared" si="7"/>
        <v>0</v>
      </c>
      <c r="AV9" s="64">
        <f t="shared" si="7"/>
        <v>0</v>
      </c>
      <c r="AW9" s="64">
        <f t="shared" si="7"/>
        <v>0</v>
      </c>
      <c r="AX9" s="64">
        <f t="shared" si="7"/>
        <v>0</v>
      </c>
      <c r="AY9" s="64">
        <f t="shared" si="7"/>
        <v>0</v>
      </c>
      <c r="AZ9" s="64">
        <f t="shared" si="7"/>
        <v>0</v>
      </c>
      <c r="BA9" s="64">
        <f t="shared" si="7"/>
        <v>0</v>
      </c>
      <c r="BB9" s="64">
        <f t="shared" si="7"/>
        <v>0</v>
      </c>
      <c r="BC9" s="64">
        <f t="shared" si="7"/>
        <v>0</v>
      </c>
      <c r="BD9" s="64">
        <f t="shared" si="7"/>
        <v>0</v>
      </c>
      <c r="BE9" s="64">
        <f t="shared" si="7"/>
        <v>0</v>
      </c>
      <c r="BF9" s="64">
        <f t="shared" si="7"/>
        <v>0</v>
      </c>
      <c r="BG9" s="64">
        <f t="shared" si="7"/>
        <v>0</v>
      </c>
      <c r="BH9" s="64">
        <f t="shared" si="7"/>
        <v>0</v>
      </c>
      <c r="BI9" s="64">
        <f t="shared" si="7"/>
        <v>0</v>
      </c>
    </row>
    <row r="11" spans="1:61">
      <c r="G11" s="144"/>
      <c r="H11" s="144"/>
      <c r="I11" s="144"/>
      <c r="J11" s="144"/>
      <c r="K11" s="144" t="s">
        <v>489</v>
      </c>
      <c r="L11" s="117"/>
      <c r="M11" s="117"/>
      <c r="N11" s="117"/>
      <c r="S11" s="189" t="s">
        <v>150</v>
      </c>
      <c r="Z11" s="2"/>
      <c r="AB11" s="117" t="s">
        <v>97</v>
      </c>
      <c r="AI11" s="234" t="s">
        <v>98</v>
      </c>
    </row>
    <row r="12" spans="1:61">
      <c r="F12" s="3"/>
      <c r="G12" s="3"/>
      <c r="H12" s="3"/>
      <c r="I12" s="166" t="s">
        <v>143</v>
      </c>
      <c r="J12" s="119"/>
      <c r="L12" s="144"/>
      <c r="M12" s="3"/>
      <c r="N12" s="3"/>
      <c r="O12" s="3"/>
      <c r="P12" s="166" t="s">
        <v>151</v>
      </c>
      <c r="S12" s="8"/>
    </row>
    <row r="13" spans="1:61">
      <c r="E13" s="118"/>
      <c r="F13" s="3"/>
      <c r="G13" s="3"/>
      <c r="H13" s="3"/>
      <c r="I13" s="119" t="s">
        <v>144</v>
      </c>
      <c r="J13" s="119"/>
      <c r="L13" s="3"/>
      <c r="M13" s="3"/>
      <c r="N13" s="3"/>
      <c r="O13" s="3"/>
      <c r="Q13" s="119" t="s">
        <v>152</v>
      </c>
      <c r="S13" s="8"/>
    </row>
    <row r="14" spans="1:61">
      <c r="I14" s="119"/>
      <c r="J14" s="166" t="s">
        <v>145</v>
      </c>
      <c r="M14" s="160" t="s">
        <v>402</v>
      </c>
      <c r="N14" s="160"/>
      <c r="S14" s="8"/>
    </row>
    <row r="15" spans="1:61">
      <c r="J15" s="119" t="s">
        <v>146</v>
      </c>
      <c r="S15" s="8"/>
    </row>
    <row r="16" spans="1:61">
      <c r="S16" s="8"/>
      <c r="T16" s="8"/>
      <c r="U16" s="8"/>
      <c r="V16" s="8"/>
    </row>
    <row r="17" spans="2:20">
      <c r="S17" s="8"/>
    </row>
    <row r="18" spans="2:20" ht="15.75">
      <c r="B18" s="333" t="s">
        <v>498</v>
      </c>
      <c r="S18" s="8"/>
    </row>
    <row r="19" spans="2:20">
      <c r="B19" s="138"/>
    </row>
    <row r="21" spans="2:20">
      <c r="P21" s="2"/>
      <c r="Q21" s="2"/>
      <c r="R21" s="2"/>
      <c r="S21" s="2"/>
      <c r="T21" s="142"/>
    </row>
  </sheetData>
  <mergeCells count="15">
    <mergeCell ref="A9:D9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F28" sqref="F28"/>
    </sheetView>
  </sheetViews>
  <sheetFormatPr defaultRowHeight="11.25"/>
  <cols>
    <col min="1" max="1" width="10.5703125" style="7" bestFit="1" customWidth="1"/>
    <col min="2" max="2" width="16.85546875" style="88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9" customWidth="1"/>
    <col min="19" max="19" width="11.42578125" style="79" bestFit="1" customWidth="1"/>
    <col min="20" max="20" width="13" style="79" customWidth="1"/>
    <col min="21" max="16384" width="9.140625" style="3"/>
  </cols>
  <sheetData>
    <row r="1" spans="1:20" s="4" customFormat="1" ht="15.75" customHeight="1">
      <c r="A1" s="630" t="s">
        <v>31</v>
      </c>
      <c r="B1" s="631"/>
      <c r="C1" s="631"/>
      <c r="D1" s="632"/>
      <c r="E1" s="633" t="s">
        <v>155</v>
      </c>
      <c r="F1" s="634"/>
      <c r="G1" s="634"/>
      <c r="H1" s="634"/>
      <c r="I1" s="625" t="s">
        <v>149</v>
      </c>
      <c r="J1" s="625"/>
      <c r="K1" s="625"/>
      <c r="L1" s="625"/>
      <c r="M1" s="625"/>
      <c r="N1" s="625"/>
      <c r="O1" s="625"/>
      <c r="P1" s="625"/>
      <c r="Q1" s="626" t="s">
        <v>29</v>
      </c>
      <c r="R1" s="627"/>
      <c r="S1" s="627"/>
      <c r="T1" s="627"/>
    </row>
    <row r="2" spans="1:20" s="4" customFormat="1" ht="23.25" thickBot="1">
      <c r="A2" s="9" t="s">
        <v>19</v>
      </c>
      <c r="B2" s="156" t="s">
        <v>0</v>
      </c>
      <c r="C2" s="51" t="s">
        <v>11</v>
      </c>
      <c r="D2" s="157" t="s">
        <v>12</v>
      </c>
      <c r="E2" s="37" t="s">
        <v>497</v>
      </c>
      <c r="F2" s="635" t="s">
        <v>29</v>
      </c>
      <c r="G2" s="636"/>
      <c r="H2" s="637"/>
      <c r="I2" s="37" t="s">
        <v>86</v>
      </c>
      <c r="J2" s="51" t="s">
        <v>87</v>
      </c>
      <c r="K2" s="51" t="s">
        <v>89</v>
      </c>
      <c r="L2" s="51" t="s">
        <v>224</v>
      </c>
      <c r="M2" s="51" t="s">
        <v>225</v>
      </c>
      <c r="N2" s="51" t="s">
        <v>226</v>
      </c>
      <c r="O2" s="51"/>
      <c r="P2" s="51" t="s">
        <v>45</v>
      </c>
      <c r="Q2" s="628"/>
      <c r="R2" s="629"/>
      <c r="S2" s="629"/>
      <c r="T2" s="629"/>
    </row>
    <row r="3" spans="1:20">
      <c r="A3" s="29">
        <f>'1-συμβολαια'!A3</f>
        <v>7893</v>
      </c>
      <c r="B3" s="87" t="str">
        <f>'1-συμβολαια'!C3</f>
        <v>δάνειο τοκοχρεωλητικό</v>
      </c>
      <c r="C3" s="14" t="str">
        <f>'4-πολλυπρ'!D3</f>
        <v>εθνικη[τακαςΚαβαλας</v>
      </c>
      <c r="D3" s="14" t="str">
        <f>'4-πολλυπρ'!I3</f>
        <v>219-125 = βασιλουδηςΒασιλειος[στυλ -βιλελμινης</v>
      </c>
      <c r="E3" s="19"/>
      <c r="F3" s="147"/>
      <c r="G3" s="147"/>
      <c r="H3" s="33"/>
      <c r="I3" s="19"/>
      <c r="J3" s="19"/>
      <c r="K3" s="239"/>
      <c r="L3" s="19"/>
      <c r="M3" s="19"/>
      <c r="N3" s="19"/>
      <c r="O3" s="19"/>
      <c r="P3" s="19">
        <f t="shared" ref="P3:P5" si="0">SUM(I3:O3)</f>
        <v>0</v>
      </c>
      <c r="Q3" s="133"/>
      <c r="R3" s="133"/>
      <c r="S3" s="158"/>
      <c r="T3" s="78"/>
    </row>
    <row r="4" spans="1:20">
      <c r="A4" s="29">
        <f>'1-συμβολαια'!A4</f>
        <v>0</v>
      </c>
      <c r="B4" s="87" t="str">
        <f>'1-συμβολαια'!C4</f>
        <v>υποθήκη</v>
      </c>
      <c r="C4" s="14" t="str">
        <f>'4-πολλυπρ'!D4</f>
        <v>εθνικη[τακαςΚαβαλας</v>
      </c>
      <c r="D4" s="14" t="str">
        <f>'4-πολλυπρ'!I4</f>
        <v>219-125 = βασιλουδηςΒασιλειος[στυλ -βιλελμινης</v>
      </c>
      <c r="E4" s="19"/>
      <c r="F4" s="147"/>
      <c r="G4" s="147"/>
      <c r="H4" s="33"/>
      <c r="I4" s="19"/>
      <c r="J4" s="19"/>
      <c r="K4" s="239"/>
      <c r="L4" s="19"/>
      <c r="M4" s="19"/>
      <c r="N4" s="19"/>
      <c r="O4" s="19"/>
      <c r="P4" s="19">
        <f t="shared" si="0"/>
        <v>0</v>
      </c>
      <c r="Q4" s="133"/>
      <c r="R4" s="133"/>
      <c r="S4" s="158"/>
      <c r="T4" s="78"/>
    </row>
    <row r="5" spans="1:20">
      <c r="A5" s="29">
        <f>'1-συμβολαια'!A5</f>
        <v>0</v>
      </c>
      <c r="B5" s="87" t="str">
        <f>'1-συμβολαια'!C5</f>
        <v>δανείου ΤΟΚΟΙ</v>
      </c>
      <c r="C5" s="14" t="str">
        <f>'4-πολλυπρ'!D5</f>
        <v>εθνικη[τακαςΚαβαλας</v>
      </c>
      <c r="D5" s="14" t="str">
        <f>'4-πολλυπρ'!I5</f>
        <v>219-125 = βασιλουδηςΒασιλειος[στυλ -βιλελμινης</v>
      </c>
      <c r="E5" s="19"/>
      <c r="F5" s="147"/>
      <c r="G5" s="147"/>
      <c r="H5" s="33"/>
      <c r="I5" s="19"/>
      <c r="J5" s="19"/>
      <c r="K5" s="239"/>
      <c r="L5" s="19"/>
      <c r="M5" s="19"/>
      <c r="N5" s="19"/>
      <c r="O5" s="19"/>
      <c r="P5" s="19">
        <f t="shared" si="0"/>
        <v>0</v>
      </c>
      <c r="Q5" s="133"/>
      <c r="R5" s="133"/>
      <c r="S5" s="158"/>
      <c r="T5" s="78"/>
    </row>
    <row r="6" spans="1:20">
      <c r="A6" s="29">
        <f>'1-συμβολαια'!A6</f>
        <v>7894</v>
      </c>
      <c r="B6" s="87" t="str">
        <f>'1-συμβολαια'!C6</f>
        <v>δάνειο τοκοχρεωλητικό</v>
      </c>
      <c r="C6" s="14" t="str">
        <f>'4-πολλυπρ'!D6</f>
        <v>εθνικη[τακαςΚαβαλας</v>
      </c>
      <c r="D6" s="14" t="str">
        <f>'4-πολλυπρ'!I6</f>
        <v>219-125 = βασιλουδηςΑργυροπουλος[στυλ -βιλελμινης</v>
      </c>
      <c r="E6" s="19"/>
      <c r="F6" s="147"/>
      <c r="G6" s="147"/>
      <c r="H6" s="33"/>
      <c r="I6" s="19"/>
      <c r="J6" s="19"/>
      <c r="K6" s="239"/>
      <c r="L6" s="19"/>
      <c r="M6" s="19"/>
      <c r="N6" s="19"/>
      <c r="O6" s="19"/>
      <c r="P6" s="19">
        <f t="shared" ref="P6:P8" si="1">SUM(I6:O6)</f>
        <v>0</v>
      </c>
      <c r="Q6" s="133"/>
      <c r="R6" s="133"/>
      <c r="S6" s="158"/>
      <c r="T6" s="78"/>
    </row>
    <row r="7" spans="1:20">
      <c r="A7" s="29">
        <f>'1-συμβολαια'!A7</f>
        <v>0</v>
      </c>
      <c r="B7" s="87" t="str">
        <f>'1-συμβολαια'!C7</f>
        <v>υποθήκη</v>
      </c>
      <c r="C7" s="14" t="str">
        <f>'4-πολλυπρ'!D7</f>
        <v>εθνικη[τακαςΚαβαλας</v>
      </c>
      <c r="D7" s="14" t="str">
        <f>'4-πολλυπρ'!I7</f>
        <v>219-125 = βασιλουδηςΑργυροπουλος[στυλ -βιλελμινης</v>
      </c>
      <c r="E7" s="19"/>
      <c r="F7" s="147"/>
      <c r="G7" s="147"/>
      <c r="H7" s="33"/>
      <c r="I7" s="19"/>
      <c r="J7" s="19"/>
      <c r="K7" s="239"/>
      <c r="L7" s="19"/>
      <c r="M7" s="19"/>
      <c r="N7" s="19"/>
      <c r="O7" s="19"/>
      <c r="P7" s="19">
        <f t="shared" si="1"/>
        <v>0</v>
      </c>
      <c r="Q7" s="133"/>
      <c r="R7" s="133"/>
      <c r="S7" s="158"/>
      <c r="T7" s="78"/>
    </row>
    <row r="8" spans="1:20">
      <c r="A8" s="29">
        <f>'1-συμβολαια'!A8</f>
        <v>0</v>
      </c>
      <c r="B8" s="87" t="str">
        <f>'1-συμβολαια'!C8</f>
        <v>δανείου ΤΟΚΟΙ</v>
      </c>
      <c r="C8" s="14" t="str">
        <f>'4-πολλυπρ'!D8</f>
        <v>εθνικη[τακαςΚαβαλας</v>
      </c>
      <c r="D8" s="14" t="str">
        <f>'4-πολλυπρ'!I8</f>
        <v>219-125 = βασιλουδηςΑργυροπουλος[στυλ -βιλελμινης</v>
      </c>
      <c r="E8" s="19"/>
      <c r="F8" s="147"/>
      <c r="G8" s="147"/>
      <c r="H8" s="33"/>
      <c r="I8" s="19"/>
      <c r="J8" s="19"/>
      <c r="K8" s="239"/>
      <c r="L8" s="19"/>
      <c r="M8" s="19"/>
      <c r="N8" s="19"/>
      <c r="O8" s="19"/>
      <c r="P8" s="19">
        <f t="shared" si="1"/>
        <v>0</v>
      </c>
      <c r="Q8" s="133"/>
      <c r="R8" s="133"/>
      <c r="S8" s="158"/>
      <c r="T8" s="78"/>
    </row>
    <row r="9" spans="1:20">
      <c r="A9" s="613" t="s">
        <v>35</v>
      </c>
      <c r="B9" s="614"/>
      <c r="C9" s="614"/>
      <c r="D9" s="615"/>
      <c r="E9" s="69">
        <f>SUM(E3:E8)</f>
        <v>0</v>
      </c>
      <c r="F9" s="69">
        <f t="shared" ref="F9:O9" si="2">SUM(F3:F8)</f>
        <v>0</v>
      </c>
      <c r="G9" s="69">
        <f t="shared" si="2"/>
        <v>0</v>
      </c>
      <c r="H9" s="69">
        <f t="shared" si="2"/>
        <v>0</v>
      </c>
      <c r="I9" s="69">
        <f t="shared" si="2"/>
        <v>0</v>
      </c>
      <c r="J9" s="69">
        <f t="shared" si="2"/>
        <v>0</v>
      </c>
      <c r="K9" s="69">
        <f t="shared" si="2"/>
        <v>0</v>
      </c>
      <c r="L9" s="69">
        <f t="shared" si="2"/>
        <v>0</v>
      </c>
      <c r="M9" s="69">
        <f t="shared" si="2"/>
        <v>0</v>
      </c>
      <c r="N9" s="69">
        <f t="shared" si="2"/>
        <v>0</v>
      </c>
      <c r="O9" s="69">
        <f t="shared" si="2"/>
        <v>0</v>
      </c>
      <c r="P9" s="69">
        <f>SUM(P3:P8)</f>
        <v>0</v>
      </c>
      <c r="Q9" s="80"/>
      <c r="R9" s="148"/>
      <c r="S9" s="3"/>
      <c r="T9" s="3"/>
    </row>
    <row r="11" spans="1:20" ht="15.75" customHeight="1">
      <c r="I11" s="139" t="s">
        <v>492</v>
      </c>
      <c r="L11" s="139" t="s">
        <v>493</v>
      </c>
      <c r="R11" s="159"/>
      <c r="S11" s="84"/>
      <c r="T11" s="159"/>
    </row>
    <row r="12" spans="1:20">
      <c r="F12" s="166" t="s">
        <v>153</v>
      </c>
      <c r="G12" s="119"/>
      <c r="H12" s="79"/>
      <c r="L12" s="181" t="s">
        <v>193</v>
      </c>
      <c r="R12" s="2"/>
    </row>
    <row r="13" spans="1:20">
      <c r="F13" s="79"/>
      <c r="G13" s="119" t="s">
        <v>154</v>
      </c>
      <c r="M13" s="180" t="s">
        <v>194</v>
      </c>
      <c r="Q13" s="2"/>
      <c r="R13" s="2"/>
    </row>
    <row r="14" spans="1:20">
      <c r="N14" s="160" t="s">
        <v>195</v>
      </c>
      <c r="Q14" s="2"/>
      <c r="R14" s="2"/>
    </row>
    <row r="15" spans="1:20">
      <c r="Q15" s="2"/>
      <c r="R15" s="2"/>
    </row>
    <row r="16" spans="1:20">
      <c r="B16" s="137"/>
    </row>
    <row r="17" spans="2:2">
      <c r="B17" s="138"/>
    </row>
  </sheetData>
  <mergeCells count="6">
    <mergeCell ref="I1:P1"/>
    <mergeCell ref="Q1:T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1"/>
  <sheetViews>
    <sheetView topLeftCell="H1" workbookViewId="0">
      <pane ySplit="2" topLeftCell="A3" activePane="bottomLeft" state="frozen"/>
      <selection pane="bottomLeft" activeCell="AE36" sqref="AE36"/>
    </sheetView>
  </sheetViews>
  <sheetFormatPr defaultRowHeight="11.25"/>
  <cols>
    <col min="1" max="1" width="9.42578125" style="7" bestFit="1" customWidth="1"/>
    <col min="2" max="2" width="16.8554687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641" t="s">
        <v>316</v>
      </c>
      <c r="B1" s="642"/>
      <c r="C1" s="642"/>
      <c r="D1" s="642"/>
      <c r="E1" s="642"/>
      <c r="F1" s="642"/>
      <c r="G1" s="642"/>
      <c r="H1" s="642"/>
      <c r="I1" s="642"/>
      <c r="J1" s="642"/>
      <c r="K1" s="642"/>
      <c r="L1" s="642"/>
      <c r="M1" s="642"/>
      <c r="N1" s="642"/>
      <c r="O1" s="642"/>
      <c r="P1" s="642"/>
      <c r="Q1" s="642"/>
      <c r="R1" s="642"/>
      <c r="S1" s="642"/>
      <c r="T1" s="642"/>
      <c r="U1" s="642"/>
      <c r="V1" s="642"/>
      <c r="W1" s="642"/>
      <c r="X1" s="642"/>
      <c r="Y1" s="642"/>
      <c r="Z1" s="642"/>
      <c r="AA1" s="642"/>
      <c r="AB1" s="642"/>
      <c r="AC1" s="642"/>
      <c r="AD1" s="642"/>
      <c r="AE1" s="643" t="s">
        <v>45</v>
      </c>
      <c r="AF1" s="645" t="s">
        <v>9</v>
      </c>
      <c r="AG1" s="647" t="s">
        <v>33</v>
      </c>
      <c r="AH1" s="649" t="s">
        <v>326</v>
      </c>
      <c r="AI1" s="651" t="s">
        <v>82</v>
      </c>
      <c r="AJ1" s="652"/>
      <c r="AK1" s="652"/>
      <c r="AL1" s="653"/>
    </row>
    <row r="2" spans="1:38" ht="12" thickBot="1">
      <c r="A2" s="365"/>
      <c r="B2" s="207" t="s">
        <v>325</v>
      </c>
      <c r="C2" s="207" t="s">
        <v>83</v>
      </c>
      <c r="D2" s="208" t="s">
        <v>317</v>
      </c>
      <c r="E2" s="184" t="s">
        <v>31</v>
      </c>
      <c r="F2" s="184" t="s">
        <v>318</v>
      </c>
      <c r="G2" s="184" t="s">
        <v>319</v>
      </c>
      <c r="H2" s="184" t="s">
        <v>320</v>
      </c>
      <c r="I2" s="184" t="s">
        <v>321</v>
      </c>
      <c r="J2" s="184" t="s">
        <v>322</v>
      </c>
      <c r="K2" s="611" t="s">
        <v>29</v>
      </c>
      <c r="L2" s="612"/>
      <c r="M2" s="193" t="s">
        <v>323</v>
      </c>
      <c r="N2" s="193" t="s">
        <v>31</v>
      </c>
      <c r="O2" s="193" t="s">
        <v>318</v>
      </c>
      <c r="P2" s="193" t="s">
        <v>319</v>
      </c>
      <c r="Q2" s="193" t="s">
        <v>320</v>
      </c>
      <c r="R2" s="193" t="s">
        <v>321</v>
      </c>
      <c r="S2" s="193" t="s">
        <v>322</v>
      </c>
      <c r="T2" s="619" t="s">
        <v>29</v>
      </c>
      <c r="U2" s="620"/>
      <c r="V2" s="184" t="s">
        <v>324</v>
      </c>
      <c r="W2" s="184" t="s">
        <v>31</v>
      </c>
      <c r="X2" s="184" t="s">
        <v>318</v>
      </c>
      <c r="Y2" s="184" t="s">
        <v>319</v>
      </c>
      <c r="Z2" s="184" t="s">
        <v>320</v>
      </c>
      <c r="AA2" s="184" t="s">
        <v>321</v>
      </c>
      <c r="AB2" s="184" t="s">
        <v>322</v>
      </c>
      <c r="AC2" s="611" t="s">
        <v>29</v>
      </c>
      <c r="AD2" s="612"/>
      <c r="AE2" s="644"/>
      <c r="AF2" s="646"/>
      <c r="AG2" s="648"/>
      <c r="AH2" s="650"/>
      <c r="AI2" s="654"/>
      <c r="AJ2" s="655"/>
      <c r="AK2" s="655"/>
      <c r="AL2" s="656"/>
    </row>
    <row r="3" spans="1:38" s="5" customFormat="1">
      <c r="A3" s="431">
        <f>'1-συμβολαια'!A3</f>
        <v>7893</v>
      </c>
      <c r="B3" s="71" t="str">
        <f>'1-συμβολαια'!C3</f>
        <v>δάνειο τοκοχρεωλητικό</v>
      </c>
      <c r="C3" s="371">
        <f>'1-συμβολαια'!D3</f>
        <v>3000000</v>
      </c>
      <c r="D3" s="371">
        <f t="shared" ref="D3:D8" si="0">C3*1.3%</f>
        <v>39000</v>
      </c>
      <c r="E3" s="371"/>
      <c r="F3" s="371"/>
      <c r="G3" s="371"/>
      <c r="H3" s="371"/>
      <c r="I3" s="371"/>
      <c r="J3" s="371"/>
      <c r="K3" s="371"/>
      <c r="L3" s="371"/>
      <c r="M3" s="371"/>
      <c r="N3" s="371"/>
      <c r="O3" s="371"/>
      <c r="P3" s="371"/>
      <c r="Q3" s="371"/>
      <c r="R3" s="371"/>
      <c r="S3" s="371"/>
      <c r="T3" s="371"/>
      <c r="U3" s="371"/>
      <c r="V3" s="371"/>
      <c r="W3" s="371"/>
      <c r="X3" s="371"/>
      <c r="Y3" s="371"/>
      <c r="Z3" s="371"/>
      <c r="AA3" s="371"/>
      <c r="AB3" s="371"/>
      <c r="AC3" s="371"/>
      <c r="AD3" s="371"/>
      <c r="AE3" s="313">
        <f t="shared" ref="AE3:AE8" si="1">D3+M3+V3</f>
        <v>39000</v>
      </c>
      <c r="AF3" s="313">
        <v>39000</v>
      </c>
      <c r="AG3" s="313">
        <f t="shared" ref="AG3:AG8" si="2">AE3-AF3</f>
        <v>0</v>
      </c>
      <c r="AH3" s="71"/>
      <c r="AI3" s="71"/>
      <c r="AJ3" s="71"/>
      <c r="AK3" s="71"/>
      <c r="AL3" s="71"/>
    </row>
    <row r="4" spans="1:38" s="5" customFormat="1">
      <c r="A4" s="431">
        <f>'1-συμβολαια'!A4</f>
        <v>0</v>
      </c>
      <c r="B4" s="71" t="str">
        <f>'1-συμβολαια'!C4</f>
        <v>υποθήκη</v>
      </c>
      <c r="C4" s="371">
        <f>'1-συμβολαια'!D4</f>
        <v>3300000</v>
      </c>
      <c r="D4" s="371">
        <f t="shared" si="0"/>
        <v>42900.000000000007</v>
      </c>
      <c r="E4" s="371"/>
      <c r="F4" s="371"/>
      <c r="G4" s="371"/>
      <c r="H4" s="371"/>
      <c r="I4" s="371"/>
      <c r="J4" s="371"/>
      <c r="K4" s="371"/>
      <c r="L4" s="371"/>
      <c r="M4" s="371"/>
      <c r="N4" s="371"/>
      <c r="O4" s="371"/>
      <c r="P4" s="371"/>
      <c r="Q4" s="371"/>
      <c r="R4" s="371"/>
      <c r="S4" s="371"/>
      <c r="T4" s="371"/>
      <c r="U4" s="371"/>
      <c r="V4" s="371"/>
      <c r="W4" s="371"/>
      <c r="X4" s="371"/>
      <c r="Y4" s="371"/>
      <c r="Z4" s="371"/>
      <c r="AA4" s="371"/>
      <c r="AB4" s="371"/>
      <c r="AC4" s="371"/>
      <c r="AD4" s="371"/>
      <c r="AE4" s="313">
        <f t="shared" si="1"/>
        <v>42900.000000000007</v>
      </c>
      <c r="AF4" s="313">
        <f t="shared" ref="AF3:AF5" si="3">E4+N4+W4</f>
        <v>0</v>
      </c>
      <c r="AG4" s="313">
        <f t="shared" si="2"/>
        <v>42900.000000000007</v>
      </c>
      <c r="AH4" s="71"/>
      <c r="AI4" s="71"/>
      <c r="AJ4" s="71"/>
      <c r="AK4" s="71"/>
      <c r="AL4" s="71"/>
    </row>
    <row r="5" spans="1:38" s="5" customFormat="1" ht="12" thickBot="1">
      <c r="A5" s="432">
        <f>'1-συμβολαια'!A5</f>
        <v>0</v>
      </c>
      <c r="B5" s="423" t="str">
        <f>'1-συμβολαια'!C5</f>
        <v>δανείου ΤΟΚΟΙ</v>
      </c>
      <c r="C5" s="474">
        <f>'1-συμβολαια'!D5</f>
        <v>5717661</v>
      </c>
      <c r="D5" s="474">
        <f t="shared" si="0"/>
        <v>74329.593000000008</v>
      </c>
      <c r="E5" s="474"/>
      <c r="F5" s="474"/>
      <c r="G5" s="474"/>
      <c r="H5" s="474"/>
      <c r="I5" s="474"/>
      <c r="J5" s="474"/>
      <c r="K5" s="474"/>
      <c r="L5" s="474"/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74"/>
      <c r="AA5" s="474"/>
      <c r="AB5" s="474"/>
      <c r="AC5" s="474"/>
      <c r="AD5" s="474"/>
      <c r="AE5" s="474">
        <f t="shared" si="1"/>
        <v>74329.593000000008</v>
      </c>
      <c r="AF5" s="474">
        <f t="shared" si="3"/>
        <v>0</v>
      </c>
      <c r="AG5" s="474">
        <f t="shared" si="2"/>
        <v>74329.593000000008</v>
      </c>
      <c r="AH5" s="423"/>
      <c r="AI5" s="423"/>
      <c r="AJ5" s="423"/>
      <c r="AK5" s="423"/>
      <c r="AL5" s="423"/>
    </row>
    <row r="6" spans="1:38" s="5" customFormat="1">
      <c r="A6" s="433">
        <f>'1-συμβολαια'!A6</f>
        <v>7894</v>
      </c>
      <c r="B6" s="414" t="str">
        <f>'1-συμβολαια'!C6</f>
        <v>δάνειο τοκοχρεωλητικό</v>
      </c>
      <c r="C6" s="313">
        <f>'1-συμβολαια'!D6</f>
        <v>3000000</v>
      </c>
      <c r="D6" s="313">
        <f t="shared" si="0"/>
        <v>39000</v>
      </c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  <c r="S6" s="313"/>
      <c r="T6" s="313"/>
      <c r="U6" s="313"/>
      <c r="V6" s="313"/>
      <c r="W6" s="313"/>
      <c r="X6" s="313"/>
      <c r="Y6" s="313"/>
      <c r="Z6" s="313"/>
      <c r="AA6" s="313"/>
      <c r="AB6" s="313"/>
      <c r="AC6" s="313"/>
      <c r="AD6" s="313"/>
      <c r="AE6" s="313">
        <f t="shared" si="1"/>
        <v>39000</v>
      </c>
      <c r="AF6" s="313">
        <v>39000</v>
      </c>
      <c r="AG6" s="313">
        <f t="shared" si="2"/>
        <v>0</v>
      </c>
      <c r="AH6" s="414"/>
      <c r="AI6" s="414"/>
      <c r="AJ6" s="414"/>
      <c r="AK6" s="414"/>
      <c r="AL6" s="414"/>
    </row>
    <row r="7" spans="1:38" s="5" customFormat="1">
      <c r="A7" s="434">
        <f>'1-συμβολαια'!A7</f>
        <v>0</v>
      </c>
      <c r="B7" s="71" t="str">
        <f>'1-συμβολαια'!C7</f>
        <v>υποθήκη</v>
      </c>
      <c r="C7" s="371">
        <f>'1-συμβολαια'!D7</f>
        <v>3300000</v>
      </c>
      <c r="D7" s="371">
        <f t="shared" si="0"/>
        <v>42900.000000000007</v>
      </c>
      <c r="E7" s="371"/>
      <c r="F7" s="371"/>
      <c r="G7" s="371"/>
      <c r="H7" s="371"/>
      <c r="I7" s="371"/>
      <c r="J7" s="371"/>
      <c r="K7" s="371"/>
      <c r="L7" s="371"/>
      <c r="M7" s="371"/>
      <c r="N7" s="371"/>
      <c r="O7" s="371"/>
      <c r="P7" s="371"/>
      <c r="Q7" s="371"/>
      <c r="R7" s="371"/>
      <c r="S7" s="371"/>
      <c r="T7" s="371"/>
      <c r="U7" s="371"/>
      <c r="V7" s="371"/>
      <c r="W7" s="371"/>
      <c r="X7" s="371"/>
      <c r="Y7" s="371"/>
      <c r="Z7" s="371"/>
      <c r="AA7" s="371"/>
      <c r="AB7" s="371"/>
      <c r="AC7" s="371"/>
      <c r="AD7" s="371"/>
      <c r="AE7" s="313">
        <f t="shared" si="1"/>
        <v>42900.000000000007</v>
      </c>
      <c r="AF7" s="313">
        <f t="shared" ref="AF6:AF8" si="4">E7+N7+W7</f>
        <v>0</v>
      </c>
      <c r="AG7" s="313">
        <f t="shared" si="2"/>
        <v>42900.000000000007</v>
      </c>
      <c r="AH7" s="71"/>
      <c r="AI7" s="71"/>
      <c r="AJ7" s="71"/>
      <c r="AK7" s="71"/>
      <c r="AL7" s="71"/>
    </row>
    <row r="8" spans="1:38" s="5" customFormat="1">
      <c r="A8" s="434">
        <f>'1-συμβολαια'!A8</f>
        <v>0</v>
      </c>
      <c r="B8" s="71" t="str">
        <f>'1-συμβολαια'!C8</f>
        <v>δανείου ΤΟΚΟΙ</v>
      </c>
      <c r="C8" s="371">
        <f>'1-συμβολαια'!D8</f>
        <v>5717661</v>
      </c>
      <c r="D8" s="371">
        <f t="shared" si="0"/>
        <v>74329.593000000008</v>
      </c>
      <c r="E8" s="371"/>
      <c r="F8" s="371"/>
      <c r="G8" s="371"/>
      <c r="H8" s="371"/>
      <c r="I8" s="371"/>
      <c r="J8" s="371"/>
      <c r="K8" s="371"/>
      <c r="L8" s="371"/>
      <c r="M8" s="371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371"/>
      <c r="AA8" s="371"/>
      <c r="AB8" s="371"/>
      <c r="AC8" s="371"/>
      <c r="AD8" s="371"/>
      <c r="AE8" s="313">
        <f t="shared" si="1"/>
        <v>74329.593000000008</v>
      </c>
      <c r="AF8" s="313">
        <f t="shared" si="4"/>
        <v>0</v>
      </c>
      <c r="AG8" s="313">
        <f t="shared" si="2"/>
        <v>74329.593000000008</v>
      </c>
      <c r="AH8" s="71"/>
      <c r="AI8" s="71"/>
      <c r="AJ8" s="71"/>
      <c r="AK8" s="71"/>
      <c r="AL8" s="71"/>
    </row>
    <row r="9" spans="1:38">
      <c r="A9" s="638" t="str">
        <f>'1-συμβολαια'!A9</f>
        <v>σύνολο</v>
      </c>
      <c r="B9" s="639"/>
      <c r="C9" s="640"/>
      <c r="D9" s="310">
        <f>SUM(D3:D8)</f>
        <v>312459.18599999999</v>
      </c>
      <c r="E9" s="310"/>
      <c r="F9" s="310"/>
      <c r="G9" s="310"/>
      <c r="H9" s="310"/>
      <c r="I9" s="310"/>
      <c r="J9" s="310"/>
      <c r="K9" s="310"/>
      <c r="L9" s="310"/>
      <c r="M9" s="310">
        <f>SUM(M3:M5)</f>
        <v>0</v>
      </c>
      <c r="N9" s="310"/>
      <c r="O9" s="310"/>
      <c r="P9" s="310"/>
      <c r="Q9" s="310"/>
      <c r="R9" s="310"/>
      <c r="S9" s="310"/>
      <c r="T9" s="310"/>
      <c r="U9" s="310"/>
      <c r="V9" s="310">
        <f>SUM(V3:V5)</f>
        <v>0</v>
      </c>
      <c r="W9" s="310"/>
      <c r="X9" s="310"/>
      <c r="Y9" s="310"/>
      <c r="Z9" s="310"/>
      <c r="AA9" s="310"/>
      <c r="AB9" s="310"/>
      <c r="AC9" s="310"/>
      <c r="AD9" s="310"/>
      <c r="AE9" s="310">
        <f>SUM(AE3:AE5)</f>
        <v>156229.59299999999</v>
      </c>
      <c r="AF9" s="310">
        <f>SUM(AF3:AF5)</f>
        <v>39000</v>
      </c>
      <c r="AG9" s="310">
        <f>SUM(AG3:AG5)</f>
        <v>117229.59300000002</v>
      </c>
      <c r="AH9" s="310">
        <f>SUM(AH3:AH5)</f>
        <v>0</v>
      </c>
      <c r="AI9" s="310"/>
      <c r="AJ9" s="310"/>
      <c r="AK9" s="310"/>
      <c r="AL9" s="310"/>
    </row>
    <row r="11" spans="1:38">
      <c r="E11" s="2"/>
      <c r="F11" s="2"/>
      <c r="G11" s="2"/>
      <c r="H11" s="174" t="s">
        <v>327</v>
      </c>
      <c r="I11" s="2"/>
      <c r="J11" s="2"/>
      <c r="K11" s="2"/>
      <c r="L11" s="2"/>
      <c r="M11" s="2"/>
      <c r="N11" s="2"/>
      <c r="O11" s="2"/>
      <c r="P11" s="2"/>
      <c r="Q11" s="174" t="s">
        <v>327</v>
      </c>
      <c r="R11" s="2"/>
      <c r="S11" s="2"/>
      <c r="T11" s="2"/>
      <c r="U11" s="2"/>
      <c r="V11" s="2"/>
      <c r="W11" s="2"/>
      <c r="X11" s="2"/>
      <c r="Y11" s="2"/>
      <c r="Z11" s="174" t="s">
        <v>327</v>
      </c>
      <c r="AA11" s="2"/>
      <c r="AB11" s="2"/>
      <c r="AC11" s="2"/>
      <c r="AD11" s="2"/>
      <c r="AE11" s="2"/>
    </row>
    <row r="12" spans="1:38">
      <c r="E12" s="2"/>
      <c r="F12" s="209" t="s">
        <v>328</v>
      </c>
      <c r="G12" s="209"/>
      <c r="H12" s="209"/>
      <c r="I12" s="209"/>
      <c r="J12" s="209"/>
      <c r="K12" s="209"/>
      <c r="L12" s="209"/>
      <c r="M12" s="209"/>
      <c r="N12" s="209"/>
      <c r="O12" s="209" t="s">
        <v>328</v>
      </c>
      <c r="P12" s="2"/>
      <c r="Q12" s="2"/>
      <c r="R12" s="2"/>
      <c r="S12" s="2"/>
      <c r="T12" s="2"/>
      <c r="U12" s="2"/>
      <c r="V12" s="2"/>
      <c r="W12" s="2"/>
      <c r="X12" s="209" t="s">
        <v>328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78" t="s">
        <v>329</v>
      </c>
      <c r="K13" s="174"/>
      <c r="L13" s="2"/>
      <c r="M13" s="2"/>
      <c r="N13" s="2"/>
      <c r="O13" s="2"/>
      <c r="P13" s="2"/>
      <c r="Q13" s="4"/>
      <c r="R13" s="178" t="s">
        <v>330</v>
      </c>
      <c r="S13" s="178"/>
      <c r="T13" s="178"/>
      <c r="U13" s="178"/>
      <c r="V13" s="4"/>
      <c r="W13" s="4"/>
      <c r="X13" s="4"/>
      <c r="Y13" s="4"/>
      <c r="Z13" s="4"/>
      <c r="AA13" s="178" t="s">
        <v>330</v>
      </c>
      <c r="AB13" s="178"/>
      <c r="AC13" s="178"/>
      <c r="AD13" s="174"/>
      <c r="AE13" s="2"/>
    </row>
    <row r="14" spans="1:38">
      <c r="E14" s="2"/>
      <c r="F14" s="2"/>
      <c r="G14" s="2"/>
      <c r="H14" s="2"/>
      <c r="I14" s="178" t="s">
        <v>330</v>
      </c>
      <c r="J14" s="4"/>
      <c r="K14" s="2"/>
      <c r="L14" s="2"/>
      <c r="M14" s="2"/>
      <c r="N14" s="2"/>
      <c r="O14" s="2"/>
      <c r="P14" s="2"/>
      <c r="Q14" s="4"/>
      <c r="R14" s="4"/>
      <c r="S14" s="178" t="s">
        <v>329</v>
      </c>
      <c r="T14" s="178"/>
      <c r="U14" s="4"/>
      <c r="V14" s="4"/>
      <c r="W14" s="4"/>
      <c r="X14" s="4"/>
      <c r="Y14" s="4"/>
      <c r="Z14" s="4"/>
      <c r="AA14" s="4"/>
      <c r="AB14" s="178" t="s">
        <v>329</v>
      </c>
      <c r="AC14" s="178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210" t="s">
        <v>331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11" t="s">
        <v>332</v>
      </c>
      <c r="R16" s="2"/>
      <c r="S16" s="2"/>
      <c r="T16" s="2"/>
      <c r="U16" s="2"/>
      <c r="V16" s="2"/>
      <c r="W16" s="2"/>
      <c r="X16" s="2"/>
      <c r="Y16" s="2"/>
      <c r="Z16" s="212" t="s">
        <v>333</v>
      </c>
      <c r="AA16" s="2"/>
      <c r="AB16" s="2"/>
      <c r="AC16" s="2"/>
      <c r="AD16" s="2"/>
      <c r="AE16" s="2"/>
    </row>
    <row r="17" spans="4:31">
      <c r="E17" s="213" t="s">
        <v>334</v>
      </c>
      <c r="F17" s="2"/>
      <c r="G17" s="2"/>
      <c r="H17" s="2"/>
      <c r="I17" s="2"/>
      <c r="J17" s="2"/>
      <c r="K17" s="2"/>
      <c r="L17" s="2"/>
      <c r="M17" s="7"/>
      <c r="N17" s="2"/>
      <c r="O17" s="174"/>
      <c r="P17" s="174"/>
      <c r="Q17" s="174"/>
      <c r="R17" s="174"/>
      <c r="S17" s="214" t="s">
        <v>335</v>
      </c>
      <c r="T17" s="174"/>
      <c r="U17" s="174"/>
      <c r="V17" s="174"/>
      <c r="W17" s="2"/>
      <c r="X17" s="2"/>
      <c r="Y17" s="2"/>
      <c r="Z17" s="2"/>
      <c r="AA17" s="215" t="s">
        <v>336</v>
      </c>
      <c r="AB17" s="2"/>
      <c r="AC17" s="2"/>
      <c r="AD17" s="2"/>
      <c r="AE17" s="2"/>
    </row>
    <row r="18" spans="4:31">
      <c r="E18" s="2"/>
      <c r="F18" s="213" t="s">
        <v>337</v>
      </c>
      <c r="G18" s="2"/>
      <c r="H18" s="2"/>
      <c r="I18" s="2"/>
      <c r="J18" s="2"/>
      <c r="K18" s="2"/>
      <c r="L18" s="2"/>
      <c r="M18" s="7"/>
      <c r="N18" s="2"/>
      <c r="O18" s="2"/>
      <c r="P18" s="2"/>
      <c r="Q18" s="2"/>
      <c r="R18" s="2"/>
      <c r="S18" s="216" t="s">
        <v>338</v>
      </c>
      <c r="T18" s="2"/>
      <c r="U18" s="2"/>
      <c r="V18" s="2"/>
      <c r="W18" s="2"/>
      <c r="X18" s="2"/>
      <c r="Y18" s="2"/>
      <c r="Z18" s="2"/>
      <c r="AA18" s="2"/>
      <c r="AB18" s="216" t="s">
        <v>338</v>
      </c>
      <c r="AC18" s="2"/>
      <c r="AD18" s="2"/>
      <c r="AE18" s="2"/>
    </row>
    <row r="19" spans="4:31">
      <c r="E19" s="2"/>
      <c r="F19" s="2"/>
      <c r="G19" s="2"/>
      <c r="H19" s="2"/>
      <c r="I19" s="2"/>
      <c r="J19" s="2"/>
      <c r="K19" s="2"/>
      <c r="L19" s="2"/>
      <c r="M19" s="7"/>
      <c r="N19" s="2"/>
      <c r="O19" s="2"/>
      <c r="P19" s="174"/>
      <c r="Q19" s="174"/>
      <c r="R19" s="174"/>
      <c r="S19" s="174"/>
      <c r="T19" s="174"/>
      <c r="U19" s="174"/>
      <c r="V19" s="174"/>
      <c r="W19" s="174"/>
      <c r="X19" s="174"/>
      <c r="Y19" s="2"/>
      <c r="Z19" s="2"/>
      <c r="AA19" s="2"/>
      <c r="AB19" s="214" t="s">
        <v>335</v>
      </c>
      <c r="AC19" s="2"/>
      <c r="AD19" s="2"/>
      <c r="AE19" s="2"/>
    </row>
    <row r="20" spans="4:31">
      <c r="E20" s="2"/>
      <c r="F20" s="2"/>
      <c r="G20" s="2"/>
      <c r="H20" s="2"/>
      <c r="I20" s="2"/>
      <c r="J20" s="2"/>
      <c r="K20" s="2"/>
      <c r="L20" s="2"/>
      <c r="M20" s="7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4:31">
      <c r="D21" s="311"/>
      <c r="E21" s="7"/>
      <c r="F21" s="7"/>
      <c r="G21" s="7"/>
      <c r="H21" s="7"/>
      <c r="I21" s="7"/>
    </row>
    <row r="22" spans="4:31">
      <c r="D22" s="311"/>
      <c r="E22" s="7"/>
      <c r="F22" s="7"/>
      <c r="G22" s="7"/>
      <c r="H22" s="7"/>
      <c r="I22" s="7"/>
    </row>
    <row r="23" spans="4:31">
      <c r="D23" s="311"/>
      <c r="E23" s="7"/>
      <c r="F23" s="7"/>
      <c r="G23" s="7"/>
      <c r="H23" s="7"/>
      <c r="I23" s="7"/>
    </row>
    <row r="24" spans="4:31">
      <c r="D24" s="311"/>
      <c r="E24" s="7"/>
      <c r="F24" s="7"/>
      <c r="G24" s="7"/>
      <c r="H24" s="7"/>
      <c r="I24" s="7"/>
    </row>
    <row r="25" spans="4:31">
      <c r="D25" s="311"/>
      <c r="E25" s="7"/>
      <c r="F25" s="7"/>
      <c r="G25" s="7"/>
      <c r="H25" s="7"/>
      <c r="I25" s="7"/>
    </row>
    <row r="26" spans="4:31">
      <c r="D26" s="311"/>
      <c r="E26" s="7"/>
      <c r="F26" s="7"/>
      <c r="G26" s="7"/>
      <c r="H26" s="7"/>
      <c r="I26" s="7"/>
    </row>
    <row r="27" spans="4:31">
      <c r="D27" s="311"/>
      <c r="E27" s="7"/>
      <c r="F27" s="7"/>
      <c r="G27" s="7"/>
      <c r="H27" s="7"/>
      <c r="I27" s="7"/>
    </row>
    <row r="28" spans="4:31">
      <c r="D28" s="311"/>
      <c r="E28" s="7"/>
      <c r="F28" s="7"/>
      <c r="G28" s="7"/>
      <c r="H28" s="7"/>
      <c r="I28" s="7"/>
    </row>
    <row r="29" spans="4:31">
      <c r="D29" s="311"/>
      <c r="E29" s="7"/>
      <c r="F29" s="7"/>
      <c r="G29" s="7"/>
      <c r="H29" s="7"/>
      <c r="I29" s="7"/>
    </row>
    <row r="30" spans="4:31">
      <c r="D30" s="311"/>
      <c r="E30" s="7"/>
      <c r="F30" s="7"/>
      <c r="G30" s="7"/>
      <c r="H30" s="7"/>
      <c r="I30" s="7"/>
    </row>
    <row r="31" spans="4:31">
      <c r="D31" s="311"/>
      <c r="E31" s="7"/>
      <c r="F31" s="7"/>
      <c r="G31" s="7"/>
      <c r="H31" s="7"/>
      <c r="I31" s="7"/>
    </row>
  </sheetData>
  <mergeCells count="10">
    <mergeCell ref="AH1:AH2"/>
    <mergeCell ref="AI1:AL2"/>
    <mergeCell ref="K2:L2"/>
    <mergeCell ref="T2:U2"/>
    <mergeCell ref="AC2:AD2"/>
    <mergeCell ref="A9:C9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2025-11-13T14:58:33Z</dcterms:modified>
</cp:coreProperties>
</file>