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O9" i="24"/>
  <c r="BP9"/>
  <c r="N8" i="1" l="1"/>
  <c r="N7"/>
  <c r="N6"/>
  <c r="N5"/>
  <c r="N4"/>
  <c r="N3"/>
  <c r="J35" l="1"/>
  <c r="I35"/>
  <c r="H35"/>
  <c r="G35"/>
  <c r="J3" l="1"/>
  <c r="K2" i="25"/>
  <c r="C2"/>
  <c r="B2"/>
  <c r="A2"/>
  <c r="M3" i="13"/>
  <c r="I3"/>
  <c r="C3"/>
  <c r="G3" s="1"/>
  <c r="B3"/>
  <c r="A3"/>
  <c r="G3" i="12"/>
  <c r="F3"/>
  <c r="F3" i="1" s="1"/>
  <c r="C3" i="12"/>
  <c r="B3"/>
  <c r="A3"/>
  <c r="B3" i="14"/>
  <c r="A3"/>
  <c r="AM3" i="16"/>
  <c r="AN3" s="1"/>
  <c r="C3" i="24" s="1"/>
  <c r="E3" i="16"/>
  <c r="I3" s="1"/>
  <c r="P3" s="1"/>
  <c r="N3" s="1"/>
  <c r="D3"/>
  <c r="H3" s="1"/>
  <c r="H13" s="1"/>
  <c r="C3"/>
  <c r="B3"/>
  <c r="A3"/>
  <c r="Q3" i="4"/>
  <c r="E3" i="24" s="1"/>
  <c r="F3" i="4"/>
  <c r="I3" s="1"/>
  <c r="I3" i="1" s="1"/>
  <c r="D3" i="4"/>
  <c r="C3"/>
  <c r="B3"/>
  <c r="A3"/>
  <c r="W3" i="20"/>
  <c r="H3" i="24" s="1"/>
  <c r="D3" i="20"/>
  <c r="C3"/>
  <c r="B3"/>
  <c r="A3"/>
  <c r="AF3" i="26"/>
  <c r="C3"/>
  <c r="V3" s="1"/>
  <c r="G3" i="27" s="1"/>
  <c r="B3" i="26"/>
  <c r="A3"/>
  <c r="I3" i="27"/>
  <c r="D3"/>
  <c r="C3"/>
  <c r="B3"/>
  <c r="A3"/>
  <c r="C3" i="15"/>
  <c r="B3"/>
  <c r="A3"/>
  <c r="B3" i="23"/>
  <c r="A3"/>
  <c r="BR3" i="24"/>
  <c r="BF3"/>
  <c r="BB3"/>
  <c r="AV3"/>
  <c r="AF3"/>
  <c r="I3"/>
  <c r="G3"/>
  <c r="F3"/>
  <c r="B3"/>
  <c r="A3"/>
  <c r="S3" i="9"/>
  <c r="D3"/>
  <c r="C3"/>
  <c r="B3"/>
  <c r="A3"/>
  <c r="X3" i="5"/>
  <c r="U3"/>
  <c r="E3"/>
  <c r="D3"/>
  <c r="C3"/>
  <c r="B3"/>
  <c r="A3"/>
  <c r="F5" i="24"/>
  <c r="F6"/>
  <c r="F7"/>
  <c r="F8"/>
  <c r="F4"/>
  <c r="P3" i="14" l="1"/>
  <c r="G3" i="1" s="1"/>
  <c r="D3" i="26"/>
  <c r="E3" i="27" s="1"/>
  <c r="K3" i="13"/>
  <c r="J3"/>
  <c r="H3"/>
  <c r="L3" i="16"/>
  <c r="K3"/>
  <c r="J3"/>
  <c r="D3" i="24"/>
  <c r="CA3" s="1"/>
  <c r="Q3" i="9" s="1"/>
  <c r="G3" i="5" s="1"/>
  <c r="M3" i="26"/>
  <c r="F3" i="27" s="1"/>
  <c r="X4" i="5"/>
  <c r="X5"/>
  <c r="X6"/>
  <c r="X7"/>
  <c r="X8"/>
  <c r="U4"/>
  <c r="U5"/>
  <c r="U6"/>
  <c r="U7"/>
  <c r="U8"/>
  <c r="BZ3" i="24" l="1"/>
  <c r="R3" i="9" s="1"/>
  <c r="J3" i="5" s="1"/>
  <c r="AE3" i="26"/>
  <c r="AG3" s="1"/>
  <c r="I3" i="5" s="1"/>
  <c r="X3" i="27"/>
  <c r="J3"/>
  <c r="K3"/>
  <c r="Y3"/>
  <c r="W3"/>
  <c r="H3"/>
  <c r="N3" i="13"/>
  <c r="L3" s="1"/>
  <c r="E3" i="1" s="1"/>
  <c r="O3" i="16"/>
  <c r="G6" i="12"/>
  <c r="P3" i="9" l="1"/>
  <c r="L3"/>
  <c r="Q3" i="16"/>
  <c r="M3"/>
  <c r="H3" i="1" s="1"/>
  <c r="L3" s="1"/>
  <c r="I4" i="13"/>
  <c r="I5"/>
  <c r="I6"/>
  <c r="I7"/>
  <c r="I8"/>
  <c r="K3" i="9" l="1"/>
  <c r="O3" i="1"/>
  <c r="N3" i="9" s="1"/>
  <c r="O3"/>
  <c r="T3" i="5"/>
  <c r="V3" s="1"/>
  <c r="O3" s="1"/>
  <c r="P3" s="1"/>
  <c r="J25" i="1"/>
  <c r="I25"/>
  <c r="H25"/>
  <c r="G25"/>
  <c r="F3" i="5" l="1"/>
  <c r="H3" s="1"/>
  <c r="K3"/>
  <c r="AY19" i="24" l="1"/>
  <c r="F6" i="4" l="1"/>
  <c r="F4" i="12"/>
  <c r="F5"/>
  <c r="F6"/>
  <c r="F7"/>
  <c r="F8"/>
  <c r="X9" i="9"/>
  <c r="V9" i="20"/>
  <c r="P9" i="4"/>
  <c r="BB4" i="24"/>
  <c r="BB5"/>
  <c r="BB6"/>
  <c r="BB7"/>
  <c r="BB8"/>
  <c r="AV4"/>
  <c r="AV5"/>
  <c r="AV6"/>
  <c r="AV7"/>
  <c r="AV8"/>
  <c r="R9"/>
  <c r="Q9" l="1"/>
  <c r="W4" i="20"/>
  <c r="W5"/>
  <c r="W6"/>
  <c r="W7"/>
  <c r="W8"/>
  <c r="Q5" i="4"/>
  <c r="Q6"/>
  <c r="Q7"/>
  <c r="Q8"/>
  <c r="AM4" i="16"/>
  <c r="AM5"/>
  <c r="AM6"/>
  <c r="AM7"/>
  <c r="AM8"/>
  <c r="BR8" i="24"/>
  <c r="BR7"/>
  <c r="BR6"/>
  <c r="BR5"/>
  <c r="BR4"/>
  <c r="AF8"/>
  <c r="AF7"/>
  <c r="AF6"/>
  <c r="AF5"/>
  <c r="AF4"/>
  <c r="D7" l="1"/>
  <c r="AN7" i="16"/>
  <c r="D6" i="24"/>
  <c r="AN6" i="16"/>
  <c r="D8" i="24"/>
  <c r="AN8" i="16"/>
  <c r="D5" i="24"/>
  <c r="AN5" i="16"/>
  <c r="D4" i="24"/>
  <c r="AN4" i="16"/>
  <c r="M14" i="27"/>
  <c r="M13"/>
  <c r="I6" i="4"/>
  <c r="P9" i="24" l="1"/>
  <c r="AR9"/>
  <c r="AS9"/>
  <c r="V9"/>
  <c r="J4" i="1"/>
  <c r="J5"/>
  <c r="J6"/>
  <c r="J7"/>
  <c r="J8"/>
  <c r="T9" i="23"/>
  <c r="T9" i="24"/>
  <c r="U9"/>
  <c r="V9" i="9"/>
  <c r="W9"/>
  <c r="Y9"/>
  <c r="Z9"/>
  <c r="M9" i="5" l="1"/>
  <c r="N9"/>
  <c r="AD9" i="16" l="1"/>
  <c r="AE9"/>
  <c r="AF9"/>
  <c r="AH9"/>
  <c r="AI9"/>
  <c r="AL9"/>
  <c r="AM9"/>
  <c r="M9" i="9"/>
  <c r="D9" i="15" l="1"/>
  <c r="E9"/>
  <c r="F9"/>
  <c r="G9" l="1"/>
  <c r="F4" i="1" l="1"/>
  <c r="F5"/>
  <c r="F6"/>
  <c r="F7"/>
  <c r="F8"/>
  <c r="K3" i="25"/>
  <c r="K4"/>
  <c r="K5"/>
  <c r="K6"/>
  <c r="K7"/>
  <c r="S9" i="5" l="1"/>
  <c r="Q9"/>
  <c r="E8" l="1"/>
  <c r="D8"/>
  <c r="C8"/>
  <c r="A8"/>
  <c r="E7"/>
  <c r="D7"/>
  <c r="C7"/>
  <c r="A7"/>
  <c r="E6"/>
  <c r="D6"/>
  <c r="C6"/>
  <c r="B6"/>
  <c r="A6"/>
  <c r="E5"/>
  <c r="D5"/>
  <c r="C5"/>
  <c r="A5"/>
  <c r="E4" l="1"/>
  <c r="D4"/>
  <c r="C4"/>
  <c r="A4"/>
  <c r="X9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U9" i="9" l="1"/>
  <c r="T9"/>
  <c r="J9" l="1"/>
  <c r="I9"/>
  <c r="H9"/>
  <c r="G9"/>
  <c r="F9"/>
  <c r="E9"/>
  <c r="D8" l="1"/>
  <c r="C8"/>
  <c r="A8"/>
  <c r="D7"/>
  <c r="C7"/>
  <c r="A7"/>
  <c r="D6"/>
  <c r="C6"/>
  <c r="B6"/>
  <c r="A6"/>
  <c r="D5"/>
  <c r="C5"/>
  <c r="A5"/>
  <c r="D4"/>
  <c r="C4"/>
  <c r="A4"/>
  <c r="BQ9" i="24" l="1"/>
  <c r="BN9"/>
  <c r="BM9"/>
  <c r="BL9"/>
  <c r="BK9"/>
  <c r="BJ9"/>
  <c r="BI9"/>
  <c r="BH9"/>
  <c r="BG9"/>
  <c r="BE9"/>
  <c r="BD9"/>
  <c r="BC9"/>
  <c r="BA9"/>
  <c r="AZ9"/>
  <c r="AY9"/>
  <c r="AX9"/>
  <c r="AW9"/>
  <c r="AU9"/>
  <c r="AQ9"/>
  <c r="AP9"/>
  <c r="AO9"/>
  <c r="AN9"/>
  <c r="AM9"/>
  <c r="AL9"/>
  <c r="AK9"/>
  <c r="AJ9"/>
  <c r="AI9"/>
  <c r="AH9"/>
  <c r="AE9"/>
  <c r="AD9"/>
  <c r="AC9"/>
  <c r="AB9"/>
  <c r="AA9"/>
  <c r="Z9"/>
  <c r="Y9"/>
  <c r="X9"/>
  <c r="W9"/>
  <c r="S9"/>
  <c r="O9"/>
  <c r="N9"/>
  <c r="M9"/>
  <c r="L9"/>
  <c r="K9"/>
  <c r="BF8"/>
  <c r="I8"/>
  <c r="G8"/>
  <c r="B8"/>
  <c r="A8"/>
  <c r="BF7"/>
  <c r="I7"/>
  <c r="G7"/>
  <c r="B7"/>
  <c r="A7"/>
  <c r="BF6"/>
  <c r="I6"/>
  <c r="G6"/>
  <c r="B6"/>
  <c r="A6"/>
  <c r="BF5"/>
  <c r="I5"/>
  <c r="G5"/>
  <c r="B5"/>
  <c r="A5"/>
  <c r="BF4"/>
  <c r="I4"/>
  <c r="G4"/>
  <c r="B4"/>
  <c r="A4"/>
  <c r="BB9"/>
  <c r="C18" i="23"/>
  <c r="S9"/>
  <c r="R9"/>
  <c r="Q9"/>
  <c r="P9"/>
  <c r="O9"/>
  <c r="N9"/>
  <c r="M9"/>
  <c r="L9"/>
  <c r="K9"/>
  <c r="J9"/>
  <c r="I9"/>
  <c r="CA4" i="24" l="1"/>
  <c r="Q4" i="9" s="1"/>
  <c r="CA6" i="24"/>
  <c r="Q6" i="9" s="1"/>
  <c r="G6" i="5" s="1"/>
  <c r="CA8" i="24"/>
  <c r="Q8" i="9" s="1"/>
  <c r="G8" i="5" s="1"/>
  <c r="CA7" i="24"/>
  <c r="Q7" i="9" s="1"/>
  <c r="G7" i="5" s="1"/>
  <c r="CA5" i="24"/>
  <c r="Q5" i="9" s="1"/>
  <c r="G5" i="5" s="1"/>
  <c r="BF9" i="24"/>
  <c r="BR9"/>
  <c r="AV9"/>
  <c r="AF9"/>
  <c r="G9"/>
  <c r="F9" s="1"/>
  <c r="D9"/>
  <c r="I9"/>
  <c r="Q9" i="9" l="1"/>
  <c r="G4" i="5"/>
  <c r="G9" s="1"/>
  <c r="CA9" i="24"/>
  <c r="B8" i="23" l="1"/>
  <c r="A8"/>
  <c r="B7"/>
  <c r="A7"/>
  <c r="B6"/>
  <c r="A6"/>
  <c r="B5"/>
  <c r="A5"/>
  <c r="B4"/>
  <c r="A4"/>
  <c r="H9" i="15"/>
  <c r="C8" l="1"/>
  <c r="B8"/>
  <c r="A8"/>
  <c r="C7"/>
  <c r="B7"/>
  <c r="A7"/>
  <c r="C6"/>
  <c r="B6"/>
  <c r="A6"/>
  <c r="C5"/>
  <c r="B5"/>
  <c r="A5"/>
  <c r="C4"/>
  <c r="B4"/>
  <c r="A4"/>
  <c r="A9" i="27" l="1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AH9" i="26"/>
  <c r="A9"/>
  <c r="AF8" l="1"/>
  <c r="C8"/>
  <c r="D8" s="1"/>
  <c r="B8"/>
  <c r="AF7"/>
  <c r="C7"/>
  <c r="B7"/>
  <c r="AF6"/>
  <c r="C6"/>
  <c r="B6"/>
  <c r="A6"/>
  <c r="AF5"/>
  <c r="C5"/>
  <c r="D5" s="1"/>
  <c r="B5"/>
  <c r="AF4"/>
  <c r="C4"/>
  <c r="B4"/>
  <c r="D4" l="1"/>
  <c r="G6" i="27"/>
  <c r="D6" i="26"/>
  <c r="E6" i="27" s="1"/>
  <c r="D7" i="26"/>
  <c r="E7" i="27" s="1"/>
  <c r="E5"/>
  <c r="G5"/>
  <c r="F6"/>
  <c r="X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J9"/>
  <c r="AI9"/>
  <c r="AH9"/>
  <c r="AG9"/>
  <c r="AF9"/>
  <c r="AE9"/>
  <c r="AD9"/>
  <c r="AC9"/>
  <c r="AB9"/>
  <c r="AA9"/>
  <c r="Y9"/>
  <c r="W9"/>
  <c r="T9"/>
  <c r="S9"/>
  <c r="R9"/>
  <c r="O9"/>
  <c r="N9"/>
  <c r="M9"/>
  <c r="H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AE5" i="26" l="1"/>
  <c r="AG5" s="1"/>
  <c r="P5" i="9" s="1"/>
  <c r="U9" i="5"/>
  <c r="AE6" i="26"/>
  <c r="AG6" s="1"/>
  <c r="F5" i="27"/>
  <c r="H9" i="24"/>
  <c r="W9" i="20"/>
  <c r="E9" i="24"/>
  <c r="Q9" i="4"/>
  <c r="I9"/>
  <c r="AC9" i="16"/>
  <c r="AB9"/>
  <c r="W9"/>
  <c r="V9"/>
  <c r="U9"/>
  <c r="S9"/>
  <c r="R9"/>
  <c r="I5" i="5" l="1"/>
  <c r="I6"/>
  <c r="P6" i="9"/>
  <c r="D9" i="26"/>
  <c r="M9"/>
  <c r="T9" i="16" l="1"/>
  <c r="C8" i="24"/>
  <c r="E8" i="16"/>
  <c r="I8" s="1"/>
  <c r="D8"/>
  <c r="H8" s="1"/>
  <c r="C8"/>
  <c r="B8"/>
  <c r="A8"/>
  <c r="C7" i="24"/>
  <c r="E7" i="16"/>
  <c r="I7" s="1"/>
  <c r="D7"/>
  <c r="H7" s="1"/>
  <c r="C7"/>
  <c r="B7"/>
  <c r="A7"/>
  <c r="C6" i="24"/>
  <c r="E6" i="16"/>
  <c r="I6" s="1"/>
  <c r="D6"/>
  <c r="H6" s="1"/>
  <c r="C6"/>
  <c r="B6"/>
  <c r="A6"/>
  <c r="C5" i="24"/>
  <c r="E5" i="16"/>
  <c r="I5" s="1"/>
  <c r="D5"/>
  <c r="H5" s="1"/>
  <c r="C5"/>
  <c r="B5"/>
  <c r="A5"/>
  <c r="C4" i="24"/>
  <c r="E4" i="16"/>
  <c r="I4" s="1"/>
  <c r="D4"/>
  <c r="H4" s="1"/>
  <c r="C4"/>
  <c r="B4"/>
  <c r="A4"/>
  <c r="B8" i="14"/>
  <c r="A8"/>
  <c r="B7"/>
  <c r="A7"/>
  <c r="B6"/>
  <c r="A6"/>
  <c r="B5"/>
  <c r="A5"/>
  <c r="B4"/>
  <c r="A4"/>
  <c r="G9" i="12"/>
  <c r="BZ6" i="24" l="1"/>
  <c r="R6" i="9" s="1"/>
  <c r="BZ8" i="24"/>
  <c r="R8" i="9" s="1"/>
  <c r="BZ7" i="24"/>
  <c r="R7" i="9" s="1"/>
  <c r="BZ4" i="24"/>
  <c r="R4" i="9" s="1"/>
  <c r="J4" i="5" s="1"/>
  <c r="BZ5" i="24"/>
  <c r="R5" i="9" s="1"/>
  <c r="K4" i="16"/>
  <c r="L4"/>
  <c r="J4"/>
  <c r="L6"/>
  <c r="J6"/>
  <c r="K6"/>
  <c r="K8"/>
  <c r="L8"/>
  <c r="J8"/>
  <c r="L5"/>
  <c r="J5"/>
  <c r="K5"/>
  <c r="L7"/>
  <c r="K7"/>
  <c r="J7"/>
  <c r="S4" i="9"/>
  <c r="S8"/>
  <c r="S5"/>
  <c r="S7"/>
  <c r="AN9" i="16"/>
  <c r="S6" i="9"/>
  <c r="O7" i="16" l="1"/>
  <c r="M7" s="1"/>
  <c r="H7" i="1" s="1"/>
  <c r="O5" i="16"/>
  <c r="M5" s="1"/>
  <c r="H5" i="1" s="1"/>
  <c r="O8" i="16"/>
  <c r="M8" s="1"/>
  <c r="H8" i="1" s="1"/>
  <c r="O6" i="16"/>
  <c r="M6" s="1"/>
  <c r="H6" i="1" s="1"/>
  <c r="P4" i="16"/>
  <c r="N4" s="1"/>
  <c r="J9"/>
  <c r="P6"/>
  <c r="P5"/>
  <c r="P8"/>
  <c r="P7"/>
  <c r="N7" s="1"/>
  <c r="L9"/>
  <c r="O4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F9"/>
  <c r="R3" i="10" l="1"/>
  <c r="Q5" i="16"/>
  <c r="R5" i="10" s="1"/>
  <c r="Q8" i="16"/>
  <c r="R8" i="10" s="1"/>
  <c r="Q6" i="16"/>
  <c r="R6" i="10" s="1"/>
  <c r="M4" i="16"/>
  <c r="H4" i="1" s="1"/>
  <c r="Q4" i="16"/>
  <c r="R4" i="10" s="1"/>
  <c r="Q7" i="16"/>
  <c r="R7" i="10" s="1"/>
  <c r="N6" i="16"/>
  <c r="P9"/>
  <c r="O9"/>
  <c r="N5"/>
  <c r="N8"/>
  <c r="BZ9" i="24"/>
  <c r="R9" i="9"/>
  <c r="E9" i="13"/>
  <c r="D9"/>
  <c r="N9" i="16" l="1"/>
  <c r="Q9"/>
  <c r="R9" i="10"/>
  <c r="M9" i="16"/>
  <c r="M8" i="13" l="1"/>
  <c r="P8" i="14" s="1"/>
  <c r="C8" i="13"/>
  <c r="F8" s="1"/>
  <c r="B8"/>
  <c r="A8"/>
  <c r="M7"/>
  <c r="P7" i="14" s="1"/>
  <c r="C7" i="13"/>
  <c r="B7"/>
  <c r="A7"/>
  <c r="M6"/>
  <c r="P6" i="14" s="1"/>
  <c r="C6" i="13"/>
  <c r="B6"/>
  <c r="A6"/>
  <c r="M5"/>
  <c r="P5" i="14" s="1"/>
  <c r="C5" i="13"/>
  <c r="F5" s="1"/>
  <c r="B5"/>
  <c r="A5"/>
  <c r="M4"/>
  <c r="P4" i="14" s="1"/>
  <c r="C4" i="13"/>
  <c r="B4"/>
  <c r="A4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M9" i="1"/>
  <c r="K9"/>
  <c r="G4" i="13" l="1"/>
  <c r="H4"/>
  <c r="G5"/>
  <c r="H5"/>
  <c r="G6"/>
  <c r="H6"/>
  <c r="G7"/>
  <c r="H7"/>
  <c r="G8"/>
  <c r="H8"/>
  <c r="P9" i="14"/>
  <c r="I8" i="1" l="1"/>
  <c r="G8" s="1"/>
  <c r="I7"/>
  <c r="G7"/>
  <c r="I6"/>
  <c r="G6" s="1"/>
  <c r="I5"/>
  <c r="G5" s="1"/>
  <c r="I4"/>
  <c r="G4" s="1"/>
  <c r="F9" l="1"/>
  <c r="I9" l="1"/>
  <c r="J9"/>
  <c r="J5" i="5" l="1"/>
  <c r="J8"/>
  <c r="J6"/>
  <c r="J7"/>
  <c r="S9" i="9" l="1"/>
  <c r="G9" i="1" l="1"/>
  <c r="H9" l="1"/>
  <c r="K6" i="13" l="1"/>
  <c r="M9"/>
  <c r="AE8" i="26"/>
  <c r="AG8" s="1"/>
  <c r="AF9"/>
  <c r="E4" i="27"/>
  <c r="E8"/>
  <c r="F4"/>
  <c r="F7"/>
  <c r="F8"/>
  <c r="G8" l="1"/>
  <c r="I8" i="5"/>
  <c r="P8" i="9"/>
  <c r="K6" i="27"/>
  <c r="Y6"/>
  <c r="J9" i="5"/>
  <c r="E9" i="27"/>
  <c r="F9"/>
  <c r="J7" i="13"/>
  <c r="I7" i="27"/>
  <c r="G7"/>
  <c r="AE7" i="26"/>
  <c r="AG7" s="1"/>
  <c r="J5" i="13"/>
  <c r="K5"/>
  <c r="I5" i="27"/>
  <c r="V9" i="26"/>
  <c r="K7" i="13"/>
  <c r="J6"/>
  <c r="I8" i="27"/>
  <c r="K8" i="13"/>
  <c r="I4" i="27"/>
  <c r="J4" i="13"/>
  <c r="F9"/>
  <c r="G4" i="27"/>
  <c r="AE4" i="26"/>
  <c r="AG4" s="1"/>
  <c r="J8" i="13"/>
  <c r="K4"/>
  <c r="I6" i="27"/>
  <c r="G9" i="13"/>
  <c r="I4" i="5" l="1"/>
  <c r="P4" i="9"/>
  <c r="I7" i="5"/>
  <c r="P7" i="9"/>
  <c r="W4" i="27"/>
  <c r="J4"/>
  <c r="X4"/>
  <c r="J7"/>
  <c r="X7"/>
  <c r="K4"/>
  <c r="Y4"/>
  <c r="K5"/>
  <c r="Y5"/>
  <c r="W5"/>
  <c r="W7"/>
  <c r="J8"/>
  <c r="X8"/>
  <c r="K8"/>
  <c r="Y8"/>
  <c r="J6"/>
  <c r="X6"/>
  <c r="K7"/>
  <c r="Y7"/>
  <c r="J5"/>
  <c r="X5"/>
  <c r="W6"/>
  <c r="W8"/>
  <c r="H7"/>
  <c r="N7" i="13"/>
  <c r="H5" i="27"/>
  <c r="N5" i="13"/>
  <c r="AG9" i="26"/>
  <c r="H6" i="27"/>
  <c r="N6" i="13"/>
  <c r="I9"/>
  <c r="J9"/>
  <c r="AE9" i="26"/>
  <c r="K9" i="13"/>
  <c r="H4" i="27"/>
  <c r="N4" i="13"/>
  <c r="H8" i="27"/>
  <c r="N8" i="13"/>
  <c r="H9"/>
  <c r="G9" i="27"/>
  <c r="P9" i="9" l="1"/>
  <c r="I9" i="5"/>
  <c r="L6" i="13"/>
  <c r="E6" i="1" s="1"/>
  <c r="L6" s="1"/>
  <c r="L6" i="9"/>
  <c r="L5" i="13"/>
  <c r="E5" i="1" s="1"/>
  <c r="L5" s="1"/>
  <c r="L5" i="9"/>
  <c r="L8" i="13"/>
  <c r="E8" i="1" s="1"/>
  <c r="L8" s="1"/>
  <c r="T8" i="5" s="1"/>
  <c r="L8" i="9"/>
  <c r="J9" i="27"/>
  <c r="L4" i="13"/>
  <c r="E4" i="1" s="1"/>
  <c r="L4" s="1"/>
  <c r="L4" i="9"/>
  <c r="L7" i="13"/>
  <c r="E7" i="1" s="1"/>
  <c r="L7" s="1"/>
  <c r="L7" i="9"/>
  <c r="K9" i="27"/>
  <c r="I9"/>
  <c r="N9" i="13"/>
  <c r="H9" i="27"/>
  <c r="T7" i="5" l="1"/>
  <c r="T6"/>
  <c r="T5"/>
  <c r="T4"/>
  <c r="C5" i="23"/>
  <c r="C8"/>
  <c r="O6" i="9"/>
  <c r="F6" i="5" s="1"/>
  <c r="H6" s="1"/>
  <c r="O4" i="9"/>
  <c r="F4" i="5" s="1"/>
  <c r="H4" s="1"/>
  <c r="O4" i="1"/>
  <c r="N4" i="9" s="1"/>
  <c r="O7"/>
  <c r="F7" i="5" s="1"/>
  <c r="H7" s="1"/>
  <c r="C4" i="23"/>
  <c r="O8" i="9"/>
  <c r="F8" i="5" s="1"/>
  <c r="H8" s="1"/>
  <c r="O5" i="9"/>
  <c r="F5" i="5" s="1"/>
  <c r="H5" s="1"/>
  <c r="L9" i="9"/>
  <c r="C7" i="23"/>
  <c r="L9" i="13"/>
  <c r="K4" i="5" l="1"/>
  <c r="V7"/>
  <c r="O7" s="1"/>
  <c r="P7" s="1"/>
  <c r="V5"/>
  <c r="O5" s="1"/>
  <c r="P5" s="1"/>
  <c r="K4" i="9"/>
  <c r="P4" i="10" s="1"/>
  <c r="D4" i="23"/>
  <c r="E4" s="1"/>
  <c r="D5"/>
  <c r="E5" s="1"/>
  <c r="K5" i="9"/>
  <c r="P5" i="10" s="1"/>
  <c r="O5" i="1"/>
  <c r="N5" i="9" s="1"/>
  <c r="K5" i="5" s="1"/>
  <c r="P3" i="10"/>
  <c r="K7" i="9"/>
  <c r="P7" i="10" s="1"/>
  <c r="D7" i="23"/>
  <c r="E7" s="1"/>
  <c r="O7" i="1"/>
  <c r="N7" i="9" s="1"/>
  <c r="K7" i="5" s="1"/>
  <c r="V4"/>
  <c r="O4" s="1"/>
  <c r="P4" s="1"/>
  <c r="V8"/>
  <c r="O8" s="1"/>
  <c r="P8" s="1"/>
  <c r="D8" i="23"/>
  <c r="E8" s="1"/>
  <c r="K8" i="9"/>
  <c r="P8" i="10" s="1"/>
  <c r="O8" i="1"/>
  <c r="N8" i="9" s="1"/>
  <c r="K8" i="5" s="1"/>
  <c r="K6" i="9"/>
  <c r="P6" i="10" s="1"/>
  <c r="O6" i="1"/>
  <c r="N6" i="9" s="1"/>
  <c r="K6" i="5" s="1"/>
  <c r="O9" i="9"/>
  <c r="F9" i="5"/>
  <c r="N9" i="1"/>
  <c r="E9"/>
  <c r="L9"/>
  <c r="V6" i="5" l="1"/>
  <c r="O6" s="1"/>
  <c r="P6" s="1"/>
  <c r="K9" i="9"/>
  <c r="H9" i="5"/>
  <c r="D9" i="23"/>
  <c r="O9" i="5" l="1"/>
  <c r="P9" i="10"/>
  <c r="T9" i="5"/>
  <c r="E9" i="23"/>
  <c r="C9"/>
  <c r="O9" i="1"/>
  <c r="N9" i="9" l="1"/>
  <c r="V9" i="5"/>
  <c r="P9" l="1"/>
  <c r="K9"/>
  <c r="R9"/>
  <c r="L9"/>
</calcChain>
</file>

<file path=xl/sharedStrings.xml><?xml version="1.0" encoding="utf-8"?>
<sst xmlns="http://schemas.openxmlformats.org/spreadsheetml/2006/main" count="925" uniqueCount="548">
  <si>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</si>
  <si>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</si>
  <si>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</si>
  <si>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</si>
  <si>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</si>
  <si>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</si>
  <si>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</si>
  <si>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</si>
  <si>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</si>
  <si>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</si>
  <si>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</si>
  <si>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</si>
  <si>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</si>
  <si>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</si>
  <si>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</si>
  <si>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</si>
  <si>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</si>
  <si>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</si>
  <si>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</si>
  <si>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</si>
  <si>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</si>
  <si>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</si>
  <si>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</si>
  <si>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</si>
  <si>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</si>
  <si>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</si>
  <si>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</si>
  <si>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</si>
  <si>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</si>
  <si>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</si>
  <si>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</si>
  <si>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</si>
  <si>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</si>
  <si>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</si>
  <si>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</si>
  <si>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</si>
  <si>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</si>
  <si>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</si>
  <si>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</si>
  <si>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</si>
  <si>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</si>
  <si>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</si>
  <si>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</si>
  <si>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</si>
  <si>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</si>
  <si>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</si>
  <si>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</si>
  <si>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</si>
  <si>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</si>
  <si>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</si>
  <si>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</si>
  <si>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</si>
  <si>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</si>
  <si>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</si>
  <si>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</si>
  <si>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</si>
  <si>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</si>
  <si>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</si>
  <si>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</si>
  <si>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</si>
  <si>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</si>
  <si>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</si>
  <si>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</si>
  <si>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</si>
  <si>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</si>
  <si>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</si>
  <si>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</si>
  <si>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</si>
  <si>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</si>
  <si>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</si>
  <si>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</si>
  <si>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</si>
  <si>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</si>
  <si>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</si>
  <si>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</si>
  <si>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</si>
  <si>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</si>
  <si>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</si>
  <si>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</si>
  <si>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</si>
  <si>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</si>
  <si>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</si>
  <si>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</si>
  <si>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</si>
  <si>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</si>
  <si>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</si>
  <si>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</si>
  <si>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</si>
  <si>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</si>
  <si>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</si>
  <si>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</si>
  <si>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</si>
  <si>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</si>
  <si>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</si>
  <si>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</si>
  <si>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</si>
  <si>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</si>
  <si>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</si>
  <si>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</si>
  <si>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</si>
  <si>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</si>
  <si>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</si>
  <si>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</si>
  <si>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</si>
  <si>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</si>
  <si>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</si>
  <si>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</si>
  <si>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</si>
  <si>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</si>
  <si>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</si>
  <si>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</si>
  <si>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</si>
  <si>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</si>
  <si>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</si>
  <si>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</si>
  <si>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</si>
  <si>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</si>
  <si>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</si>
  <si>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</si>
  <si>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</si>
  <si>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</si>
  <si>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</si>
  <si>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</si>
  <si>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</si>
  <si>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</si>
  <si>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</si>
  <si>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</si>
  <si>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</si>
  <si>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</si>
  <si>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</si>
  <si>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</si>
  <si>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</si>
  <si>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</si>
  <si>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</si>
  <si>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</si>
  <si>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</si>
  <si>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</si>
  <si>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</si>
  <si>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</si>
  <si>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</si>
  <si>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</si>
  <si>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</si>
  <si>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</si>
  <si>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</si>
  <si>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</si>
  <si>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</si>
  <si>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</si>
  <si>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</si>
  <si>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</si>
  <si>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</si>
  <si>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</si>
  <si>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</si>
  <si>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</si>
  <si>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</si>
  <si>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</si>
  <si>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</si>
  <si>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</si>
  <si>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</si>
  <si>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</si>
  <si>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</si>
  <si>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</si>
  <si>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</si>
  <si>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</si>
  <si>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</si>
  <si>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</si>
  <si>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</si>
  <si>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</si>
  <si>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</si>
  <si>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</si>
  <si>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</si>
  <si>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</si>
  <si>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</si>
  <si>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</si>
  <si>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</si>
  <si>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</si>
  <si>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</si>
  <si>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</si>
  <si>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</si>
  <si>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</si>
  <si>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</si>
  <si>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</si>
  <si>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</si>
  <si>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</si>
  <si>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</si>
  <si>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</si>
  <si>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</si>
  <si>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</si>
  <si>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</si>
  <si>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</si>
  <si>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</si>
  <si>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</si>
  <si>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</si>
  <si>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</si>
  <si>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</si>
  <si>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</si>
  <si>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</si>
  <si>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</si>
  <si>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</si>
  <si>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</si>
  <si>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</si>
  <si>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</si>
  <si>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</si>
  <si>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</si>
  <si>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</si>
  <si>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</si>
  <si>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</si>
  <si>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</si>
  <si>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</si>
  <si>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</si>
  <si>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</si>
  <si>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</si>
  <si>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</si>
  <si>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</si>
  <si>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</si>
  <si>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</si>
  <si>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</si>
  <si>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</si>
  <si>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</si>
  <si>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</si>
  <si>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</si>
  <si>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</si>
  <si>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</si>
  <si>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</si>
  <si>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</si>
  <si>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</si>
  <si>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</si>
  <si>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</si>
  <si>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</si>
  <si>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</si>
  <si>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</si>
  <si>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</si>
  <si>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</si>
  <si>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</si>
  <si>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</si>
  <si>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</si>
  <si>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</si>
  <si>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</si>
  <si>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</si>
  <si>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</si>
  <si>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</si>
  <si>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</si>
  <si>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</si>
  <si>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</si>
  <si>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</si>
  <si>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</si>
  <si>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</si>
  <si>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</si>
  <si>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</si>
  <si>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</si>
  <si>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</si>
  <si>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</si>
  <si>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</si>
  <si>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</si>
  <si>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</si>
  <si>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</si>
  <si>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</si>
  <si>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</si>
  <si>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</si>
  <si>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</si>
  <si>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</si>
  <si>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</si>
  <si>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</si>
  <si>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</si>
  <si>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</si>
  <si>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</si>
  <si>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</si>
  <si>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</si>
  <si>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</si>
  <si>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</si>
  <si>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</si>
  <si>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</si>
  <si>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</si>
  <si>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</si>
  <si>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</si>
  <si>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</si>
  <si>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</si>
  <si>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</si>
  <si>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</si>
  <si>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</si>
  <si>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</si>
  <si>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</si>
  <si>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</si>
  <si>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</si>
  <si>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</si>
  <si>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</si>
  <si>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</si>
  <si>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</si>
  <si>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</si>
  <si>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</si>
  <si>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</si>
  <si>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</si>
  <si>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</si>
  <si>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</si>
  <si>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</si>
  <si>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</si>
  <si>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</si>
  <si>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</si>
  <si>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</si>
  <si>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</si>
  <si>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</si>
  <si>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</si>
  <si>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</si>
  <si>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</si>
  <si>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</si>
  <si>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</si>
  <si>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</si>
  <si>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</si>
  <si>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</si>
  <si>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</si>
  <si>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</si>
  <si>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</si>
  <si>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</si>
  <si>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</si>
  <si>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</si>
  <si>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</si>
  <si>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</si>
  <si>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</si>
  <si>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</si>
  <si>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</si>
  <si>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</si>
  <si>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</si>
  <si>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</si>
  <si>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</si>
  <si>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</si>
  <si>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</si>
  <si>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</si>
  <si>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</si>
  <si>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</si>
  <si>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</si>
  <si>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</si>
  <si>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</si>
  <si>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</si>
  <si>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</si>
  <si>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</si>
  <si>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</si>
  <si>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</si>
  <si>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</si>
  <si>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</si>
  <si>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</si>
  <si>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</si>
  <si>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</si>
  <si>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</si>
  <si>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</si>
  <si>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</si>
  <si>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</si>
  <si>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</si>
  <si>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</si>
  <si>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</si>
  <si>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</si>
  <si>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</si>
  <si>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</si>
  <si>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</si>
  <si>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</si>
  <si>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</si>
  <si>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</si>
  <si>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</si>
  <si>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</si>
  <si>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</si>
  <si>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</si>
  <si>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</si>
  <si>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</si>
  <si>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</si>
  <si>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</si>
  <si>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</si>
  <si>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</si>
  <si>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</si>
  <si>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</si>
  <si>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</si>
  <si>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</si>
  <si>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</si>
  <si>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</si>
  <si>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</si>
  <si>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</si>
  <si>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</si>
  <si>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</si>
  <si>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</si>
  <si>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</si>
  <si>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</si>
  <si>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</si>
  <si>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</si>
  <si>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</si>
  <si>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</si>
  <si>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</si>
  <si>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</si>
  <si>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</si>
  <si>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</si>
  <si>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</si>
  <si>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</si>
  <si>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</si>
  <si>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</si>
  <si>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</si>
  <si>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</si>
  <si>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</si>
  <si>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</si>
  <si>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</si>
  <si>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</si>
  <si>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</si>
  <si>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</si>
  <si>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</si>
  <si>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</si>
  <si>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</si>
  <si>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</si>
  <si>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</si>
  <si>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</si>
  <si>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</si>
  <si>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</si>
  <si>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</si>
  <si>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</si>
  <si>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</si>
  <si>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</si>
  <si>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</si>
  <si>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</si>
  <si>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</si>
  <si>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</si>
  <si>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</si>
  <si>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</si>
  <si>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</si>
  <si>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</si>
  <si>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</si>
  <si>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</si>
  <si>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</si>
  <si>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</si>
  <si>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</si>
  <si>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</si>
  <si>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</si>
  <si>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</si>
  <si>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</si>
  <si>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</si>
  <si>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</si>
  <si>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</si>
  <si>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</si>
  <si>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</si>
  <si>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</si>
  <si>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</si>
  <si>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</si>
  <si>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</si>
  <si>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</si>
  <si>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</si>
  <si>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</si>
  <si>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</si>
  <si>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</si>
  <si>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</si>
  <si>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</si>
  <si>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</si>
  <si>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</si>
  <si>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</si>
  <si>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</si>
  <si>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</si>
  <si>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</si>
  <si>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</si>
  <si>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</si>
  <si>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</si>
  <si>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</si>
  <si>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</si>
  <si>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</si>
  <si>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</si>
  <si>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</si>
  <si>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</si>
  <si>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</si>
  <si>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</si>
  <si>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</si>
  <si>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</si>
  <si>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</si>
  <si>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</si>
  <si>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</si>
  <si>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</si>
  <si>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</si>
  <si>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</si>
  <si>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</si>
  <si>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</si>
  <si>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</si>
  <si>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</si>
  <si>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</si>
  <si>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</si>
  <si>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</si>
  <si>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</si>
  <si>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</si>
  <si>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</si>
  <si>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</si>
  <si>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</si>
  <si>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</si>
  <si>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</si>
  <si>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</si>
  <si>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</si>
  <si>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</si>
  <si>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</si>
  <si>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</si>
  <si>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</si>
  <si>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</si>
  <si>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</si>
  <si>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</si>
  <si>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</si>
  <si>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</si>
  <si>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</si>
  <si>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</si>
  <si>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</si>
  <si>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</si>
  <si>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</si>
  <si>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</si>
  <si>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</si>
  <si>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</si>
  <si>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</si>
  <si>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</si>
  <si>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</si>
  <si>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</si>
  <si>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</si>
  <si>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</si>
  <si>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</si>
  <si>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</si>
  <si>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</si>
  <si>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</si>
  <si>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επρεπεΑΓΑΠΕ</t>
  </si>
  <si>
    <t>επρεπεΖηλ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</si>
  <si>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</si>
  <si>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</si>
  <si>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</si>
  <si>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</si>
  <si>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</si>
  <si>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</si>
  <si>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</si>
  <si>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</si>
  <si>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</si>
  <si>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</si>
  <si>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</si>
  <si>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</si>
  <si>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</si>
  <si>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</si>
  <si>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</si>
  <si>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</si>
  <si>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</si>
  <si>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</si>
  <si>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</si>
  <si>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</si>
  <si>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2 με 2</t>
  </si>
  <si>
    <t>υποθήκης 7.893κ 3.300.000δρχ ΕΞΑΛΕΙΨΗ</t>
  </si>
  <si>
    <t>υποθήκης 7.894κ 3.300.000δρχ ΕΞΑΛΕΙΨΗ</t>
  </si>
  <si>
    <t>δάνειο τοκοχρεωλυτικό 7.893κ 3.000.000δρχ ΕΞΟΦΛΗΣΗ</t>
  </si>
  <si>
    <t>δανείου 7.893κ ΤΟΚΟΙ  {προπληρωθέντες VS υπερβάλλοντες}</t>
  </si>
  <si>
    <t>εκτοςΕδρας</t>
  </si>
  <si>
    <t>ΑΓΑΠΕ = εξάλειψη υποθήκης 3.300.000δρχ</t>
  </si>
  <si>
    <t>1 με 1</t>
  </si>
  <si>
    <t>δανειο</t>
  </si>
  <si>
    <t>κυρου</t>
  </si>
  <si>
    <t>219-125πατηρ</t>
  </si>
  <si>
    <t>219-125θειος</t>
  </si>
  <si>
    <t>4ο</t>
  </si>
  <si>
    <t>3ο</t>
  </si>
  <si>
    <t xml:space="preserve">τραπεζα …??? [= …. 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</si>
</sst>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3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21" fillId="2" borderId="1" xfId="0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0" fontId="21" fillId="0" borderId="14" xfId="0" applyFont="1" applyFill="1" applyBorder="1"/>
    <xf numFmtId="0" fontId="21" fillId="2" borderId="14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0" fontId="42" fillId="3" borderId="1" xfId="0" applyFont="1" applyFill="1" applyBorder="1"/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42" fillId="0" borderId="14" xfId="0" applyFont="1" applyFill="1" applyBorder="1"/>
    <xf numFmtId="43" fontId="21" fillId="0" borderId="0" xfId="1" applyFont="1" applyAlignment="1">
      <alignment horizontal="center"/>
    </xf>
    <xf numFmtId="43" fontId="42" fillId="0" borderId="0" xfId="1" applyFont="1" applyAlignment="1">
      <alignment horizontal="center"/>
    </xf>
    <xf numFmtId="43" fontId="34" fillId="0" borderId="0" xfId="1" applyFont="1" applyAlignment="1">
      <alignment horizontal="center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2" fillId="0" borderId="14" xfId="1" applyNumberFormat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43" fontId="33" fillId="7" borderId="0" xfId="1" applyFont="1" applyFill="1"/>
    <xf numFmtId="43" fontId="33" fillId="0" borderId="0" xfId="1" applyFont="1"/>
    <xf numFmtId="0" fontId="18" fillId="0" borderId="9" xfId="0" applyFont="1" applyFill="1" applyBorder="1"/>
    <xf numFmtId="0" fontId="18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14" fontId="18" fillId="0" borderId="1" xfId="1" applyNumberFormat="1" applyFont="1" applyFill="1" applyBorder="1" applyAlignment="1">
      <alignment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vertical="center"/>
    </xf>
    <xf numFmtId="164" fontId="23" fillId="8" borderId="9" xfId="1" applyNumberFormat="1" applyFont="1" applyFill="1" applyBorder="1" applyAlignment="1">
      <alignment vertical="center"/>
    </xf>
    <xf numFmtId="14" fontId="18" fillId="0" borderId="9" xfId="1" applyNumberFormat="1" applyFont="1" applyFill="1" applyBorder="1" applyAlignment="1">
      <alignment vertical="center"/>
    </xf>
    <xf numFmtId="43" fontId="18" fillId="3" borderId="9" xfId="1" applyFont="1" applyFill="1" applyBorder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0" fontId="21" fillId="0" borderId="6" xfId="0" applyFont="1" applyBorder="1"/>
    <xf numFmtId="43" fontId="21" fillId="0" borderId="6" xfId="1" applyFont="1" applyBorder="1"/>
    <xf numFmtId="164" fontId="21" fillId="2" borderId="6" xfId="1" applyNumberFormat="1" applyFont="1" applyFill="1" applyBorder="1"/>
    <xf numFmtId="164" fontId="21" fillId="2" borderId="1" xfId="1" applyNumberFormat="1" applyFont="1" applyFill="1" applyBorder="1"/>
    <xf numFmtId="164" fontId="21" fillId="2" borderId="9" xfId="1" applyNumberFormat="1" applyFont="1" applyFill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14" fontId="21" fillId="0" borderId="6" xfId="0" applyNumberFormat="1" applyFont="1" applyBorder="1"/>
    <xf numFmtId="43" fontId="42" fillId="0" borderId="0" xfId="1" applyFont="1" applyAlignment="1">
      <alignment horizontal="right"/>
    </xf>
    <xf numFmtId="0" fontId="42" fillId="3" borderId="14" xfId="0" applyFont="1" applyFill="1" applyBorder="1"/>
    <xf numFmtId="0" fontId="42" fillId="3" borderId="9" xfId="0" applyFont="1" applyFill="1" applyBorder="1"/>
    <xf numFmtId="0" fontId="21" fillId="0" borderId="14" xfId="0" applyFont="1" applyFill="1" applyBorder="1" applyAlignment="1">
      <alignment horizontal="center" wrapText="1"/>
    </xf>
    <xf numFmtId="164" fontId="23" fillId="8" borderId="2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3" fillId="8" borderId="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center" wrapText="1"/>
    </xf>
    <xf numFmtId="164" fontId="36" fillId="8" borderId="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43" fontId="42" fillId="0" borderId="9" xfId="1" applyFont="1" applyFill="1" applyBorder="1" applyAlignment="1">
      <alignment horizontal="center" wrapText="1"/>
    </xf>
    <xf numFmtId="43" fontId="42" fillId="0" borderId="9" xfId="0" applyNumberFormat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0" fontId="21" fillId="2" borderId="9" xfId="0" applyFont="1" applyFill="1" applyBorder="1"/>
    <xf numFmtId="0" fontId="21" fillId="8" borderId="14" xfId="0" applyFont="1" applyFill="1" applyBorder="1"/>
    <xf numFmtId="0" fontId="21" fillId="8" borderId="1" xfId="0" applyFont="1" applyFill="1" applyBorder="1"/>
    <xf numFmtId="0" fontId="21" fillId="8" borderId="9" xfId="0" applyFont="1" applyFill="1" applyBorder="1"/>
    <xf numFmtId="0" fontId="36" fillId="0" borderId="1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12" fillId="0" borderId="9" xfId="1" applyNumberFormat="1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43" fontId="21" fillId="0" borderId="14" xfId="0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164" fontId="23" fillId="2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43" fontId="23" fillId="0" borderId="14" xfId="1" applyFont="1" applyFill="1" applyBorder="1" applyAlignment="1">
      <alignment horizontal="right" vertical="center"/>
    </xf>
    <xf numFmtId="14" fontId="23" fillId="0" borderId="9" xfId="1" applyNumberFormat="1" applyFont="1" applyFill="1" applyBorder="1" applyAlignment="1">
      <alignment horizontal="center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21" fillId="0" borderId="9" xfId="1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12" borderId="14" xfId="1" applyNumberFormat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1" fillId="12" borderId="1" xfId="1" applyNumberFormat="1" applyFont="1" applyFill="1" applyBorder="1"/>
    <xf numFmtId="43" fontId="20" fillId="12" borderId="14" xfId="1" applyFont="1" applyFill="1" applyBorder="1"/>
    <xf numFmtId="43" fontId="19" fillId="0" borderId="0" xfId="1" applyFont="1" applyAlignment="1">
      <alignment horizontal="center"/>
    </xf>
    <xf numFmtId="164" fontId="24" fillId="0" borderId="0" xfId="1" applyNumberFormat="1" applyFont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8" fillId="2" borderId="23" xfId="0" applyFont="1" applyFill="1" applyBorder="1" applyAlignment="1">
      <alignment horizontal="right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5"/>
  <sheetViews>
    <sheetView tabSelected="1"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9.28515625" style="8" customWidth="1"/>
    <col min="2" max="2" width="9" style="150" customWidth="1"/>
    <col min="3" max="3" width="51.1406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2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58" t="s">
        <v>1</v>
      </c>
      <c r="B1" s="560" t="s">
        <v>2</v>
      </c>
      <c r="C1" s="562" t="s">
        <v>0</v>
      </c>
      <c r="D1" s="564" t="s">
        <v>62</v>
      </c>
      <c r="E1" s="566" t="s">
        <v>84</v>
      </c>
      <c r="F1" s="567"/>
      <c r="G1" s="567"/>
      <c r="H1" s="567"/>
      <c r="I1" s="567"/>
      <c r="J1" s="567"/>
      <c r="K1" s="567"/>
      <c r="L1" s="552" t="s">
        <v>375</v>
      </c>
      <c r="M1" s="552"/>
      <c r="N1" s="550" t="s">
        <v>63</v>
      </c>
      <c r="O1" s="551"/>
      <c r="P1" s="553" t="s">
        <v>29</v>
      </c>
      <c r="Q1" s="554"/>
      <c r="R1" s="554"/>
      <c r="S1" s="554"/>
      <c r="T1" s="554"/>
      <c r="U1" s="554"/>
      <c r="V1" s="554"/>
      <c r="W1" s="554"/>
      <c r="X1" s="554"/>
      <c r="Y1" s="555"/>
    </row>
    <row r="2" spans="1:25" ht="12" thickBot="1">
      <c r="A2" s="559"/>
      <c r="B2" s="561"/>
      <c r="C2" s="563"/>
      <c r="D2" s="565"/>
      <c r="E2" s="90" t="s">
        <v>93</v>
      </c>
      <c r="F2" s="90" t="s">
        <v>3</v>
      </c>
      <c r="G2" s="90" t="s">
        <v>145</v>
      </c>
      <c r="H2" s="90" t="s">
        <v>94</v>
      </c>
      <c r="I2" s="90" t="s">
        <v>95</v>
      </c>
      <c r="J2" s="90" t="s">
        <v>96</v>
      </c>
      <c r="K2" s="101" t="s">
        <v>143</v>
      </c>
      <c r="L2" s="66" t="s">
        <v>23</v>
      </c>
      <c r="M2" s="171" t="s">
        <v>69</v>
      </c>
      <c r="N2" s="162" t="s">
        <v>23</v>
      </c>
      <c r="O2" s="100" t="s">
        <v>144</v>
      </c>
      <c r="P2" s="418"/>
      <c r="Q2" s="172" t="s">
        <v>226</v>
      </c>
      <c r="R2" s="172" t="s">
        <v>227</v>
      </c>
      <c r="S2" s="172" t="s">
        <v>228</v>
      </c>
      <c r="T2" s="172" t="s">
        <v>229</v>
      </c>
      <c r="U2" s="172" t="s">
        <v>382</v>
      </c>
      <c r="V2" s="172" t="s">
        <v>383</v>
      </c>
      <c r="W2" s="172"/>
      <c r="X2" s="172"/>
      <c r="Y2" s="173"/>
    </row>
    <row r="3" spans="1:25" s="5" customFormat="1">
      <c r="A3" s="373" t="s">
        <v>546</v>
      </c>
      <c r="B3" s="408">
        <v>38849</v>
      </c>
      <c r="C3" s="435" t="s">
        <v>534</v>
      </c>
      <c r="D3" s="361"/>
      <c r="E3" s="355">
        <f>'2-δικαιώμ'!L3</f>
        <v>10.68</v>
      </c>
      <c r="F3" s="355">
        <f>'3-φύλλα2α'!F3</f>
        <v>4</v>
      </c>
      <c r="G3" s="355">
        <f>'4-πολλυπρ'!P3</f>
        <v>0</v>
      </c>
      <c r="H3" s="361">
        <f>'5-αντίγρ'!M3</f>
        <v>14.24</v>
      </c>
      <c r="I3" s="361">
        <f>'6-μεταγρ'!I3</f>
        <v>8</v>
      </c>
      <c r="J3" s="361">
        <f>'7-προςΔΟΥ'!E3</f>
        <v>0</v>
      </c>
      <c r="K3" s="361">
        <v>7.4</v>
      </c>
      <c r="L3" s="355">
        <f t="shared" ref="L3" si="0">E3+F3+G3+H3+I3+J3+K3</f>
        <v>44.32</v>
      </c>
      <c r="M3" s="355">
        <v>32</v>
      </c>
      <c r="N3" s="356">
        <f>M3-P3-'14-βιβλΕσ'!M3</f>
        <v>30.18</v>
      </c>
      <c r="O3" s="356">
        <f t="shared" ref="O3" si="1">L3-N3</f>
        <v>14.14</v>
      </c>
      <c r="P3" s="388">
        <v>0.5</v>
      </c>
      <c r="Q3" s="412"/>
      <c r="R3" s="412"/>
      <c r="S3" s="412"/>
      <c r="T3" s="412"/>
      <c r="U3" s="463" t="s">
        <v>382</v>
      </c>
      <c r="V3" s="412"/>
      <c r="W3" s="412"/>
      <c r="X3" s="389"/>
      <c r="Y3" s="389"/>
    </row>
    <row r="4" spans="1:25" s="5" customFormat="1">
      <c r="A4" s="358"/>
      <c r="B4" s="410"/>
      <c r="C4" s="352" t="s">
        <v>536</v>
      </c>
      <c r="D4" s="353"/>
      <c r="E4" s="354">
        <f>'2-δικαιώμ'!L4</f>
        <v>10.68</v>
      </c>
      <c r="F4" s="355">
        <f>'3-φύλλα2α'!F4</f>
        <v>4</v>
      </c>
      <c r="G4" s="355">
        <f>'4-πολλυπρ'!P4</f>
        <v>0</v>
      </c>
      <c r="H4" s="353">
        <f>'5-αντίγρ'!M4</f>
        <v>0</v>
      </c>
      <c r="I4" s="353">
        <f>'6-μεταγρ'!I4</f>
        <v>0</v>
      </c>
      <c r="J4" s="353">
        <f>'7-προςΔΟΥ'!E4</f>
        <v>0</v>
      </c>
      <c r="K4" s="353">
        <v>7.4</v>
      </c>
      <c r="L4" s="354">
        <f t="shared" ref="L4:L8" si="2">E4+F4+G4+H4+I4+J4+K4</f>
        <v>22.08</v>
      </c>
      <c r="M4" s="354"/>
      <c r="N4" s="356">
        <f>M4-P4-'14-βιβλΕσ'!M4</f>
        <v>0</v>
      </c>
      <c r="O4" s="356">
        <f t="shared" ref="O4:O8" si="3">L4-N4</f>
        <v>22.08</v>
      </c>
      <c r="P4" s="419"/>
      <c r="Q4" s="357"/>
      <c r="R4" s="357"/>
      <c r="S4" s="357"/>
      <c r="T4" s="357"/>
      <c r="U4" s="406" t="s">
        <v>382</v>
      </c>
      <c r="V4" s="357"/>
      <c r="W4" s="357"/>
      <c r="X4" s="76"/>
      <c r="Y4" s="76"/>
    </row>
    <row r="5" spans="1:25" s="5" customFormat="1" ht="12" thickBot="1">
      <c r="A5" s="436"/>
      <c r="B5" s="437"/>
      <c r="C5" s="434" t="s">
        <v>537</v>
      </c>
      <c r="D5" s="449">
        <v>333.33</v>
      </c>
      <c r="E5" s="439">
        <f>'2-δικαιώμ'!L5</f>
        <v>14.079965999999999</v>
      </c>
      <c r="F5" s="439">
        <f>'3-φύλλα2α'!F5</f>
        <v>4</v>
      </c>
      <c r="G5" s="439">
        <f>'4-πολλυπρ'!P5</f>
        <v>0</v>
      </c>
      <c r="H5" s="438">
        <f>'5-αντίγρ'!M5</f>
        <v>0</v>
      </c>
      <c r="I5" s="438">
        <f>'6-μεταγρ'!I5</f>
        <v>0</v>
      </c>
      <c r="J5" s="438">
        <f>'7-προςΔΟΥ'!E5</f>
        <v>0</v>
      </c>
      <c r="K5" s="438">
        <v>7.4</v>
      </c>
      <c r="L5" s="439">
        <f t="shared" si="2"/>
        <v>25.479965999999997</v>
      </c>
      <c r="M5" s="439"/>
      <c r="N5" s="440">
        <f>M5-P5-'14-βιβλΕσ'!M5</f>
        <v>0</v>
      </c>
      <c r="O5" s="440">
        <f t="shared" si="3"/>
        <v>25.479965999999997</v>
      </c>
      <c r="P5" s="441"/>
      <c r="Q5" s="442"/>
      <c r="R5" s="442"/>
      <c r="S5" s="442"/>
      <c r="T5" s="442"/>
      <c r="U5" s="464" t="s">
        <v>382</v>
      </c>
      <c r="V5" s="442"/>
      <c r="W5" s="442"/>
      <c r="X5" s="443"/>
      <c r="Y5" s="443"/>
    </row>
    <row r="6" spans="1:25" s="5" customFormat="1">
      <c r="A6" s="445" t="s">
        <v>516</v>
      </c>
      <c r="B6" s="408" t="s">
        <v>516</v>
      </c>
      <c r="C6" s="435" t="s">
        <v>535</v>
      </c>
      <c r="D6" s="361"/>
      <c r="E6" s="355">
        <f>'2-δικαιώμ'!L6</f>
        <v>10.68</v>
      </c>
      <c r="F6" s="355">
        <f>'3-φύλλα2α'!F6</f>
        <v>4</v>
      </c>
      <c r="G6" s="355">
        <f>'4-πολλυπρ'!P6</f>
        <v>0</v>
      </c>
      <c r="H6" s="361">
        <f>'5-αντίγρ'!M6</f>
        <v>14.24</v>
      </c>
      <c r="I6" s="361">
        <f>'6-μεταγρ'!I6</f>
        <v>8</v>
      </c>
      <c r="J6" s="361">
        <f>'7-προςΔΟΥ'!E6</f>
        <v>0</v>
      </c>
      <c r="K6" s="361">
        <v>7.4</v>
      </c>
      <c r="L6" s="355">
        <f t="shared" si="2"/>
        <v>44.32</v>
      </c>
      <c r="M6" s="355">
        <v>32</v>
      </c>
      <c r="N6" s="356">
        <f>M6-P6-'14-βιβλΕσ'!M6</f>
        <v>30.18</v>
      </c>
      <c r="O6" s="356">
        <f t="shared" si="3"/>
        <v>14.14</v>
      </c>
      <c r="P6" s="388">
        <v>0.5</v>
      </c>
      <c r="Q6" s="412"/>
      <c r="R6" s="412"/>
      <c r="S6" s="412"/>
      <c r="T6" s="412"/>
      <c r="U6" s="463" t="s">
        <v>382</v>
      </c>
      <c r="V6" s="412"/>
      <c r="W6" s="412"/>
      <c r="X6" s="389"/>
      <c r="Y6" s="389"/>
    </row>
    <row r="7" spans="1:25" s="5" customFormat="1">
      <c r="A7" s="446"/>
      <c r="B7" s="444"/>
      <c r="C7" s="352" t="s">
        <v>536</v>
      </c>
      <c r="D7" s="353"/>
      <c r="E7" s="354">
        <f>'2-δικαιώμ'!L7</f>
        <v>10.68</v>
      </c>
      <c r="F7" s="355">
        <f>'3-φύλλα2α'!F7</f>
        <v>4</v>
      </c>
      <c r="G7" s="355">
        <f>'4-πολλυπρ'!P7</f>
        <v>0</v>
      </c>
      <c r="H7" s="353">
        <f>'5-αντίγρ'!M7</f>
        <v>0</v>
      </c>
      <c r="I7" s="353">
        <f>'6-μεταγρ'!I7</f>
        <v>0</v>
      </c>
      <c r="J7" s="353">
        <f>'7-προςΔΟΥ'!E7</f>
        <v>0</v>
      </c>
      <c r="K7" s="353">
        <v>7.4</v>
      </c>
      <c r="L7" s="354">
        <f t="shared" si="2"/>
        <v>22.08</v>
      </c>
      <c r="M7" s="354"/>
      <c r="N7" s="356">
        <f>M7-P7-'14-βιβλΕσ'!M7</f>
        <v>0</v>
      </c>
      <c r="O7" s="356">
        <f t="shared" si="3"/>
        <v>22.08</v>
      </c>
      <c r="P7" s="419"/>
      <c r="Q7" s="357"/>
      <c r="R7" s="357"/>
      <c r="S7" s="357"/>
      <c r="T7" s="357"/>
      <c r="U7" s="406" t="s">
        <v>382</v>
      </c>
      <c r="V7" s="357"/>
      <c r="W7" s="357"/>
      <c r="X7" s="76"/>
      <c r="Y7" s="76"/>
    </row>
    <row r="8" spans="1:25" s="5" customFormat="1" ht="12" thickBot="1">
      <c r="A8" s="447"/>
      <c r="B8" s="448"/>
      <c r="C8" s="434" t="s">
        <v>537</v>
      </c>
      <c r="D8" s="449">
        <v>333.33</v>
      </c>
      <c r="E8" s="439">
        <f>'2-δικαιώμ'!L8</f>
        <v>14.079965999999999</v>
      </c>
      <c r="F8" s="439">
        <f>'3-φύλλα2α'!F8</f>
        <v>4</v>
      </c>
      <c r="G8" s="439">
        <f>'4-πολλυπρ'!P8</f>
        <v>0</v>
      </c>
      <c r="H8" s="438">
        <f>'5-αντίγρ'!M8</f>
        <v>0</v>
      </c>
      <c r="I8" s="438">
        <f>'6-μεταγρ'!I8</f>
        <v>0</v>
      </c>
      <c r="J8" s="438">
        <f>'7-προςΔΟΥ'!E8</f>
        <v>0</v>
      </c>
      <c r="K8" s="438">
        <v>7.4</v>
      </c>
      <c r="L8" s="439">
        <f t="shared" si="2"/>
        <v>25.479965999999997</v>
      </c>
      <c r="M8" s="439"/>
      <c r="N8" s="440">
        <f>M8-P8-'14-βιβλΕσ'!M8</f>
        <v>0</v>
      </c>
      <c r="O8" s="440">
        <f t="shared" si="3"/>
        <v>25.479965999999997</v>
      </c>
      <c r="P8" s="441"/>
      <c r="Q8" s="442"/>
      <c r="R8" s="442"/>
      <c r="S8" s="442"/>
      <c r="T8" s="442"/>
      <c r="U8" s="464" t="s">
        <v>382</v>
      </c>
      <c r="V8" s="442"/>
      <c r="W8" s="442"/>
      <c r="X8" s="443"/>
      <c r="Y8" s="443"/>
    </row>
    <row r="9" spans="1:25">
      <c r="A9" s="556" t="s">
        <v>47</v>
      </c>
      <c r="B9" s="557"/>
      <c r="C9" s="557"/>
      <c r="D9" s="557"/>
      <c r="E9" s="40">
        <f t="shared" ref="E9:O9" si="4">SUM(E3:E8)</f>
        <v>70.879931999999997</v>
      </c>
      <c r="F9" s="40">
        <f t="shared" si="4"/>
        <v>24</v>
      </c>
      <c r="G9" s="40">
        <f t="shared" si="4"/>
        <v>0</v>
      </c>
      <c r="H9" s="40">
        <f t="shared" si="4"/>
        <v>28.48</v>
      </c>
      <c r="I9" s="40">
        <f t="shared" si="4"/>
        <v>16</v>
      </c>
      <c r="J9" s="40">
        <f t="shared" si="4"/>
        <v>0</v>
      </c>
      <c r="K9" s="40">
        <f t="shared" si="4"/>
        <v>44.4</v>
      </c>
      <c r="L9" s="40">
        <f t="shared" si="4"/>
        <v>183.75993199999999</v>
      </c>
      <c r="M9" s="40">
        <f t="shared" si="4"/>
        <v>64</v>
      </c>
      <c r="N9" s="40">
        <f t="shared" si="4"/>
        <v>60.36</v>
      </c>
      <c r="O9" s="40">
        <f t="shared" si="4"/>
        <v>123.39993200000001</v>
      </c>
    </row>
    <row r="11" spans="1:25">
      <c r="P11" s="183" t="s">
        <v>99</v>
      </c>
      <c r="Q11" s="142"/>
      <c r="R11" s="142"/>
      <c r="S11" s="142"/>
      <c r="T11" s="152"/>
      <c r="U11" s="152"/>
      <c r="V11" s="152"/>
      <c r="X11" s="142"/>
      <c r="Y11" s="142"/>
    </row>
    <row r="12" spans="1:25">
      <c r="K12" s="230" t="s">
        <v>507</v>
      </c>
      <c r="L12" s="8"/>
      <c r="M12" s="8"/>
      <c r="Q12" s="125" t="s">
        <v>378</v>
      </c>
      <c r="R12" s="125"/>
      <c r="S12" s="125"/>
      <c r="T12" s="144"/>
      <c r="U12" s="152"/>
      <c r="V12" s="152"/>
      <c r="X12" s="143"/>
      <c r="Y12" s="125"/>
    </row>
    <row r="13" spans="1:25">
      <c r="K13" s="175" t="s">
        <v>230</v>
      </c>
      <c r="L13" s="127"/>
      <c r="M13" s="127"/>
      <c r="Q13" s="125"/>
      <c r="R13" s="125" t="s">
        <v>140</v>
      </c>
      <c r="S13" s="125"/>
      <c r="T13" s="152"/>
      <c r="U13" s="152"/>
      <c r="V13" s="152"/>
      <c r="X13" s="125"/>
    </row>
    <row r="14" spans="1:25">
      <c r="K14" s="229" t="s">
        <v>231</v>
      </c>
      <c r="S14" s="125" t="s">
        <v>377</v>
      </c>
      <c r="T14" s="95"/>
      <c r="U14" s="95"/>
      <c r="V14" s="95"/>
    </row>
    <row r="15" spans="1:25"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25" t="s">
        <v>379</v>
      </c>
      <c r="U15" s="152"/>
      <c r="V15" s="152"/>
    </row>
    <row r="16" spans="1:25">
      <c r="T16" s="95"/>
      <c r="U16" s="152" t="s">
        <v>380</v>
      </c>
      <c r="V16" s="152"/>
    </row>
    <row r="17" spans="3:23">
      <c r="T17" s="95"/>
      <c r="U17" s="95"/>
      <c r="V17" s="152" t="s">
        <v>381</v>
      </c>
    </row>
    <row r="18" spans="3:23">
      <c r="E18" s="462"/>
      <c r="H18" s="413" t="s">
        <v>259</v>
      </c>
      <c r="I18" s="414" t="s">
        <v>511</v>
      </c>
      <c r="J18" s="2" t="s">
        <v>512</v>
      </c>
      <c r="T18" s="95"/>
      <c r="U18" s="95"/>
      <c r="V18" s="95"/>
    </row>
    <row r="19" spans="3:23">
      <c r="C19" s="3" t="s">
        <v>539</v>
      </c>
      <c r="D19" s="549" t="s">
        <v>546</v>
      </c>
      <c r="E19" s="548">
        <v>32</v>
      </c>
      <c r="F19" s="148" t="s">
        <v>326</v>
      </c>
      <c r="G19" s="2">
        <v>0.5</v>
      </c>
      <c r="I19" s="2">
        <v>0.5</v>
      </c>
      <c r="J19" s="2">
        <v>0.5</v>
      </c>
      <c r="Q19" s="125"/>
      <c r="R19" s="125"/>
      <c r="S19" s="125"/>
      <c r="T19" s="144"/>
      <c r="U19" s="152"/>
      <c r="V19" s="152"/>
    </row>
    <row r="20" spans="3:23">
      <c r="C20" s="143"/>
      <c r="D20" s="413"/>
      <c r="E20" s="316"/>
      <c r="F20" s="148" t="s">
        <v>513</v>
      </c>
      <c r="G20" s="2">
        <v>12</v>
      </c>
      <c r="H20" s="2">
        <v>1.32</v>
      </c>
      <c r="I20" s="2">
        <v>12</v>
      </c>
      <c r="Q20" s="125"/>
      <c r="R20" s="125"/>
      <c r="S20" s="125"/>
      <c r="T20" s="152"/>
      <c r="U20" s="152"/>
      <c r="V20" s="152"/>
    </row>
    <row r="21" spans="3:23">
      <c r="D21" s="413"/>
      <c r="E21" s="316"/>
      <c r="F21" s="148" t="s">
        <v>514</v>
      </c>
      <c r="S21" s="125"/>
      <c r="T21" s="95"/>
      <c r="U21" s="95"/>
      <c r="V21" s="95"/>
    </row>
    <row r="22" spans="3:23">
      <c r="D22" s="413"/>
      <c r="E22" s="316"/>
      <c r="F22" s="148" t="s">
        <v>515</v>
      </c>
      <c r="G22" s="2">
        <v>4</v>
      </c>
      <c r="I22" s="2">
        <v>4</v>
      </c>
      <c r="T22" s="125"/>
      <c r="U22" s="152"/>
      <c r="V22" s="152"/>
    </row>
    <row r="23" spans="3:23">
      <c r="D23" s="413"/>
      <c r="E23" s="316"/>
      <c r="F23" s="148" t="s">
        <v>94</v>
      </c>
      <c r="G23" s="4">
        <v>8</v>
      </c>
      <c r="I23" s="2">
        <v>8</v>
      </c>
      <c r="T23" s="95"/>
      <c r="U23" s="152"/>
      <c r="V23" s="152"/>
    </row>
    <row r="24" spans="3:23">
      <c r="D24" s="413"/>
      <c r="E24" s="316" t="s">
        <v>538</v>
      </c>
      <c r="F24" s="148" t="s">
        <v>516</v>
      </c>
      <c r="G24" s="2">
        <v>7.4</v>
      </c>
      <c r="I24" s="2">
        <v>7.4</v>
      </c>
      <c r="T24" s="95"/>
      <c r="U24" s="95"/>
      <c r="V24" s="152"/>
    </row>
    <row r="25" spans="3:23">
      <c r="D25" s="413"/>
      <c r="E25" s="316"/>
      <c r="G25" s="189">
        <f>SUM(G18:G24)</f>
        <v>31.9</v>
      </c>
      <c r="H25" s="189">
        <f>SUM(H18:H24)</f>
        <v>1.32</v>
      </c>
      <c r="I25" s="189">
        <f>SUM(I18:I24)</f>
        <v>31.9</v>
      </c>
      <c r="J25" s="189">
        <f>SUM(J18:J24)</f>
        <v>0.5</v>
      </c>
      <c r="T25" s="95"/>
      <c r="U25" s="95"/>
      <c r="V25" s="95"/>
    </row>
    <row r="26" spans="3:23">
      <c r="D26" s="413"/>
      <c r="U26" s="152"/>
      <c r="V26" s="152"/>
      <c r="W26" s="152"/>
    </row>
    <row r="27" spans="3:23">
      <c r="D27" s="413"/>
      <c r="U27" s="95"/>
      <c r="V27" s="152"/>
      <c r="W27" s="152"/>
    </row>
    <row r="28" spans="3:23">
      <c r="D28" s="413"/>
      <c r="E28" s="462"/>
      <c r="H28" s="413" t="s">
        <v>259</v>
      </c>
      <c r="I28" s="414" t="s">
        <v>511</v>
      </c>
      <c r="J28" s="2" t="s">
        <v>512</v>
      </c>
      <c r="U28" s="95"/>
      <c r="V28" s="95"/>
      <c r="W28" s="95"/>
    </row>
    <row r="29" spans="3:23">
      <c r="D29" s="549" t="s">
        <v>545</v>
      </c>
      <c r="E29" s="415" t="s">
        <v>516</v>
      </c>
      <c r="F29" s="148" t="s">
        <v>326</v>
      </c>
      <c r="U29" s="95"/>
      <c r="V29" s="95"/>
      <c r="W29" s="95"/>
    </row>
    <row r="30" spans="3:23">
      <c r="E30" s="316"/>
      <c r="F30" s="148" t="s">
        <v>513</v>
      </c>
    </row>
    <row r="31" spans="3:23">
      <c r="E31" s="316"/>
      <c r="F31" s="148" t="s">
        <v>514</v>
      </c>
    </row>
    <row r="32" spans="3:23">
      <c r="E32" s="316"/>
      <c r="F32" s="148" t="s">
        <v>515</v>
      </c>
    </row>
    <row r="33" spans="5:10">
      <c r="E33" s="316"/>
      <c r="F33" s="148" t="s">
        <v>94</v>
      </c>
    </row>
    <row r="34" spans="5:10">
      <c r="E34" s="316"/>
      <c r="F34" s="148" t="s">
        <v>516</v>
      </c>
    </row>
    <row r="35" spans="5:10">
      <c r="E35" s="316"/>
      <c r="G35" s="189">
        <f>SUM(G28:G34)</f>
        <v>0</v>
      </c>
      <c r="H35" s="189">
        <f>SUM(H28:H34)</f>
        <v>0</v>
      </c>
      <c r="I35" s="189">
        <f>SUM(I28:I34)</f>
        <v>0</v>
      </c>
      <c r="J35" s="189">
        <f>SUM(J28:J34)</f>
        <v>0</v>
      </c>
    </row>
  </sheetData>
  <mergeCells count="9">
    <mergeCell ref="N1:O1"/>
    <mergeCell ref="L1:M1"/>
    <mergeCell ref="P1:Y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5"/>
  <sheetViews>
    <sheetView workbookViewId="0">
      <pane ySplit="2" topLeftCell="A3" activePane="bottomLeft" state="frozen"/>
      <selection pane="bottomLeft" activeCell="D27" sqref="D27"/>
    </sheetView>
  </sheetViews>
  <sheetFormatPr defaultRowHeight="11.25"/>
  <cols>
    <col min="1" max="1" width="8.140625" style="3" bestFit="1" customWidth="1"/>
    <col min="2" max="2" width="6.85546875" style="3" bestFit="1" customWidth="1"/>
    <col min="3" max="3" width="54.425781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700" t="s">
        <v>19</v>
      </c>
      <c r="B1" s="702" t="s">
        <v>18</v>
      </c>
      <c r="C1" s="704" t="s">
        <v>359</v>
      </c>
      <c r="D1" s="704" t="s">
        <v>86</v>
      </c>
      <c r="E1" s="706" t="s">
        <v>360</v>
      </c>
      <c r="F1" s="707"/>
      <c r="G1" s="707"/>
      <c r="H1" s="708" t="s">
        <v>330</v>
      </c>
      <c r="I1" s="709"/>
      <c r="J1" s="696" t="s">
        <v>331</v>
      </c>
      <c r="K1" s="696"/>
      <c r="L1" s="277"/>
      <c r="M1" s="278"/>
      <c r="N1" s="697" t="s">
        <v>361</v>
      </c>
      <c r="O1" s="697"/>
      <c r="P1" s="697"/>
      <c r="Q1" s="278"/>
      <c r="R1" s="697" t="s">
        <v>362</v>
      </c>
      <c r="S1" s="697"/>
      <c r="T1" s="697"/>
      <c r="U1" s="697"/>
      <c r="V1" s="279"/>
      <c r="W1" s="698" t="s">
        <v>330</v>
      </c>
      <c r="X1" s="698" t="s">
        <v>363</v>
      </c>
      <c r="Y1" s="698" t="s">
        <v>364</v>
      </c>
      <c r="Z1" s="279"/>
      <c r="AA1" s="690" t="s">
        <v>365</v>
      </c>
      <c r="AB1" s="691"/>
      <c r="AC1" s="691"/>
      <c r="AD1" s="691"/>
      <c r="AE1" s="692"/>
    </row>
    <row r="2" spans="1:31" ht="12" thickBot="1">
      <c r="A2" s="701"/>
      <c r="B2" s="703"/>
      <c r="C2" s="705"/>
      <c r="D2" s="705"/>
      <c r="E2" s="224" t="s">
        <v>337</v>
      </c>
      <c r="F2" s="224" t="s">
        <v>343</v>
      </c>
      <c r="G2" s="165" t="s">
        <v>344</v>
      </c>
      <c r="H2" s="225" t="s">
        <v>366</v>
      </c>
      <c r="I2" s="226" t="s">
        <v>367</v>
      </c>
      <c r="J2" s="225" t="s">
        <v>368</v>
      </c>
      <c r="K2" s="227" t="s">
        <v>369</v>
      </c>
      <c r="L2" s="280" t="s">
        <v>370</v>
      </c>
      <c r="M2" s="281"/>
      <c r="N2" s="282" t="s">
        <v>373</v>
      </c>
      <c r="O2" s="282" t="s">
        <v>371</v>
      </c>
      <c r="P2" s="282" t="s">
        <v>372</v>
      </c>
      <c r="Q2" s="281"/>
      <c r="R2" s="283" t="s">
        <v>373</v>
      </c>
      <c r="S2" s="284">
        <v>1.2999999999999999E-2</v>
      </c>
      <c r="T2" s="284">
        <v>6.4999999999999997E-3</v>
      </c>
      <c r="U2" s="285">
        <v>1.25E-3</v>
      </c>
      <c r="V2" s="286"/>
      <c r="W2" s="699"/>
      <c r="X2" s="699"/>
      <c r="Y2" s="699"/>
      <c r="Z2" s="286"/>
      <c r="AA2" s="287" t="s">
        <v>373</v>
      </c>
      <c r="AB2" s="287" t="s">
        <v>371</v>
      </c>
      <c r="AC2" s="288" t="s">
        <v>372</v>
      </c>
      <c r="AD2" s="287" t="s">
        <v>363</v>
      </c>
      <c r="AE2" s="287" t="s">
        <v>364</v>
      </c>
    </row>
    <row r="3" spans="1:31" s="18" customFormat="1">
      <c r="A3" s="132" t="str">
        <f>'1-συμβολαια'!A3</f>
        <v>3ο</v>
      </c>
      <c r="B3" s="132">
        <f>'1-συμβολαια'!B3</f>
        <v>38849</v>
      </c>
      <c r="C3" s="132" t="str">
        <f>'1-συμβολαια'!C3</f>
        <v>υποθήκης 7.893κ 3.300.000δρχ ΕΞΑΛΕΙΨΗ</v>
      </c>
      <c r="D3" s="228">
        <f>'1-συμβολαια'!D3</f>
        <v>0</v>
      </c>
      <c r="E3" s="28">
        <f>'8-κ-15-17'!D3</f>
        <v>0</v>
      </c>
      <c r="F3" s="28">
        <f>'8-κ-15-17'!M3</f>
        <v>0</v>
      </c>
      <c r="G3" s="28">
        <f>'8-κ-15-17'!V3</f>
        <v>0</v>
      </c>
      <c r="H3" s="28">
        <f>'2-δικαιώμ'!H3</f>
        <v>0</v>
      </c>
      <c r="I3" s="28">
        <f>'2-δικαιώμ'!I3</f>
        <v>0.60000000000000009</v>
      </c>
      <c r="J3" s="28">
        <f>'2-δικαιώμ'!J3</f>
        <v>0.60000000000000009</v>
      </c>
      <c r="K3" s="28">
        <f>'2-δικαιώμ'!K3</f>
        <v>0.12</v>
      </c>
      <c r="L3" s="170"/>
      <c r="M3" s="170"/>
      <c r="N3" s="35"/>
      <c r="O3" s="35"/>
      <c r="P3" s="35"/>
      <c r="Q3" s="170"/>
      <c r="R3" s="35"/>
      <c r="S3" s="35"/>
      <c r="T3" s="35"/>
      <c r="U3" s="35"/>
      <c r="V3" s="170"/>
      <c r="W3" s="35">
        <f>'2-δικαιώμ'!H3+'2-δικαιώμ'!I3</f>
        <v>0.60000000000000009</v>
      </c>
      <c r="X3" s="35">
        <f>'2-δικαιώμ'!J3</f>
        <v>0.60000000000000009</v>
      </c>
      <c r="Y3" s="35">
        <f>'2-δικαιώμ'!K3</f>
        <v>0.12</v>
      </c>
      <c r="Z3" s="170"/>
      <c r="AA3" s="35"/>
      <c r="AB3" s="35"/>
      <c r="AC3" s="35"/>
      <c r="AD3" s="35"/>
      <c r="AE3" s="35"/>
    </row>
    <row r="4" spans="1:31" s="18" customFormat="1">
      <c r="A4" s="132">
        <f>'1-συμβολαια'!A4</f>
        <v>0</v>
      </c>
      <c r="B4" s="132">
        <f>'1-συμβολαια'!B4</f>
        <v>0</v>
      </c>
      <c r="C4" s="132" t="str">
        <f>'1-συμβολαια'!C4</f>
        <v>δάνειο τοκοχρεωλυτικό 7.893κ 3.000.000δρχ ΕΞΟΦΛΗΣΗ</v>
      </c>
      <c r="D4" s="228">
        <f>'1-συμβολαια'!D4</f>
        <v>0</v>
      </c>
      <c r="E4" s="28">
        <f>'8-κ-15-17'!D4</f>
        <v>0</v>
      </c>
      <c r="F4" s="28">
        <f>'8-κ-15-17'!M4</f>
        <v>0</v>
      </c>
      <c r="G4" s="28">
        <f>'8-κ-15-17'!V4</f>
        <v>0</v>
      </c>
      <c r="H4" s="28">
        <f>'2-δικαιώμ'!H4</f>
        <v>0</v>
      </c>
      <c r="I4" s="28">
        <f>'2-δικαιώμ'!I4</f>
        <v>0.60000000000000009</v>
      </c>
      <c r="J4" s="28">
        <f>'2-δικαιώμ'!J4</f>
        <v>0.60000000000000009</v>
      </c>
      <c r="K4" s="28">
        <f>'2-δικαιώμ'!K4</f>
        <v>0.12</v>
      </c>
      <c r="L4" s="170"/>
      <c r="M4" s="170"/>
      <c r="N4" s="35"/>
      <c r="O4" s="35"/>
      <c r="P4" s="35"/>
      <c r="Q4" s="170"/>
      <c r="R4" s="35"/>
      <c r="S4" s="35"/>
      <c r="T4" s="35"/>
      <c r="U4" s="35"/>
      <c r="V4" s="170"/>
      <c r="W4" s="35">
        <f>'2-δικαιώμ'!H4+'2-δικαιώμ'!I4</f>
        <v>0.60000000000000009</v>
      </c>
      <c r="X4" s="35">
        <f>'2-δικαιώμ'!J4</f>
        <v>0.60000000000000009</v>
      </c>
      <c r="Y4" s="35">
        <f>'2-δικαιώμ'!K4</f>
        <v>0.12</v>
      </c>
      <c r="Z4" s="170"/>
      <c r="AA4" s="35"/>
      <c r="AB4" s="35"/>
      <c r="AC4" s="35"/>
      <c r="AD4" s="35"/>
      <c r="AE4" s="35"/>
    </row>
    <row r="5" spans="1:31" s="18" customFormat="1">
      <c r="A5" s="132">
        <f>'1-συμβολαια'!A5</f>
        <v>0</v>
      </c>
      <c r="B5" s="132">
        <f>'1-συμβολαια'!B5</f>
        <v>0</v>
      </c>
      <c r="C5" s="132" t="str">
        <f>'1-συμβολαια'!C5</f>
        <v>δανείου 7.893κ ΤΟΚΟΙ  {προπληρωθέντες VS υπερβάλλοντες}</v>
      </c>
      <c r="D5" s="228">
        <f>'1-συμβολαια'!D5</f>
        <v>333.33</v>
      </c>
      <c r="E5" s="28">
        <f>'8-κ-15-17'!D5</f>
        <v>4.3332899999999999</v>
      </c>
      <c r="F5" s="28">
        <f>'8-κ-15-17'!M5</f>
        <v>0</v>
      </c>
      <c r="G5" s="28">
        <f>'8-κ-15-17'!V5</f>
        <v>0</v>
      </c>
      <c r="H5" s="28">
        <f>'2-δικαιώμ'!H5</f>
        <v>0.35999639999999994</v>
      </c>
      <c r="I5" s="28">
        <f>'2-δικαιώμ'!I5</f>
        <v>0.60000000000000009</v>
      </c>
      <c r="J5" s="28">
        <f>'2-δικαιώμ'!J5</f>
        <v>0.79999799999999999</v>
      </c>
      <c r="K5" s="28">
        <f>'2-δικαιώμ'!K5</f>
        <v>0.15999959999999999</v>
      </c>
      <c r="L5" s="170"/>
      <c r="M5" s="170"/>
      <c r="N5" s="35"/>
      <c r="O5" s="35"/>
      <c r="P5" s="35"/>
      <c r="Q5" s="170"/>
      <c r="R5" s="35"/>
      <c r="S5" s="35"/>
      <c r="T5" s="35"/>
      <c r="U5" s="35"/>
      <c r="V5" s="170"/>
      <c r="W5" s="35">
        <f>'2-δικαιώμ'!H5+'2-δικαιώμ'!I5</f>
        <v>0.95999640000000008</v>
      </c>
      <c r="X5" s="35">
        <f>'2-δικαιώμ'!J5</f>
        <v>0.79999799999999999</v>
      </c>
      <c r="Y5" s="35">
        <f>'2-δικαιώμ'!K5</f>
        <v>0.15999959999999999</v>
      </c>
      <c r="Z5" s="170"/>
      <c r="AA5" s="35"/>
      <c r="AB5" s="35"/>
      <c r="AC5" s="35"/>
      <c r="AD5" s="35"/>
      <c r="AE5" s="35"/>
    </row>
    <row r="6" spans="1:31" s="18" customFormat="1">
      <c r="A6" s="132" t="str">
        <f>'1-συμβολαια'!A6</f>
        <v>???</v>
      </c>
      <c r="B6" s="132" t="str">
        <f>'1-συμβολαια'!B6</f>
        <v>???</v>
      </c>
      <c r="C6" s="132" t="str">
        <f>'1-συμβολαια'!C6</f>
        <v>υποθήκης 7.894κ 3.300.000δρχ ΕΞΑΛΕΙΨΗ</v>
      </c>
      <c r="D6" s="228">
        <f>'1-συμβολαια'!D6</f>
        <v>0</v>
      </c>
      <c r="E6" s="28">
        <f>'8-κ-15-17'!D6</f>
        <v>0</v>
      </c>
      <c r="F6" s="28">
        <f>'8-κ-15-17'!M6</f>
        <v>0</v>
      </c>
      <c r="G6" s="28">
        <f>'8-κ-15-17'!V6</f>
        <v>0</v>
      </c>
      <c r="H6" s="28">
        <f>'2-δικαιώμ'!H6</f>
        <v>0</v>
      </c>
      <c r="I6" s="28">
        <f>'2-δικαιώμ'!I6</f>
        <v>0.60000000000000009</v>
      </c>
      <c r="J6" s="28">
        <f>'2-δικαιώμ'!J6</f>
        <v>0.60000000000000009</v>
      </c>
      <c r="K6" s="28">
        <f>'2-δικαιώμ'!K6</f>
        <v>0.12</v>
      </c>
      <c r="L6" s="170"/>
      <c r="M6" s="170"/>
      <c r="N6" s="35"/>
      <c r="O6" s="35"/>
      <c r="P6" s="35"/>
      <c r="Q6" s="170"/>
      <c r="R6" s="35"/>
      <c r="S6" s="35"/>
      <c r="T6" s="35"/>
      <c r="U6" s="35"/>
      <c r="V6" s="170"/>
      <c r="W6" s="35">
        <f>'2-δικαιώμ'!H6+'2-δικαιώμ'!I6</f>
        <v>0.60000000000000009</v>
      </c>
      <c r="X6" s="35">
        <f>'2-δικαιώμ'!J6</f>
        <v>0.60000000000000009</v>
      </c>
      <c r="Y6" s="35">
        <f>'2-δικαιώμ'!K6</f>
        <v>0.12</v>
      </c>
      <c r="Z6" s="170"/>
      <c r="AA6" s="35"/>
      <c r="AB6" s="35"/>
      <c r="AC6" s="35"/>
      <c r="AD6" s="35"/>
      <c r="AE6" s="35"/>
    </row>
    <row r="7" spans="1:31" s="18" customFormat="1">
      <c r="A7" s="132">
        <f>'1-συμβολαια'!A7</f>
        <v>0</v>
      </c>
      <c r="B7" s="132">
        <f>'1-συμβολαια'!B7</f>
        <v>0</v>
      </c>
      <c r="C7" s="132" t="str">
        <f>'1-συμβολαια'!C7</f>
        <v>δάνειο τοκοχρεωλυτικό 7.893κ 3.000.000δρχ ΕΞΟΦΛΗΣΗ</v>
      </c>
      <c r="D7" s="228">
        <f>'1-συμβολαια'!D7</f>
        <v>0</v>
      </c>
      <c r="E7" s="28">
        <f>'8-κ-15-17'!D7</f>
        <v>0</v>
      </c>
      <c r="F7" s="28">
        <f>'8-κ-15-17'!M7</f>
        <v>0</v>
      </c>
      <c r="G7" s="28">
        <f>'8-κ-15-17'!V7</f>
        <v>0</v>
      </c>
      <c r="H7" s="28">
        <f>'2-δικαιώμ'!H7</f>
        <v>0</v>
      </c>
      <c r="I7" s="28">
        <f>'2-δικαιώμ'!I7</f>
        <v>0.60000000000000009</v>
      </c>
      <c r="J7" s="28">
        <f>'2-δικαιώμ'!J7</f>
        <v>0.60000000000000009</v>
      </c>
      <c r="K7" s="28">
        <f>'2-δικαιώμ'!K7</f>
        <v>0.12</v>
      </c>
      <c r="L7" s="170"/>
      <c r="M7" s="170"/>
      <c r="N7" s="35"/>
      <c r="O7" s="35"/>
      <c r="P7" s="35"/>
      <c r="Q7" s="170"/>
      <c r="R7" s="35"/>
      <c r="S7" s="35"/>
      <c r="T7" s="35"/>
      <c r="U7" s="35"/>
      <c r="V7" s="170"/>
      <c r="W7" s="35">
        <f>'2-δικαιώμ'!H7+'2-δικαιώμ'!I7</f>
        <v>0.60000000000000009</v>
      </c>
      <c r="X7" s="35">
        <f>'2-δικαιώμ'!J7</f>
        <v>0.60000000000000009</v>
      </c>
      <c r="Y7" s="35">
        <f>'2-δικαιώμ'!K7</f>
        <v>0.12</v>
      </c>
      <c r="Z7" s="170"/>
      <c r="AA7" s="35"/>
      <c r="AB7" s="35"/>
      <c r="AC7" s="35"/>
      <c r="AD7" s="35"/>
      <c r="AE7" s="35"/>
    </row>
    <row r="8" spans="1:31" s="18" customFormat="1">
      <c r="A8" s="132">
        <f>'1-συμβολαια'!A8</f>
        <v>0</v>
      </c>
      <c r="B8" s="132">
        <f>'1-συμβολαια'!B8</f>
        <v>0</v>
      </c>
      <c r="C8" s="132" t="str">
        <f>'1-συμβολαια'!C8</f>
        <v>δανείου 7.893κ ΤΟΚΟΙ  {προπληρωθέντες VS υπερβάλλοντες}</v>
      </c>
      <c r="D8" s="228">
        <f>'1-συμβολαια'!D8</f>
        <v>333.33</v>
      </c>
      <c r="E8" s="28">
        <f>'8-κ-15-17'!D8</f>
        <v>4.3332899999999999</v>
      </c>
      <c r="F8" s="28">
        <f>'8-κ-15-17'!M8</f>
        <v>0</v>
      </c>
      <c r="G8" s="28">
        <f>'8-κ-15-17'!V8</f>
        <v>0</v>
      </c>
      <c r="H8" s="28">
        <f>'2-δικαιώμ'!H8</f>
        <v>0.35999639999999994</v>
      </c>
      <c r="I8" s="28">
        <f>'2-δικαιώμ'!I8</f>
        <v>0.60000000000000009</v>
      </c>
      <c r="J8" s="28">
        <f>'2-δικαιώμ'!J8</f>
        <v>0.79999799999999999</v>
      </c>
      <c r="K8" s="28">
        <f>'2-δικαιώμ'!K8</f>
        <v>0.15999959999999999</v>
      </c>
      <c r="L8" s="170"/>
      <c r="M8" s="170"/>
      <c r="N8" s="35"/>
      <c r="O8" s="35"/>
      <c r="P8" s="35"/>
      <c r="Q8" s="170"/>
      <c r="R8" s="35"/>
      <c r="S8" s="35"/>
      <c r="T8" s="35"/>
      <c r="U8" s="35"/>
      <c r="V8" s="170"/>
      <c r="W8" s="35">
        <f>'2-δικαιώμ'!H8+'2-δικαιώμ'!I8</f>
        <v>0.95999640000000008</v>
      </c>
      <c r="X8" s="35">
        <f>'2-δικαιώμ'!J8</f>
        <v>0.79999799999999999</v>
      </c>
      <c r="Y8" s="35">
        <f>'2-δικαιώμ'!K8</f>
        <v>0.15999959999999999</v>
      </c>
      <c r="Z8" s="170"/>
      <c r="AA8" s="35"/>
      <c r="AB8" s="35"/>
      <c r="AC8" s="35"/>
      <c r="AD8" s="35"/>
      <c r="AE8" s="35"/>
    </row>
    <row r="9" spans="1:31">
      <c r="A9" s="693" t="str">
        <f>'1-συμβολαια'!A9</f>
        <v>σύνολο</v>
      </c>
      <c r="B9" s="694"/>
      <c r="C9" s="694"/>
      <c r="D9" s="695"/>
      <c r="E9" s="335">
        <f t="shared" ref="E9:K9" si="0">SUM(E3:E8)</f>
        <v>8.6665799999999997</v>
      </c>
      <c r="F9" s="335">
        <f t="shared" si="0"/>
        <v>0</v>
      </c>
      <c r="G9" s="335">
        <f t="shared" si="0"/>
        <v>0</v>
      </c>
      <c r="H9" s="335">
        <f t="shared" si="0"/>
        <v>0.71999279999999988</v>
      </c>
      <c r="I9" s="335">
        <f t="shared" si="0"/>
        <v>3.6000000000000005</v>
      </c>
      <c r="J9" s="335">
        <f t="shared" si="0"/>
        <v>3.9999960000000003</v>
      </c>
      <c r="K9" s="335">
        <f t="shared" si="0"/>
        <v>0.79999920000000002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2" spans="1:31">
      <c r="C12" s="95"/>
      <c r="E12" s="2"/>
      <c r="F12" s="2"/>
      <c r="G12" s="2"/>
      <c r="H12" s="2"/>
      <c r="I12" s="2"/>
      <c r="J12" s="2"/>
      <c r="K12" s="2"/>
    </row>
    <row r="13" spans="1:31" ht="15.75">
      <c r="C13" s="235" t="s">
        <v>392</v>
      </c>
      <c r="E13" s="2"/>
      <c r="F13" s="2"/>
      <c r="G13" s="2"/>
      <c r="H13" s="154"/>
      <c r="I13" s="318">
        <v>0.15</v>
      </c>
      <c r="J13" s="319">
        <v>2.93</v>
      </c>
      <c r="K13" s="5" t="s">
        <v>395</v>
      </c>
      <c r="M13" s="320">
        <f>J13-I13</f>
        <v>2.7800000000000002</v>
      </c>
    </row>
    <row r="14" spans="1:31" ht="12.75">
      <c r="C14" s="236" t="s">
        <v>393</v>
      </c>
      <c r="E14" s="2"/>
      <c r="F14" s="2"/>
      <c r="G14" s="2"/>
      <c r="H14" s="2"/>
      <c r="I14" s="189">
        <v>0.44</v>
      </c>
      <c r="J14" s="316">
        <v>0.56000000000000005</v>
      </c>
      <c r="K14" s="3" t="s">
        <v>396</v>
      </c>
      <c r="M14" s="320">
        <f>J14-I14</f>
        <v>0.12000000000000005</v>
      </c>
    </row>
    <row r="15" spans="1:31" ht="15.75">
      <c r="C15" s="250" t="s">
        <v>394</v>
      </c>
      <c r="E15" s="2"/>
      <c r="F15" s="2"/>
      <c r="G15" s="2"/>
      <c r="H15" s="327">
        <v>0.05</v>
      </c>
      <c r="I15" s="8"/>
      <c r="J15" s="4">
        <v>0.73</v>
      </c>
      <c r="K15" s="5" t="s">
        <v>135</v>
      </c>
      <c r="M15" s="5"/>
    </row>
    <row r="16" spans="1:31">
      <c r="C16" s="95"/>
      <c r="E16" s="2"/>
      <c r="F16" s="2"/>
      <c r="G16" s="2"/>
      <c r="H16" s="327">
        <v>0.05</v>
      </c>
      <c r="I16" s="8"/>
      <c r="J16" s="4">
        <v>1.47</v>
      </c>
      <c r="K16" s="3" t="s">
        <v>397</v>
      </c>
    </row>
    <row r="17" spans="3:13">
      <c r="C17" s="95"/>
      <c r="E17" s="2"/>
      <c r="F17" s="2"/>
      <c r="G17" s="2"/>
      <c r="H17" s="327">
        <v>0.05</v>
      </c>
      <c r="I17" s="8"/>
      <c r="J17" s="4">
        <v>3.99</v>
      </c>
      <c r="K17" s="5" t="s">
        <v>398</v>
      </c>
      <c r="L17" s="5"/>
      <c r="M17" s="5"/>
    </row>
    <row r="18" spans="3:13">
      <c r="C18" s="95"/>
      <c r="E18" s="2"/>
      <c r="F18" s="2"/>
      <c r="G18" s="2"/>
      <c r="H18" s="327">
        <v>0.05</v>
      </c>
      <c r="I18" s="8"/>
      <c r="J18" s="4"/>
      <c r="K18" s="5" t="s">
        <v>449</v>
      </c>
      <c r="L18" s="5"/>
      <c r="M18" s="5"/>
    </row>
    <row r="19" spans="3:13">
      <c r="C19" s="95"/>
      <c r="E19" s="2"/>
      <c r="F19" s="2"/>
      <c r="G19" s="2"/>
      <c r="H19" s="327">
        <v>0.05</v>
      </c>
      <c r="I19" s="8"/>
      <c r="J19" s="4"/>
      <c r="K19" s="5" t="s">
        <v>450</v>
      </c>
      <c r="L19" s="5"/>
      <c r="M19" s="5"/>
    </row>
    <row r="20" spans="3:13">
      <c r="C20" s="95"/>
      <c r="E20" s="2"/>
      <c r="F20" s="2"/>
      <c r="G20" s="2"/>
      <c r="H20" s="327"/>
      <c r="I20" s="8"/>
      <c r="J20" s="4"/>
      <c r="K20" s="5"/>
      <c r="L20" s="5"/>
      <c r="M20" s="5"/>
    </row>
    <row r="21" spans="3:13">
      <c r="C21" s="95"/>
      <c r="E21" s="2"/>
      <c r="F21" s="2"/>
      <c r="G21" s="2"/>
      <c r="H21" s="2"/>
      <c r="I21" s="5" t="s">
        <v>451</v>
      </c>
      <c r="J21" s="5"/>
      <c r="K21" s="5" t="s">
        <v>135</v>
      </c>
      <c r="L21" s="5"/>
      <c r="M21" s="5"/>
    </row>
    <row r="22" spans="3:13">
      <c r="H22" s="2"/>
      <c r="I22" s="5" t="s">
        <v>452</v>
      </c>
      <c r="J22" s="5"/>
      <c r="K22" s="5" t="s">
        <v>136</v>
      </c>
      <c r="L22" s="5"/>
      <c r="M22" s="5"/>
    </row>
    <row r="23" spans="3:13">
      <c r="H23" s="2"/>
      <c r="I23" s="5" t="s">
        <v>453</v>
      </c>
      <c r="J23" s="5"/>
      <c r="K23" s="5" t="s">
        <v>137</v>
      </c>
      <c r="L23" s="5"/>
      <c r="M23" s="5"/>
    </row>
    <row r="24" spans="3:13" ht="15">
      <c r="H24" s="2"/>
      <c r="I24" s="4">
        <v>2.2000000000000002</v>
      </c>
      <c r="J24" s="332"/>
      <c r="K24" s="5" t="s">
        <v>399</v>
      </c>
      <c r="L24" s="5"/>
      <c r="M24" s="5"/>
    </row>
    <row r="25" spans="3:13" ht="15">
      <c r="H25" s="2"/>
      <c r="I25" s="2">
        <v>2.93</v>
      </c>
      <c r="J25" s="333"/>
      <c r="K25" s="3" t="s">
        <v>400</v>
      </c>
      <c r="L25" s="5"/>
      <c r="M25" s="5"/>
    </row>
  </sheetData>
  <mergeCells count="14">
    <mergeCell ref="AA1:AE1"/>
    <mergeCell ref="A9:D9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42578125" style="8" bestFit="1" customWidth="1"/>
    <col min="2" max="2" width="61" style="95" bestFit="1" customWidth="1"/>
    <col min="3" max="3" width="14.28515625" style="8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81" t="s">
        <v>1</v>
      </c>
      <c r="B1" s="583" t="s">
        <v>0</v>
      </c>
      <c r="C1" s="621" t="s">
        <v>7</v>
      </c>
      <c r="D1" s="715" t="s">
        <v>45</v>
      </c>
      <c r="E1" s="716"/>
      <c r="F1" s="717" t="s">
        <v>407</v>
      </c>
      <c r="G1" s="718"/>
      <c r="H1" s="713" t="s">
        <v>57</v>
      </c>
      <c r="I1" s="710" t="s">
        <v>29</v>
      </c>
      <c r="J1" s="711"/>
      <c r="K1" s="712"/>
    </row>
    <row r="2" spans="1:17" ht="34.5" customHeight="1" thickBot="1">
      <c r="A2" s="582"/>
      <c r="B2" s="584"/>
      <c r="C2" s="622"/>
      <c r="D2" s="248" t="s">
        <v>326</v>
      </c>
      <c r="E2" s="252" t="s">
        <v>91</v>
      </c>
      <c r="F2" s="251" t="s">
        <v>326</v>
      </c>
      <c r="G2" s="249" t="s">
        <v>33</v>
      </c>
      <c r="H2" s="714"/>
      <c r="I2" s="611"/>
      <c r="J2" s="577"/>
      <c r="K2" s="578"/>
    </row>
    <row r="3" spans="1:17" s="115" customFormat="1" ht="14.25">
      <c r="A3" s="117" t="str">
        <f>'1-συμβολαια'!A3</f>
        <v>3ο</v>
      </c>
      <c r="B3" s="118" t="str">
        <f>'1-συμβολαια'!C3</f>
        <v>υποθήκης 7.893κ 3.300.000δρχ ΕΞΑΛΕΙΨΗ</v>
      </c>
      <c r="C3" s="119">
        <f>'1-συμβολαια'!D3</f>
        <v>0</v>
      </c>
      <c r="D3" s="253"/>
      <c r="E3" s="253"/>
      <c r="F3" s="254"/>
      <c r="G3" s="255"/>
      <c r="H3" s="255"/>
      <c r="I3" s="140" t="s">
        <v>139</v>
      </c>
      <c r="J3" s="140" t="s">
        <v>134</v>
      </c>
      <c r="K3" s="25"/>
    </row>
    <row r="4" spans="1:17" s="115" customFormat="1" ht="14.25">
      <c r="A4" s="117">
        <f>'1-συμβολαια'!A4</f>
        <v>0</v>
      </c>
      <c r="B4" s="118" t="str">
        <f>'1-συμβολαια'!C4</f>
        <v>δάνειο τοκοχρεωλυτικό 7.893κ 3.000.000δρχ ΕΞΟΦΛΗΣΗ</v>
      </c>
      <c r="C4" s="119">
        <f>'1-συμβολαια'!D4</f>
        <v>0</v>
      </c>
      <c r="D4" s="253"/>
      <c r="E4" s="253"/>
      <c r="F4" s="254"/>
      <c r="G4" s="255"/>
      <c r="H4" s="255"/>
      <c r="I4" s="140" t="s">
        <v>139</v>
      </c>
      <c r="J4" s="140" t="s">
        <v>134</v>
      </c>
      <c r="K4" s="25"/>
    </row>
    <row r="5" spans="1:17" s="115" customFormat="1" ht="14.25">
      <c r="A5" s="117">
        <f>'1-συμβολαια'!A5</f>
        <v>0</v>
      </c>
      <c r="B5" s="118" t="str">
        <f>'1-συμβολαια'!C5</f>
        <v>δανείου 7.893κ ΤΟΚΟΙ  {προπληρωθέντες VS υπερβάλλοντες}</v>
      </c>
      <c r="C5" s="119">
        <f>'1-συμβολαια'!D5</f>
        <v>333.33</v>
      </c>
      <c r="D5" s="253"/>
      <c r="E5" s="253"/>
      <c r="F5" s="254"/>
      <c r="G5" s="255"/>
      <c r="H5" s="255"/>
      <c r="I5" s="140" t="s">
        <v>139</v>
      </c>
      <c r="J5" s="140" t="s">
        <v>134</v>
      </c>
      <c r="K5" s="25"/>
    </row>
    <row r="6" spans="1:17" s="115" customFormat="1" ht="14.25">
      <c r="A6" s="117" t="str">
        <f>'1-συμβολαια'!A6</f>
        <v>???</v>
      </c>
      <c r="B6" s="118" t="str">
        <f>'1-συμβολαια'!C6</f>
        <v>υποθήκης 7.894κ 3.300.000δρχ ΕΞΑΛΕΙΨΗ</v>
      </c>
      <c r="C6" s="119">
        <f>'1-συμβολαια'!D6</f>
        <v>0</v>
      </c>
      <c r="D6" s="253"/>
      <c r="E6" s="253"/>
      <c r="F6" s="254"/>
      <c r="G6" s="255"/>
      <c r="H6" s="255"/>
      <c r="I6" s="140" t="s">
        <v>139</v>
      </c>
      <c r="J6" s="140" t="s">
        <v>134</v>
      </c>
      <c r="K6" s="25"/>
    </row>
    <row r="7" spans="1:17" s="115" customFormat="1" ht="14.25">
      <c r="A7" s="117">
        <f>'1-συμβολαια'!A7</f>
        <v>0</v>
      </c>
      <c r="B7" s="118" t="str">
        <f>'1-συμβολαια'!C7</f>
        <v>δάνειο τοκοχρεωλυτικό 7.893κ 3.000.000δρχ ΕΞΟΦΛΗΣΗ</v>
      </c>
      <c r="C7" s="119">
        <f>'1-συμβολαια'!D7</f>
        <v>0</v>
      </c>
      <c r="D7" s="253"/>
      <c r="E7" s="253"/>
      <c r="F7" s="254"/>
      <c r="G7" s="255"/>
      <c r="H7" s="255"/>
      <c r="I7" s="140" t="s">
        <v>139</v>
      </c>
      <c r="J7" s="140" t="s">
        <v>134</v>
      </c>
      <c r="K7" s="25"/>
    </row>
    <row r="8" spans="1:17" s="115" customFormat="1" ht="14.25">
      <c r="A8" s="117">
        <f>'1-συμβολαια'!A8</f>
        <v>0</v>
      </c>
      <c r="B8" s="118" t="str">
        <f>'1-συμβολαια'!C8</f>
        <v>δανείου 7.893κ ΤΟΚΟΙ  {προπληρωθέντες VS υπερβάλλοντες}</v>
      </c>
      <c r="C8" s="119">
        <f>'1-συμβολαια'!D8</f>
        <v>333.33</v>
      </c>
      <c r="D8" s="253"/>
      <c r="E8" s="253"/>
      <c r="F8" s="254"/>
      <c r="G8" s="255"/>
      <c r="H8" s="255"/>
      <c r="I8" s="140" t="s">
        <v>139</v>
      </c>
      <c r="J8" s="140" t="s">
        <v>134</v>
      </c>
      <c r="K8" s="25"/>
    </row>
    <row r="9" spans="1:17" ht="15.75">
      <c r="A9" s="597" t="s">
        <v>56</v>
      </c>
      <c r="B9" s="598"/>
      <c r="C9" s="598"/>
      <c r="D9" s="256">
        <f>SUM(D3:D8)</f>
        <v>0</v>
      </c>
      <c r="E9" s="256">
        <f>SUM(E3:E8)</f>
        <v>0</v>
      </c>
      <c r="F9" s="256">
        <f>SUM(F3:F8)</f>
        <v>0</v>
      </c>
      <c r="G9" s="256">
        <f>SUM(G3:G8)</f>
        <v>0</v>
      </c>
      <c r="H9" s="256">
        <f>SUM(H3:H8)</f>
        <v>0</v>
      </c>
    </row>
    <row r="10" spans="1:17" ht="15.75">
      <c r="I10" s="137" t="s">
        <v>103</v>
      </c>
      <c r="J10" s="154"/>
      <c r="K10" s="154"/>
      <c r="L10" s="130"/>
      <c r="M10" s="130"/>
      <c r="N10" s="130"/>
      <c r="O10" s="130"/>
      <c r="P10" s="5"/>
    </row>
    <row r="11" spans="1:17" ht="15.75">
      <c r="I11" s="258"/>
      <c r="J11" s="154" t="s">
        <v>104</v>
      </c>
      <c r="K11" s="154"/>
      <c r="L11" s="154"/>
      <c r="M11" s="154"/>
      <c r="N11" s="154"/>
      <c r="O11" s="154"/>
      <c r="P11" s="258"/>
      <c r="Q11" s="257"/>
    </row>
    <row r="12" spans="1:17" ht="15.75">
      <c r="B12" s="241"/>
      <c r="I12" s="258"/>
      <c r="J12" s="258"/>
      <c r="K12" s="259"/>
      <c r="L12" s="259"/>
      <c r="M12" s="259"/>
      <c r="N12" s="259"/>
      <c r="O12" s="259"/>
      <c r="P12" s="259"/>
      <c r="Q12" s="257"/>
    </row>
    <row r="13" spans="1:17" ht="15.75">
      <c r="B13" s="240"/>
      <c r="I13" s="258"/>
      <c r="J13" s="258"/>
      <c r="K13" s="154"/>
      <c r="L13" s="259"/>
      <c r="M13" s="259"/>
      <c r="N13" s="154"/>
      <c r="O13" s="154"/>
      <c r="P13" s="154"/>
      <c r="Q13" s="257"/>
    </row>
    <row r="14" spans="1:17" ht="15.75">
      <c r="I14" s="258"/>
      <c r="J14" s="258"/>
      <c r="K14" s="259"/>
      <c r="L14" s="259"/>
      <c r="M14" s="259"/>
      <c r="N14" s="259"/>
      <c r="O14" s="259"/>
      <c r="P14" s="259"/>
      <c r="Q14" s="257"/>
    </row>
    <row r="15" spans="1:17" ht="15.75">
      <c r="B15" s="145"/>
      <c r="L15" s="139"/>
      <c r="Q15" s="257"/>
    </row>
    <row r="16" spans="1:17" ht="15.75">
      <c r="B16" s="146"/>
      <c r="L16" s="139"/>
    </row>
    <row r="17" spans="12:12" ht="15.75">
      <c r="L17" s="139"/>
    </row>
    <row r="18" spans="12:12" ht="15.75">
      <c r="L18" s="139"/>
    </row>
  </sheetData>
  <mergeCells count="8">
    <mergeCell ref="I1:K2"/>
    <mergeCell ref="H1:H2"/>
    <mergeCell ref="A9:C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C22" sqref="C22"/>
    </sheetView>
  </sheetViews>
  <sheetFormatPr defaultRowHeight="15"/>
  <cols>
    <col min="1" max="1" width="11.5703125" style="108" bestFit="1" customWidth="1"/>
    <col min="2" max="2" width="66.28515625" style="109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15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581" t="s">
        <v>1</v>
      </c>
      <c r="B1" s="719" t="s">
        <v>0</v>
      </c>
      <c r="C1" s="721" t="s">
        <v>146</v>
      </c>
      <c r="D1" s="721"/>
      <c r="E1" s="721"/>
      <c r="F1" s="722" t="s">
        <v>29</v>
      </c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724"/>
    </row>
    <row r="2" spans="1:22" ht="16.5" thickBot="1">
      <c r="A2" s="582"/>
      <c r="B2" s="720"/>
      <c r="C2" s="106" t="s">
        <v>23</v>
      </c>
      <c r="D2" s="111" t="s">
        <v>9</v>
      </c>
      <c r="E2" s="114" t="s">
        <v>33</v>
      </c>
      <c r="F2" s="307">
        <v>61</v>
      </c>
      <c r="G2" s="307">
        <v>62</v>
      </c>
      <c r="H2" s="307">
        <v>63</v>
      </c>
      <c r="I2" s="308">
        <v>64</v>
      </c>
      <c r="J2" s="309" t="s">
        <v>417</v>
      </c>
      <c r="K2" s="309" t="s">
        <v>418</v>
      </c>
      <c r="L2" s="309" t="s">
        <v>419</v>
      </c>
      <c r="M2" s="310">
        <v>65</v>
      </c>
      <c r="N2" s="311" t="s">
        <v>420</v>
      </c>
      <c r="O2" s="311" t="s">
        <v>421</v>
      </c>
      <c r="P2" s="311" t="s">
        <v>422</v>
      </c>
      <c r="Q2" s="311" t="s">
        <v>423</v>
      </c>
      <c r="R2" s="311" t="s">
        <v>424</v>
      </c>
      <c r="S2" s="307">
        <v>67</v>
      </c>
      <c r="T2" s="192"/>
      <c r="U2" s="192"/>
      <c r="V2" s="306"/>
    </row>
    <row r="3" spans="1:22" s="151" customFormat="1">
      <c r="A3" s="517" t="str">
        <f>'1-συμβολαια'!A3</f>
        <v>3ο</v>
      </c>
      <c r="B3" s="511" t="str">
        <f>'1-συμβολαια'!C3</f>
        <v>υποθήκης 7.893κ 3.300.000δρχ ΕΞΑΛΕΙΨΗ</v>
      </c>
      <c r="C3" s="392"/>
      <c r="D3" s="392"/>
      <c r="E3" s="392"/>
      <c r="F3" s="427"/>
      <c r="G3" s="427"/>
      <c r="H3" s="428"/>
      <c r="I3" s="429"/>
      <c r="J3" s="429"/>
      <c r="K3" s="429"/>
      <c r="L3" s="429"/>
      <c r="M3" s="429"/>
      <c r="N3" s="427"/>
      <c r="O3" s="427"/>
      <c r="P3" s="427"/>
      <c r="Q3" s="427"/>
      <c r="R3" s="430"/>
      <c r="S3" s="427"/>
      <c r="T3" s="427"/>
      <c r="U3" s="427"/>
      <c r="V3" s="427"/>
    </row>
    <row r="4" spans="1:22" s="151" customFormat="1">
      <c r="A4" s="395">
        <f>'1-συμβολαια'!A4</f>
        <v>0</v>
      </c>
      <c r="B4" s="391" t="str">
        <f>'1-συμβολαια'!C4</f>
        <v>δάνειο τοκοχρεωλυτικό 7.893κ 3.000.000δρχ ΕΞΟΦΛΗΣΗ</v>
      </c>
      <c r="C4" s="376">
        <f>'1-συμβολαια'!L4</f>
        <v>22.08</v>
      </c>
      <c r="D4" s="392">
        <f>'1-συμβολαια'!N4</f>
        <v>0</v>
      </c>
      <c r="E4" s="392">
        <f t="shared" ref="E4:E8" si="0">C4-D4</f>
        <v>22.08</v>
      </c>
      <c r="F4" s="366">
        <v>61</v>
      </c>
      <c r="G4" s="366">
        <v>62</v>
      </c>
      <c r="H4" s="393"/>
      <c r="I4" s="394"/>
      <c r="J4" s="394"/>
      <c r="K4" s="394"/>
      <c r="L4" s="394"/>
      <c r="M4" s="394"/>
      <c r="N4" s="366"/>
      <c r="O4" s="366"/>
      <c r="P4" s="366"/>
      <c r="Q4" s="366"/>
      <c r="R4" s="397"/>
      <c r="S4" s="366"/>
      <c r="T4" s="366"/>
      <c r="U4" s="366"/>
      <c r="V4" s="366"/>
    </row>
    <row r="5" spans="1:22" s="151" customFormat="1" ht="15.75" thickBot="1">
      <c r="A5" s="518">
        <f>'1-συμβολαια'!A5</f>
        <v>0</v>
      </c>
      <c r="B5" s="512" t="str">
        <f>'1-συμβολαια'!C5</f>
        <v>δανείου 7.893κ ΤΟΚΟΙ  {προπληρωθέντες VS υπερβάλλοντες}</v>
      </c>
      <c r="C5" s="513">
        <f>'1-συμβολαια'!L5</f>
        <v>25.479965999999997</v>
      </c>
      <c r="D5" s="513">
        <f>'1-συμβολαια'!N5</f>
        <v>0</v>
      </c>
      <c r="E5" s="513">
        <f t="shared" si="0"/>
        <v>25.479965999999997</v>
      </c>
      <c r="F5" s="484">
        <v>61</v>
      </c>
      <c r="G5" s="484">
        <v>62</v>
      </c>
      <c r="H5" s="514"/>
      <c r="I5" s="515"/>
      <c r="J5" s="515"/>
      <c r="K5" s="515"/>
      <c r="L5" s="515"/>
      <c r="M5" s="515"/>
      <c r="N5" s="484"/>
      <c r="O5" s="484"/>
      <c r="P5" s="484"/>
      <c r="Q5" s="484"/>
      <c r="R5" s="516"/>
      <c r="S5" s="484"/>
      <c r="T5" s="484"/>
      <c r="U5" s="484"/>
      <c r="V5" s="484"/>
    </row>
    <row r="6" spans="1:22" s="151" customFormat="1">
      <c r="A6" s="519" t="str">
        <f>'1-συμβολαια'!A6</f>
        <v>???</v>
      </c>
      <c r="B6" s="511" t="str">
        <f>'1-συμβολαια'!C6</f>
        <v>υποθήκης 7.894κ 3.300.000δρχ ΕΞΑΛΕΙΨΗ</v>
      </c>
      <c r="C6" s="392"/>
      <c r="D6" s="392"/>
      <c r="E6" s="392"/>
      <c r="F6" s="427"/>
      <c r="G6" s="427"/>
      <c r="H6" s="428"/>
      <c r="I6" s="429"/>
      <c r="J6" s="429"/>
      <c r="K6" s="429"/>
      <c r="L6" s="429"/>
      <c r="M6" s="429"/>
      <c r="N6" s="427"/>
      <c r="O6" s="427"/>
      <c r="P6" s="427"/>
      <c r="Q6" s="427"/>
      <c r="R6" s="430"/>
      <c r="S6" s="427"/>
      <c r="T6" s="427"/>
      <c r="U6" s="427"/>
      <c r="V6" s="427"/>
    </row>
    <row r="7" spans="1:22" s="151" customFormat="1">
      <c r="A7" s="520">
        <f>'1-συμβολαια'!A7</f>
        <v>0</v>
      </c>
      <c r="B7" s="391" t="str">
        <f>'1-συμβολαια'!C7</f>
        <v>δάνειο τοκοχρεωλυτικό 7.893κ 3.000.000δρχ ΕΞΟΦΛΗΣΗ</v>
      </c>
      <c r="C7" s="376">
        <f>'1-συμβολαια'!L7</f>
        <v>22.08</v>
      </c>
      <c r="D7" s="392">
        <f>'1-συμβολαια'!N7</f>
        <v>0</v>
      </c>
      <c r="E7" s="392">
        <f t="shared" si="0"/>
        <v>22.08</v>
      </c>
      <c r="F7" s="366">
        <v>61</v>
      </c>
      <c r="G7" s="366">
        <v>62</v>
      </c>
      <c r="H7" s="393"/>
      <c r="I7" s="394"/>
      <c r="J7" s="394"/>
      <c r="K7" s="394"/>
      <c r="L7" s="394"/>
      <c r="M7" s="394"/>
      <c r="N7" s="366"/>
      <c r="O7" s="366"/>
      <c r="P7" s="366"/>
      <c r="Q7" s="366"/>
      <c r="R7" s="397"/>
      <c r="S7" s="366"/>
      <c r="T7" s="366"/>
      <c r="U7" s="366"/>
      <c r="V7" s="366"/>
    </row>
    <row r="8" spans="1:22" s="151" customFormat="1" ht="15.75" thickBot="1">
      <c r="A8" s="521">
        <f>'1-συμβολαια'!A8</f>
        <v>0</v>
      </c>
      <c r="B8" s="512" t="str">
        <f>'1-συμβολαια'!C8</f>
        <v>δανείου 7.893κ ΤΟΚΟΙ  {προπληρωθέντες VS υπερβάλλοντες}</v>
      </c>
      <c r="C8" s="513">
        <f>'1-συμβολαια'!L8</f>
        <v>25.479965999999997</v>
      </c>
      <c r="D8" s="513">
        <f>'1-συμβολαια'!N8</f>
        <v>0</v>
      </c>
      <c r="E8" s="513">
        <f t="shared" si="0"/>
        <v>25.479965999999997</v>
      </c>
      <c r="F8" s="484">
        <v>61</v>
      </c>
      <c r="G8" s="484">
        <v>62</v>
      </c>
      <c r="H8" s="514"/>
      <c r="I8" s="515"/>
      <c r="J8" s="515"/>
      <c r="K8" s="515"/>
      <c r="L8" s="515"/>
      <c r="M8" s="515"/>
      <c r="N8" s="484"/>
      <c r="O8" s="484"/>
      <c r="P8" s="484"/>
      <c r="Q8" s="484"/>
      <c r="R8" s="516"/>
      <c r="S8" s="484"/>
      <c r="T8" s="484"/>
      <c r="U8" s="484"/>
      <c r="V8" s="484"/>
    </row>
    <row r="9" spans="1:22" ht="15.75">
      <c r="A9" s="597" t="s">
        <v>47</v>
      </c>
      <c r="B9" s="598"/>
      <c r="C9" s="112">
        <f>SUM(C3:C8)</f>
        <v>95.119931999999977</v>
      </c>
      <c r="D9" s="112">
        <f>SUM(D3:D8)</f>
        <v>0</v>
      </c>
      <c r="E9" s="112">
        <f>SUM(E3:E8)</f>
        <v>95.119931999999977</v>
      </c>
      <c r="I9" s="71">
        <f t="shared" ref="I9:T9" si="1">SUM(I3:I8)</f>
        <v>0</v>
      </c>
      <c r="J9" s="71">
        <f t="shared" si="1"/>
        <v>0</v>
      </c>
      <c r="K9" s="71">
        <f t="shared" si="1"/>
        <v>0</v>
      </c>
      <c r="L9" s="71">
        <f t="shared" si="1"/>
        <v>0</v>
      </c>
      <c r="M9" s="71">
        <f t="shared" si="1"/>
        <v>0</v>
      </c>
      <c r="N9" s="71">
        <f t="shared" si="1"/>
        <v>0</v>
      </c>
      <c r="O9" s="71">
        <f t="shared" si="1"/>
        <v>0</v>
      </c>
      <c r="P9" s="71">
        <f t="shared" si="1"/>
        <v>0</v>
      </c>
      <c r="Q9" s="71">
        <f t="shared" si="1"/>
        <v>0</v>
      </c>
      <c r="R9" s="71">
        <f t="shared" si="1"/>
        <v>0</v>
      </c>
      <c r="S9" s="71">
        <f t="shared" si="1"/>
        <v>0</v>
      </c>
      <c r="T9" s="71">
        <f t="shared" si="1"/>
        <v>0</v>
      </c>
    </row>
    <row r="10" spans="1:22"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</row>
    <row r="11" spans="1:22" ht="15.75">
      <c r="F11" s="174" t="s">
        <v>245</v>
      </c>
      <c r="G11" s="137"/>
      <c r="H11" s="312"/>
      <c r="I11" s="312"/>
      <c r="J11" s="312"/>
      <c r="K11" s="312"/>
      <c r="L11" s="312"/>
      <c r="M11" s="312"/>
      <c r="N11" s="312"/>
      <c r="O11" s="312"/>
      <c r="P11" s="312"/>
      <c r="Q11" s="312"/>
      <c r="R11" s="312"/>
      <c r="S11" s="312"/>
      <c r="T11" s="312"/>
      <c r="U11" s="312"/>
      <c r="V11" s="313"/>
    </row>
    <row r="12" spans="1:22" ht="15.75">
      <c r="F12" s="314"/>
      <c r="G12" s="154" t="s">
        <v>246</v>
      </c>
      <c r="H12" s="312"/>
      <c r="I12" s="312"/>
      <c r="J12" s="312"/>
      <c r="K12" s="312"/>
      <c r="L12" s="312"/>
      <c r="M12" s="312"/>
      <c r="N12" s="312"/>
      <c r="O12" s="312"/>
      <c r="P12" s="312"/>
      <c r="Q12" s="312"/>
      <c r="R12" s="312"/>
      <c r="S12" s="312"/>
      <c r="T12" s="312"/>
      <c r="U12" s="312"/>
      <c r="V12" s="313"/>
    </row>
    <row r="13" spans="1:22" ht="15.75">
      <c r="F13" s="313"/>
      <c r="G13" s="313"/>
      <c r="H13" s="174" t="s">
        <v>247</v>
      </c>
      <c r="I13" s="137"/>
      <c r="J13" s="137"/>
      <c r="K13" s="137"/>
      <c r="L13" s="312"/>
      <c r="M13" s="312"/>
      <c r="N13" s="312"/>
      <c r="O13" s="312"/>
      <c r="P13" s="312"/>
      <c r="Q13" s="312"/>
      <c r="R13" s="312"/>
      <c r="S13" s="312"/>
      <c r="T13" s="312"/>
      <c r="U13" s="312"/>
      <c r="V13" s="313"/>
    </row>
    <row r="14" spans="1:22" ht="15.75">
      <c r="F14" s="313"/>
      <c r="G14" s="314"/>
      <c r="H14" s="313"/>
      <c r="I14" s="154" t="s">
        <v>272</v>
      </c>
      <c r="J14" s="154"/>
      <c r="K14" s="154"/>
      <c r="L14" s="315"/>
      <c r="M14" s="315"/>
      <c r="N14" s="315"/>
      <c r="O14" s="315"/>
      <c r="P14" s="315"/>
      <c r="Q14" s="315"/>
      <c r="R14" s="315"/>
      <c r="S14" s="315"/>
      <c r="T14" s="315"/>
      <c r="U14" s="312"/>
      <c r="V14" s="313"/>
    </row>
    <row r="15" spans="1:22" ht="15.75">
      <c r="F15" s="313"/>
      <c r="G15" s="314"/>
      <c r="H15" s="313"/>
      <c r="I15" s="154"/>
      <c r="J15" s="174" t="s">
        <v>425</v>
      </c>
      <c r="K15" s="154"/>
      <c r="L15" s="315"/>
      <c r="M15" s="315"/>
      <c r="N15" s="315"/>
      <c r="O15" s="315"/>
      <c r="P15" s="315"/>
      <c r="Q15" s="315"/>
      <c r="R15" s="315"/>
      <c r="S15" s="315"/>
      <c r="T15" s="315"/>
      <c r="U15" s="312"/>
      <c r="V15" s="313"/>
    </row>
    <row r="16" spans="1:22" ht="15.75">
      <c r="F16" s="313"/>
      <c r="G16" s="314"/>
      <c r="H16" s="313"/>
      <c r="I16" s="154"/>
      <c r="J16" s="154"/>
      <c r="K16" s="154" t="s">
        <v>426</v>
      </c>
      <c r="L16" s="315"/>
      <c r="M16" s="315"/>
      <c r="N16" s="315"/>
      <c r="O16" s="315"/>
      <c r="P16" s="315"/>
      <c r="Q16" s="315"/>
      <c r="R16" s="315"/>
      <c r="S16" s="315"/>
      <c r="T16" s="315"/>
      <c r="U16" s="312"/>
      <c r="V16" s="313"/>
    </row>
    <row r="17" spans="2:22" ht="15.75">
      <c r="F17" s="313"/>
      <c r="G17" s="313"/>
      <c r="H17" s="312"/>
      <c r="I17" s="315"/>
      <c r="J17" s="315"/>
      <c r="K17" s="315"/>
      <c r="L17" s="174" t="s">
        <v>427</v>
      </c>
      <c r="M17" s="315"/>
      <c r="N17" s="315"/>
      <c r="O17" s="315"/>
      <c r="P17" s="315"/>
      <c r="Q17" s="315"/>
      <c r="R17" s="315"/>
      <c r="S17" s="315"/>
      <c r="T17" s="315"/>
      <c r="U17" s="312"/>
      <c r="V17" s="313"/>
    </row>
    <row r="18" spans="2:22" ht="15.75">
      <c r="C18" s="110">
        <f>SUM(C10:C11)</f>
        <v>0</v>
      </c>
      <c r="F18" s="312"/>
      <c r="G18" s="312"/>
      <c r="H18" s="312"/>
      <c r="I18" s="315"/>
      <c r="J18" s="315"/>
      <c r="K18" s="315"/>
      <c r="L18" s="315"/>
      <c r="M18" s="154" t="s">
        <v>273</v>
      </c>
      <c r="N18" s="315"/>
      <c r="O18" s="315"/>
      <c r="P18" s="315"/>
      <c r="Q18" s="315"/>
      <c r="R18" s="315"/>
      <c r="S18" s="315"/>
      <c r="T18" s="315"/>
      <c r="U18" s="312"/>
      <c r="V18" s="313"/>
    </row>
    <row r="19" spans="2:22" ht="15.75">
      <c r="F19" s="313"/>
      <c r="G19" s="313"/>
      <c r="H19" s="312"/>
      <c r="I19" s="315"/>
      <c r="J19" s="315"/>
      <c r="K19" s="315"/>
      <c r="L19" s="315"/>
      <c r="M19" s="315"/>
      <c r="N19" s="174" t="s">
        <v>428</v>
      </c>
      <c r="O19" s="315"/>
      <c r="P19" s="315"/>
      <c r="Q19" s="315"/>
      <c r="R19" s="315"/>
      <c r="S19" s="315"/>
      <c r="T19" s="315"/>
      <c r="U19" s="312"/>
      <c r="V19" s="313"/>
    </row>
    <row r="20" spans="2:22" ht="15.75">
      <c r="F20" s="313"/>
      <c r="G20" s="313"/>
      <c r="H20" s="312"/>
      <c r="I20" s="315"/>
      <c r="J20" s="315"/>
      <c r="K20" s="315"/>
      <c r="L20" s="315"/>
      <c r="M20" s="315"/>
      <c r="N20" s="315"/>
      <c r="O20" s="154" t="s">
        <v>429</v>
      </c>
      <c r="P20" s="315"/>
      <c r="Q20" s="315"/>
      <c r="R20" s="315"/>
      <c r="S20" s="315"/>
      <c r="T20" s="315"/>
      <c r="U20" s="312"/>
      <c r="V20" s="313"/>
    </row>
    <row r="21" spans="2:22" ht="15.75">
      <c r="F21" s="313"/>
      <c r="G21" s="313"/>
      <c r="H21" s="312"/>
      <c r="I21" s="315"/>
      <c r="J21" s="315"/>
      <c r="K21" s="315"/>
      <c r="L21" s="315"/>
      <c r="M21" s="315"/>
      <c r="N21" s="315"/>
      <c r="O21" s="315"/>
      <c r="P21" s="174" t="s">
        <v>274</v>
      </c>
      <c r="Q21" s="315"/>
      <c r="R21" s="315"/>
      <c r="S21" s="315"/>
      <c r="T21" s="315"/>
      <c r="U21" s="312"/>
      <c r="V21" s="313"/>
    </row>
    <row r="22" spans="2:22" ht="15.75">
      <c r="F22" s="313"/>
      <c r="G22" s="313"/>
      <c r="H22" s="312"/>
      <c r="I22" s="315"/>
      <c r="J22" s="315"/>
      <c r="K22" s="315"/>
      <c r="L22" s="315"/>
      <c r="M22" s="315"/>
      <c r="N22" s="315"/>
      <c r="O22" s="315"/>
      <c r="P22" s="315"/>
      <c r="Q22" s="154" t="s">
        <v>275</v>
      </c>
      <c r="R22" s="154"/>
      <c r="S22" s="154"/>
      <c r="T22" s="315"/>
      <c r="U22" s="312"/>
      <c r="V22" s="313"/>
    </row>
    <row r="23" spans="2:22" ht="15.75">
      <c r="F23" s="313"/>
      <c r="G23" s="313"/>
      <c r="H23" s="312"/>
      <c r="I23" s="315"/>
      <c r="J23" s="315"/>
      <c r="K23" s="315"/>
      <c r="L23" s="315"/>
      <c r="M23" s="315"/>
      <c r="N23" s="315"/>
      <c r="O23" s="315"/>
      <c r="P23" s="315"/>
      <c r="Q23" s="315"/>
      <c r="R23" s="174" t="s">
        <v>276</v>
      </c>
      <c r="S23" s="315"/>
      <c r="T23" s="315"/>
      <c r="U23" s="312"/>
      <c r="V23" s="313"/>
    </row>
    <row r="24" spans="2:22" ht="15.75">
      <c r="F24" s="313"/>
      <c r="G24" s="313"/>
      <c r="H24" s="312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154" t="s">
        <v>277</v>
      </c>
      <c r="T24" s="315"/>
      <c r="U24" s="312"/>
      <c r="V24" s="313"/>
    </row>
    <row r="25" spans="2:22" ht="15.75">
      <c r="F25" s="313"/>
      <c r="G25" s="313"/>
      <c r="H25" s="312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174" t="s">
        <v>430</v>
      </c>
      <c r="U25" s="312"/>
      <c r="V25" s="313"/>
    </row>
    <row r="26" spans="2:22">
      <c r="F26" s="313"/>
      <c r="G26" s="313"/>
      <c r="H26" s="312"/>
      <c r="I26" s="312"/>
      <c r="J26" s="312"/>
      <c r="K26" s="312"/>
      <c r="L26" s="312"/>
      <c r="M26" s="312"/>
      <c r="N26" s="312"/>
      <c r="O26" s="312"/>
      <c r="P26" s="312"/>
      <c r="Q26" s="312"/>
      <c r="R26" s="312"/>
      <c r="S26" s="312"/>
      <c r="T26" s="312"/>
      <c r="U26" s="312"/>
      <c r="V26" s="313"/>
    </row>
    <row r="27" spans="2:22" ht="15.75" customHeight="1">
      <c r="B27" s="241"/>
      <c r="C27" s="346"/>
      <c r="D27" s="348"/>
      <c r="E27" s="347"/>
      <c r="F27" s="347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</row>
    <row r="28" spans="2:22" ht="15.75" customHeight="1">
      <c r="B28" s="240"/>
      <c r="C28" s="116"/>
      <c r="D28" s="348"/>
      <c r="E28" s="347"/>
      <c r="F28" s="347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</row>
    <row r="29" spans="2:22"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</row>
    <row r="30" spans="2:22"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</row>
    <row r="31" spans="2:22"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</row>
    <row r="32" spans="2:22">
      <c r="D32" s="34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</row>
    <row r="33" spans="8:21"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</row>
    <row r="34" spans="8:21"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</row>
    <row r="35" spans="8:21"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</row>
    <row r="36" spans="8:21"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</row>
    <row r="37" spans="8:21"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</row>
    <row r="38" spans="8:21"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0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9" style="8" customWidth="1"/>
    <col min="2" max="2" width="45.7109375" style="159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10" width="7.85546875" style="84" customWidth="1"/>
    <col min="11" max="11" width="7.42578125" style="84" customWidth="1"/>
    <col min="12" max="12" width="7.85546875" style="84" customWidth="1"/>
    <col min="13" max="25" width="7.140625" style="84" customWidth="1"/>
    <col min="26" max="26" width="6.140625" style="84" customWidth="1"/>
    <col min="27" max="27" width="7.140625" style="84" customWidth="1"/>
    <col min="28" max="28" width="6.140625" style="84" customWidth="1"/>
    <col min="29" max="29" width="7" style="400" customWidth="1"/>
    <col min="30" max="31" width="6.140625" style="84" customWidth="1"/>
    <col min="32" max="32" width="7.85546875" style="84" customWidth="1"/>
    <col min="33" max="33" width="16.28515625" style="84" customWidth="1"/>
    <col min="34" max="35" width="7.140625" style="84" customWidth="1"/>
    <col min="36" max="36" width="8.140625" style="84" customWidth="1"/>
    <col min="37" max="37" width="7.7109375" style="84" customWidth="1"/>
    <col min="38" max="38" width="7" style="84" customWidth="1"/>
    <col min="39" max="39" width="6.140625" style="84" customWidth="1"/>
    <col min="40" max="44" width="7.85546875" style="84" customWidth="1"/>
    <col min="45" max="47" width="6.140625" style="84" customWidth="1"/>
    <col min="48" max="48" width="8.28515625" style="84" customWidth="1"/>
    <col min="49" max="49" width="7.5703125" style="84" customWidth="1"/>
    <col min="50" max="50" width="6.140625" style="84" customWidth="1"/>
    <col min="51" max="51" width="7.140625" style="84" customWidth="1"/>
    <col min="52" max="53" width="6.140625" style="84" customWidth="1"/>
    <col min="54" max="54" width="8" style="84" customWidth="1"/>
    <col min="55" max="56" width="6.140625" style="84" customWidth="1"/>
    <col min="57" max="57" width="7.42578125" style="400" customWidth="1"/>
    <col min="58" max="58" width="8.5703125" style="400" customWidth="1"/>
    <col min="59" max="59" width="7.5703125" style="400" customWidth="1"/>
    <col min="60" max="65" width="6.140625" style="400" customWidth="1"/>
    <col min="66" max="66" width="6.7109375" style="400" customWidth="1"/>
    <col min="67" max="68" width="6.140625" style="400" customWidth="1"/>
    <col min="69" max="69" width="5.5703125" style="400" customWidth="1"/>
    <col min="70" max="77" width="10.5703125" style="400" customWidth="1"/>
    <col min="78" max="79" width="12.42578125" style="84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58" t="s">
        <v>1</v>
      </c>
      <c r="B1" s="735" t="s">
        <v>0</v>
      </c>
      <c r="C1" s="738" t="s">
        <v>94</v>
      </c>
      <c r="D1" s="739"/>
      <c r="E1" s="726" t="s">
        <v>95</v>
      </c>
      <c r="F1" s="726"/>
      <c r="G1" s="726"/>
      <c r="H1" s="727" t="s">
        <v>175</v>
      </c>
      <c r="I1" s="727"/>
      <c r="J1" s="727"/>
      <c r="K1" s="726" t="s">
        <v>179</v>
      </c>
      <c r="L1" s="726"/>
      <c r="M1" s="726"/>
      <c r="N1" s="726"/>
      <c r="O1" s="726"/>
      <c r="P1" s="726"/>
      <c r="Q1" s="726"/>
      <c r="R1" s="726"/>
      <c r="S1" s="726"/>
      <c r="T1" s="726"/>
      <c r="U1" s="726"/>
      <c r="V1" s="726"/>
      <c r="W1" s="726"/>
      <c r="X1" s="726"/>
      <c r="Y1" s="726"/>
      <c r="Z1" s="726"/>
      <c r="AA1" s="726"/>
      <c r="AB1" s="726"/>
      <c r="AC1" s="726"/>
      <c r="AD1" s="726"/>
      <c r="AE1" s="726"/>
      <c r="AF1" s="726"/>
      <c r="AG1" s="726"/>
      <c r="AH1" s="737" t="s">
        <v>180</v>
      </c>
      <c r="AI1" s="737"/>
      <c r="AJ1" s="737"/>
      <c r="AK1" s="737"/>
      <c r="AL1" s="737"/>
      <c r="AM1" s="737"/>
      <c r="AN1" s="737"/>
      <c r="AO1" s="737"/>
      <c r="AP1" s="737"/>
      <c r="AQ1" s="737"/>
      <c r="AR1" s="737"/>
      <c r="AS1" s="737"/>
      <c r="AT1" s="737"/>
      <c r="AU1" s="737"/>
      <c r="AV1" s="737"/>
      <c r="AW1" s="728" t="s">
        <v>195</v>
      </c>
      <c r="AX1" s="729"/>
      <c r="AY1" s="729"/>
      <c r="AZ1" s="729"/>
      <c r="BA1" s="729"/>
      <c r="BB1" s="730"/>
      <c r="BC1" s="731" t="s">
        <v>199</v>
      </c>
      <c r="BD1" s="732"/>
      <c r="BE1" s="732"/>
      <c r="BF1" s="733"/>
      <c r="BG1" s="734" t="s">
        <v>187</v>
      </c>
      <c r="BH1" s="734"/>
      <c r="BI1" s="734"/>
      <c r="BJ1" s="734"/>
      <c r="BK1" s="734"/>
      <c r="BL1" s="734"/>
      <c r="BM1" s="734"/>
      <c r="BN1" s="734"/>
      <c r="BO1" s="734"/>
      <c r="BP1" s="734"/>
      <c r="BQ1" s="734"/>
      <c r="BR1" s="734"/>
      <c r="BS1" s="740" t="s">
        <v>520</v>
      </c>
      <c r="BT1" s="741"/>
      <c r="BU1" s="741"/>
      <c r="BV1" s="741"/>
      <c r="BW1" s="741"/>
      <c r="BX1" s="742"/>
      <c r="BY1" s="743" t="s">
        <v>521</v>
      </c>
      <c r="BZ1" s="725" t="s">
        <v>298</v>
      </c>
      <c r="CA1" s="725"/>
      <c r="CB1" s="725"/>
    </row>
    <row r="2" spans="1:80" ht="23.25" thickBot="1">
      <c r="A2" s="559"/>
      <c r="B2" s="736"/>
      <c r="C2" s="181"/>
      <c r="D2" s="199" t="s">
        <v>92</v>
      </c>
      <c r="E2" s="162"/>
      <c r="F2" s="200" t="s">
        <v>92</v>
      </c>
      <c r="G2" s="161" t="s">
        <v>174</v>
      </c>
      <c r="H2" s="162"/>
      <c r="I2" s="200" t="s">
        <v>92</v>
      </c>
      <c r="J2" s="163" t="s">
        <v>173</v>
      </c>
      <c r="K2" s="162" t="s">
        <v>248</v>
      </c>
      <c r="L2" s="162" t="s">
        <v>249</v>
      </c>
      <c r="M2" s="162" t="s">
        <v>250</v>
      </c>
      <c r="N2" s="162" t="s">
        <v>251</v>
      </c>
      <c r="O2" s="162" t="s">
        <v>252</v>
      </c>
      <c r="P2" s="162" t="s">
        <v>447</v>
      </c>
      <c r="Q2" s="162" t="s">
        <v>456</v>
      </c>
      <c r="R2" s="162" t="s">
        <v>458</v>
      </c>
      <c r="S2" s="162" t="s">
        <v>253</v>
      </c>
      <c r="T2" s="162" t="s">
        <v>415</v>
      </c>
      <c r="U2" s="162" t="s">
        <v>416</v>
      </c>
      <c r="V2" s="162" t="s">
        <v>442</v>
      </c>
      <c r="W2" s="162" t="s">
        <v>448</v>
      </c>
      <c r="X2" s="162" t="s">
        <v>254</v>
      </c>
      <c r="Y2" s="162" t="s">
        <v>255</v>
      </c>
      <c r="Z2" s="162" t="s">
        <v>256</v>
      </c>
      <c r="AA2" s="162" t="s">
        <v>292</v>
      </c>
      <c r="AB2" s="162" t="s">
        <v>290</v>
      </c>
      <c r="AC2" s="162" t="s">
        <v>291</v>
      </c>
      <c r="AD2" s="162"/>
      <c r="AE2" s="162"/>
      <c r="AF2" s="162" t="s">
        <v>47</v>
      </c>
      <c r="AG2" s="160" t="s">
        <v>29</v>
      </c>
      <c r="AH2" s="162" t="s">
        <v>181</v>
      </c>
      <c r="AI2" s="162" t="s">
        <v>182</v>
      </c>
      <c r="AJ2" s="162" t="s">
        <v>183</v>
      </c>
      <c r="AK2" s="162" t="s">
        <v>184</v>
      </c>
      <c r="AL2" s="162" t="s">
        <v>185</v>
      </c>
      <c r="AM2" s="162" t="s">
        <v>186</v>
      </c>
      <c r="AN2" s="162" t="s">
        <v>278</v>
      </c>
      <c r="AO2" s="162" t="s">
        <v>279</v>
      </c>
      <c r="AP2" s="162" t="s">
        <v>280</v>
      </c>
      <c r="AQ2" s="162" t="s">
        <v>461</v>
      </c>
      <c r="AR2" s="162" t="s">
        <v>444</v>
      </c>
      <c r="AS2" s="162" t="s">
        <v>445</v>
      </c>
      <c r="AT2" s="162"/>
      <c r="AU2" s="162"/>
      <c r="AV2" s="165" t="s">
        <v>47</v>
      </c>
      <c r="AW2" s="162" t="s">
        <v>192</v>
      </c>
      <c r="AX2" s="162" t="s">
        <v>193</v>
      </c>
      <c r="AY2" s="162" t="s">
        <v>196</v>
      </c>
      <c r="AZ2" s="162" t="s">
        <v>194</v>
      </c>
      <c r="BA2" s="162" t="s">
        <v>198</v>
      </c>
      <c r="BB2" s="160" t="s">
        <v>47</v>
      </c>
      <c r="BC2" s="162" t="s">
        <v>203</v>
      </c>
      <c r="BD2" s="162" t="s">
        <v>204</v>
      </c>
      <c r="BE2" s="162" t="s">
        <v>205</v>
      </c>
      <c r="BF2" s="163" t="s">
        <v>47</v>
      </c>
      <c r="BG2" s="162" t="s">
        <v>214</v>
      </c>
      <c r="BH2" s="162" t="s">
        <v>215</v>
      </c>
      <c r="BI2" s="162" t="s">
        <v>218</v>
      </c>
      <c r="BJ2" s="162" t="s">
        <v>223</v>
      </c>
      <c r="BK2" s="162" t="s">
        <v>224</v>
      </c>
      <c r="BL2" s="162" t="s">
        <v>225</v>
      </c>
      <c r="BM2" s="162" t="s">
        <v>293</v>
      </c>
      <c r="BN2" s="162" t="s">
        <v>294</v>
      </c>
      <c r="BO2" s="162" t="s">
        <v>431</v>
      </c>
      <c r="BP2" s="162" t="s">
        <v>432</v>
      </c>
      <c r="BQ2" s="162"/>
      <c r="BR2" s="160" t="s">
        <v>47</v>
      </c>
      <c r="BS2" s="162"/>
      <c r="BT2" s="162"/>
      <c r="BU2" s="162"/>
      <c r="BV2" s="162"/>
      <c r="BW2" s="162"/>
      <c r="BX2" s="165" t="s">
        <v>522</v>
      </c>
      <c r="BY2" s="744"/>
      <c r="BZ2" s="181" t="s">
        <v>141</v>
      </c>
      <c r="CA2" s="343" t="s">
        <v>455</v>
      </c>
      <c r="CB2" s="198" t="s">
        <v>297</v>
      </c>
    </row>
    <row r="3" spans="1:80" s="5" customFormat="1">
      <c r="A3" s="529" t="str">
        <f>'1-συμβολαια'!A3</f>
        <v>3ο</v>
      </c>
      <c r="B3" s="523" t="str">
        <f>'1-συμβολαια'!C3</f>
        <v>υποθήκης 7.893κ 3.300.000δρχ ΕΞΑΛΕΙΨΗ</v>
      </c>
      <c r="C3" s="384">
        <f>'5-αντίγρ'!AN3</f>
        <v>25</v>
      </c>
      <c r="D3" s="384">
        <f>'5-αντίγρ'!AM3</f>
        <v>1.98</v>
      </c>
      <c r="E3" s="342">
        <f>'6-μεταγρ'!Q3</f>
        <v>14.8</v>
      </c>
      <c r="F3" s="342">
        <f>'6-μεταγρ'!O3+'6-μεταγρ'!P3</f>
        <v>1.98</v>
      </c>
      <c r="G3" s="342">
        <f>'6-μεταγρ'!R3</f>
        <v>0</v>
      </c>
      <c r="H3" s="342">
        <f>'7-προςΔΟΥ'!W3</f>
        <v>0</v>
      </c>
      <c r="I3" s="300">
        <f>'7-προςΔΟΥ'!K3</f>
        <v>0</v>
      </c>
      <c r="J3" s="300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01"/>
      <c r="AA3" s="342"/>
      <c r="AB3" s="342"/>
      <c r="AC3" s="342"/>
      <c r="AD3" s="301"/>
      <c r="AE3" s="301"/>
      <c r="AF3" s="342">
        <f t="shared" ref="AF3" si="0">SUM(K3:AE3)</f>
        <v>0</v>
      </c>
      <c r="AG3" s="301"/>
      <c r="AH3" s="342"/>
      <c r="AI3" s="342"/>
      <c r="AJ3" s="342">
        <v>8</v>
      </c>
      <c r="AK3" s="342"/>
      <c r="AL3" s="342"/>
      <c r="AM3" s="342"/>
      <c r="AN3" s="342"/>
      <c r="AO3" s="342"/>
      <c r="AP3" s="342"/>
      <c r="AQ3" s="342"/>
      <c r="AR3" s="342"/>
      <c r="AS3" s="342"/>
      <c r="AT3" s="301"/>
      <c r="AU3" s="301"/>
      <c r="AV3" s="342">
        <f t="shared" ref="AV3" si="1">SUM(AH3:AU3)</f>
        <v>8</v>
      </c>
      <c r="AW3" s="342">
        <v>10.66</v>
      </c>
      <c r="AX3" s="301"/>
      <c r="AY3" s="342">
        <v>10.66</v>
      </c>
      <c r="AZ3" s="301"/>
      <c r="BA3" s="301"/>
      <c r="BB3" s="342">
        <f t="shared" ref="BB3" si="2">SUM(AW3:BA3)</f>
        <v>21.32</v>
      </c>
      <c r="BC3" s="301"/>
      <c r="BD3" s="301"/>
      <c r="BE3" s="342"/>
      <c r="BF3" s="342">
        <f t="shared" ref="BF3" si="3">SUM(BC3:BE3)</f>
        <v>0</v>
      </c>
      <c r="BG3" s="342"/>
      <c r="BH3" s="342"/>
      <c r="BI3" s="342"/>
      <c r="BJ3" s="342"/>
      <c r="BK3" s="342"/>
      <c r="BL3" s="342"/>
      <c r="BM3" s="342"/>
      <c r="BN3" s="342"/>
      <c r="BO3" s="342">
        <v>0.3</v>
      </c>
      <c r="BP3" s="342">
        <v>0.2</v>
      </c>
      <c r="BQ3" s="342"/>
      <c r="BR3" s="342">
        <f t="shared" ref="BR3" si="4">SUM(BG3:BQ3)</f>
        <v>0.5</v>
      </c>
      <c r="BS3" s="342"/>
      <c r="BT3" s="342"/>
      <c r="BU3" s="342"/>
      <c r="BV3" s="342"/>
      <c r="BW3" s="342"/>
      <c r="BX3" s="342"/>
      <c r="BY3" s="342"/>
      <c r="BZ3" s="522">
        <f t="shared" ref="BZ3" si="5">(C3+E3+G3+H3+J3+AF3+AV3+BB3+BF3+BR3+BX3+BY3)-CA3</f>
        <v>65.660000000000011</v>
      </c>
      <c r="CA3" s="522">
        <f t="shared" ref="CA3" si="6">D3+F3+I3+Z3+AB3+BW3</f>
        <v>3.96</v>
      </c>
      <c r="CB3" s="356"/>
    </row>
    <row r="4" spans="1:80" s="5" customFormat="1">
      <c r="A4" s="398">
        <f>'1-συμβολαια'!A4</f>
        <v>0</v>
      </c>
      <c r="B4" s="396" t="str">
        <f>'1-συμβολαια'!C4</f>
        <v>δάνειο τοκοχρεωλυτικό 7.893κ 3.000.000δρχ ΕΞΟΦΛΗΣΗ</v>
      </c>
      <c r="C4" s="384">
        <f>'5-αντίγρ'!AN4</f>
        <v>0</v>
      </c>
      <c r="D4" s="384">
        <f>'5-αντίγρ'!AM4</f>
        <v>0</v>
      </c>
      <c r="E4" s="342">
        <f>'6-μεταγρ'!Q4</f>
        <v>0</v>
      </c>
      <c r="F4" s="342">
        <f>'6-μεταγρ'!O4+'6-μεταγρ'!P4</f>
        <v>0</v>
      </c>
      <c r="G4" s="342">
        <f>'6-μεταγρ'!R4</f>
        <v>0</v>
      </c>
      <c r="H4" s="342">
        <f>'7-προςΔΟΥ'!W4</f>
        <v>0</v>
      </c>
      <c r="I4" s="300">
        <f>'7-προςΔΟΥ'!K4</f>
        <v>0</v>
      </c>
      <c r="J4" s="300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299"/>
      <c r="AA4" s="302"/>
      <c r="AB4" s="302"/>
      <c r="AC4" s="302"/>
      <c r="AD4" s="299"/>
      <c r="AE4" s="299"/>
      <c r="AF4" s="302">
        <f t="shared" ref="AF4:AF8" si="7">SUM(K4:AE4)</f>
        <v>0</v>
      </c>
      <c r="AG4" s="299"/>
      <c r="AH4" s="302"/>
      <c r="AI4" s="302"/>
      <c r="AJ4" s="342"/>
      <c r="AK4" s="302"/>
      <c r="AL4" s="302"/>
      <c r="AM4" s="302"/>
      <c r="AN4" s="302"/>
      <c r="AO4" s="302"/>
      <c r="AP4" s="302"/>
      <c r="AQ4" s="302"/>
      <c r="AR4" s="302"/>
      <c r="AS4" s="302"/>
      <c r="AT4" s="299"/>
      <c r="AU4" s="299"/>
      <c r="AV4" s="302">
        <f t="shared" ref="AV4:AV8" si="8">SUM(AH4:AU4)</f>
        <v>0</v>
      </c>
      <c r="AW4" s="302"/>
      <c r="AX4" s="299"/>
      <c r="AY4" s="302"/>
      <c r="AZ4" s="299"/>
      <c r="BA4" s="299"/>
      <c r="BB4" s="302">
        <f t="shared" ref="BB4:BB8" si="9">SUM(AW4:BA4)</f>
        <v>0</v>
      </c>
      <c r="BC4" s="299"/>
      <c r="BD4" s="299"/>
      <c r="BE4" s="302"/>
      <c r="BF4" s="302">
        <f t="shared" ref="BF4:BF8" si="10">SUM(BC4:BE4)</f>
        <v>0</v>
      </c>
      <c r="BG4" s="302"/>
      <c r="BH4" s="302"/>
      <c r="BI4" s="302"/>
      <c r="BJ4" s="302"/>
      <c r="BK4" s="302"/>
      <c r="BL4" s="302"/>
      <c r="BM4" s="302"/>
      <c r="BN4" s="302"/>
      <c r="BO4" s="302"/>
      <c r="BP4" s="302"/>
      <c r="BQ4" s="302"/>
      <c r="BR4" s="302">
        <f t="shared" ref="BR4:BR8" si="11">SUM(BG4:BQ4)</f>
        <v>0</v>
      </c>
      <c r="BS4" s="342"/>
      <c r="BT4" s="342"/>
      <c r="BU4" s="342"/>
      <c r="BV4" s="342"/>
      <c r="BW4" s="342"/>
      <c r="BX4" s="342"/>
      <c r="BY4" s="342"/>
      <c r="BZ4" s="522">
        <f>(C4+E4+G4+H4+J4+AF4+AV4+BB4+BF4+BR4+BX4+BY4)-CA4</f>
        <v>0</v>
      </c>
      <c r="CA4" s="522">
        <f>D4+F4+I4+Z4+AB4+BW4</f>
        <v>0</v>
      </c>
      <c r="CB4" s="368"/>
    </row>
    <row r="5" spans="1:80" s="5" customFormat="1" ht="12" thickBot="1">
      <c r="A5" s="530">
        <f>'1-συμβολαια'!A5</f>
        <v>0</v>
      </c>
      <c r="B5" s="524" t="str">
        <f>'1-συμβολαια'!C5</f>
        <v>δανείου 7.893κ ΤΟΚΟΙ  {προπληρωθέντες VS υπερβάλλοντες}</v>
      </c>
      <c r="C5" s="498">
        <f>'5-αντίγρ'!AN5</f>
        <v>0</v>
      </c>
      <c r="D5" s="498">
        <f>'5-αντίγρ'!AM5</f>
        <v>0</v>
      </c>
      <c r="E5" s="525">
        <f>'6-μεταγρ'!Q5</f>
        <v>0</v>
      </c>
      <c r="F5" s="525">
        <f>'6-μεταγρ'!O5+'6-μεταγρ'!P5</f>
        <v>0</v>
      </c>
      <c r="G5" s="525">
        <f>'6-μεταγρ'!R5</f>
        <v>0</v>
      </c>
      <c r="H5" s="525">
        <f>'7-προςΔΟΥ'!W5</f>
        <v>0</v>
      </c>
      <c r="I5" s="527">
        <f>'7-προςΔΟΥ'!K5</f>
        <v>0</v>
      </c>
      <c r="J5" s="527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  <c r="Z5" s="526"/>
      <c r="AA5" s="525"/>
      <c r="AB5" s="525"/>
      <c r="AC5" s="525"/>
      <c r="AD5" s="526"/>
      <c r="AE5" s="526"/>
      <c r="AF5" s="525">
        <f t="shared" si="7"/>
        <v>0</v>
      </c>
      <c r="AG5" s="526"/>
      <c r="AH5" s="525"/>
      <c r="AI5" s="525"/>
      <c r="AJ5" s="525"/>
      <c r="AK5" s="525"/>
      <c r="AL5" s="525"/>
      <c r="AM5" s="525"/>
      <c r="AN5" s="525"/>
      <c r="AO5" s="525"/>
      <c r="AP5" s="525"/>
      <c r="AQ5" s="525"/>
      <c r="AR5" s="525"/>
      <c r="AS5" s="525"/>
      <c r="AT5" s="526"/>
      <c r="AU5" s="526"/>
      <c r="AV5" s="525">
        <f t="shared" si="8"/>
        <v>0</v>
      </c>
      <c r="AW5" s="525"/>
      <c r="AX5" s="526"/>
      <c r="AY5" s="525"/>
      <c r="AZ5" s="526"/>
      <c r="BA5" s="526"/>
      <c r="BB5" s="525">
        <f t="shared" si="9"/>
        <v>0</v>
      </c>
      <c r="BC5" s="526"/>
      <c r="BD5" s="526"/>
      <c r="BE5" s="525"/>
      <c r="BF5" s="525">
        <f t="shared" si="10"/>
        <v>0</v>
      </c>
      <c r="BG5" s="525"/>
      <c r="BH5" s="525"/>
      <c r="BI5" s="525"/>
      <c r="BJ5" s="525"/>
      <c r="BK5" s="525"/>
      <c r="BL5" s="525"/>
      <c r="BM5" s="525"/>
      <c r="BN5" s="525"/>
      <c r="BO5" s="525"/>
      <c r="BP5" s="525"/>
      <c r="BQ5" s="525"/>
      <c r="BR5" s="525">
        <f t="shared" si="11"/>
        <v>0</v>
      </c>
      <c r="BS5" s="525"/>
      <c r="BT5" s="525"/>
      <c r="BU5" s="525"/>
      <c r="BV5" s="525"/>
      <c r="BW5" s="525"/>
      <c r="BX5" s="525"/>
      <c r="BY5" s="525"/>
      <c r="BZ5" s="528">
        <f t="shared" ref="BZ5:BZ8" si="12">(C5+E5+G5+H5+J5+AF5+AV5+BB5+BF5+BR5+BX5+BY5)-CA5</f>
        <v>0</v>
      </c>
      <c r="CA5" s="528">
        <f t="shared" ref="CA5:CA8" si="13">D5+F5+I5+Z5+AB5+BW5</f>
        <v>0</v>
      </c>
      <c r="CB5" s="440"/>
    </row>
    <row r="6" spans="1:80" s="5" customFormat="1">
      <c r="A6" s="531" t="str">
        <f>'1-συμβολαια'!A6</f>
        <v>???</v>
      </c>
      <c r="B6" s="523" t="str">
        <f>'1-συμβολαια'!C6</f>
        <v>υποθήκης 7.894κ 3.300.000δρχ ΕΞΑΛΕΙΨΗ</v>
      </c>
      <c r="C6" s="384">
        <f>'5-αντίγρ'!AN6</f>
        <v>25</v>
      </c>
      <c r="D6" s="384">
        <f>'5-αντίγρ'!AM6</f>
        <v>1.98</v>
      </c>
      <c r="E6" s="342">
        <f>'6-μεταγρ'!Q6</f>
        <v>0</v>
      </c>
      <c r="F6" s="342">
        <f>'6-μεταγρ'!O6+'6-μεταγρ'!P6</f>
        <v>1.98</v>
      </c>
      <c r="G6" s="342">
        <f>'6-μεταγρ'!R6</f>
        <v>0</v>
      </c>
      <c r="H6" s="342">
        <f>'7-προςΔΟΥ'!W6</f>
        <v>0</v>
      </c>
      <c r="I6" s="300">
        <f>'7-προςΔΟΥ'!K6</f>
        <v>0</v>
      </c>
      <c r="J6" s="300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01"/>
      <c r="AA6" s="342"/>
      <c r="AB6" s="342"/>
      <c r="AC6" s="342"/>
      <c r="AD6" s="301"/>
      <c r="AE6" s="301"/>
      <c r="AF6" s="342">
        <f t="shared" si="7"/>
        <v>0</v>
      </c>
      <c r="AG6" s="301"/>
      <c r="AH6" s="342"/>
      <c r="AI6" s="342"/>
      <c r="AJ6" s="342">
        <v>8</v>
      </c>
      <c r="AK6" s="342"/>
      <c r="AL6" s="342"/>
      <c r="AM6" s="342"/>
      <c r="AN6" s="342"/>
      <c r="AO6" s="342"/>
      <c r="AP6" s="342"/>
      <c r="AQ6" s="342"/>
      <c r="AR6" s="342"/>
      <c r="AS6" s="342"/>
      <c r="AT6" s="301"/>
      <c r="AU6" s="301"/>
      <c r="AV6" s="342">
        <f t="shared" si="8"/>
        <v>8</v>
      </c>
      <c r="AW6" s="342">
        <v>10.66</v>
      </c>
      <c r="AX6" s="301"/>
      <c r="AY6" s="342">
        <v>10.66</v>
      </c>
      <c r="AZ6" s="301"/>
      <c r="BA6" s="301"/>
      <c r="BB6" s="342">
        <f t="shared" si="9"/>
        <v>21.32</v>
      </c>
      <c r="BC6" s="301"/>
      <c r="BD6" s="301"/>
      <c r="BE6" s="342"/>
      <c r="BF6" s="342">
        <f t="shared" si="10"/>
        <v>0</v>
      </c>
      <c r="BG6" s="342"/>
      <c r="BH6" s="342"/>
      <c r="BI6" s="342"/>
      <c r="BJ6" s="342"/>
      <c r="BK6" s="342"/>
      <c r="BL6" s="342"/>
      <c r="BM6" s="342"/>
      <c r="BN6" s="342"/>
      <c r="BO6" s="342">
        <v>0.3</v>
      </c>
      <c r="BP6" s="342">
        <v>0.2</v>
      </c>
      <c r="BQ6" s="342"/>
      <c r="BR6" s="342">
        <f t="shared" si="11"/>
        <v>0.5</v>
      </c>
      <c r="BS6" s="342"/>
      <c r="BT6" s="342"/>
      <c r="BU6" s="342"/>
      <c r="BV6" s="342"/>
      <c r="BW6" s="342"/>
      <c r="BX6" s="342"/>
      <c r="BY6" s="342"/>
      <c r="BZ6" s="522">
        <f t="shared" si="12"/>
        <v>50.86</v>
      </c>
      <c r="CA6" s="522">
        <f t="shared" si="13"/>
        <v>3.96</v>
      </c>
      <c r="CB6" s="356"/>
    </row>
    <row r="7" spans="1:80" s="5" customFormat="1">
      <c r="A7" s="532">
        <f>'1-συμβολαια'!A7</f>
        <v>0</v>
      </c>
      <c r="B7" s="396" t="str">
        <f>'1-συμβολαια'!C7</f>
        <v>δάνειο τοκοχρεωλυτικό 7.893κ 3.000.000δρχ ΕΞΟΦΛΗΣΗ</v>
      </c>
      <c r="C7" s="384">
        <f>'5-αντίγρ'!AN7</f>
        <v>0</v>
      </c>
      <c r="D7" s="384">
        <f>'5-αντίγρ'!AM7</f>
        <v>0</v>
      </c>
      <c r="E7" s="342">
        <f>'6-μεταγρ'!Q7</f>
        <v>0</v>
      </c>
      <c r="F7" s="342">
        <f>'6-μεταγρ'!O7+'6-μεταγρ'!P7</f>
        <v>0</v>
      </c>
      <c r="G7" s="342">
        <f>'6-μεταγρ'!R7</f>
        <v>0</v>
      </c>
      <c r="H7" s="342">
        <f>'7-προςΔΟΥ'!W7</f>
        <v>0</v>
      </c>
      <c r="I7" s="300">
        <f>'7-προςΔΟΥ'!K7</f>
        <v>0</v>
      </c>
      <c r="J7" s="300"/>
      <c r="K7" s="302"/>
      <c r="L7" s="302"/>
      <c r="M7" s="302"/>
      <c r="N7" s="302"/>
      <c r="O7" s="302"/>
      <c r="P7" s="302"/>
      <c r="Q7" s="302"/>
      <c r="R7" s="302"/>
      <c r="S7" s="302"/>
      <c r="T7" s="302"/>
      <c r="U7" s="302"/>
      <c r="V7" s="302"/>
      <c r="W7" s="302"/>
      <c r="X7" s="302"/>
      <c r="Y7" s="302"/>
      <c r="Z7" s="299"/>
      <c r="AA7" s="302"/>
      <c r="AB7" s="302"/>
      <c r="AC7" s="302"/>
      <c r="AD7" s="299"/>
      <c r="AE7" s="299"/>
      <c r="AF7" s="302">
        <f t="shared" si="7"/>
        <v>0</v>
      </c>
      <c r="AG7" s="299"/>
      <c r="AH7" s="302"/>
      <c r="AI7" s="302"/>
      <c r="AJ7" s="342"/>
      <c r="AK7" s="302"/>
      <c r="AL7" s="302"/>
      <c r="AM7" s="302"/>
      <c r="AN7" s="302"/>
      <c r="AO7" s="302"/>
      <c r="AP7" s="302"/>
      <c r="AQ7" s="302"/>
      <c r="AR7" s="302"/>
      <c r="AS7" s="302"/>
      <c r="AT7" s="299"/>
      <c r="AU7" s="299"/>
      <c r="AV7" s="302">
        <f t="shared" si="8"/>
        <v>0</v>
      </c>
      <c r="AW7" s="302"/>
      <c r="AX7" s="299"/>
      <c r="AY7" s="302"/>
      <c r="AZ7" s="299"/>
      <c r="BA7" s="299"/>
      <c r="BB7" s="302">
        <f t="shared" si="9"/>
        <v>0</v>
      </c>
      <c r="BC7" s="299"/>
      <c r="BD7" s="299"/>
      <c r="BE7" s="302"/>
      <c r="BF7" s="302">
        <f t="shared" si="10"/>
        <v>0</v>
      </c>
      <c r="BG7" s="302"/>
      <c r="BH7" s="302"/>
      <c r="BI7" s="302"/>
      <c r="BJ7" s="302"/>
      <c r="BK7" s="302"/>
      <c r="BL7" s="302"/>
      <c r="BM7" s="302"/>
      <c r="BN7" s="302"/>
      <c r="BO7" s="302"/>
      <c r="BP7" s="302"/>
      <c r="BQ7" s="302"/>
      <c r="BR7" s="302">
        <f t="shared" si="11"/>
        <v>0</v>
      </c>
      <c r="BS7" s="342"/>
      <c r="BT7" s="342"/>
      <c r="BU7" s="342"/>
      <c r="BV7" s="342"/>
      <c r="BW7" s="342"/>
      <c r="BX7" s="342"/>
      <c r="BY7" s="342"/>
      <c r="BZ7" s="522">
        <f t="shared" si="12"/>
        <v>0</v>
      </c>
      <c r="CA7" s="522">
        <f t="shared" si="13"/>
        <v>0</v>
      </c>
      <c r="CB7" s="368"/>
    </row>
    <row r="8" spans="1:80" s="5" customFormat="1" ht="12" thickBot="1">
      <c r="A8" s="533">
        <f>'1-συμβολαια'!A8</f>
        <v>0</v>
      </c>
      <c r="B8" s="524" t="str">
        <f>'1-συμβολαια'!C8</f>
        <v>δανείου 7.893κ ΤΟΚΟΙ  {προπληρωθέντες VS υπερβάλλοντες}</v>
      </c>
      <c r="C8" s="498">
        <f>'5-αντίγρ'!AN8</f>
        <v>0</v>
      </c>
      <c r="D8" s="498">
        <f>'5-αντίγρ'!AM8</f>
        <v>0</v>
      </c>
      <c r="E8" s="525">
        <f>'6-μεταγρ'!Q8</f>
        <v>0</v>
      </c>
      <c r="F8" s="525">
        <f>'6-μεταγρ'!O8+'6-μεταγρ'!P8</f>
        <v>0</v>
      </c>
      <c r="G8" s="525">
        <f>'6-μεταγρ'!R8</f>
        <v>0</v>
      </c>
      <c r="H8" s="525">
        <f>'7-προςΔΟΥ'!W8</f>
        <v>0</v>
      </c>
      <c r="I8" s="527">
        <f>'7-προςΔΟΥ'!K8</f>
        <v>0</v>
      </c>
      <c r="J8" s="527"/>
      <c r="K8" s="525"/>
      <c r="L8" s="525"/>
      <c r="M8" s="525"/>
      <c r="N8" s="525"/>
      <c r="O8" s="525"/>
      <c r="P8" s="525"/>
      <c r="Q8" s="525"/>
      <c r="R8" s="525"/>
      <c r="S8" s="525"/>
      <c r="T8" s="525"/>
      <c r="U8" s="525"/>
      <c r="V8" s="525"/>
      <c r="W8" s="525"/>
      <c r="X8" s="525"/>
      <c r="Y8" s="525"/>
      <c r="Z8" s="526"/>
      <c r="AA8" s="525"/>
      <c r="AB8" s="525"/>
      <c r="AC8" s="525"/>
      <c r="AD8" s="526"/>
      <c r="AE8" s="526"/>
      <c r="AF8" s="525">
        <f t="shared" si="7"/>
        <v>0</v>
      </c>
      <c r="AG8" s="526"/>
      <c r="AH8" s="525"/>
      <c r="AI8" s="525"/>
      <c r="AJ8" s="525"/>
      <c r="AK8" s="525"/>
      <c r="AL8" s="525"/>
      <c r="AM8" s="525"/>
      <c r="AN8" s="525"/>
      <c r="AO8" s="525"/>
      <c r="AP8" s="525"/>
      <c r="AQ8" s="525"/>
      <c r="AR8" s="525"/>
      <c r="AS8" s="525"/>
      <c r="AT8" s="526"/>
      <c r="AU8" s="526"/>
      <c r="AV8" s="525">
        <f t="shared" si="8"/>
        <v>0</v>
      </c>
      <c r="AW8" s="525"/>
      <c r="AX8" s="526"/>
      <c r="AY8" s="525"/>
      <c r="AZ8" s="526"/>
      <c r="BA8" s="526"/>
      <c r="BB8" s="525">
        <f t="shared" si="9"/>
        <v>0</v>
      </c>
      <c r="BC8" s="526"/>
      <c r="BD8" s="526"/>
      <c r="BE8" s="525"/>
      <c r="BF8" s="525">
        <f t="shared" si="10"/>
        <v>0</v>
      </c>
      <c r="BG8" s="525"/>
      <c r="BH8" s="525"/>
      <c r="BI8" s="525"/>
      <c r="BJ8" s="525"/>
      <c r="BK8" s="525"/>
      <c r="BL8" s="525"/>
      <c r="BM8" s="525"/>
      <c r="BN8" s="525"/>
      <c r="BO8" s="525"/>
      <c r="BP8" s="525"/>
      <c r="BQ8" s="525"/>
      <c r="BR8" s="525">
        <f t="shared" si="11"/>
        <v>0</v>
      </c>
      <c r="BS8" s="525"/>
      <c r="BT8" s="525"/>
      <c r="BU8" s="525"/>
      <c r="BV8" s="525"/>
      <c r="BW8" s="525"/>
      <c r="BX8" s="525"/>
      <c r="BY8" s="525"/>
      <c r="BZ8" s="528">
        <f t="shared" si="12"/>
        <v>0</v>
      </c>
      <c r="CA8" s="528">
        <f t="shared" si="13"/>
        <v>0</v>
      </c>
      <c r="CB8" s="440"/>
    </row>
    <row r="9" spans="1:80">
      <c r="A9" s="556" t="s">
        <v>47</v>
      </c>
      <c r="B9" s="557"/>
      <c r="C9" s="40">
        <f t="shared" ref="C9:I9" si="14">SUM(C3:C8)</f>
        <v>50</v>
      </c>
      <c r="D9" s="40">
        <f t="shared" si="14"/>
        <v>3.96</v>
      </c>
      <c r="E9" s="40">
        <f t="shared" si="14"/>
        <v>14.8</v>
      </c>
      <c r="F9" s="40">
        <f t="shared" si="14"/>
        <v>3.96</v>
      </c>
      <c r="G9" s="40">
        <f t="shared" si="14"/>
        <v>0</v>
      </c>
      <c r="H9" s="40">
        <f t="shared" si="14"/>
        <v>0</v>
      </c>
      <c r="I9" s="40">
        <f t="shared" si="14"/>
        <v>0</v>
      </c>
      <c r="J9" s="260"/>
      <c r="K9" s="40">
        <f t="shared" ref="K9:AF9" si="15">SUM(K3:K8)</f>
        <v>0</v>
      </c>
      <c r="L9" s="40">
        <f t="shared" si="15"/>
        <v>0</v>
      </c>
      <c r="M9" s="40">
        <f t="shared" si="15"/>
        <v>0</v>
      </c>
      <c r="N9" s="40">
        <f t="shared" si="15"/>
        <v>0</v>
      </c>
      <c r="O9" s="40">
        <f t="shared" si="15"/>
        <v>0</v>
      </c>
      <c r="P9" s="40">
        <f t="shared" si="15"/>
        <v>0</v>
      </c>
      <c r="Q9" s="40">
        <f t="shared" si="15"/>
        <v>0</v>
      </c>
      <c r="R9" s="40">
        <f t="shared" si="15"/>
        <v>0</v>
      </c>
      <c r="S9" s="40">
        <f t="shared" si="15"/>
        <v>0</v>
      </c>
      <c r="T9" s="40">
        <f t="shared" si="15"/>
        <v>0</v>
      </c>
      <c r="U9" s="40">
        <f t="shared" si="15"/>
        <v>0</v>
      </c>
      <c r="V9" s="40">
        <f t="shared" si="15"/>
        <v>0</v>
      </c>
      <c r="W9" s="40">
        <f t="shared" si="15"/>
        <v>0</v>
      </c>
      <c r="X9" s="40">
        <f t="shared" si="15"/>
        <v>0</v>
      </c>
      <c r="Y9" s="40">
        <f t="shared" si="15"/>
        <v>0</v>
      </c>
      <c r="Z9" s="40">
        <f t="shared" si="15"/>
        <v>0</v>
      </c>
      <c r="AA9" s="40">
        <f t="shared" si="15"/>
        <v>0</v>
      </c>
      <c r="AB9" s="40">
        <f t="shared" si="15"/>
        <v>0</v>
      </c>
      <c r="AC9" s="40">
        <f t="shared" si="15"/>
        <v>0</v>
      </c>
      <c r="AD9" s="40">
        <f t="shared" si="15"/>
        <v>0</v>
      </c>
      <c r="AE9" s="40">
        <f t="shared" si="15"/>
        <v>0</v>
      </c>
      <c r="AF9" s="40">
        <f t="shared" si="15"/>
        <v>0</v>
      </c>
      <c r="AG9" s="40"/>
      <c r="AH9" s="40">
        <f t="shared" ref="AH9:AS9" si="16">SUM(AH3:AH8)</f>
        <v>0</v>
      </c>
      <c r="AI9" s="40">
        <f t="shared" si="16"/>
        <v>0</v>
      </c>
      <c r="AJ9" s="40">
        <f t="shared" si="16"/>
        <v>16</v>
      </c>
      <c r="AK9" s="40">
        <f t="shared" si="16"/>
        <v>0</v>
      </c>
      <c r="AL9" s="40">
        <f t="shared" si="16"/>
        <v>0</v>
      </c>
      <c r="AM9" s="262">
        <f t="shared" si="16"/>
        <v>0</v>
      </c>
      <c r="AN9" s="40">
        <f t="shared" si="16"/>
        <v>0</v>
      </c>
      <c r="AO9" s="40">
        <f t="shared" si="16"/>
        <v>0</v>
      </c>
      <c r="AP9" s="40">
        <f t="shared" si="16"/>
        <v>0</v>
      </c>
      <c r="AQ9" s="40">
        <f t="shared" si="16"/>
        <v>0</v>
      </c>
      <c r="AR9" s="40">
        <f t="shared" si="16"/>
        <v>0</v>
      </c>
      <c r="AS9" s="40">
        <f t="shared" si="16"/>
        <v>0</v>
      </c>
      <c r="AT9" s="40"/>
      <c r="AU9" s="40">
        <f t="shared" ref="AU9:BN9" si="17">SUM(AU3:AU8)</f>
        <v>0</v>
      </c>
      <c r="AV9" s="40">
        <f t="shared" si="17"/>
        <v>16</v>
      </c>
      <c r="AW9" s="40">
        <f t="shared" si="17"/>
        <v>21.32</v>
      </c>
      <c r="AX9" s="266">
        <f t="shared" si="17"/>
        <v>0</v>
      </c>
      <c r="AY9" s="40">
        <f t="shared" si="17"/>
        <v>21.32</v>
      </c>
      <c r="AZ9" s="266">
        <f t="shared" si="17"/>
        <v>0</v>
      </c>
      <c r="BA9" s="266">
        <f t="shared" si="17"/>
        <v>0</v>
      </c>
      <c r="BB9" s="40">
        <f t="shared" si="17"/>
        <v>42.64</v>
      </c>
      <c r="BC9" s="40">
        <f t="shared" si="17"/>
        <v>0</v>
      </c>
      <c r="BD9" s="266">
        <f t="shared" si="17"/>
        <v>0</v>
      </c>
      <c r="BE9" s="40">
        <f t="shared" si="17"/>
        <v>0</v>
      </c>
      <c r="BF9" s="40">
        <f t="shared" si="17"/>
        <v>0</v>
      </c>
      <c r="BG9" s="40">
        <f t="shared" si="17"/>
        <v>0</v>
      </c>
      <c r="BH9" s="40">
        <f t="shared" si="17"/>
        <v>0</v>
      </c>
      <c r="BI9" s="40">
        <f t="shared" si="17"/>
        <v>0</v>
      </c>
      <c r="BJ9" s="40">
        <f t="shared" si="17"/>
        <v>0</v>
      </c>
      <c r="BK9" s="40">
        <f t="shared" si="17"/>
        <v>0</v>
      </c>
      <c r="BL9" s="40">
        <f t="shared" si="17"/>
        <v>0</v>
      </c>
      <c r="BM9" s="40">
        <f t="shared" si="17"/>
        <v>0</v>
      </c>
      <c r="BN9" s="40">
        <f t="shared" si="17"/>
        <v>0</v>
      </c>
      <c r="BO9" s="40">
        <f t="shared" ref="BO9:BP9" si="18">SUM(BO3:BO8)</f>
        <v>0.6</v>
      </c>
      <c r="BP9" s="40">
        <f t="shared" si="18"/>
        <v>0.4</v>
      </c>
      <c r="BQ9" s="40">
        <f>SUM(BQ3:BQ8)</f>
        <v>0</v>
      </c>
      <c r="BR9" s="40">
        <f>SUM(BR3:BR8)</f>
        <v>1</v>
      </c>
      <c r="BS9" s="40"/>
      <c r="BT9" s="40"/>
      <c r="BU9" s="40"/>
      <c r="BV9" s="40"/>
      <c r="BW9" s="40"/>
      <c r="BX9" s="40"/>
      <c r="BY9" s="40"/>
      <c r="BZ9" s="40">
        <f>SUM(BZ3:BZ8)</f>
        <v>116.52000000000001</v>
      </c>
      <c r="CA9" s="40">
        <f>SUM(CA3:CA8)</f>
        <v>7.92</v>
      </c>
      <c r="CB9" s="266"/>
    </row>
    <row r="10" spans="1:80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</row>
    <row r="11" spans="1:80" ht="11.25" customHeight="1">
      <c r="C11" s="142"/>
      <c r="D11" s="142"/>
      <c r="E11" s="2"/>
      <c r="F11" s="2"/>
      <c r="G11" s="2"/>
      <c r="H11" s="2"/>
      <c r="I11" s="2"/>
      <c r="J11" s="2"/>
      <c r="K11" s="178" t="s">
        <v>481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18" t="s">
        <v>495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170" t="s">
        <v>188</v>
      </c>
      <c r="AX11" s="2"/>
      <c r="AY11" s="2"/>
      <c r="AZ11" s="2"/>
      <c r="BA11" s="2"/>
      <c r="BB11" s="2"/>
      <c r="BC11" s="170" t="s">
        <v>200</v>
      </c>
      <c r="BD11" s="2"/>
      <c r="BE11" s="2"/>
      <c r="BF11" s="2"/>
      <c r="BG11" s="170" t="s">
        <v>213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517</v>
      </c>
      <c r="BT11" s="2"/>
      <c r="BU11" s="2"/>
      <c r="BV11" s="2"/>
      <c r="BW11" s="2"/>
      <c r="BX11" s="2"/>
      <c r="BY11" s="2"/>
      <c r="BZ11" s="2"/>
      <c r="CA11" s="2"/>
      <c r="CB11" s="2"/>
    </row>
    <row r="12" spans="1:80" ht="11.25" customHeight="1">
      <c r="C12" s="142"/>
      <c r="D12" s="142"/>
      <c r="E12" s="2"/>
      <c r="F12" s="2"/>
      <c r="G12" s="2"/>
      <c r="H12" s="2"/>
      <c r="I12" s="2"/>
      <c r="J12" s="2"/>
      <c r="K12" s="4"/>
      <c r="L12" s="344" t="s">
        <v>485</v>
      </c>
      <c r="M12" s="345"/>
      <c r="N12" s="345"/>
      <c r="O12" s="345"/>
      <c r="P12" s="345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178" t="s">
        <v>496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65" t="s">
        <v>191</v>
      </c>
      <c r="AY12" s="2"/>
      <c r="AZ12" s="2"/>
      <c r="BA12" s="2"/>
      <c r="BB12" s="2"/>
      <c r="BC12" s="2"/>
      <c r="BD12" s="264" t="s">
        <v>201</v>
      </c>
      <c r="BE12" s="2"/>
      <c r="BF12" s="2"/>
      <c r="BG12" s="2"/>
      <c r="BH12" s="189" t="s">
        <v>216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518</v>
      </c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42"/>
      <c r="D13" s="142"/>
      <c r="E13" s="2"/>
      <c r="F13" s="2"/>
      <c r="G13" s="2"/>
      <c r="H13" s="2"/>
      <c r="I13" s="2"/>
      <c r="J13" s="2"/>
      <c r="K13" s="4"/>
      <c r="L13" s="345"/>
      <c r="M13" s="344" t="s">
        <v>486</v>
      </c>
      <c r="N13" s="345"/>
      <c r="O13" s="345"/>
      <c r="P13" s="345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18" t="s">
        <v>497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4" t="s">
        <v>189</v>
      </c>
      <c r="AZ13" s="2"/>
      <c r="BA13" s="2"/>
      <c r="BB13" s="2"/>
      <c r="BC13" s="2"/>
      <c r="BD13" s="2"/>
      <c r="BE13" s="170" t="s">
        <v>202</v>
      </c>
      <c r="BF13" s="2"/>
      <c r="BG13" s="2"/>
      <c r="BH13" s="2"/>
      <c r="BI13" s="170" t="s">
        <v>217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31</v>
      </c>
      <c r="BV13" s="2"/>
      <c r="BW13" s="2"/>
      <c r="BX13" s="2"/>
      <c r="BY13" s="2"/>
      <c r="BZ13" s="2"/>
      <c r="CA13" s="2"/>
      <c r="CB13" s="2"/>
    </row>
    <row r="14" spans="1:80" ht="11.25" customHeight="1">
      <c r="C14" s="142"/>
      <c r="D14" s="142"/>
      <c r="E14" s="2"/>
      <c r="F14" s="2"/>
      <c r="G14" s="2"/>
      <c r="H14" s="2"/>
      <c r="I14" s="2"/>
      <c r="J14" s="2"/>
      <c r="K14" s="4"/>
      <c r="L14" s="345"/>
      <c r="M14" s="345"/>
      <c r="N14" s="345" t="s">
        <v>487</v>
      </c>
      <c r="O14" s="345"/>
      <c r="P14" s="345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125" t="s">
        <v>498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65" t="s">
        <v>190</v>
      </c>
      <c r="BA14" s="2"/>
      <c r="BB14" s="2"/>
      <c r="BC14" s="2"/>
      <c r="BD14" s="2"/>
      <c r="BE14" s="2"/>
      <c r="BF14" s="2"/>
      <c r="BG14" s="2"/>
      <c r="BH14" s="2"/>
      <c r="BI14" s="2"/>
      <c r="BJ14" s="189" t="s">
        <v>219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519</v>
      </c>
      <c r="BW14" s="2"/>
      <c r="BX14" s="2"/>
      <c r="BY14" s="2"/>
      <c r="BZ14" s="2"/>
      <c r="CA14" s="2"/>
      <c r="CB14" s="2"/>
    </row>
    <row r="15" spans="1:80" ht="11.25" customHeight="1">
      <c r="C15" s="142"/>
      <c r="D15" s="142"/>
      <c r="E15" s="2"/>
      <c r="F15" s="2"/>
      <c r="G15" s="2"/>
      <c r="H15" s="2"/>
      <c r="I15" s="8" t="s">
        <v>540</v>
      </c>
      <c r="J15" s="2"/>
      <c r="K15" s="4"/>
      <c r="L15" s="4"/>
      <c r="M15" s="4"/>
      <c r="N15" s="4"/>
      <c r="O15" s="4" t="s">
        <v>488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18" t="s">
        <v>499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4" t="s">
        <v>197</v>
      </c>
      <c r="BB15" s="2"/>
      <c r="BC15" s="2"/>
      <c r="BD15" s="2"/>
      <c r="BE15" s="2"/>
      <c r="BF15" s="2"/>
      <c r="BG15" s="2"/>
      <c r="BH15" s="2"/>
      <c r="BI15" s="2"/>
      <c r="BJ15" s="2"/>
      <c r="BK15" s="170" t="s">
        <v>220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59</v>
      </c>
      <c r="BX15" s="2"/>
      <c r="BY15" s="2"/>
      <c r="BZ15" s="3"/>
      <c r="CA15" s="3"/>
    </row>
    <row r="16" spans="1:80" ht="11.25" customHeight="1">
      <c r="C16" s="142"/>
      <c r="D16" s="142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489</v>
      </c>
      <c r="Q16" s="4"/>
      <c r="R16" s="4"/>
      <c r="S16" s="4"/>
      <c r="T16" s="191"/>
      <c r="U16" s="191"/>
      <c r="V16" s="191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63" t="s">
        <v>500</v>
      </c>
      <c r="AN16" s="125"/>
      <c r="AO16" s="125"/>
      <c r="AP16" s="125"/>
      <c r="AQ16" s="125"/>
      <c r="AR16" s="125"/>
      <c r="AS16" s="125"/>
      <c r="AT16" s="125"/>
      <c r="AU16" s="125"/>
      <c r="AV16" s="2"/>
      <c r="AW16" s="2"/>
      <c r="AX16" s="2"/>
      <c r="AY16" s="2"/>
      <c r="AZ16" s="2"/>
      <c r="BA16" s="2"/>
      <c r="BB16" s="2"/>
      <c r="BC16" s="2"/>
      <c r="BD16" s="2"/>
      <c r="BE16" s="170" t="s">
        <v>208</v>
      </c>
      <c r="BF16" s="2"/>
      <c r="BG16" s="2"/>
      <c r="BH16" s="2"/>
      <c r="BI16" s="2"/>
      <c r="BJ16" s="2"/>
      <c r="BK16" s="2"/>
      <c r="BL16" s="189" t="s">
        <v>221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 ht="11.25" customHeight="1">
      <c r="C17" s="142"/>
      <c r="D17" s="142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457</v>
      </c>
      <c r="R17" s="4"/>
      <c r="S17" s="4"/>
      <c r="T17" s="191"/>
      <c r="U17" s="191"/>
      <c r="V17" s="191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177" t="s">
        <v>501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>
        <v>3.26</v>
      </c>
      <c r="AZ17" s="2"/>
      <c r="BA17" s="2"/>
      <c r="BB17" s="2"/>
      <c r="BC17" s="2"/>
      <c r="BD17" s="2"/>
      <c r="BE17" s="265" t="s">
        <v>206</v>
      </c>
      <c r="BF17" s="2"/>
      <c r="BG17" s="2"/>
      <c r="BH17" s="2"/>
      <c r="BI17" s="2"/>
      <c r="BJ17" s="2"/>
      <c r="BK17" s="2"/>
      <c r="BL17" s="189"/>
      <c r="BM17" s="170" t="s">
        <v>222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 ht="11.25" customHeight="1">
      <c r="C18" s="142"/>
      <c r="D18" s="142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170" t="s">
        <v>459</v>
      </c>
      <c r="S18" s="4"/>
      <c r="T18" s="191"/>
      <c r="U18" s="191"/>
      <c r="V18" s="191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125" t="s">
        <v>446</v>
      </c>
      <c r="AP18" s="125"/>
      <c r="AQ18" s="125"/>
      <c r="AR18" s="125"/>
      <c r="AS18" s="2"/>
      <c r="AT18" s="2"/>
      <c r="AU18" s="2"/>
      <c r="AV18" s="2"/>
      <c r="AW18" s="2"/>
      <c r="AX18" s="2"/>
      <c r="AY18" s="2">
        <v>7.4</v>
      </c>
      <c r="AZ18" s="2"/>
      <c r="BA18" s="2"/>
      <c r="BB18" s="2"/>
      <c r="BC18" s="2"/>
      <c r="BD18" s="2"/>
      <c r="BE18" s="170" t="s">
        <v>207</v>
      </c>
      <c r="BF18" s="2"/>
      <c r="BG18" s="2"/>
      <c r="BH18" s="2"/>
      <c r="BI18" s="2"/>
      <c r="BJ18" s="2"/>
      <c r="BK18" s="2"/>
      <c r="BL18" s="189"/>
      <c r="BM18" s="4"/>
      <c r="BN18" s="189" t="s">
        <v>523</v>
      </c>
      <c r="BO18" s="189"/>
      <c r="BP18" s="189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>
      <c r="C19" s="84"/>
      <c r="D19" s="84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191" t="s">
        <v>491</v>
      </c>
      <c r="T19" s="191"/>
      <c r="U19" s="191"/>
      <c r="V19" s="191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177" t="s">
        <v>502</v>
      </c>
      <c r="AQ19" s="2"/>
      <c r="AR19" s="177"/>
      <c r="AS19" s="2"/>
      <c r="AT19" s="2"/>
      <c r="AU19" s="2"/>
      <c r="AV19" s="2"/>
      <c r="AW19" s="2"/>
      <c r="AX19" s="2"/>
      <c r="AY19" s="2">
        <f>SUM(AY17:AY18)</f>
        <v>10.66</v>
      </c>
      <c r="AZ19" s="2"/>
      <c r="BA19" s="2"/>
      <c r="BB19" s="2"/>
      <c r="BC19" s="2"/>
      <c r="BD19" s="2"/>
      <c r="BE19" s="189" t="s">
        <v>209</v>
      </c>
      <c r="BF19" s="2"/>
      <c r="BG19" s="2"/>
      <c r="BH19" s="2"/>
      <c r="BI19" s="2"/>
      <c r="BJ19" s="2"/>
      <c r="BK19" s="2"/>
      <c r="BL19" s="2"/>
      <c r="BM19" s="2"/>
      <c r="BN19" s="2"/>
      <c r="BO19" s="170" t="s">
        <v>434</v>
      </c>
      <c r="BP19" s="170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>
      <c r="C20" s="84"/>
      <c r="D20" s="84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4" t="s">
        <v>492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89"/>
      <c r="AP20" s="89"/>
      <c r="AQ20" s="125" t="s">
        <v>460</v>
      </c>
      <c r="AR20" s="125"/>
      <c r="AS20" s="89"/>
      <c r="AT20" s="89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401" t="s">
        <v>257</v>
      </c>
      <c r="BF20" s="2"/>
      <c r="BG20" s="2"/>
      <c r="BH20" s="2"/>
      <c r="BI20" s="2"/>
      <c r="BJ20" s="2"/>
      <c r="BK20" s="2"/>
      <c r="BL20" s="2"/>
      <c r="BM20" s="2"/>
      <c r="BN20" s="399"/>
      <c r="BO20" s="399"/>
      <c r="BP20" s="191" t="s">
        <v>433</v>
      </c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4"/>
      <c r="D21" s="84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345" t="s">
        <v>493</v>
      </c>
      <c r="V21" s="191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89"/>
      <c r="AO21" s="89"/>
      <c r="AP21" s="89"/>
      <c r="AQ21" s="2"/>
      <c r="AR21" s="125" t="s">
        <v>503</v>
      </c>
      <c r="AS21" s="125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402" t="s">
        <v>258</v>
      </c>
      <c r="BF21" s="2"/>
      <c r="BG21" s="2"/>
      <c r="BH21" s="2"/>
      <c r="BI21" s="2"/>
      <c r="BJ21" s="2"/>
      <c r="BK21" s="2"/>
      <c r="BL21" s="2"/>
      <c r="BM21" s="399"/>
      <c r="BN21" s="399"/>
      <c r="BO21" s="399"/>
      <c r="BP21" s="399"/>
      <c r="BQ21" s="170" t="s">
        <v>465</v>
      </c>
      <c r="BR21" s="399"/>
      <c r="BS21" s="399"/>
      <c r="BT21" s="399"/>
      <c r="BU21" s="399"/>
      <c r="BV21" s="399"/>
      <c r="BW21" s="399"/>
      <c r="BX21" s="399"/>
      <c r="BY21" s="399"/>
      <c r="BZ21" s="89"/>
      <c r="CA21" s="3"/>
    </row>
    <row r="22" spans="3:79">
      <c r="C22" s="84"/>
      <c r="D22" s="84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4"/>
      <c r="P22" s="4"/>
      <c r="Q22" s="4"/>
      <c r="R22" s="4"/>
      <c r="S22" s="4"/>
      <c r="T22" s="4"/>
      <c r="U22" s="4"/>
      <c r="V22" s="170" t="s">
        <v>443</v>
      </c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89"/>
      <c r="AK22" s="89"/>
      <c r="AL22" s="89"/>
      <c r="AM22" s="89"/>
      <c r="AN22" s="89"/>
      <c r="AO22" s="89"/>
      <c r="AP22" s="89"/>
      <c r="AQ22" s="2"/>
      <c r="AR22" s="2"/>
      <c r="AS22" s="177" t="s">
        <v>504</v>
      </c>
      <c r="AT22" s="2"/>
      <c r="AU22" s="2"/>
      <c r="AV22" s="2"/>
      <c r="AW22" s="89"/>
      <c r="AX22" s="89"/>
      <c r="AY22" s="89"/>
      <c r="AZ22" s="89"/>
      <c r="BA22" s="89"/>
      <c r="BB22" s="89"/>
      <c r="BC22" s="89"/>
      <c r="BD22" s="89"/>
      <c r="BE22" s="401" t="s">
        <v>259</v>
      </c>
      <c r="BF22" s="399"/>
      <c r="BG22" s="399"/>
      <c r="BH22" s="399"/>
      <c r="BI22" s="399"/>
      <c r="BJ22" s="399"/>
      <c r="BK22" s="399"/>
      <c r="BL22" s="399"/>
      <c r="BM22" s="399"/>
      <c r="BN22" s="399"/>
      <c r="BO22" s="399"/>
      <c r="BP22" s="399"/>
      <c r="BQ22" s="399"/>
      <c r="BR22" s="399"/>
      <c r="BS22" s="399"/>
      <c r="BT22" s="399"/>
      <c r="BU22" s="399"/>
      <c r="BV22" s="399"/>
      <c r="BW22" s="399"/>
      <c r="BX22" s="399"/>
      <c r="BY22" s="399"/>
      <c r="BZ22" s="3"/>
      <c r="CA22" s="3"/>
    </row>
    <row r="23" spans="3:79">
      <c r="C23" s="84"/>
      <c r="D23" s="84"/>
      <c r="K23" s="89"/>
      <c r="L23" s="89"/>
      <c r="M23" s="89"/>
      <c r="N23" s="89"/>
      <c r="O23" s="89"/>
      <c r="P23" s="89"/>
      <c r="Q23" s="89"/>
      <c r="R23" s="89"/>
      <c r="S23" s="4"/>
      <c r="T23" s="4"/>
      <c r="U23" s="4"/>
      <c r="V23" s="4"/>
      <c r="W23" s="191" t="s">
        <v>482</v>
      </c>
      <c r="X23" s="4"/>
      <c r="Y23" s="4"/>
      <c r="Z23" s="4"/>
      <c r="AA23" s="4"/>
      <c r="AB23" s="4"/>
      <c r="AC23" s="4"/>
      <c r="AD23" s="4"/>
      <c r="AE23" s="4"/>
      <c r="AF23" s="2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399"/>
      <c r="BF23" s="399"/>
      <c r="BG23" s="399"/>
      <c r="BH23" s="399"/>
      <c r="BI23" s="399"/>
      <c r="BJ23" s="399"/>
      <c r="BK23" s="399"/>
      <c r="BL23" s="399"/>
      <c r="BM23" s="399"/>
      <c r="BN23" s="399"/>
      <c r="BO23" s="399"/>
      <c r="BP23" s="399"/>
      <c r="BQ23" s="399"/>
      <c r="BR23" s="399"/>
      <c r="BS23" s="399"/>
      <c r="BT23" s="399"/>
      <c r="BU23" s="399"/>
      <c r="BV23" s="399"/>
      <c r="BW23" s="399"/>
      <c r="BX23" s="399"/>
      <c r="BY23" s="399"/>
      <c r="BZ23" s="3"/>
      <c r="CA23" s="3"/>
    </row>
    <row r="24" spans="3:79">
      <c r="C24" s="84"/>
      <c r="D24" s="84"/>
      <c r="M24" s="89"/>
      <c r="N24" s="89"/>
      <c r="O24" s="89"/>
      <c r="P24" s="89"/>
      <c r="Q24" s="89"/>
      <c r="R24" s="89"/>
      <c r="S24" s="4"/>
      <c r="T24" s="4"/>
      <c r="U24" s="4"/>
      <c r="V24" s="4"/>
      <c r="W24" s="4"/>
      <c r="X24" s="191" t="s">
        <v>490</v>
      </c>
      <c r="Y24" s="4"/>
      <c r="Z24" s="4"/>
      <c r="AA24" s="4"/>
      <c r="AB24" s="4"/>
      <c r="AC24" s="4"/>
      <c r="AD24" s="4"/>
      <c r="AE24" s="4"/>
      <c r="AF24" s="2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399"/>
      <c r="BF24" s="399"/>
      <c r="BG24" s="399"/>
      <c r="BH24" s="399"/>
      <c r="BI24" s="399"/>
      <c r="BJ24" s="399"/>
      <c r="BK24" s="399"/>
      <c r="BL24" s="399"/>
      <c r="BM24" s="399"/>
      <c r="BN24" s="399"/>
      <c r="BO24" s="399"/>
      <c r="BP24" s="399"/>
      <c r="BQ24" s="399"/>
      <c r="BR24" s="399"/>
      <c r="BS24" s="399"/>
      <c r="BT24" s="399"/>
      <c r="BU24" s="399"/>
      <c r="BV24" s="399"/>
      <c r="BW24" s="399"/>
      <c r="BX24" s="399"/>
      <c r="BY24" s="399"/>
      <c r="BZ24" s="3"/>
      <c r="CA24" s="3"/>
    </row>
    <row r="25" spans="3:79">
      <c r="C25" s="84"/>
      <c r="D25" s="84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4"/>
      <c r="X25" s="4"/>
      <c r="Y25" s="4" t="s">
        <v>483</v>
      </c>
      <c r="Z25" s="4"/>
      <c r="AA25" s="4"/>
      <c r="AB25" s="4"/>
      <c r="AC25" s="4"/>
      <c r="AD25" s="4"/>
      <c r="AE25" s="4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399"/>
      <c r="BF25" s="399"/>
      <c r="BG25" s="399"/>
      <c r="BH25" s="399"/>
      <c r="BI25" s="399"/>
      <c r="BJ25" s="399"/>
      <c r="BK25" s="399"/>
      <c r="BL25" s="399"/>
      <c r="BM25" s="399"/>
      <c r="BN25" s="399"/>
      <c r="BO25" s="399"/>
      <c r="BP25" s="399"/>
      <c r="BQ25" s="399"/>
      <c r="BR25" s="399"/>
      <c r="BS25" s="399"/>
      <c r="BT25" s="399"/>
      <c r="BU25" s="399"/>
      <c r="BV25" s="399"/>
      <c r="BW25" s="399"/>
      <c r="BX25" s="399"/>
      <c r="BY25" s="399"/>
      <c r="BZ25" s="3"/>
      <c r="CA25" s="3"/>
    </row>
    <row r="26" spans="3:79">
      <c r="C26" s="84"/>
      <c r="D26" s="84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4"/>
      <c r="X26" s="4"/>
      <c r="Y26" s="4"/>
      <c r="Z26" s="190" t="s">
        <v>408</v>
      </c>
      <c r="AA26" s="4"/>
      <c r="AB26" s="4"/>
      <c r="AC26" s="4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399"/>
      <c r="BF26" s="399"/>
      <c r="BG26" s="399"/>
      <c r="BH26" s="399"/>
      <c r="BI26" s="399"/>
      <c r="BJ26" s="399"/>
      <c r="BK26" s="399"/>
      <c r="BL26" s="399"/>
      <c r="BM26" s="399"/>
      <c r="BN26" s="399"/>
      <c r="BO26" s="399"/>
      <c r="BP26" s="399"/>
      <c r="BQ26" s="399"/>
      <c r="BR26" s="399"/>
      <c r="BS26" s="399"/>
      <c r="BT26" s="399"/>
      <c r="BU26" s="399"/>
      <c r="BV26" s="399"/>
      <c r="BW26" s="399"/>
      <c r="BX26" s="399"/>
      <c r="BY26" s="399"/>
      <c r="BZ26" s="3"/>
      <c r="CA26" s="3"/>
    </row>
    <row r="27" spans="3:79"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4"/>
      <c r="X27" s="4"/>
      <c r="Y27" s="4"/>
      <c r="Z27" s="4"/>
      <c r="AA27" s="191" t="s">
        <v>484</v>
      </c>
      <c r="AB27" s="89"/>
      <c r="AC27" s="39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399"/>
      <c r="BF27" s="399"/>
      <c r="BG27" s="399"/>
      <c r="BH27" s="399"/>
      <c r="BI27" s="399"/>
      <c r="BJ27" s="399"/>
      <c r="BK27" s="399"/>
      <c r="BL27" s="399"/>
      <c r="BM27" s="399"/>
      <c r="BN27" s="399"/>
      <c r="BO27" s="399"/>
      <c r="BP27" s="399"/>
      <c r="BQ27" s="399"/>
      <c r="BR27" s="399"/>
      <c r="BS27" s="399"/>
      <c r="BT27" s="399"/>
      <c r="BU27" s="399"/>
      <c r="BV27" s="399"/>
      <c r="BW27" s="399"/>
      <c r="BX27" s="399"/>
      <c r="BY27" s="399"/>
    </row>
    <row r="28" spans="3:79">
      <c r="L28" s="3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170" t="s">
        <v>463</v>
      </c>
      <c r="AC28" s="39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399"/>
      <c r="BF28" s="399"/>
      <c r="BG28" s="399"/>
      <c r="BH28" s="399"/>
      <c r="BI28" s="399"/>
      <c r="BJ28" s="399"/>
      <c r="BK28" s="399"/>
      <c r="BL28" s="399"/>
      <c r="BM28" s="399"/>
      <c r="BN28" s="399"/>
      <c r="BO28" s="399"/>
      <c r="BP28" s="399"/>
      <c r="BQ28" s="399"/>
      <c r="BR28" s="399"/>
      <c r="BS28" s="399"/>
      <c r="BT28" s="399"/>
      <c r="BU28" s="399"/>
      <c r="BV28" s="399"/>
      <c r="BW28" s="399"/>
      <c r="BX28" s="399"/>
      <c r="BY28" s="399"/>
    </row>
    <row r="29" spans="3:79">
      <c r="L29" s="3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191" t="s">
        <v>494</v>
      </c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399"/>
      <c r="BF29" s="399"/>
      <c r="BG29" s="399"/>
      <c r="BH29" s="399"/>
      <c r="BI29" s="399"/>
      <c r="BJ29" s="399"/>
      <c r="BK29" s="399"/>
      <c r="BL29" s="399"/>
      <c r="BM29" s="399"/>
      <c r="BN29" s="399"/>
      <c r="BO29" s="399"/>
      <c r="BP29" s="399"/>
      <c r="BQ29" s="399"/>
      <c r="BR29" s="399"/>
      <c r="BS29" s="399"/>
      <c r="BT29" s="399"/>
      <c r="BU29" s="399"/>
      <c r="BV29" s="399"/>
      <c r="BW29" s="399"/>
      <c r="BX29" s="399"/>
      <c r="BY29" s="399"/>
    </row>
    <row r="30" spans="3:79">
      <c r="L30" s="3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39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399"/>
      <c r="BF30" s="399"/>
      <c r="BG30" s="399"/>
      <c r="BH30" s="399"/>
      <c r="BI30" s="399"/>
      <c r="BJ30" s="399"/>
      <c r="BK30" s="399"/>
      <c r="BL30" s="399"/>
      <c r="BM30" s="399"/>
      <c r="BN30" s="399"/>
      <c r="BO30" s="399"/>
      <c r="BP30" s="399"/>
      <c r="BQ30" s="399"/>
      <c r="BR30" s="399"/>
      <c r="BS30" s="399"/>
      <c r="BT30" s="399"/>
      <c r="BU30" s="399"/>
      <c r="BV30" s="399"/>
      <c r="BW30" s="399"/>
      <c r="BX30" s="399"/>
      <c r="BY30" s="399"/>
    </row>
    <row r="31" spans="3:79"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39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399"/>
      <c r="BF31" s="399"/>
      <c r="BG31" s="399"/>
      <c r="BH31" s="399"/>
      <c r="BI31" s="399"/>
      <c r="BJ31" s="399"/>
      <c r="BK31" s="399"/>
      <c r="BL31" s="399"/>
      <c r="BM31" s="399"/>
      <c r="BN31" s="399"/>
      <c r="BO31" s="399"/>
      <c r="BP31" s="399"/>
      <c r="BQ31" s="399"/>
      <c r="BR31" s="399"/>
      <c r="BS31" s="399"/>
      <c r="BT31" s="399"/>
      <c r="BU31" s="399"/>
      <c r="BV31" s="399"/>
      <c r="BW31" s="399"/>
      <c r="BX31" s="399"/>
      <c r="BY31" s="399"/>
    </row>
    <row r="32" spans="3:79"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39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399"/>
      <c r="BF32" s="399"/>
      <c r="BG32" s="399"/>
      <c r="BH32" s="399"/>
      <c r="BI32" s="399"/>
      <c r="BJ32" s="399"/>
      <c r="BK32" s="399"/>
      <c r="BL32" s="399"/>
      <c r="BM32" s="399"/>
      <c r="BN32" s="399"/>
      <c r="BO32" s="399"/>
      <c r="BP32" s="399"/>
      <c r="BQ32" s="399"/>
      <c r="BR32" s="399"/>
      <c r="BS32" s="399"/>
      <c r="BT32" s="399"/>
      <c r="BU32" s="399"/>
      <c r="BV32" s="399"/>
      <c r="BW32" s="399"/>
      <c r="BX32" s="399"/>
      <c r="BY32" s="399"/>
    </row>
    <row r="33" spans="13:77"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39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399"/>
      <c r="BF33" s="399"/>
      <c r="BG33" s="399"/>
      <c r="BH33" s="399"/>
      <c r="BI33" s="399"/>
      <c r="BJ33" s="399"/>
      <c r="BK33" s="399"/>
      <c r="BL33" s="399"/>
      <c r="BM33" s="399"/>
      <c r="BN33" s="399"/>
      <c r="BO33" s="399"/>
      <c r="BP33" s="399"/>
      <c r="BQ33" s="399"/>
      <c r="BR33" s="399"/>
      <c r="BS33" s="399"/>
      <c r="BT33" s="399"/>
      <c r="BU33" s="399"/>
      <c r="BV33" s="399"/>
      <c r="BW33" s="399"/>
      <c r="BX33" s="399"/>
      <c r="BY33" s="399"/>
    </row>
    <row r="34" spans="13:77"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39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399"/>
      <c r="BF34" s="399"/>
      <c r="BG34" s="399"/>
      <c r="BH34" s="399"/>
      <c r="BI34" s="399"/>
      <c r="BJ34" s="399"/>
      <c r="BK34" s="399"/>
      <c r="BL34" s="399"/>
      <c r="BM34" s="399"/>
      <c r="BN34" s="399"/>
      <c r="BO34" s="399"/>
      <c r="BP34" s="399"/>
      <c r="BQ34" s="399"/>
      <c r="BR34" s="399"/>
      <c r="BS34" s="399"/>
      <c r="BT34" s="399"/>
      <c r="BU34" s="399"/>
      <c r="BV34" s="399"/>
      <c r="BW34" s="399"/>
      <c r="BX34" s="399"/>
      <c r="BY34" s="399"/>
    </row>
    <row r="35" spans="13:77"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39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399"/>
      <c r="BF35" s="399"/>
      <c r="BG35" s="399"/>
      <c r="BH35" s="399"/>
      <c r="BI35" s="399"/>
      <c r="BJ35" s="399"/>
      <c r="BK35" s="399"/>
      <c r="BL35" s="399"/>
      <c r="BM35" s="399"/>
      <c r="BN35" s="399"/>
      <c r="BO35" s="399"/>
      <c r="BP35" s="399"/>
      <c r="BQ35" s="399"/>
      <c r="BR35" s="399"/>
      <c r="BS35" s="399"/>
      <c r="BT35" s="399"/>
      <c r="BU35" s="399"/>
      <c r="BV35" s="399"/>
      <c r="BW35" s="399"/>
      <c r="BX35" s="399"/>
      <c r="BY35" s="399"/>
    </row>
    <row r="36" spans="13:77"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39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399"/>
      <c r="BF36" s="399"/>
      <c r="BG36" s="399"/>
      <c r="BH36" s="399"/>
      <c r="BI36" s="399"/>
      <c r="BJ36" s="399"/>
      <c r="BK36" s="399"/>
      <c r="BL36" s="399"/>
      <c r="BM36" s="399"/>
      <c r="BN36" s="399"/>
      <c r="BO36" s="399"/>
      <c r="BP36" s="399"/>
      <c r="BQ36" s="399"/>
      <c r="BR36" s="399"/>
      <c r="BS36" s="399"/>
      <c r="BT36" s="399"/>
      <c r="BU36" s="399"/>
      <c r="BV36" s="399"/>
      <c r="BW36" s="399"/>
      <c r="BX36" s="399"/>
      <c r="BY36" s="399"/>
    </row>
    <row r="37" spans="13:77"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39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399"/>
      <c r="BF37" s="399"/>
      <c r="BG37" s="399"/>
      <c r="BH37" s="399"/>
      <c r="BI37" s="399"/>
      <c r="BJ37" s="399"/>
      <c r="BK37" s="399"/>
      <c r="BL37" s="399"/>
      <c r="BM37" s="399"/>
      <c r="BN37" s="399"/>
      <c r="BO37" s="399"/>
      <c r="BP37" s="399"/>
      <c r="BQ37" s="399"/>
      <c r="BR37" s="399"/>
      <c r="BS37" s="399"/>
      <c r="BT37" s="399"/>
      <c r="BU37" s="399"/>
      <c r="BV37" s="399"/>
      <c r="BW37" s="399"/>
      <c r="BX37" s="399"/>
      <c r="BY37" s="399"/>
    </row>
    <row r="38" spans="13:77"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39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399"/>
      <c r="BF38" s="399"/>
      <c r="BG38" s="399"/>
      <c r="BH38" s="399"/>
      <c r="BI38" s="399"/>
      <c r="BJ38" s="399"/>
      <c r="BK38" s="399"/>
      <c r="BL38" s="399"/>
      <c r="BM38" s="399"/>
      <c r="BN38" s="399"/>
      <c r="BO38" s="399"/>
      <c r="BP38" s="399"/>
      <c r="BQ38" s="399"/>
      <c r="BR38" s="399"/>
      <c r="BS38" s="399"/>
      <c r="BT38" s="399"/>
      <c r="BU38" s="399"/>
      <c r="BV38" s="399"/>
      <c r="BW38" s="399"/>
      <c r="BX38" s="399"/>
      <c r="BY38" s="399"/>
    </row>
    <row r="39" spans="13:77"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39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399"/>
      <c r="BF39" s="399"/>
      <c r="BG39" s="399"/>
      <c r="BH39" s="399"/>
      <c r="BI39" s="399"/>
      <c r="BJ39" s="399"/>
      <c r="BK39" s="399"/>
      <c r="BL39" s="399"/>
      <c r="BM39" s="399"/>
      <c r="BN39" s="399"/>
      <c r="BO39" s="399"/>
      <c r="BP39" s="399"/>
      <c r="BQ39" s="399"/>
      <c r="BR39" s="399"/>
      <c r="BS39" s="399"/>
      <c r="BT39" s="399"/>
      <c r="BU39" s="399"/>
      <c r="BV39" s="399"/>
      <c r="BW39" s="399"/>
      <c r="BX39" s="399"/>
      <c r="BY39" s="399"/>
    </row>
    <row r="40" spans="13:77"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39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399"/>
      <c r="BF40" s="399"/>
      <c r="BG40" s="399"/>
      <c r="BH40" s="399"/>
      <c r="BI40" s="399"/>
      <c r="BJ40" s="399"/>
      <c r="BK40" s="399"/>
      <c r="BL40" s="399"/>
      <c r="BM40" s="399"/>
      <c r="BN40" s="399"/>
      <c r="BO40" s="399"/>
      <c r="BP40" s="399"/>
      <c r="BQ40" s="399"/>
      <c r="BR40" s="399"/>
      <c r="BS40" s="399"/>
      <c r="BT40" s="399"/>
      <c r="BU40" s="399"/>
      <c r="BV40" s="399"/>
      <c r="BW40" s="399"/>
      <c r="BX40" s="399"/>
      <c r="BY40" s="399"/>
    </row>
  </sheetData>
  <mergeCells count="14">
    <mergeCell ref="BZ1:CB1"/>
    <mergeCell ref="A9:B9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5"/>
  <sheetViews>
    <sheetView workbookViewId="0">
      <pane ySplit="2" topLeftCell="A3" activePane="bottomLeft" state="frozen"/>
      <selection pane="bottomLeft" activeCell="M32" sqref="M32"/>
    </sheetView>
  </sheetViews>
  <sheetFormatPr defaultRowHeight="11.25"/>
  <cols>
    <col min="1" max="1" width="7.28515625" style="8" bestFit="1" customWidth="1"/>
    <col min="2" max="2" width="8.7109375" style="150" bestFit="1" customWidth="1"/>
    <col min="3" max="3" width="44.5703125" style="93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6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755" t="s">
        <v>1</v>
      </c>
      <c r="B1" s="757" t="s">
        <v>2</v>
      </c>
      <c r="C1" s="759" t="s">
        <v>0</v>
      </c>
      <c r="D1" s="761" t="s">
        <v>7</v>
      </c>
      <c r="E1" s="750" t="s">
        <v>6</v>
      </c>
      <c r="F1" s="751"/>
      <c r="G1" s="752" t="s">
        <v>5</v>
      </c>
      <c r="H1" s="753"/>
      <c r="I1" s="750" t="s">
        <v>64</v>
      </c>
      <c r="J1" s="751"/>
      <c r="K1" s="615" t="s">
        <v>9</v>
      </c>
      <c r="L1" s="566" t="s">
        <v>409</v>
      </c>
      <c r="M1" s="749"/>
      <c r="N1" s="566" t="s">
        <v>83</v>
      </c>
      <c r="O1" s="567"/>
      <c r="P1" s="567"/>
      <c r="Q1" s="567"/>
      <c r="R1" s="567"/>
      <c r="S1" s="749"/>
      <c r="T1" s="745" t="s">
        <v>85</v>
      </c>
      <c r="U1" s="745"/>
      <c r="V1" s="745"/>
      <c r="W1" s="745"/>
      <c r="X1" s="745"/>
      <c r="Y1" s="745"/>
      <c r="Z1" s="745"/>
    </row>
    <row r="2" spans="1:30" ht="15.75" customHeight="1" thickBot="1">
      <c r="A2" s="756"/>
      <c r="B2" s="758"/>
      <c r="C2" s="760"/>
      <c r="D2" s="565"/>
      <c r="E2" s="64"/>
      <c r="F2" s="37" t="s">
        <v>9</v>
      </c>
      <c r="G2" s="64"/>
      <c r="H2" s="65" t="s">
        <v>9</v>
      </c>
      <c r="I2" s="64"/>
      <c r="J2" s="37" t="s">
        <v>9</v>
      </c>
      <c r="K2" s="616"/>
      <c r="L2" s="367"/>
      <c r="M2" s="193" t="s">
        <v>9</v>
      </c>
      <c r="N2" s="194" t="s">
        <v>142</v>
      </c>
      <c r="O2" s="194" t="s">
        <v>409</v>
      </c>
      <c r="P2" s="194" t="s">
        <v>374</v>
      </c>
      <c r="Q2" s="194" t="s">
        <v>59</v>
      </c>
      <c r="R2" s="194" t="s">
        <v>141</v>
      </c>
      <c r="S2" s="195" t="s">
        <v>296</v>
      </c>
      <c r="T2" s="746" t="s">
        <v>414</v>
      </c>
      <c r="U2" s="747"/>
      <c r="V2" s="747"/>
      <c r="W2" s="747"/>
      <c r="X2" s="747"/>
      <c r="Y2" s="748"/>
      <c r="Z2" s="196" t="s">
        <v>47</v>
      </c>
    </row>
    <row r="3" spans="1:30" s="5" customFormat="1">
      <c r="A3" s="529" t="str">
        <f>'1-συμβολαια'!A3</f>
        <v>3ο</v>
      </c>
      <c r="B3" s="407">
        <f>'1-συμβολαια'!B3</f>
        <v>38849</v>
      </c>
      <c r="C3" s="523" t="str">
        <f>'1-συμβολαια'!C3</f>
        <v>υποθήκης 7.893κ 3.300.000δρχ ΕΞΑΛΕΙΨΗ</v>
      </c>
      <c r="D3" s="534">
        <f>'1-συμβολαια'!D3</f>
        <v>0</v>
      </c>
      <c r="E3" s="361"/>
      <c r="F3" s="361"/>
      <c r="G3" s="361"/>
      <c r="H3" s="361"/>
      <c r="I3" s="361"/>
      <c r="J3" s="361"/>
      <c r="K3" s="355">
        <f>'1-συμβολαια'!N3</f>
        <v>30.18</v>
      </c>
      <c r="L3" s="355">
        <f>'2-δικαιώμ'!N3+'5-αντίγρ'!O3</f>
        <v>3.08</v>
      </c>
      <c r="M3" s="355">
        <v>1.32</v>
      </c>
      <c r="N3" s="355">
        <f>'1-συμβολαια'!O3</f>
        <v>14.14</v>
      </c>
      <c r="O3" s="355">
        <f t="shared" ref="O3" si="0">L3-M3</f>
        <v>1.76</v>
      </c>
      <c r="P3" s="355">
        <f>'8-κ-15-17'!AG3</f>
        <v>0</v>
      </c>
      <c r="Q3" s="355">
        <f>'11-χαρτόσ'!H3+'13-ντιΜιΧο'!CA3</f>
        <v>3.96</v>
      </c>
      <c r="R3" s="355">
        <f>'13-ντιΜιΧο'!BZ3</f>
        <v>65.660000000000011</v>
      </c>
      <c r="S3" s="355">
        <f>'13-ντιΜιΧο'!CB3</f>
        <v>0</v>
      </c>
      <c r="T3" s="303"/>
      <c r="U3" s="298"/>
      <c r="V3" s="298"/>
      <c r="W3" s="298"/>
      <c r="X3" s="298"/>
      <c r="Y3" s="298"/>
      <c r="Z3" s="293"/>
    </row>
    <row r="4" spans="1:30" s="5" customFormat="1">
      <c r="A4" s="398">
        <f>'1-συμβολαια'!A4</f>
        <v>0</v>
      </c>
      <c r="B4" s="407"/>
      <c r="C4" s="396" t="str">
        <f>'1-συμβολαια'!C4</f>
        <v>δάνειο τοκοχρεωλυτικό 7.893κ 3.000.000δρχ ΕΞΟΦΛΗΣΗ</v>
      </c>
      <c r="D4" s="403">
        <f>'1-συμβολαια'!D4</f>
        <v>0</v>
      </c>
      <c r="E4" s="353"/>
      <c r="F4" s="353"/>
      <c r="G4" s="353"/>
      <c r="H4" s="353"/>
      <c r="I4" s="353"/>
      <c r="J4" s="353"/>
      <c r="K4" s="355">
        <f>'1-συμβολαια'!N4</f>
        <v>0</v>
      </c>
      <c r="L4" s="355">
        <f>'2-δικαιώμ'!N4+'5-αντίγρ'!O4</f>
        <v>1.3200000000000003</v>
      </c>
      <c r="M4" s="355"/>
      <c r="N4" s="355">
        <f>'1-συμβολαια'!O4</f>
        <v>22.08</v>
      </c>
      <c r="O4" s="355">
        <f t="shared" ref="O4:O8" si="1">L4-M4</f>
        <v>1.3200000000000003</v>
      </c>
      <c r="P4" s="355">
        <f>'8-κ-15-17'!AG4</f>
        <v>0</v>
      </c>
      <c r="Q4" s="355">
        <f>'11-χαρτόσ'!H4+'13-ντιΜιΧο'!CA4</f>
        <v>0</v>
      </c>
      <c r="R4" s="355">
        <f>'13-ντιΜιΧο'!BZ4</f>
        <v>0</v>
      </c>
      <c r="S4" s="355">
        <f>'13-ντιΜιΧο'!CB4</f>
        <v>0</v>
      </c>
      <c r="T4" s="303"/>
      <c r="U4" s="294"/>
      <c r="V4" s="294"/>
      <c r="W4" s="294"/>
      <c r="X4" s="294"/>
      <c r="Y4" s="294"/>
      <c r="Z4" s="297"/>
    </row>
    <row r="5" spans="1:30" s="5" customFormat="1" ht="12" thickBot="1">
      <c r="A5" s="530">
        <f>'1-συμβολαια'!A5</f>
        <v>0</v>
      </c>
      <c r="B5" s="535"/>
      <c r="C5" s="524" t="str">
        <f>'1-συμβολαια'!C5</f>
        <v>δανείου 7.893κ ΤΟΚΟΙ  {προπληρωθέντες VS υπερβάλλοντες}</v>
      </c>
      <c r="D5" s="536">
        <f>'1-συμβολαια'!D5</f>
        <v>333.33</v>
      </c>
      <c r="E5" s="438"/>
      <c r="F5" s="438"/>
      <c r="G5" s="438"/>
      <c r="H5" s="438"/>
      <c r="I5" s="438"/>
      <c r="J5" s="438"/>
      <c r="K5" s="439">
        <f>'1-συμβολαια'!N5</f>
        <v>0</v>
      </c>
      <c r="L5" s="439">
        <f>'2-δικαιώμ'!N5+'5-αντίγρ'!O5</f>
        <v>1.919994</v>
      </c>
      <c r="M5" s="439"/>
      <c r="N5" s="439">
        <f>'1-συμβολαια'!O5</f>
        <v>25.479965999999997</v>
      </c>
      <c r="O5" s="439">
        <f t="shared" si="1"/>
        <v>1.919994</v>
      </c>
      <c r="P5" s="439">
        <f>'8-κ-15-17'!AG5</f>
        <v>4.3332899999999999</v>
      </c>
      <c r="Q5" s="439">
        <f>'11-χαρτόσ'!H5+'13-ντιΜιΧο'!CA5</f>
        <v>0</v>
      </c>
      <c r="R5" s="439">
        <f>'13-ντιΜιΧο'!BZ5</f>
        <v>0</v>
      </c>
      <c r="S5" s="439">
        <f>'13-ντιΜιΧο'!CB5</f>
        <v>0</v>
      </c>
      <c r="T5" s="537"/>
      <c r="U5" s="501"/>
      <c r="V5" s="501"/>
      <c r="W5" s="501"/>
      <c r="X5" s="501"/>
      <c r="Y5" s="501"/>
      <c r="Z5" s="538"/>
    </row>
    <row r="6" spans="1:30" s="5" customFormat="1">
      <c r="A6" s="531" t="str">
        <f>'1-συμβολαια'!A6</f>
        <v>???</v>
      </c>
      <c r="B6" s="407" t="str">
        <f>'1-συμβολαια'!B6</f>
        <v>???</v>
      </c>
      <c r="C6" s="523" t="str">
        <f>'1-συμβολαια'!C6</f>
        <v>υποθήκης 7.894κ 3.300.000δρχ ΕΞΑΛΕΙΨΗ</v>
      </c>
      <c r="D6" s="534">
        <f>'1-συμβολαια'!D6</f>
        <v>0</v>
      </c>
      <c r="E6" s="361"/>
      <c r="F6" s="361"/>
      <c r="G6" s="361"/>
      <c r="H6" s="361"/>
      <c r="I6" s="361"/>
      <c r="J6" s="361"/>
      <c r="K6" s="355">
        <f>'1-συμβολαια'!N6</f>
        <v>30.18</v>
      </c>
      <c r="L6" s="355">
        <f>'2-δικαιώμ'!N6+'5-αντίγρ'!O6</f>
        <v>3.08</v>
      </c>
      <c r="M6" s="355">
        <v>1.32</v>
      </c>
      <c r="N6" s="355">
        <f>'1-συμβολαια'!O6</f>
        <v>14.14</v>
      </c>
      <c r="O6" s="355">
        <f t="shared" si="1"/>
        <v>1.76</v>
      </c>
      <c r="P6" s="355">
        <f>'8-κ-15-17'!AG6</f>
        <v>0</v>
      </c>
      <c r="Q6" s="355">
        <f>'11-χαρτόσ'!H6+'13-ντιΜιΧο'!CA6</f>
        <v>3.96</v>
      </c>
      <c r="R6" s="355">
        <f>'13-ντιΜιΧο'!BZ6</f>
        <v>50.86</v>
      </c>
      <c r="S6" s="355">
        <f>'13-ντιΜιΧο'!CB6</f>
        <v>0</v>
      </c>
      <c r="T6" s="303"/>
      <c r="U6" s="298"/>
      <c r="V6" s="298"/>
      <c r="W6" s="298"/>
      <c r="X6" s="298"/>
      <c r="Y6" s="298"/>
      <c r="Z6" s="293"/>
    </row>
    <row r="7" spans="1:30" s="5" customFormat="1">
      <c r="A7" s="532">
        <f>'1-συμβολαια'!A7</f>
        <v>0</v>
      </c>
      <c r="B7" s="407"/>
      <c r="C7" s="396" t="str">
        <f>'1-συμβολαια'!C7</f>
        <v>δάνειο τοκοχρεωλυτικό 7.893κ 3.000.000δρχ ΕΞΟΦΛΗΣΗ</v>
      </c>
      <c r="D7" s="403">
        <f>'1-συμβολαια'!D7</f>
        <v>0</v>
      </c>
      <c r="E7" s="353"/>
      <c r="F7" s="353"/>
      <c r="G7" s="353"/>
      <c r="H7" s="353"/>
      <c r="I7" s="353"/>
      <c r="J7" s="353"/>
      <c r="K7" s="355">
        <f>'1-συμβολαια'!N7</f>
        <v>0</v>
      </c>
      <c r="L7" s="355">
        <f>'2-δικαιώμ'!N7+'5-αντίγρ'!O7</f>
        <v>1.3200000000000003</v>
      </c>
      <c r="M7" s="355"/>
      <c r="N7" s="355">
        <f>'1-συμβολαια'!O7</f>
        <v>22.08</v>
      </c>
      <c r="O7" s="355">
        <f t="shared" si="1"/>
        <v>1.3200000000000003</v>
      </c>
      <c r="P7" s="355">
        <f>'8-κ-15-17'!AG7</f>
        <v>0</v>
      </c>
      <c r="Q7" s="355">
        <f>'11-χαρτόσ'!H7+'13-ντιΜιΧο'!CA7</f>
        <v>0</v>
      </c>
      <c r="R7" s="355">
        <f>'13-ντιΜιΧο'!BZ7</f>
        <v>0</v>
      </c>
      <c r="S7" s="355">
        <f>'13-ντιΜιΧο'!CB7</f>
        <v>0</v>
      </c>
      <c r="T7" s="303"/>
      <c r="U7" s="294"/>
      <c r="V7" s="294"/>
      <c r="W7" s="294"/>
      <c r="X7" s="294"/>
      <c r="Y7" s="294"/>
      <c r="Z7" s="297"/>
    </row>
    <row r="8" spans="1:30" s="5" customFormat="1" ht="12" thickBot="1">
      <c r="A8" s="533">
        <f>'1-συμβολαια'!A8</f>
        <v>0</v>
      </c>
      <c r="B8" s="535"/>
      <c r="C8" s="524" t="str">
        <f>'1-συμβολαια'!C8</f>
        <v>δανείου 7.893κ ΤΟΚΟΙ  {προπληρωθέντες VS υπερβάλλοντες}</v>
      </c>
      <c r="D8" s="536">
        <f>'1-συμβολαια'!D8</f>
        <v>333.33</v>
      </c>
      <c r="E8" s="438"/>
      <c r="F8" s="438"/>
      <c r="G8" s="438"/>
      <c r="H8" s="438"/>
      <c r="I8" s="438"/>
      <c r="J8" s="438"/>
      <c r="K8" s="439">
        <f>'1-συμβολαια'!N8</f>
        <v>0</v>
      </c>
      <c r="L8" s="439">
        <f>'2-δικαιώμ'!N8+'5-αντίγρ'!O8</f>
        <v>1.919994</v>
      </c>
      <c r="M8" s="439"/>
      <c r="N8" s="439">
        <f>'1-συμβολαια'!O8</f>
        <v>25.479965999999997</v>
      </c>
      <c r="O8" s="439">
        <f t="shared" si="1"/>
        <v>1.919994</v>
      </c>
      <c r="P8" s="439">
        <f>'8-κ-15-17'!AG8</f>
        <v>4.3332899999999999</v>
      </c>
      <c r="Q8" s="439">
        <f>'11-χαρτόσ'!H8+'13-ντιΜιΧο'!CA8</f>
        <v>0</v>
      </c>
      <c r="R8" s="439">
        <f>'13-ντιΜιΧο'!BZ8</f>
        <v>0</v>
      </c>
      <c r="S8" s="439">
        <f>'13-ντιΜιΧο'!CB8</f>
        <v>0</v>
      </c>
      <c r="T8" s="537"/>
      <c r="U8" s="501"/>
      <c r="V8" s="501"/>
      <c r="W8" s="501"/>
      <c r="X8" s="501"/>
      <c r="Y8" s="501"/>
      <c r="Z8" s="538"/>
    </row>
    <row r="9" spans="1:30">
      <c r="A9" s="754" t="s">
        <v>56</v>
      </c>
      <c r="B9" s="754"/>
      <c r="C9" s="754"/>
      <c r="D9" s="754"/>
      <c r="E9" s="11">
        <f t="shared" ref="E9:Z9" si="2">SUM(E3:E8)</f>
        <v>0</v>
      </c>
      <c r="F9" s="11">
        <f t="shared" si="2"/>
        <v>0</v>
      </c>
      <c r="G9" s="11">
        <f t="shared" si="2"/>
        <v>0</v>
      </c>
      <c r="H9" s="11">
        <f t="shared" si="2"/>
        <v>0</v>
      </c>
      <c r="I9" s="11">
        <f t="shared" si="2"/>
        <v>0</v>
      </c>
      <c r="J9" s="11">
        <f t="shared" si="2"/>
        <v>0</v>
      </c>
      <c r="K9" s="11">
        <f t="shared" si="2"/>
        <v>60.36</v>
      </c>
      <c r="L9" s="11">
        <f t="shared" si="2"/>
        <v>12.639987999999999</v>
      </c>
      <c r="M9" s="11">
        <f t="shared" si="2"/>
        <v>2.64</v>
      </c>
      <c r="N9" s="11">
        <f t="shared" si="2"/>
        <v>123.39993200000001</v>
      </c>
      <c r="O9" s="11">
        <f t="shared" si="2"/>
        <v>9.9999879999999983</v>
      </c>
      <c r="P9" s="11">
        <f t="shared" si="2"/>
        <v>8.6665799999999997</v>
      </c>
      <c r="Q9" s="11">
        <f t="shared" si="2"/>
        <v>7.92</v>
      </c>
      <c r="R9" s="11">
        <f t="shared" si="2"/>
        <v>116.52000000000001</v>
      </c>
      <c r="S9" s="404">
        <f t="shared" si="2"/>
        <v>0</v>
      </c>
      <c r="T9" s="304">
        <f t="shared" si="2"/>
        <v>0</v>
      </c>
      <c r="U9" s="304">
        <f t="shared" si="2"/>
        <v>0</v>
      </c>
      <c r="V9" s="304">
        <f t="shared" si="2"/>
        <v>0</v>
      </c>
      <c r="W9" s="304">
        <f t="shared" si="2"/>
        <v>0</v>
      </c>
      <c r="X9" s="304">
        <f t="shared" si="2"/>
        <v>0</v>
      </c>
      <c r="Y9" s="304">
        <f t="shared" si="2"/>
        <v>0</v>
      </c>
      <c r="Z9" s="305">
        <f t="shared" si="2"/>
        <v>0</v>
      </c>
    </row>
    <row r="11" spans="1:30">
      <c r="U11" s="86"/>
      <c r="V11" s="86"/>
      <c r="W11" s="86"/>
      <c r="X11" s="86"/>
      <c r="Y11" s="86"/>
      <c r="Z11" s="86"/>
      <c r="AA11" s="86"/>
      <c r="AB11" s="86"/>
      <c r="AC11" s="86"/>
      <c r="AD11" s="86"/>
    </row>
    <row r="12" spans="1:30">
      <c r="U12" s="86"/>
      <c r="V12" s="86"/>
      <c r="W12" s="86"/>
      <c r="X12" s="86"/>
      <c r="Y12" s="86"/>
      <c r="Z12" s="86"/>
      <c r="AA12" s="86"/>
      <c r="AB12" s="86"/>
      <c r="AC12" s="86"/>
      <c r="AD12" s="86"/>
    </row>
    <row r="13" spans="1:30" s="5" customFormat="1">
      <c r="A13" s="60"/>
      <c r="B13" s="120"/>
      <c r="C13" s="121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2"/>
      <c r="P13" s="4"/>
      <c r="Q13" s="4"/>
      <c r="R13" s="4"/>
      <c r="S13" s="4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</row>
    <row r="14" spans="1:30">
      <c r="L14" s="4"/>
    </row>
    <row r="15" spans="1:30">
      <c r="L15" s="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T1:Z1"/>
    <mergeCell ref="T2:Y2"/>
    <mergeCell ref="N1:S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64" t="s">
        <v>76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</row>
    <row r="2" spans="1:23" s="9" customFormat="1" ht="23.25" customHeight="1" thickBot="1">
      <c r="A2" s="270" t="s">
        <v>19</v>
      </c>
      <c r="B2" s="765" t="s">
        <v>29</v>
      </c>
      <c r="C2" s="766"/>
      <c r="D2" s="767"/>
      <c r="E2" s="768" t="s">
        <v>85</v>
      </c>
      <c r="F2" s="769"/>
      <c r="G2" s="769"/>
      <c r="H2" s="770"/>
      <c r="I2" s="771" t="s">
        <v>85</v>
      </c>
      <c r="J2" s="772"/>
      <c r="K2" s="772"/>
      <c r="L2" s="773"/>
      <c r="M2" s="271" t="s">
        <v>38</v>
      </c>
      <c r="N2" s="271" t="s">
        <v>39</v>
      </c>
      <c r="O2" s="271" t="s">
        <v>40</v>
      </c>
      <c r="P2" s="271" t="s">
        <v>41</v>
      </c>
      <c r="Q2" s="271" t="s">
        <v>42</v>
      </c>
    </row>
    <row r="3" spans="1:23" s="18" customFormat="1">
      <c r="A3" s="30" t="str">
        <f>'1-συμβολαια'!A3</f>
        <v>3ο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 t="str">
        <f>'1-συμβολαια'!A6</f>
        <v>???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62" t="s">
        <v>105</v>
      </c>
      <c r="C10" s="762"/>
      <c r="D10" s="762"/>
      <c r="E10" s="762"/>
      <c r="F10" s="762"/>
      <c r="G10" s="762"/>
      <c r="H10" s="762"/>
      <c r="I10" s="762"/>
      <c r="J10" s="762"/>
      <c r="K10" s="762"/>
      <c r="L10" s="3"/>
      <c r="M10" s="3"/>
      <c r="N10" s="3"/>
      <c r="O10" s="3"/>
      <c r="P10" s="3"/>
      <c r="Q10" s="3"/>
    </row>
    <row r="11" spans="1:23" ht="15.75" customHeight="1">
      <c r="C11" s="763" t="s">
        <v>106</v>
      </c>
      <c r="D11" s="763"/>
      <c r="E11" s="763"/>
      <c r="F11" s="763"/>
      <c r="G11" s="763"/>
      <c r="H11" s="763"/>
      <c r="I11" s="763"/>
      <c r="J11" s="763"/>
      <c r="K11" s="763"/>
      <c r="L11" s="3"/>
      <c r="M11" s="3"/>
      <c r="N11" s="3"/>
      <c r="O11" s="3"/>
      <c r="P11" s="3"/>
      <c r="Q11" s="3"/>
    </row>
    <row r="12" spans="1:23" ht="15.75" customHeight="1">
      <c r="D12" s="762" t="s">
        <v>295</v>
      </c>
      <c r="E12" s="762"/>
      <c r="F12" s="762"/>
      <c r="G12" s="762"/>
      <c r="H12" s="762"/>
      <c r="I12" s="762"/>
      <c r="J12" s="762"/>
      <c r="K12" s="762"/>
      <c r="L12" s="762"/>
      <c r="M12" s="762"/>
      <c r="N12" s="762"/>
      <c r="O12" s="762"/>
      <c r="P12" s="3"/>
      <c r="Q12" s="3"/>
    </row>
    <row r="13" spans="1:23" s="5" customFormat="1" ht="15.75" customHeight="1">
      <c r="A13" s="60"/>
      <c r="B13" s="268"/>
      <c r="C13" s="268"/>
      <c r="D13" s="269"/>
      <c r="E13" s="763" t="s">
        <v>410</v>
      </c>
      <c r="F13" s="763"/>
      <c r="G13" s="763"/>
      <c r="H13" s="763"/>
      <c r="I13" s="763"/>
      <c r="J13" s="763"/>
      <c r="K13" s="763"/>
      <c r="L13" s="763"/>
      <c r="M13" s="763"/>
      <c r="N13" s="3"/>
      <c r="O13" s="3"/>
      <c r="P13" s="3"/>
      <c r="Q13" s="3"/>
    </row>
    <row r="14" spans="1:23" s="5" customFormat="1" ht="15.75" customHeight="1">
      <c r="A14" s="60"/>
      <c r="B14" s="268"/>
      <c r="C14" s="268"/>
      <c r="D14" s="269"/>
      <c r="E14" s="6"/>
      <c r="F14" s="762" t="s">
        <v>128</v>
      </c>
      <c r="G14" s="762"/>
      <c r="H14" s="762"/>
      <c r="I14" s="762"/>
      <c r="J14" s="762"/>
      <c r="K14" s="762"/>
      <c r="L14" s="762"/>
      <c r="M14" s="762"/>
      <c r="N14" s="762"/>
      <c r="O14" s="762"/>
      <c r="P14" s="762"/>
      <c r="Q14" s="3"/>
    </row>
    <row r="15" spans="1:23" s="5" customFormat="1" ht="15.75" customHeight="1">
      <c r="A15" s="60"/>
      <c r="B15" s="268"/>
      <c r="C15" s="268"/>
      <c r="D15" s="269"/>
      <c r="E15" s="6"/>
      <c r="F15" s="6"/>
      <c r="G15" s="763" t="s">
        <v>411</v>
      </c>
      <c r="H15" s="763"/>
      <c r="I15" s="763"/>
      <c r="J15" s="763"/>
      <c r="K15" s="763"/>
      <c r="L15" s="763"/>
      <c r="M15" s="763"/>
      <c r="N15" s="763"/>
      <c r="O15" s="763"/>
      <c r="P15" s="763"/>
      <c r="Q15" s="763"/>
    </row>
    <row r="16" spans="1:23" s="5" customFormat="1" ht="15.75" customHeight="1">
      <c r="A16" s="60"/>
      <c r="B16" s="268"/>
      <c r="C16" s="268"/>
      <c r="D16" s="269"/>
      <c r="E16" s="6"/>
      <c r="F16" s="6"/>
      <c r="G16" s="261"/>
      <c r="H16" s="762" t="s">
        <v>107</v>
      </c>
      <c r="I16" s="762"/>
      <c r="J16" s="762"/>
      <c r="K16" s="762"/>
      <c r="L16" s="762"/>
      <c r="M16" s="762"/>
      <c r="N16" s="762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68"/>
      <c r="C17" s="268"/>
      <c r="D17" s="269"/>
      <c r="E17" s="6"/>
      <c r="F17" s="6"/>
      <c r="G17" s="261"/>
      <c r="H17" s="6"/>
      <c r="I17" s="763" t="s">
        <v>108</v>
      </c>
      <c r="J17" s="763"/>
      <c r="K17" s="763"/>
      <c r="L17" s="763"/>
      <c r="M17" s="763"/>
      <c r="N17" s="763"/>
      <c r="O17" s="763"/>
      <c r="P17" s="763"/>
      <c r="Q17" s="763"/>
      <c r="R17" s="763"/>
      <c r="S17" s="3"/>
      <c r="T17" s="3"/>
      <c r="U17" s="3"/>
      <c r="V17" s="3"/>
      <c r="W17" s="3"/>
    </row>
    <row r="18" spans="1:23" s="5" customFormat="1" ht="15.75" customHeight="1">
      <c r="A18" s="60"/>
      <c r="B18" s="268"/>
      <c r="C18" s="268"/>
      <c r="D18" s="269"/>
      <c r="E18" s="6"/>
      <c r="F18" s="6"/>
      <c r="G18" s="261"/>
      <c r="H18" s="6"/>
      <c r="I18" s="6"/>
      <c r="J18" s="762" t="s">
        <v>109</v>
      </c>
      <c r="K18" s="762"/>
      <c r="L18" s="762"/>
      <c r="M18" s="762"/>
      <c r="N18" s="762"/>
      <c r="O18" s="762"/>
      <c r="P18" s="762"/>
      <c r="Q18" s="762"/>
      <c r="R18" s="3"/>
      <c r="S18" s="3"/>
      <c r="T18" s="3"/>
      <c r="U18" s="3"/>
      <c r="V18" s="3"/>
      <c r="W18" s="3"/>
    </row>
    <row r="19" spans="1:23" s="5" customFormat="1" ht="15.75" customHeight="1">
      <c r="A19" s="60"/>
      <c r="B19" s="268"/>
      <c r="C19" s="268"/>
      <c r="D19" s="269"/>
      <c r="E19" s="6"/>
      <c r="F19" s="6"/>
      <c r="G19" s="261"/>
      <c r="H19" s="6"/>
      <c r="I19" s="6"/>
      <c r="J19" s="6"/>
      <c r="K19" s="774" t="s">
        <v>129</v>
      </c>
      <c r="L19" s="774"/>
      <c r="M19" s="774"/>
      <c r="N19" s="774"/>
      <c r="O19" s="774"/>
      <c r="P19" s="774"/>
      <c r="Q19" s="774"/>
      <c r="R19" s="774"/>
      <c r="S19" s="774"/>
      <c r="T19" s="774"/>
      <c r="U19" s="774"/>
      <c r="V19" s="3"/>
      <c r="W19" s="3"/>
    </row>
    <row r="20" spans="1:23" s="5" customFormat="1" ht="15.75" customHeight="1">
      <c r="A20" s="60"/>
      <c r="B20" s="268"/>
      <c r="C20" s="268"/>
      <c r="D20" s="269"/>
      <c r="E20" s="6"/>
      <c r="F20" s="6"/>
      <c r="G20" s="261"/>
      <c r="H20" s="6"/>
      <c r="I20" s="6"/>
      <c r="J20" s="6"/>
      <c r="K20" s="6"/>
      <c r="L20" s="762" t="s">
        <v>110</v>
      </c>
      <c r="M20" s="762"/>
      <c r="N20" s="762"/>
      <c r="O20" s="762"/>
      <c r="P20" s="762"/>
      <c r="Q20" s="762"/>
      <c r="R20" s="762"/>
      <c r="S20" s="762"/>
      <c r="T20" s="3"/>
      <c r="U20" s="3"/>
      <c r="V20" s="3"/>
      <c r="W20" s="3"/>
    </row>
    <row r="21" spans="1:23" s="5" customFormat="1" ht="15.75" customHeight="1">
      <c r="A21" s="60"/>
      <c r="B21" s="268"/>
      <c r="C21" s="268"/>
      <c r="D21" s="269"/>
      <c r="E21" s="6"/>
      <c r="F21" s="6"/>
      <c r="G21" s="261"/>
      <c r="H21" s="6"/>
      <c r="I21" s="6"/>
      <c r="J21" s="6"/>
      <c r="K21" s="6"/>
      <c r="L21" s="3"/>
      <c r="M21" s="763" t="s">
        <v>111</v>
      </c>
      <c r="N21" s="763"/>
      <c r="O21" s="763"/>
      <c r="P21" s="763"/>
      <c r="Q21" s="763"/>
      <c r="R21" s="763"/>
      <c r="S21" s="763"/>
      <c r="T21" s="763"/>
      <c r="U21" s="3"/>
      <c r="V21" s="3"/>
      <c r="W21" s="3"/>
    </row>
    <row r="22" spans="1:23" s="5" customFormat="1" ht="15.75" customHeight="1">
      <c r="A22" s="60"/>
      <c r="B22" s="268"/>
      <c r="C22" s="268"/>
      <c r="D22" s="269"/>
      <c r="E22" s="6"/>
      <c r="F22" s="6"/>
      <c r="G22" s="261"/>
      <c r="H22" s="6"/>
      <c r="I22" s="6"/>
      <c r="J22" s="6"/>
      <c r="K22" s="6"/>
      <c r="L22" s="3"/>
      <c r="M22" s="3"/>
      <c r="N22" s="762" t="s">
        <v>112</v>
      </c>
      <c r="O22" s="762"/>
      <c r="P22" s="762"/>
      <c r="Q22" s="762"/>
      <c r="R22" s="762"/>
      <c r="S22" s="762"/>
      <c r="T22" s="762"/>
      <c r="U22" s="762"/>
      <c r="V22" s="762"/>
      <c r="W22" s="762"/>
    </row>
    <row r="23" spans="1:23" s="5" customFormat="1" ht="15.75" customHeight="1">
      <c r="A23" s="60"/>
      <c r="B23" s="268"/>
      <c r="C23" s="268"/>
      <c r="D23" s="269"/>
      <c r="E23" s="6"/>
      <c r="F23" s="6"/>
      <c r="G23" s="261"/>
      <c r="H23" s="261"/>
      <c r="I23" s="261"/>
      <c r="J23" s="261"/>
      <c r="K23" s="261"/>
      <c r="L23" s="261"/>
      <c r="M23" s="261"/>
      <c r="N23" s="261"/>
      <c r="O23" s="261"/>
      <c r="P23" s="261"/>
      <c r="Q23" s="261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764" t="s">
        <v>76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  <c r="R1" s="764"/>
      <c r="S1" s="764"/>
      <c r="T1" s="764"/>
    </row>
    <row r="2" spans="1:20" s="9" customFormat="1" ht="23.25" customHeight="1" thickBot="1">
      <c r="A2" s="270" t="s">
        <v>19</v>
      </c>
      <c r="B2" s="765" t="s">
        <v>29</v>
      </c>
      <c r="C2" s="766"/>
      <c r="D2" s="767"/>
      <c r="E2" s="768" t="s">
        <v>85</v>
      </c>
      <c r="F2" s="769"/>
      <c r="G2" s="770"/>
      <c r="H2" s="775" t="s">
        <v>85</v>
      </c>
      <c r="I2" s="776"/>
      <c r="J2" s="777"/>
      <c r="K2" s="771" t="s">
        <v>85</v>
      </c>
      <c r="L2" s="772"/>
      <c r="M2" s="773"/>
      <c r="N2" s="271" t="s">
        <v>36</v>
      </c>
      <c r="O2" s="271" t="s">
        <v>37</v>
      </c>
      <c r="P2" s="271" t="s">
        <v>38</v>
      </c>
      <c r="Q2" s="271" t="s">
        <v>39</v>
      </c>
      <c r="R2" s="271" t="s">
        <v>40</v>
      </c>
      <c r="S2" s="271" t="s">
        <v>41</v>
      </c>
      <c r="T2" s="271" t="s">
        <v>42</v>
      </c>
    </row>
    <row r="3" spans="1:20" s="18" customFormat="1">
      <c r="A3" s="30" t="str">
        <f>'1-συμβολαια'!A3</f>
        <v>3ο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8" customFormat="1">
      <c r="A5" s="30">
        <f>'1-συμβολαια'!A5</f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8" customFormat="1">
      <c r="A6" s="30" t="str">
        <f>'1-συμβολαια'!A6</f>
        <v>???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8" customFormat="1">
      <c r="A7" s="30">
        <f>'1-συμβολαια'!A7</f>
        <v>0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8" customFormat="1">
      <c r="A8" s="30">
        <f>'1-συμβολαια'!A8</f>
        <v>0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10" spans="1:20" ht="15.75">
      <c r="B10" s="762" t="s">
        <v>113</v>
      </c>
      <c r="C10" s="762"/>
      <c r="D10" s="762"/>
      <c r="E10" s="762"/>
      <c r="F10" s="762"/>
      <c r="G10" s="762"/>
      <c r="H10" s="762"/>
      <c r="I10" s="129"/>
      <c r="J10" s="6"/>
      <c r="K10" s="6"/>
      <c r="L10" s="3"/>
      <c r="M10" s="3"/>
      <c r="N10" s="3"/>
      <c r="O10" s="3"/>
    </row>
    <row r="11" spans="1:20" ht="15.75">
      <c r="B11" s="6"/>
      <c r="C11" s="763" t="s">
        <v>114</v>
      </c>
      <c r="D11" s="763"/>
      <c r="E11" s="763"/>
      <c r="F11" s="763"/>
      <c r="G11" s="763"/>
      <c r="H11" s="763"/>
      <c r="I11" s="763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62" t="s">
        <v>115</v>
      </c>
      <c r="E12" s="762"/>
      <c r="F12" s="762"/>
      <c r="G12" s="762"/>
      <c r="H12" s="762"/>
      <c r="I12" s="762"/>
      <c r="J12" s="762"/>
      <c r="K12" s="762"/>
      <c r="L12" s="3"/>
      <c r="M12" s="3"/>
      <c r="N12" s="3"/>
      <c r="O12" s="3"/>
    </row>
    <row r="13" spans="1:20" ht="15.75" customHeight="1">
      <c r="B13" s="6"/>
      <c r="C13" s="6"/>
      <c r="D13" s="6"/>
      <c r="E13" s="778" t="s">
        <v>120</v>
      </c>
      <c r="F13" s="778"/>
      <c r="G13" s="778"/>
      <c r="H13" s="778"/>
      <c r="I13" s="778"/>
      <c r="J13" s="778"/>
      <c r="K13" s="778"/>
      <c r="L13" s="778"/>
      <c r="M13" s="3"/>
      <c r="N13" s="3"/>
      <c r="O13" s="3"/>
    </row>
    <row r="14" spans="1:20" ht="15.75" customHeight="1">
      <c r="B14" s="6"/>
      <c r="C14" s="6"/>
      <c r="D14" s="6"/>
      <c r="E14" s="6"/>
      <c r="F14" s="762" t="s">
        <v>116</v>
      </c>
      <c r="G14" s="762"/>
      <c r="H14" s="762"/>
      <c r="I14" s="762"/>
      <c r="J14" s="762"/>
      <c r="K14" s="762"/>
      <c r="L14" s="762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63" t="s">
        <v>117</v>
      </c>
      <c r="H15" s="763"/>
      <c r="I15" s="763"/>
      <c r="J15" s="763"/>
      <c r="K15" s="763"/>
      <c r="L15" s="763"/>
      <c r="M15" s="763"/>
      <c r="N15" s="3"/>
      <c r="O15" s="3"/>
    </row>
    <row r="16" spans="1:20" ht="15.75">
      <c r="B16" s="6"/>
      <c r="C16" s="6"/>
      <c r="D16" s="6"/>
      <c r="E16" s="6"/>
      <c r="F16" s="6"/>
      <c r="G16" s="6"/>
      <c r="H16" s="762" t="s">
        <v>118</v>
      </c>
      <c r="I16" s="762"/>
      <c r="J16" s="762"/>
      <c r="K16" s="762"/>
      <c r="L16" s="762"/>
      <c r="M16" s="762"/>
      <c r="N16" s="762"/>
      <c r="O16" s="3"/>
    </row>
    <row r="17" spans="2:15" ht="15.75">
      <c r="B17" s="6"/>
      <c r="C17" s="6"/>
      <c r="D17" s="6"/>
      <c r="E17" s="6"/>
      <c r="F17" s="6"/>
      <c r="G17" s="6"/>
      <c r="H17" s="6"/>
      <c r="I17" s="763" t="s">
        <v>119</v>
      </c>
      <c r="J17" s="763"/>
      <c r="K17" s="763"/>
      <c r="L17" s="763"/>
      <c r="M17" s="763"/>
      <c r="N17" s="763"/>
      <c r="O17" s="763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topLeftCell="E1"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613" t="s">
        <v>66</v>
      </c>
      <c r="B1" s="613"/>
      <c r="C1" s="780" t="s">
        <v>67</v>
      </c>
      <c r="D1" s="780"/>
      <c r="E1" s="613" t="s">
        <v>0</v>
      </c>
      <c r="F1" s="613"/>
      <c r="G1" s="614" t="s">
        <v>10</v>
      </c>
      <c r="H1" s="614"/>
      <c r="I1" s="614"/>
      <c r="J1" s="613" t="s">
        <v>8</v>
      </c>
      <c r="K1" s="613"/>
      <c r="L1" s="781" t="s">
        <v>412</v>
      </c>
      <c r="M1" s="782"/>
      <c r="N1" s="782"/>
      <c r="O1" s="783"/>
      <c r="P1" s="779" t="s">
        <v>65</v>
      </c>
      <c r="Q1" s="779"/>
      <c r="R1" s="614" t="s">
        <v>55</v>
      </c>
      <c r="S1" s="614"/>
      <c r="T1" s="786" t="s">
        <v>46</v>
      </c>
      <c r="U1" s="784" t="s">
        <v>85</v>
      </c>
      <c r="V1" s="784"/>
      <c r="W1" s="784"/>
      <c r="X1" s="784"/>
      <c r="Y1" s="784"/>
      <c r="Z1" s="784"/>
      <c r="AA1" s="784"/>
      <c r="AB1" s="784"/>
      <c r="AC1" s="784"/>
    </row>
    <row r="2" spans="1:35" s="12" customFormat="1" ht="15.75" customHeight="1" thickBot="1">
      <c r="A2" s="98"/>
      <c r="B2" s="53"/>
      <c r="C2" s="87"/>
      <c r="D2" s="56" t="s">
        <v>68</v>
      </c>
      <c r="E2" s="99"/>
      <c r="F2" s="54" t="s">
        <v>68</v>
      </c>
      <c r="G2" s="50" t="s">
        <v>11</v>
      </c>
      <c r="H2" s="48" t="s">
        <v>12</v>
      </c>
      <c r="I2" s="49" t="s">
        <v>29</v>
      </c>
      <c r="J2" s="75" t="s">
        <v>23</v>
      </c>
      <c r="K2" s="55" t="s">
        <v>68</v>
      </c>
      <c r="L2" s="75" t="s">
        <v>326</v>
      </c>
      <c r="M2" s="75" t="s">
        <v>330</v>
      </c>
      <c r="N2" s="75" t="s">
        <v>331</v>
      </c>
      <c r="O2" s="267" t="s">
        <v>29</v>
      </c>
      <c r="P2" s="62" t="s">
        <v>23</v>
      </c>
      <c r="Q2" s="55" t="s">
        <v>68</v>
      </c>
      <c r="R2" s="75" t="s">
        <v>23</v>
      </c>
      <c r="S2" s="36" t="s">
        <v>68</v>
      </c>
      <c r="T2" s="787"/>
      <c r="U2" s="785"/>
      <c r="V2" s="785"/>
      <c r="W2" s="785"/>
      <c r="X2" s="785"/>
      <c r="Y2" s="785"/>
      <c r="Z2" s="785"/>
      <c r="AA2" s="785"/>
      <c r="AB2" s="785"/>
      <c r="AC2" s="785"/>
    </row>
    <row r="3" spans="1:35" s="18" customFormat="1">
      <c r="A3" s="13" t="str">
        <f>'1-συμβολαια'!A3</f>
        <v>3ο</v>
      </c>
      <c r="B3" s="52"/>
      <c r="C3" s="82">
        <f>'1-συμβολαια'!B3</f>
        <v>38849</v>
      </c>
      <c r="D3" s="19"/>
      <c r="E3" s="94" t="str">
        <f>'1-συμβολαια'!C3</f>
        <v>υποθήκης 7.893κ 3.300.000δρχ ΕΞΑΛΕΙΨΗ</v>
      </c>
      <c r="F3" s="14"/>
      <c r="G3" s="15" t="str">
        <f>'4-πολλυπρ'!D3</f>
        <v xml:space="preserve">τραπεζα …??? [= …. </v>
      </c>
      <c r="H3" s="15" t="str">
        <f>'4-πολλυπρ'!I3</f>
        <v>219-125πατηρ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1.76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2">
        <f>'1-συμβολαια'!B4</f>
        <v>0</v>
      </c>
      <c r="D4" s="19"/>
      <c r="E4" s="94" t="str">
        <f>'1-συμβολαια'!C4</f>
        <v>δάνειο τοκοχρεωλυτικό 7.893κ 3.000.000δρχ ΕΞΟΦΛΗΣΗ</v>
      </c>
      <c r="F4" s="14"/>
      <c r="G4" s="15" t="str">
        <f>'4-πολλυπρ'!D4</f>
        <v xml:space="preserve">τραπεζα …??? [= …. </v>
      </c>
      <c r="H4" s="15" t="str">
        <f>'4-πολλυπρ'!I4</f>
        <v>219-125πατηρ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2"/>
      <c r="C5" s="82">
        <f>'1-συμβολαια'!B5</f>
        <v>0</v>
      </c>
      <c r="D5" s="19"/>
      <c r="E5" s="94" t="str">
        <f>'1-συμβολαια'!C5</f>
        <v>δανείου 7.893κ ΤΟΚΟΙ  {προπληρωθέντες VS υπερβάλλοντες}</v>
      </c>
      <c r="F5" s="14"/>
      <c r="G5" s="15" t="str">
        <f>'4-πολλυπρ'!D5</f>
        <v xml:space="preserve">τραπεζα …??? [= …. </v>
      </c>
      <c r="H5" s="15" t="str">
        <f>'4-πολλυπρ'!I5</f>
        <v>219-125πατηρ</v>
      </c>
      <c r="I5" s="20"/>
      <c r="J5" s="20">
        <f>'1-συμβολαια'!D5</f>
        <v>333.33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8"/>
      <c r="V5" s="88"/>
      <c r="W5" s="83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???</v>
      </c>
      <c r="B6" s="52"/>
      <c r="C6" s="82" t="str">
        <f>'1-συμβολαια'!B6</f>
        <v>???</v>
      </c>
      <c r="D6" s="19"/>
      <c r="E6" s="94" t="str">
        <f>'1-συμβολαια'!C6</f>
        <v>υποθήκης 7.894κ 3.300.000δρχ ΕΞΑΛΕΙΨΗ</v>
      </c>
      <c r="F6" s="14"/>
      <c r="G6" s="15" t="str">
        <f>'4-πολλυπρ'!D6</f>
        <v xml:space="preserve">τραπεζα …??? [= …. </v>
      </c>
      <c r="H6" s="15" t="str">
        <f>'4-πολλυπρ'!I6</f>
        <v>219-125θειος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1.76</v>
      </c>
      <c r="S6" s="23"/>
      <c r="T6" s="24"/>
      <c r="U6" s="88"/>
      <c r="V6" s="88"/>
      <c r="W6" s="83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2"/>
      <c r="C7" s="82">
        <f>'1-συμβολαια'!B7</f>
        <v>0</v>
      </c>
      <c r="D7" s="19"/>
      <c r="E7" s="94" t="str">
        <f>'1-συμβολαια'!C7</f>
        <v>δάνειο τοκοχρεωλυτικό 7.893κ 3.000.000δρχ ΕΞΟΦΛΗΣΗ</v>
      </c>
      <c r="F7" s="14"/>
      <c r="G7" s="15" t="str">
        <f>'4-πολλυπρ'!D7</f>
        <v xml:space="preserve">τραπεζα …??? [= …. </v>
      </c>
      <c r="H7" s="15" t="str">
        <f>'4-πολλυπρ'!I7</f>
        <v>219-125θειος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8"/>
      <c r="V7" s="88"/>
      <c r="W7" s="83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2"/>
      <c r="C8" s="82">
        <f>'1-συμβολαια'!B8</f>
        <v>0</v>
      </c>
      <c r="D8" s="19"/>
      <c r="E8" s="94" t="str">
        <f>'1-συμβολαια'!C8</f>
        <v>δανείου 7.893κ ΤΟΚΟΙ  {προπληρωθέντες VS υπερβάλλοντες}</v>
      </c>
      <c r="F8" s="14"/>
      <c r="G8" s="15" t="str">
        <f>'4-πολλυπρ'!D8</f>
        <v xml:space="preserve">τραπεζα …??? [= …. </v>
      </c>
      <c r="H8" s="15" t="str">
        <f>'4-πολλυπρ'!I8</f>
        <v>219-125θειος</v>
      </c>
      <c r="I8" s="20"/>
      <c r="J8" s="20">
        <f>'1-συμβολαια'!D8</f>
        <v>333.33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8"/>
      <c r="V8" s="88"/>
      <c r="W8" s="83"/>
      <c r="X8" s="25"/>
      <c r="Y8" s="25"/>
      <c r="Z8" s="25"/>
      <c r="AA8" s="25"/>
      <c r="AB8" s="25"/>
      <c r="AC8" s="25"/>
    </row>
    <row r="9" spans="1:35">
      <c r="A9" s="556" t="s">
        <v>56</v>
      </c>
      <c r="B9" s="557"/>
      <c r="C9" s="557"/>
      <c r="D9" s="557"/>
      <c r="E9" s="557"/>
      <c r="F9" s="557"/>
      <c r="G9" s="557"/>
      <c r="H9" s="557"/>
      <c r="I9" s="557"/>
      <c r="J9" s="557"/>
      <c r="K9" s="47"/>
      <c r="L9" s="1">
        <f>SUM(L3:L8)</f>
        <v>0</v>
      </c>
      <c r="M9" s="1"/>
      <c r="N9" s="1"/>
      <c r="O9" s="1">
        <f>SUM(O3:O8)</f>
        <v>0</v>
      </c>
      <c r="P9" s="40" t="e">
        <f>SUM(P3:P8)</f>
        <v>#REF!</v>
      </c>
      <c r="Q9" s="1">
        <f>SUM(Q3:Q8)</f>
        <v>0</v>
      </c>
      <c r="R9" s="1">
        <f>SUM(R3:R8)</f>
        <v>3.52</v>
      </c>
      <c r="S9" s="1">
        <f>SUM(S3:S8)</f>
        <v>0</v>
      </c>
      <c r="T9" s="3"/>
      <c r="U9" s="84"/>
      <c r="V9" s="84"/>
    </row>
    <row r="10" spans="1:35">
      <c r="T10" s="131"/>
    </row>
    <row r="11" spans="1:35" ht="15.75" customHeight="1">
      <c r="T11" s="131"/>
      <c r="U11" s="762" t="s">
        <v>121</v>
      </c>
      <c r="V11" s="762"/>
      <c r="W11" s="762"/>
      <c r="X11" s="762"/>
      <c r="Y11" s="762"/>
      <c r="Z11" s="762"/>
      <c r="AA11" s="762"/>
      <c r="AB11" s="762"/>
      <c r="AC11" s="762"/>
      <c r="AD11" s="129"/>
      <c r="AE11" s="129"/>
      <c r="AF11" s="129"/>
      <c r="AG11" s="129"/>
      <c r="AH11" s="124"/>
      <c r="AI11" s="124"/>
    </row>
    <row r="12" spans="1:35" ht="15.75" customHeight="1">
      <c r="T12" s="131"/>
      <c r="U12" s="130"/>
      <c r="V12" s="763" t="s">
        <v>122</v>
      </c>
      <c r="W12" s="763"/>
      <c r="X12" s="763"/>
      <c r="Y12" s="763"/>
      <c r="Z12" s="763"/>
      <c r="AA12" s="763"/>
      <c r="AB12" s="763"/>
      <c r="AC12" s="763"/>
      <c r="AD12" s="763"/>
      <c r="AE12" s="124"/>
      <c r="AF12" s="124"/>
      <c r="AG12" s="124"/>
      <c r="AH12" s="124"/>
      <c r="AI12" s="124"/>
    </row>
    <row r="13" spans="1:35" ht="15.75" customHeight="1">
      <c r="T13" s="131"/>
      <c r="U13" s="130"/>
      <c r="V13" s="130"/>
      <c r="W13" s="762" t="s">
        <v>123</v>
      </c>
      <c r="X13" s="762"/>
      <c r="Y13" s="762"/>
      <c r="Z13" s="762"/>
      <c r="AA13" s="762"/>
      <c r="AB13" s="762"/>
      <c r="AC13" s="762"/>
      <c r="AD13" s="762"/>
      <c r="AE13" s="762"/>
      <c r="AF13" s="124"/>
      <c r="AG13" s="124"/>
      <c r="AH13" s="124"/>
      <c r="AI13" s="124"/>
    </row>
    <row r="14" spans="1:35" ht="15.75">
      <c r="U14" s="130"/>
      <c r="V14" s="130"/>
      <c r="W14" s="130"/>
      <c r="X14" s="763" t="s">
        <v>124</v>
      </c>
      <c r="Y14" s="763"/>
      <c r="Z14" s="763"/>
      <c r="AA14" s="763"/>
      <c r="AB14" s="763"/>
      <c r="AC14" s="763"/>
      <c r="AD14" s="763"/>
      <c r="AE14" s="763"/>
      <c r="AF14" s="763"/>
      <c r="AG14" s="124"/>
      <c r="AH14" s="124"/>
      <c r="AI14" s="124"/>
    </row>
    <row r="15" spans="1:35" ht="15.75">
      <c r="U15" s="130"/>
      <c r="V15" s="130"/>
      <c r="W15" s="130"/>
      <c r="X15" s="130"/>
      <c r="Y15" s="762" t="s">
        <v>125</v>
      </c>
      <c r="Z15" s="762"/>
      <c r="AA15" s="762"/>
      <c r="AB15" s="762"/>
      <c r="AC15" s="762"/>
      <c r="AD15" s="762"/>
      <c r="AE15" s="762"/>
      <c r="AF15" s="762"/>
      <c r="AG15" s="762"/>
      <c r="AH15" s="124"/>
      <c r="AI15" s="124"/>
    </row>
    <row r="16" spans="1:35" ht="15.75">
      <c r="U16" s="130"/>
      <c r="V16" s="130"/>
      <c r="W16" s="130"/>
      <c r="X16" s="130"/>
      <c r="Y16" s="130"/>
      <c r="Z16" s="763" t="s">
        <v>126</v>
      </c>
      <c r="AA16" s="763"/>
      <c r="AB16" s="763"/>
      <c r="AC16" s="763"/>
      <c r="AD16" s="763"/>
      <c r="AE16" s="763"/>
      <c r="AF16" s="763"/>
      <c r="AG16" s="763"/>
      <c r="AH16" s="763"/>
      <c r="AI16" s="124"/>
    </row>
    <row r="17" spans="21:35" ht="15.75">
      <c r="U17" s="130"/>
      <c r="V17" s="130"/>
      <c r="W17" s="130"/>
      <c r="X17" s="130"/>
      <c r="Y17" s="130"/>
      <c r="Z17" s="130"/>
      <c r="AA17" s="762" t="s">
        <v>127</v>
      </c>
      <c r="AB17" s="762"/>
      <c r="AC17" s="762"/>
      <c r="AD17" s="762"/>
      <c r="AE17" s="762"/>
      <c r="AF17" s="762"/>
      <c r="AG17" s="762"/>
      <c r="AH17" s="762"/>
      <c r="AI17" s="762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0" customFormat="1" ht="32.25" customHeight="1">
      <c r="A1" s="792" t="s">
        <v>31</v>
      </c>
      <c r="B1" s="793"/>
      <c r="C1" s="793"/>
      <c r="D1" s="793"/>
      <c r="E1" s="794"/>
      <c r="F1" s="795" t="s">
        <v>299</v>
      </c>
      <c r="G1" s="796"/>
      <c r="H1" s="796"/>
      <c r="I1" s="797"/>
      <c r="J1" s="788" t="s">
        <v>300</v>
      </c>
      <c r="K1" s="789"/>
      <c r="L1" s="789"/>
      <c r="M1" s="789"/>
      <c r="N1" s="789"/>
      <c r="O1" s="789"/>
      <c r="P1" s="789"/>
      <c r="Q1" s="789"/>
      <c r="R1" s="789"/>
      <c r="S1" s="789"/>
      <c r="T1" s="789"/>
      <c r="U1" s="789"/>
      <c r="V1" s="789"/>
      <c r="W1" s="789"/>
      <c r="X1" s="789"/>
      <c r="Y1" s="790"/>
      <c r="Z1" s="798" t="s">
        <v>301</v>
      </c>
      <c r="AA1" s="799"/>
      <c r="AB1" s="799"/>
      <c r="AC1" s="800"/>
      <c r="AD1" s="788" t="s">
        <v>302</v>
      </c>
      <c r="AE1" s="789"/>
      <c r="AF1" s="789"/>
      <c r="AG1" s="789"/>
      <c r="AH1" s="789"/>
      <c r="AI1" s="789"/>
      <c r="AJ1" s="789"/>
      <c r="AK1" s="789"/>
      <c r="AL1" s="789"/>
      <c r="AM1" s="789"/>
      <c r="AN1" s="789"/>
      <c r="AO1" s="789"/>
      <c r="AP1" s="789"/>
      <c r="AQ1" s="789"/>
      <c r="AR1" s="789"/>
      <c r="AS1" s="790"/>
      <c r="AT1" s="795" t="s">
        <v>303</v>
      </c>
      <c r="AU1" s="796"/>
      <c r="AV1" s="796"/>
      <c r="AW1" s="797"/>
      <c r="AX1" s="788" t="s">
        <v>304</v>
      </c>
      <c r="AY1" s="789"/>
      <c r="AZ1" s="789"/>
      <c r="BA1" s="789"/>
      <c r="BB1" s="789"/>
      <c r="BC1" s="789"/>
      <c r="BD1" s="789"/>
      <c r="BE1" s="789"/>
      <c r="BF1" s="789"/>
      <c r="BG1" s="789"/>
      <c r="BH1" s="789"/>
      <c r="BI1" s="789"/>
      <c r="BJ1" s="789"/>
      <c r="BK1" s="789"/>
      <c r="BL1" s="789"/>
      <c r="BM1" s="790"/>
    </row>
    <row r="2" spans="1:65" s="4" customFormat="1" ht="23.25" customHeight="1">
      <c r="A2" s="202" t="s">
        <v>19</v>
      </c>
      <c r="B2" s="202" t="s">
        <v>305</v>
      </c>
      <c r="C2" s="203" t="s">
        <v>306</v>
      </c>
      <c r="D2" s="566" t="s">
        <v>29</v>
      </c>
      <c r="E2" s="749"/>
      <c r="F2" s="204" t="s">
        <v>307</v>
      </c>
      <c r="G2" s="202" t="s">
        <v>18</v>
      </c>
      <c r="H2" s="204" t="s">
        <v>23</v>
      </c>
      <c r="I2" s="205" t="s">
        <v>85</v>
      </c>
      <c r="J2" s="206" t="s">
        <v>308</v>
      </c>
      <c r="K2" s="206" t="s">
        <v>309</v>
      </c>
      <c r="L2" s="204" t="s">
        <v>310</v>
      </c>
      <c r="M2" s="204" t="s">
        <v>311</v>
      </c>
      <c r="N2" s="204" t="s">
        <v>312</v>
      </c>
      <c r="O2" s="204" t="s">
        <v>313</v>
      </c>
      <c r="P2" s="204" t="s">
        <v>314</v>
      </c>
      <c r="Q2" s="204" t="s">
        <v>315</v>
      </c>
      <c r="R2" s="204" t="s">
        <v>316</v>
      </c>
      <c r="S2" s="204" t="s">
        <v>317</v>
      </c>
      <c r="T2" s="204" t="s">
        <v>318</v>
      </c>
      <c r="U2" s="204" t="s">
        <v>23</v>
      </c>
      <c r="V2" s="204" t="s">
        <v>319</v>
      </c>
      <c r="W2" s="204" t="s">
        <v>320</v>
      </c>
      <c r="X2" s="204" t="s">
        <v>321</v>
      </c>
      <c r="Y2" s="207" t="s">
        <v>322</v>
      </c>
      <c r="Z2" s="204" t="s">
        <v>307</v>
      </c>
      <c r="AA2" s="202" t="s">
        <v>18</v>
      </c>
      <c r="AB2" s="204" t="s">
        <v>23</v>
      </c>
      <c r="AC2" s="208" t="s">
        <v>85</v>
      </c>
      <c r="AD2" s="206" t="s">
        <v>308</v>
      </c>
      <c r="AE2" s="206" t="s">
        <v>309</v>
      </c>
      <c r="AF2" s="204" t="s">
        <v>310</v>
      </c>
      <c r="AG2" s="204" t="s">
        <v>311</v>
      </c>
      <c r="AH2" s="204" t="s">
        <v>312</v>
      </c>
      <c r="AI2" s="204" t="s">
        <v>313</v>
      </c>
      <c r="AJ2" s="204" t="s">
        <v>314</v>
      </c>
      <c r="AK2" s="204" t="s">
        <v>315</v>
      </c>
      <c r="AL2" s="204" t="s">
        <v>316</v>
      </c>
      <c r="AM2" s="204" t="s">
        <v>317</v>
      </c>
      <c r="AN2" s="204" t="s">
        <v>318</v>
      </c>
      <c r="AO2" s="204" t="s">
        <v>23</v>
      </c>
      <c r="AP2" s="204" t="s">
        <v>319</v>
      </c>
      <c r="AQ2" s="204" t="s">
        <v>320</v>
      </c>
      <c r="AR2" s="204" t="s">
        <v>321</v>
      </c>
      <c r="AS2" s="207" t="s">
        <v>322</v>
      </c>
      <c r="AT2" s="204" t="s">
        <v>307</v>
      </c>
      <c r="AU2" s="202" t="s">
        <v>18</v>
      </c>
      <c r="AV2" s="204" t="s">
        <v>23</v>
      </c>
      <c r="AW2" s="205" t="s">
        <v>85</v>
      </c>
      <c r="AX2" s="206" t="s">
        <v>308</v>
      </c>
      <c r="AY2" s="206" t="s">
        <v>309</v>
      </c>
      <c r="AZ2" s="204" t="s">
        <v>310</v>
      </c>
      <c r="BA2" s="204" t="s">
        <v>311</v>
      </c>
      <c r="BB2" s="204" t="s">
        <v>312</v>
      </c>
      <c r="BC2" s="204" t="s">
        <v>313</v>
      </c>
      <c r="BD2" s="204" t="s">
        <v>314</v>
      </c>
      <c r="BE2" s="204" t="s">
        <v>315</v>
      </c>
      <c r="BF2" s="204" t="s">
        <v>316</v>
      </c>
      <c r="BG2" s="204" t="s">
        <v>317</v>
      </c>
      <c r="BH2" s="204" t="s">
        <v>318</v>
      </c>
      <c r="BI2" s="204" t="s">
        <v>23</v>
      </c>
      <c r="BJ2" s="204" t="s">
        <v>319</v>
      </c>
      <c r="BK2" s="204" t="s">
        <v>320</v>
      </c>
      <c r="BL2" s="204" t="s">
        <v>323</v>
      </c>
      <c r="BM2" s="207" t="s">
        <v>322</v>
      </c>
    </row>
    <row r="3" spans="1:65" s="34" customFormat="1">
      <c r="A3" s="30" t="str">
        <f>'1-συμβολαια'!A3</f>
        <v>3ο</v>
      </c>
      <c r="B3" s="15" t="str">
        <f>'4-πολλυπρ'!D3</f>
        <v xml:space="preserve">τραπεζα …??? [= …. </v>
      </c>
      <c r="C3" s="15" t="str">
        <f>'4-πολλυπρ'!I3</f>
        <v>219-125πατηρ</v>
      </c>
      <c r="D3" s="32"/>
      <c r="E3" s="30"/>
      <c r="F3" s="30"/>
      <c r="G3" s="31"/>
      <c r="H3" s="30"/>
      <c r="I3" s="30"/>
      <c r="J3" s="30"/>
      <c r="K3" s="158" t="s">
        <v>324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09" t="s">
        <v>324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1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 xml:space="preserve">τραπεζα …??? [= …. </v>
      </c>
      <c r="C4" s="15" t="str">
        <f>'4-πολλυπρ'!I4</f>
        <v>219-125πατηρ</v>
      </c>
      <c r="D4" s="32"/>
      <c r="E4" s="30"/>
      <c r="F4" s="30"/>
      <c r="G4" s="31"/>
      <c r="H4" s="30"/>
      <c r="I4" s="30"/>
      <c r="J4" s="30"/>
      <c r="K4" s="158" t="s">
        <v>324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09" t="s">
        <v>324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 xml:space="preserve">τραπεζα …??? [= …. </v>
      </c>
      <c r="C5" s="15" t="str">
        <f>'4-πολλυπρ'!I5</f>
        <v>219-125πατηρ</v>
      </c>
      <c r="D5" s="32"/>
      <c r="E5" s="30"/>
      <c r="F5" s="30"/>
      <c r="G5" s="31"/>
      <c r="H5" s="30"/>
      <c r="I5" s="30"/>
      <c r="J5" s="30"/>
      <c r="K5" s="158" t="s">
        <v>324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09" t="s">
        <v>324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???</v>
      </c>
      <c r="B6" s="15" t="str">
        <f>'4-πολλυπρ'!D6</f>
        <v xml:space="preserve">τραπεζα …??? [= …. </v>
      </c>
      <c r="C6" s="15" t="str">
        <f>'4-πολλυπρ'!I6</f>
        <v>219-125θειος</v>
      </c>
      <c r="D6" s="32"/>
      <c r="E6" s="30"/>
      <c r="F6" s="30"/>
      <c r="G6" s="31"/>
      <c r="H6" s="30"/>
      <c r="I6" s="30"/>
      <c r="J6" s="30"/>
      <c r="K6" s="158" t="s">
        <v>324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09" t="s">
        <v>324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 xml:space="preserve">τραπεζα …??? [= …. </v>
      </c>
      <c r="C7" s="15" t="str">
        <f>'4-πολλυπρ'!I7</f>
        <v>219-125θειος</v>
      </c>
      <c r="D7" s="32"/>
      <c r="E7" s="30"/>
      <c r="F7" s="30"/>
      <c r="G7" s="31"/>
      <c r="H7" s="30"/>
      <c r="I7" s="30"/>
      <c r="J7" s="30"/>
      <c r="K7" s="158" t="s">
        <v>324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09" t="s">
        <v>324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 xml:space="preserve">τραπεζα …??? [= …. </v>
      </c>
      <c r="C8" s="15" t="str">
        <f>'4-πολλυπρ'!I8</f>
        <v>219-125θειος</v>
      </c>
      <c r="D8" s="32"/>
      <c r="E8" s="30"/>
      <c r="F8" s="30"/>
      <c r="G8" s="31"/>
      <c r="H8" s="30"/>
      <c r="I8" s="30"/>
      <c r="J8" s="30"/>
      <c r="K8" s="158" t="s">
        <v>324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09" t="s">
        <v>324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1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791" t="s">
        <v>325</v>
      </c>
      <c r="G10" s="791"/>
      <c r="H10" s="791"/>
      <c r="I10" s="791"/>
    </row>
    <row r="11" spans="1:65">
      <c r="F11" s="791"/>
      <c r="G11" s="791"/>
      <c r="H11" s="791"/>
      <c r="I11" s="791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H77"/>
  <sheetViews>
    <sheetView workbookViewId="0">
      <pane ySplit="2" topLeftCell="A3" activePane="bottomLeft" state="frozen"/>
      <selection pane="bottomLeft" activeCell="V19" sqref="V19"/>
    </sheetView>
  </sheetViews>
  <sheetFormatPr defaultRowHeight="11.25"/>
  <cols>
    <col min="1" max="1" width="7.28515625" style="8" bestFit="1" customWidth="1"/>
    <col min="2" max="2" width="8.7109375" style="150" bestFit="1" customWidth="1"/>
    <col min="3" max="3" width="47" style="95" customWidth="1"/>
    <col min="4" max="4" width="8.28515625" style="3" customWidth="1"/>
    <col min="5" max="5" width="12.42578125" style="3" customWidth="1"/>
    <col min="6" max="6" width="8.140625" style="3" bestFit="1" customWidth="1"/>
    <col min="7" max="7" width="6.85546875" style="2" bestFit="1" customWidth="1"/>
    <col min="8" max="9" width="8.140625" style="2" bestFit="1" customWidth="1"/>
    <col min="10" max="11" width="9.42578125" style="2" customWidth="1"/>
    <col min="12" max="12" width="6.5703125" style="2" bestFit="1" customWidth="1"/>
    <col min="13" max="13" width="8.7109375" style="78" bestFit="1" customWidth="1"/>
    <col min="14" max="14" width="6.42578125" style="2" bestFit="1" customWidth="1"/>
    <col min="15" max="15" width="8.140625" style="2" bestFit="1" customWidth="1"/>
    <col min="16" max="16" width="9.42578125" style="2" bestFit="1" customWidth="1"/>
    <col min="17" max="17" width="10.28515625" style="2" bestFit="1" customWidth="1"/>
    <col min="18" max="18" width="8.140625" style="2" bestFit="1" customWidth="1"/>
    <col min="19" max="19" width="10.57031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7109375" style="29" bestFit="1" customWidth="1"/>
    <col min="24" max="24" width="10.5703125" style="8" customWidth="1"/>
    <col min="25" max="25" width="21.42578125" style="80" customWidth="1"/>
    <col min="26" max="26" width="7.5703125" style="3" customWidth="1"/>
    <col min="27" max="27" width="9.5703125" style="3" customWidth="1"/>
    <col min="28" max="30" width="6.42578125" style="3" customWidth="1"/>
    <col min="31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833" t="s">
        <v>1</v>
      </c>
      <c r="B1" s="835" t="s">
        <v>2</v>
      </c>
      <c r="C1" s="832" t="s">
        <v>0</v>
      </c>
      <c r="D1" s="836" t="s">
        <v>11</v>
      </c>
      <c r="E1" s="830" t="s">
        <v>12</v>
      </c>
      <c r="F1" s="805" t="s">
        <v>413</v>
      </c>
      <c r="G1" s="806"/>
      <c r="H1" s="806"/>
      <c r="I1" s="807" t="s">
        <v>374</v>
      </c>
      <c r="J1" s="811" t="s">
        <v>141</v>
      </c>
      <c r="K1" s="809" t="s">
        <v>505</v>
      </c>
      <c r="L1" s="815" t="s">
        <v>510</v>
      </c>
      <c r="M1" s="816"/>
      <c r="N1" s="816"/>
      <c r="O1" s="405" t="s">
        <v>506</v>
      </c>
      <c r="P1" s="819" t="s">
        <v>43</v>
      </c>
      <c r="Q1" s="820"/>
      <c r="R1" s="821" t="s">
        <v>58</v>
      </c>
      <c r="S1" s="822"/>
      <c r="T1" s="817" t="s">
        <v>77</v>
      </c>
      <c r="U1" s="818"/>
      <c r="V1" s="818"/>
      <c r="W1" s="823" t="s">
        <v>54</v>
      </c>
      <c r="X1" s="825" t="s">
        <v>44</v>
      </c>
      <c r="Y1" s="813" t="s">
        <v>80</v>
      </c>
      <c r="Z1" s="802" t="s">
        <v>29</v>
      </c>
      <c r="AA1" s="803"/>
      <c r="AB1" s="803"/>
      <c r="AC1" s="803"/>
      <c r="AD1" s="804"/>
    </row>
    <row r="2" spans="1:34" ht="26.25" thickBot="1">
      <c r="A2" s="834"/>
      <c r="B2" s="561"/>
      <c r="C2" s="584"/>
      <c r="D2" s="837"/>
      <c r="E2" s="831"/>
      <c r="F2" s="276" t="s">
        <v>259</v>
      </c>
      <c r="G2" s="275" t="s">
        <v>92</v>
      </c>
      <c r="H2" s="349" t="s">
        <v>47</v>
      </c>
      <c r="I2" s="808"/>
      <c r="J2" s="812"/>
      <c r="K2" s="810"/>
      <c r="L2" s="72" t="s">
        <v>23</v>
      </c>
      <c r="M2" s="77" t="s">
        <v>82</v>
      </c>
      <c r="N2" s="350" t="s">
        <v>81</v>
      </c>
      <c r="O2" s="72"/>
      <c r="P2" s="43" t="s">
        <v>23</v>
      </c>
      <c r="Q2" s="38" t="s">
        <v>34</v>
      </c>
      <c r="R2" s="43" t="s">
        <v>23</v>
      </c>
      <c r="S2" s="44" t="s">
        <v>34</v>
      </c>
      <c r="T2" s="43" t="s">
        <v>508</v>
      </c>
      <c r="U2" s="10" t="s">
        <v>509</v>
      </c>
      <c r="V2" s="42" t="s">
        <v>33</v>
      </c>
      <c r="W2" s="824"/>
      <c r="X2" s="826"/>
      <c r="Y2" s="814"/>
      <c r="Z2" s="802"/>
      <c r="AA2" s="803"/>
      <c r="AB2" s="803"/>
      <c r="AC2" s="803"/>
      <c r="AD2" s="804"/>
    </row>
    <row r="3" spans="1:34" s="5" customFormat="1">
      <c r="A3" s="373" t="str">
        <f>'1-συμβολαια'!A3</f>
        <v>3ο</v>
      </c>
      <c r="B3" s="408">
        <f>'1-συμβολαια'!B3</f>
        <v>38849</v>
      </c>
      <c r="C3" s="370" t="str">
        <f>'1-συμβολαια'!C3</f>
        <v>υποθήκης 7.893κ 3.300.000δρχ ΕΞΑΛΕΙΨΗ</v>
      </c>
      <c r="D3" s="360" t="str">
        <f>'4-πολλυπρ'!D3</f>
        <v xml:space="preserve">τραπεζα …??? [= …. </v>
      </c>
      <c r="E3" s="360" t="str">
        <f>'4-πολλυπρ'!I3</f>
        <v>219-125πατηρ</v>
      </c>
      <c r="F3" s="361">
        <f>'14-βιβλΕσ'!O3</f>
        <v>1.76</v>
      </c>
      <c r="G3" s="356">
        <f>'14-βιβλΕσ'!Q3</f>
        <v>3.96</v>
      </c>
      <c r="H3" s="356">
        <f t="shared" ref="H3" si="0">F3+G3</f>
        <v>5.72</v>
      </c>
      <c r="I3" s="356">
        <f>'8-κ-15-17'!AG3</f>
        <v>0</v>
      </c>
      <c r="J3" s="356">
        <f>'14-βιβλΕσ'!R3</f>
        <v>65.660000000000011</v>
      </c>
      <c r="K3" s="356">
        <f>('14-βιβλΕσ'!N3+'14-βιβλΕσ'!O3+'14-βιβλΕσ'!R3)*40%</f>
        <v>32.624000000000009</v>
      </c>
      <c r="L3" s="409"/>
      <c r="M3" s="543"/>
      <c r="N3" s="543"/>
      <c r="O3" s="356">
        <f>V3</f>
        <v>85.02000000000001</v>
      </c>
      <c r="P3" s="356">
        <f>O3+V3</f>
        <v>170.04000000000002</v>
      </c>
      <c r="Q3" s="293">
        <v>1612.2389849472031</v>
      </c>
      <c r="R3" s="409"/>
      <c r="S3" s="543"/>
      <c r="T3" s="356">
        <f>'1-συμβολαια'!L3+'8-κ-15-17'!AE3+'14-βιβλΕσ'!L3+'14-βιβλΕσ'!Q3+'14-βιβλΕσ'!R3</f>
        <v>117.02000000000001</v>
      </c>
      <c r="U3" s="356">
        <f>'1-συμβολαια'!M3</f>
        <v>32</v>
      </c>
      <c r="V3" s="356">
        <f t="shared" ref="V3" si="1">T3-U3</f>
        <v>85.02000000000001</v>
      </c>
      <c r="W3" s="539">
        <v>45950</v>
      </c>
      <c r="X3" s="293">
        <f t="shared" ref="X3" si="2">Q3+S3</f>
        <v>1612.2389849472031</v>
      </c>
      <c r="Y3" s="540"/>
      <c r="Z3" s="389"/>
      <c r="AA3" s="389"/>
      <c r="AB3" s="389"/>
      <c r="AC3" s="389"/>
      <c r="AD3" s="389"/>
    </row>
    <row r="4" spans="1:34" s="5" customFormat="1">
      <c r="A4" s="373">
        <f>'1-συμβολαια'!A4</f>
        <v>0</v>
      </c>
      <c r="B4" s="408"/>
      <c r="C4" s="370" t="str">
        <f>'1-συμβολαια'!C4</f>
        <v>δάνειο τοκοχρεωλυτικό 7.893κ 3.000.000δρχ ΕΞΟΦΛΗΣΗ</v>
      </c>
      <c r="D4" s="360" t="str">
        <f>'4-πολλυπρ'!D4</f>
        <v xml:space="preserve">τραπεζα …??? [= …. </v>
      </c>
      <c r="E4" s="360" t="str">
        <f>'4-πολλυπρ'!I4</f>
        <v>219-125πατηρ</v>
      </c>
      <c r="F4" s="361">
        <f>'14-βιβλΕσ'!O4</f>
        <v>1.3200000000000003</v>
      </c>
      <c r="G4" s="356">
        <f>'14-βιβλΕσ'!Q4</f>
        <v>0</v>
      </c>
      <c r="H4" s="356">
        <f t="shared" ref="H4:H8" si="3">F4+G4</f>
        <v>1.3200000000000003</v>
      </c>
      <c r="I4" s="356">
        <f>'8-κ-15-17'!AG4</f>
        <v>0</v>
      </c>
      <c r="J4" s="356">
        <f>'14-βιβλΕσ'!R4</f>
        <v>0</v>
      </c>
      <c r="K4" s="356">
        <f>('14-βιβλΕσ'!N4+'14-βιβλΕσ'!O4+'14-βιβλΕσ'!R4)*40%</f>
        <v>9.36</v>
      </c>
      <c r="L4" s="409"/>
      <c r="M4" s="543"/>
      <c r="N4" s="543"/>
      <c r="O4" s="356">
        <f t="shared" ref="O4:O8" si="4">V4</f>
        <v>23.4</v>
      </c>
      <c r="P4" s="356">
        <f t="shared" ref="P4:P8" si="5">O4+V4</f>
        <v>46.8</v>
      </c>
      <c r="Q4" s="297">
        <v>443.73550044418528</v>
      </c>
      <c r="R4" s="409"/>
      <c r="S4" s="546"/>
      <c r="T4" s="356">
        <f>'1-συμβολαια'!L4+'8-κ-15-17'!AE4+'14-βιβλΕσ'!L4+'14-βιβλΕσ'!Q4+'14-βιβλΕσ'!R4</f>
        <v>23.4</v>
      </c>
      <c r="U4" s="356">
        <f>'1-συμβολαια'!M4</f>
        <v>0</v>
      </c>
      <c r="V4" s="356">
        <f t="shared" ref="V4:V8" si="6">T4-U4</f>
        <v>23.4</v>
      </c>
      <c r="W4" s="371"/>
      <c r="X4" s="293">
        <f t="shared" ref="X4:X8" si="7">Q4+S4</f>
        <v>443.73550044418528</v>
      </c>
      <c r="Y4" s="372"/>
      <c r="Z4" s="76"/>
      <c r="AA4" s="76"/>
      <c r="AB4" s="76"/>
      <c r="AC4" s="76"/>
      <c r="AD4" s="76"/>
    </row>
    <row r="5" spans="1:34" s="5" customFormat="1" ht="12" thickBot="1">
      <c r="A5" s="436">
        <f>'1-συμβολαια'!A5</f>
        <v>0</v>
      </c>
      <c r="B5" s="437"/>
      <c r="C5" s="467" t="str">
        <f>'1-συμβολαια'!C5</f>
        <v>δανείου 7.893κ ΤΟΚΟΙ  {προπληρωθέντες VS υπερβάλλοντες}</v>
      </c>
      <c r="D5" s="468" t="str">
        <f>'4-πολλυπρ'!D5</f>
        <v xml:space="preserve">τραπεζα …??? [= …. </v>
      </c>
      <c r="E5" s="468" t="str">
        <f>'4-πολλυπρ'!I5</f>
        <v>219-125πατηρ</v>
      </c>
      <c r="F5" s="438">
        <f>'14-βιβλΕσ'!O5</f>
        <v>1.919994</v>
      </c>
      <c r="G5" s="440">
        <f>'14-βιβλΕσ'!Q5</f>
        <v>0</v>
      </c>
      <c r="H5" s="440">
        <f t="shared" si="3"/>
        <v>1.919994</v>
      </c>
      <c r="I5" s="440">
        <f>'8-κ-15-17'!AG5</f>
        <v>4.3332899999999999</v>
      </c>
      <c r="J5" s="440">
        <f>'14-βιβλΕσ'!R5</f>
        <v>0</v>
      </c>
      <c r="K5" s="440">
        <f>('14-βιβλΕσ'!N5+'14-βιβλΕσ'!O5+'14-βιβλΕσ'!R5)*40%</f>
        <v>10.959983999999999</v>
      </c>
      <c r="L5" s="544"/>
      <c r="M5" s="545"/>
      <c r="N5" s="545"/>
      <c r="O5" s="440">
        <f t="shared" si="4"/>
        <v>31.733249999999995</v>
      </c>
      <c r="P5" s="440">
        <f t="shared" si="5"/>
        <v>63.466499999999989</v>
      </c>
      <c r="Q5" s="538">
        <v>601.75938331070176</v>
      </c>
      <c r="R5" s="544"/>
      <c r="S5" s="545"/>
      <c r="T5" s="440">
        <f>'1-συμβολαια'!L5+'8-κ-15-17'!AE5+'14-βιβλΕσ'!L5+'14-βιβλΕσ'!Q5+'14-βιβλΕσ'!R5</f>
        <v>31.733249999999995</v>
      </c>
      <c r="U5" s="440">
        <f>'1-συμβολαια'!M5</f>
        <v>0</v>
      </c>
      <c r="V5" s="440">
        <f t="shared" si="6"/>
        <v>31.733249999999995</v>
      </c>
      <c r="W5" s="541"/>
      <c r="X5" s="538">
        <f t="shared" si="7"/>
        <v>601.75938331070176</v>
      </c>
      <c r="Y5" s="542"/>
      <c r="Z5" s="443"/>
      <c r="AA5" s="443"/>
      <c r="AB5" s="443"/>
      <c r="AC5" s="443"/>
      <c r="AD5" s="443"/>
    </row>
    <row r="6" spans="1:34" s="5" customFormat="1">
      <c r="A6" s="445" t="str">
        <f>'1-συμβολαια'!A6</f>
        <v>???</v>
      </c>
      <c r="B6" s="408" t="str">
        <f>'1-συμβολαια'!B6</f>
        <v>???</v>
      </c>
      <c r="C6" s="370" t="str">
        <f>'1-συμβολαια'!C6</f>
        <v>υποθήκης 7.894κ 3.300.000δρχ ΕΞΑΛΕΙΨΗ</v>
      </c>
      <c r="D6" s="360" t="str">
        <f>'4-πολλυπρ'!D6</f>
        <v xml:space="preserve">τραπεζα …??? [= …. </v>
      </c>
      <c r="E6" s="360" t="str">
        <f>'4-πολλυπρ'!I6</f>
        <v>219-125θειος</v>
      </c>
      <c r="F6" s="361">
        <f>'14-βιβλΕσ'!O6</f>
        <v>1.76</v>
      </c>
      <c r="G6" s="356">
        <f>'14-βιβλΕσ'!Q6</f>
        <v>3.96</v>
      </c>
      <c r="H6" s="356">
        <f t="shared" si="3"/>
        <v>5.72</v>
      </c>
      <c r="I6" s="356">
        <f>'8-κ-15-17'!AG6</f>
        <v>0</v>
      </c>
      <c r="J6" s="356">
        <f>'14-βιβλΕσ'!R6</f>
        <v>50.86</v>
      </c>
      <c r="K6" s="356">
        <f>('14-βιβλΕσ'!N6+'14-βιβλΕσ'!O6+'14-βιβλΕσ'!R6)*40%</f>
        <v>26.704000000000004</v>
      </c>
      <c r="L6" s="409"/>
      <c r="M6" s="543"/>
      <c r="N6" s="543"/>
      <c r="O6" s="356">
        <f t="shared" si="4"/>
        <v>70.22</v>
      </c>
      <c r="P6" s="356">
        <f t="shared" si="5"/>
        <v>140.44</v>
      </c>
      <c r="Q6" s="293">
        <v>1331.5857624440441</v>
      </c>
      <c r="R6" s="409"/>
      <c r="S6" s="543"/>
      <c r="T6" s="356">
        <f>'1-συμβολαια'!L6+'8-κ-15-17'!AE6+'14-βιβλΕσ'!L6+'14-βιβλΕσ'!Q6+'14-βιβλΕσ'!R6</f>
        <v>102.22</v>
      </c>
      <c r="U6" s="356">
        <f>'1-συμβολαια'!M6</f>
        <v>32</v>
      </c>
      <c r="V6" s="356">
        <f t="shared" si="6"/>
        <v>70.22</v>
      </c>
      <c r="W6" s="539">
        <v>45950</v>
      </c>
      <c r="X6" s="293">
        <f t="shared" si="7"/>
        <v>1331.5857624440441</v>
      </c>
      <c r="Y6" s="540"/>
      <c r="Z6" s="389"/>
      <c r="AA6" s="389"/>
      <c r="AB6" s="389"/>
      <c r="AC6" s="389"/>
      <c r="AD6" s="389"/>
    </row>
    <row r="7" spans="1:34" s="5" customFormat="1">
      <c r="A7" s="445">
        <f>'1-συμβολαια'!A7</f>
        <v>0</v>
      </c>
      <c r="B7" s="408"/>
      <c r="C7" s="370" t="str">
        <f>'1-συμβολαια'!C7</f>
        <v>δάνειο τοκοχρεωλυτικό 7.893κ 3.000.000δρχ ΕΞΟΦΛΗΣΗ</v>
      </c>
      <c r="D7" s="360" t="str">
        <f>'4-πολλυπρ'!D7</f>
        <v xml:space="preserve">τραπεζα …??? [= …. </v>
      </c>
      <c r="E7" s="360" t="str">
        <f>'4-πολλυπρ'!I7</f>
        <v>219-125θειος</v>
      </c>
      <c r="F7" s="361">
        <f>'14-βιβλΕσ'!O7</f>
        <v>1.3200000000000003</v>
      </c>
      <c r="G7" s="356">
        <f>'14-βιβλΕσ'!Q7</f>
        <v>0</v>
      </c>
      <c r="H7" s="356">
        <f t="shared" si="3"/>
        <v>1.3200000000000003</v>
      </c>
      <c r="I7" s="356">
        <f>'8-κ-15-17'!AG7</f>
        <v>0</v>
      </c>
      <c r="J7" s="356">
        <f>'14-βιβλΕσ'!R7</f>
        <v>0</v>
      </c>
      <c r="K7" s="356">
        <f>('14-βιβλΕσ'!N7+'14-βιβλΕσ'!O7+'14-βιβλΕσ'!R7)*40%</f>
        <v>9.36</v>
      </c>
      <c r="L7" s="409"/>
      <c r="M7" s="543"/>
      <c r="N7" s="543"/>
      <c r="O7" s="356">
        <f t="shared" si="4"/>
        <v>23.4</v>
      </c>
      <c r="P7" s="356">
        <f t="shared" si="5"/>
        <v>46.8</v>
      </c>
      <c r="Q7" s="297">
        <v>443.73550044418528</v>
      </c>
      <c r="R7" s="409"/>
      <c r="S7" s="546"/>
      <c r="T7" s="356">
        <f>'1-συμβολαια'!L7+'8-κ-15-17'!AE7+'14-βιβλΕσ'!L7+'14-βιβλΕσ'!Q7+'14-βιβλΕσ'!R7</f>
        <v>23.4</v>
      </c>
      <c r="U7" s="356">
        <f>'1-συμβολαια'!M7</f>
        <v>0</v>
      </c>
      <c r="V7" s="356">
        <f t="shared" si="6"/>
        <v>23.4</v>
      </c>
      <c r="W7" s="371"/>
      <c r="X7" s="293">
        <f t="shared" si="7"/>
        <v>443.73550044418528</v>
      </c>
      <c r="Y7" s="372"/>
      <c r="Z7" s="76"/>
      <c r="AA7" s="76"/>
      <c r="AB7" s="76"/>
      <c r="AC7" s="76"/>
      <c r="AD7" s="76"/>
    </row>
    <row r="8" spans="1:34" s="5" customFormat="1" ht="12" thickBot="1">
      <c r="A8" s="471">
        <f>'1-συμβολαια'!A8</f>
        <v>0</v>
      </c>
      <c r="B8" s="437"/>
      <c r="C8" s="467" t="str">
        <f>'1-συμβολαια'!C8</f>
        <v>δανείου 7.893κ ΤΟΚΟΙ  {προπληρωθέντες VS υπερβάλλοντες}</v>
      </c>
      <c r="D8" s="468" t="str">
        <f>'4-πολλυπρ'!D8</f>
        <v xml:space="preserve">τραπεζα …??? [= …. </v>
      </c>
      <c r="E8" s="468" t="str">
        <f>'4-πολλυπρ'!I8</f>
        <v>219-125θειος</v>
      </c>
      <c r="F8" s="438">
        <f>'14-βιβλΕσ'!O8</f>
        <v>1.919994</v>
      </c>
      <c r="G8" s="440">
        <f>'14-βιβλΕσ'!Q8</f>
        <v>0</v>
      </c>
      <c r="H8" s="440">
        <f t="shared" si="3"/>
        <v>1.919994</v>
      </c>
      <c r="I8" s="440">
        <f>'8-κ-15-17'!AG8</f>
        <v>4.3332899999999999</v>
      </c>
      <c r="J8" s="440">
        <f>'14-βιβλΕσ'!R8</f>
        <v>0</v>
      </c>
      <c r="K8" s="440">
        <f>('14-βιβλΕσ'!N8+'14-βιβλΕσ'!O8+'14-βιβλΕσ'!R8)*40%</f>
        <v>10.959983999999999</v>
      </c>
      <c r="L8" s="544"/>
      <c r="M8" s="545"/>
      <c r="N8" s="545"/>
      <c r="O8" s="440">
        <f t="shared" si="4"/>
        <v>31.733249999999995</v>
      </c>
      <c r="P8" s="440">
        <f t="shared" si="5"/>
        <v>63.466499999999989</v>
      </c>
      <c r="Q8" s="538">
        <v>601.75938331070176</v>
      </c>
      <c r="R8" s="544"/>
      <c r="S8" s="545"/>
      <c r="T8" s="440">
        <f>'1-συμβολαια'!L8+'8-κ-15-17'!AE8+'14-βιβλΕσ'!L8+'14-βιβλΕσ'!Q8+'14-βιβλΕσ'!R8</f>
        <v>31.733249999999995</v>
      </c>
      <c r="U8" s="440">
        <f>'1-συμβολαια'!M8</f>
        <v>0</v>
      </c>
      <c r="V8" s="440">
        <f t="shared" si="6"/>
        <v>31.733249999999995</v>
      </c>
      <c r="W8" s="541"/>
      <c r="X8" s="538">
        <f t="shared" si="7"/>
        <v>601.75938331070176</v>
      </c>
      <c r="Y8" s="542"/>
      <c r="Z8" s="443"/>
      <c r="AA8" s="443"/>
      <c r="AB8" s="443"/>
      <c r="AC8" s="443"/>
      <c r="AD8" s="76"/>
    </row>
    <row r="9" spans="1:34">
      <c r="A9" s="827" t="s">
        <v>35</v>
      </c>
      <c r="B9" s="828"/>
      <c r="C9" s="828"/>
      <c r="D9" s="828"/>
      <c r="E9" s="829"/>
      <c r="F9" s="45">
        <f t="shared" ref="F9:V9" si="8">SUM(F3:F8)</f>
        <v>9.9999879999999983</v>
      </c>
      <c r="G9" s="45">
        <f t="shared" si="8"/>
        <v>7.92</v>
      </c>
      <c r="H9" s="45">
        <f t="shared" si="8"/>
        <v>17.919988</v>
      </c>
      <c r="I9" s="45">
        <f t="shared" si="8"/>
        <v>8.6665799999999997</v>
      </c>
      <c r="J9" s="45">
        <f t="shared" si="8"/>
        <v>116.52000000000001</v>
      </c>
      <c r="K9" s="45">
        <f t="shared" si="8"/>
        <v>99.967968000000013</v>
      </c>
      <c r="L9" s="547">
        <f t="shared" si="8"/>
        <v>0</v>
      </c>
      <c r="M9" s="547">
        <f t="shared" si="8"/>
        <v>0</v>
      </c>
      <c r="N9" s="547">
        <f t="shared" si="8"/>
        <v>0</v>
      </c>
      <c r="O9" s="45">
        <f t="shared" si="8"/>
        <v>265.50650000000002</v>
      </c>
      <c r="P9" s="45">
        <f t="shared" si="8"/>
        <v>531.01300000000003</v>
      </c>
      <c r="Q9" s="411">
        <f t="shared" si="8"/>
        <v>5034.8145149010215</v>
      </c>
      <c r="R9" s="547">
        <f t="shared" si="8"/>
        <v>0</v>
      </c>
      <c r="S9" s="547">
        <f t="shared" si="8"/>
        <v>0</v>
      </c>
      <c r="T9" s="45">
        <f t="shared" si="8"/>
        <v>329.50649999999996</v>
      </c>
      <c r="U9" s="45">
        <f t="shared" si="8"/>
        <v>64</v>
      </c>
      <c r="V9" s="45">
        <f t="shared" si="8"/>
        <v>265.50650000000002</v>
      </c>
      <c r="W9" s="45"/>
      <c r="X9" s="411">
        <f>SUM(X3:X8)</f>
        <v>5034.8145149010215</v>
      </c>
    </row>
    <row r="10" spans="1:34">
      <c r="J10" s="78"/>
      <c r="K10" s="78"/>
    </row>
    <row r="11" spans="1:34">
      <c r="J11" s="147"/>
      <c r="K11" s="147"/>
    </row>
    <row r="12" spans="1:34">
      <c r="X12" s="148"/>
      <c r="Y12" s="422"/>
    </row>
    <row r="13" spans="1:34" ht="15">
      <c r="X13" s="148"/>
      <c r="Y13" s="422"/>
      <c r="Z13" s="133"/>
      <c r="AA13" s="123"/>
      <c r="AB13" s="123"/>
      <c r="AC13" s="123"/>
      <c r="AD13" s="133"/>
    </row>
    <row r="14" spans="1:34" ht="15">
      <c r="X14" s="2"/>
      <c r="Y14" s="423"/>
      <c r="Z14" s="134"/>
      <c r="AA14" s="134"/>
      <c r="AB14" s="134"/>
      <c r="AC14" s="134"/>
      <c r="AD14" s="134"/>
      <c r="AE14" s="133"/>
      <c r="AF14" s="133"/>
      <c r="AG14" s="133"/>
      <c r="AH14" s="133"/>
    </row>
    <row r="15" spans="1:34" ht="15.75">
      <c r="X15" s="2"/>
      <c r="Y15" s="8"/>
      <c r="Z15" s="133"/>
      <c r="AA15" s="135"/>
      <c r="AB15" s="135"/>
      <c r="AC15" s="135"/>
      <c r="AD15" s="135"/>
      <c r="AE15" s="136"/>
      <c r="AF15" s="136"/>
      <c r="AG15" s="136"/>
      <c r="AH15" s="136"/>
    </row>
    <row r="16" spans="1:34" ht="15.75">
      <c r="X16" s="2"/>
      <c r="Y16" s="86"/>
      <c r="Z16" s="133"/>
      <c r="AA16" s="137"/>
      <c r="AB16" s="137"/>
      <c r="AC16" s="137"/>
      <c r="AD16" s="137"/>
      <c r="AE16" s="136"/>
      <c r="AF16" s="136"/>
      <c r="AG16" s="136"/>
      <c r="AH16" s="136"/>
    </row>
    <row r="17" spans="26:34" ht="15.75">
      <c r="Z17" s="136"/>
      <c r="AA17" s="136"/>
      <c r="AB17" s="136"/>
      <c r="AC17" s="136"/>
      <c r="AD17" s="136"/>
      <c r="AE17" s="136"/>
      <c r="AF17" s="136"/>
      <c r="AG17" s="136"/>
      <c r="AH17" s="136"/>
    </row>
    <row r="18" spans="26:34" ht="15.75">
      <c r="Z18" s="136"/>
      <c r="AA18" s="136"/>
      <c r="AB18" s="136"/>
      <c r="AC18" s="136"/>
      <c r="AD18" s="136"/>
      <c r="AE18" s="138"/>
      <c r="AF18" s="138"/>
      <c r="AG18" s="138"/>
      <c r="AH18" s="136"/>
    </row>
    <row r="19" spans="26:34" ht="15.75">
      <c r="Z19" s="136"/>
      <c r="AA19" s="136"/>
      <c r="AB19" s="136"/>
      <c r="AC19" s="136"/>
      <c r="AD19" s="136"/>
      <c r="AE19" s="136"/>
      <c r="AF19" s="136"/>
      <c r="AG19" s="136"/>
      <c r="AH19" s="136"/>
    </row>
    <row r="20" spans="26:34" ht="15.75">
      <c r="Z20" s="136"/>
      <c r="AA20" s="136"/>
      <c r="AB20" s="136"/>
      <c r="AC20" s="136"/>
      <c r="AD20" s="136"/>
      <c r="AE20" s="136"/>
      <c r="AF20" s="136"/>
      <c r="AG20" s="136"/>
      <c r="AH20" s="136"/>
    </row>
    <row r="21" spans="26:34" ht="15.75">
      <c r="Z21" s="136"/>
      <c r="AA21" s="136"/>
      <c r="AB21" s="136"/>
      <c r="AC21" s="136"/>
      <c r="AD21" s="136"/>
      <c r="AE21" s="136"/>
      <c r="AF21" s="136"/>
      <c r="AG21" s="136"/>
      <c r="AH21" s="136"/>
    </row>
    <row r="22" spans="26:34" ht="15.75">
      <c r="Z22" s="136"/>
      <c r="AA22" s="136"/>
      <c r="AB22" s="136"/>
      <c r="AC22" s="136"/>
      <c r="AD22" s="136"/>
      <c r="AE22" s="136"/>
      <c r="AF22" s="136"/>
      <c r="AG22" s="136"/>
      <c r="AH22" s="136"/>
    </row>
    <row r="23" spans="26:34" ht="15.75">
      <c r="Z23" s="136"/>
      <c r="AA23" s="136"/>
      <c r="AB23" s="136"/>
      <c r="AC23" s="136"/>
      <c r="AD23" s="136"/>
      <c r="AE23" s="136"/>
      <c r="AF23" s="136"/>
      <c r="AG23" s="136"/>
      <c r="AH23" s="136"/>
    </row>
    <row r="24" spans="26:34" ht="15">
      <c r="Z24" s="133"/>
      <c r="AA24" s="133"/>
      <c r="AB24" s="133"/>
      <c r="AC24" s="133"/>
      <c r="AD24" s="133"/>
      <c r="AE24" s="133"/>
      <c r="AF24" s="133"/>
      <c r="AG24" s="133"/>
      <c r="AH24" s="133"/>
    </row>
    <row r="25" spans="26:34" ht="15">
      <c r="Z25" s="133"/>
      <c r="AA25" s="133"/>
      <c r="AB25" s="133"/>
      <c r="AC25" s="133"/>
      <c r="AD25" s="133"/>
      <c r="AE25" s="133"/>
      <c r="AF25" s="133"/>
      <c r="AG25" s="133"/>
      <c r="AH25" s="133"/>
    </row>
    <row r="26" spans="26:34" ht="15">
      <c r="Z26" s="133"/>
      <c r="AA26" s="133"/>
      <c r="AB26" s="133"/>
      <c r="AC26" s="133"/>
      <c r="AD26" s="133"/>
      <c r="AE26" s="133"/>
      <c r="AF26" s="133"/>
      <c r="AG26" s="133"/>
      <c r="AH26" s="133"/>
    </row>
    <row r="27" spans="26:34" ht="15">
      <c r="Z27" s="133"/>
      <c r="AA27" s="133"/>
      <c r="AB27" s="133"/>
      <c r="AC27" s="133"/>
      <c r="AD27" s="133"/>
      <c r="AE27" s="133"/>
      <c r="AF27" s="133"/>
      <c r="AG27" s="133"/>
      <c r="AH27" s="133"/>
    </row>
    <row r="28" spans="26:34" ht="15">
      <c r="Z28" s="133"/>
      <c r="AA28" s="133"/>
      <c r="AB28" s="133"/>
      <c r="AC28" s="133"/>
      <c r="AD28" s="133"/>
      <c r="AE28" s="133"/>
      <c r="AF28" s="133"/>
      <c r="AG28" s="133"/>
      <c r="AH28" s="133"/>
    </row>
    <row r="29" spans="26:34" ht="15">
      <c r="Z29" s="133"/>
      <c r="AA29" s="133"/>
      <c r="AB29" s="133"/>
      <c r="AC29" s="133"/>
      <c r="AD29" s="133"/>
      <c r="AE29" s="133"/>
      <c r="AF29" s="133"/>
      <c r="AG29" s="133"/>
      <c r="AH29" s="133"/>
    </row>
    <row r="30" spans="26:34" ht="15">
      <c r="Z30" s="133"/>
      <c r="AA30" s="133"/>
      <c r="AB30" s="133"/>
      <c r="AC30" s="133"/>
      <c r="AD30" s="133"/>
      <c r="AE30" s="133"/>
      <c r="AF30" s="133"/>
      <c r="AG30" s="133"/>
      <c r="AH30" s="133"/>
    </row>
    <row r="31" spans="26:34" ht="15">
      <c r="Z31" s="133"/>
      <c r="AA31" s="133"/>
      <c r="AB31" s="133"/>
      <c r="AC31" s="133"/>
      <c r="AD31" s="133"/>
      <c r="AE31" s="133"/>
      <c r="AF31" s="133"/>
      <c r="AG31" s="133"/>
      <c r="AH31" s="133"/>
    </row>
    <row r="32" spans="26:34" ht="15">
      <c r="Z32" s="133"/>
      <c r="AA32" s="133"/>
      <c r="AB32" s="133"/>
      <c r="AC32" s="133"/>
      <c r="AD32" s="133"/>
      <c r="AE32" s="133"/>
      <c r="AF32" s="133"/>
      <c r="AG32" s="133"/>
      <c r="AH32" s="133"/>
    </row>
    <row r="33" spans="26:34" ht="15">
      <c r="Z33" s="133"/>
      <c r="AA33" s="133"/>
      <c r="AB33" s="133"/>
      <c r="AC33" s="133"/>
      <c r="AD33" s="133"/>
      <c r="AE33" s="133"/>
      <c r="AF33" s="133"/>
      <c r="AG33" s="133"/>
      <c r="AH33" s="133"/>
    </row>
    <row r="34" spans="26:34" ht="15">
      <c r="Z34" s="133"/>
      <c r="AA34" s="133"/>
      <c r="AB34" s="133"/>
      <c r="AC34" s="133"/>
      <c r="AD34" s="133"/>
      <c r="AE34" s="133"/>
      <c r="AF34" s="133"/>
      <c r="AG34" s="133"/>
      <c r="AH34" s="133"/>
    </row>
    <row r="35" spans="26:34" ht="15">
      <c r="Z35" s="133"/>
      <c r="AA35" s="133"/>
      <c r="AB35" s="133"/>
      <c r="AC35" s="133"/>
      <c r="AD35" s="133"/>
      <c r="AE35" s="133"/>
      <c r="AF35" s="133"/>
      <c r="AG35" s="133"/>
      <c r="AH35" s="133"/>
    </row>
    <row r="36" spans="26:34" ht="15">
      <c r="Z36" s="133"/>
      <c r="AA36" s="133"/>
      <c r="AB36" s="133"/>
      <c r="AC36" s="133"/>
      <c r="AD36" s="133"/>
      <c r="AE36" s="133"/>
      <c r="AF36" s="133"/>
      <c r="AG36" s="133"/>
      <c r="AH36" s="133"/>
    </row>
    <row r="37" spans="26:34" ht="15">
      <c r="Z37" s="133"/>
      <c r="AA37" s="133"/>
      <c r="AB37" s="133"/>
      <c r="AC37" s="133"/>
      <c r="AD37" s="133"/>
      <c r="AE37" s="133"/>
      <c r="AF37" s="133"/>
      <c r="AG37" s="133"/>
      <c r="AH37" s="133"/>
    </row>
    <row r="38" spans="26:34" ht="15">
      <c r="Z38" s="133"/>
      <c r="AA38" s="133"/>
      <c r="AB38" s="133"/>
      <c r="AC38" s="133"/>
      <c r="AD38" s="133"/>
      <c r="AE38" s="133"/>
      <c r="AF38" s="133"/>
      <c r="AG38" s="133"/>
      <c r="AH38" s="133"/>
    </row>
    <row r="39" spans="26:34" ht="15">
      <c r="Z39" s="133"/>
      <c r="AA39" s="133"/>
      <c r="AB39" s="133"/>
      <c r="AC39" s="133"/>
      <c r="AD39" s="133"/>
      <c r="AE39" s="133"/>
      <c r="AF39" s="133"/>
      <c r="AG39" s="133"/>
      <c r="AH39" s="133"/>
    </row>
    <row r="40" spans="26:34" ht="15">
      <c r="Z40" s="133"/>
      <c r="AA40" s="133"/>
      <c r="AB40" s="133"/>
      <c r="AC40" s="133"/>
      <c r="AD40" s="133"/>
      <c r="AE40" s="133"/>
      <c r="AF40" s="133"/>
      <c r="AG40" s="133"/>
      <c r="AH40" s="133"/>
    </row>
    <row r="41" spans="26:34" ht="15">
      <c r="Z41" s="133"/>
      <c r="AA41" s="133"/>
      <c r="AB41" s="133"/>
      <c r="AC41" s="133"/>
      <c r="AD41" s="133"/>
      <c r="AE41" s="133"/>
      <c r="AF41" s="133"/>
      <c r="AG41" s="133"/>
      <c r="AH41" s="133"/>
    </row>
    <row r="42" spans="26:34" ht="15">
      <c r="Z42" s="133"/>
      <c r="AA42" s="133"/>
      <c r="AB42" s="133"/>
      <c r="AC42" s="133"/>
      <c r="AD42" s="133"/>
      <c r="AE42" s="133"/>
      <c r="AF42" s="133"/>
      <c r="AG42" s="133"/>
      <c r="AH42" s="133"/>
    </row>
    <row r="43" spans="26:34" ht="15">
      <c r="Z43" s="133"/>
      <c r="AA43" s="133"/>
      <c r="AB43" s="133"/>
      <c r="AC43" s="133"/>
      <c r="AD43" s="133"/>
      <c r="AE43" s="133"/>
      <c r="AF43" s="133"/>
      <c r="AG43" s="133"/>
      <c r="AH43" s="133"/>
    </row>
    <row r="44" spans="26:34" ht="15">
      <c r="Z44" s="133"/>
      <c r="AA44" s="133"/>
      <c r="AB44" s="133"/>
      <c r="AC44" s="133"/>
      <c r="AD44" s="133"/>
      <c r="AE44" s="133"/>
      <c r="AF44" s="133"/>
      <c r="AG44" s="133"/>
      <c r="AH44" s="133"/>
    </row>
    <row r="45" spans="26:34" ht="15.75" customHeight="1">
      <c r="Z45" s="133"/>
      <c r="AA45" s="133"/>
      <c r="AB45" s="133"/>
      <c r="AC45" s="133"/>
      <c r="AD45" s="133"/>
      <c r="AE45" s="133"/>
      <c r="AF45" s="133"/>
      <c r="AG45" s="133"/>
      <c r="AH45" s="133"/>
    </row>
    <row r="46" spans="26:34" ht="15">
      <c r="Z46" s="133"/>
      <c r="AA46" s="133"/>
      <c r="AB46" s="133"/>
      <c r="AC46" s="133"/>
      <c r="AD46" s="133"/>
      <c r="AE46" s="133"/>
      <c r="AF46" s="133"/>
      <c r="AG46" s="133"/>
      <c r="AH46" s="133"/>
    </row>
    <row r="47" spans="26:34" ht="15">
      <c r="Z47" s="133"/>
      <c r="AA47" s="133"/>
      <c r="AB47" s="133"/>
      <c r="AC47" s="133"/>
      <c r="AD47" s="133"/>
      <c r="AE47" s="133"/>
      <c r="AF47" s="133"/>
      <c r="AG47" s="133"/>
      <c r="AH47" s="133"/>
    </row>
    <row r="48" spans="26:34" ht="15.75">
      <c r="Z48" s="133"/>
      <c r="AA48" s="133"/>
      <c r="AB48" s="133"/>
      <c r="AC48" s="133"/>
      <c r="AD48" s="133"/>
      <c r="AE48" s="139"/>
      <c r="AF48" s="139"/>
      <c r="AG48" s="139"/>
      <c r="AH48" s="139"/>
    </row>
    <row r="49" spans="26:34" ht="15.75" customHeight="1">
      <c r="Z49" s="133"/>
      <c r="AA49" s="133"/>
      <c r="AB49" s="133"/>
      <c r="AC49" s="133"/>
      <c r="AD49" s="133"/>
      <c r="AE49" s="139"/>
      <c r="AF49" s="139"/>
      <c r="AG49" s="139"/>
      <c r="AH49" s="139"/>
    </row>
    <row r="50" spans="26:34" ht="15">
      <c r="Z50" s="133"/>
      <c r="AA50" s="133"/>
      <c r="AB50" s="133"/>
      <c r="AC50" s="133"/>
      <c r="AD50" s="133"/>
      <c r="AE50" s="133"/>
      <c r="AF50" s="133"/>
      <c r="AG50" s="133"/>
      <c r="AH50" s="133"/>
    </row>
    <row r="51" spans="26:34" ht="15">
      <c r="Z51" s="133"/>
      <c r="AA51" s="133"/>
      <c r="AB51" s="133"/>
      <c r="AC51" s="133"/>
      <c r="AD51" s="133"/>
      <c r="AE51" s="133"/>
      <c r="AF51" s="133"/>
      <c r="AG51" s="133"/>
      <c r="AH51" s="133"/>
    </row>
    <row r="52" spans="26:34" ht="15">
      <c r="Z52" s="133"/>
      <c r="AA52" s="133"/>
      <c r="AB52" s="133"/>
      <c r="AC52" s="133"/>
      <c r="AD52" s="133"/>
      <c r="AE52" s="133"/>
      <c r="AF52" s="133"/>
      <c r="AG52" s="133"/>
      <c r="AH52" s="133"/>
    </row>
    <row r="53" spans="26:34" ht="15">
      <c r="Z53" s="133"/>
      <c r="AA53" s="133"/>
      <c r="AB53" s="133"/>
      <c r="AC53" s="133"/>
      <c r="AD53" s="133"/>
      <c r="AE53" s="133"/>
      <c r="AF53" s="133"/>
      <c r="AG53" s="133"/>
      <c r="AH53" s="133"/>
    </row>
    <row r="54" spans="26:34" ht="15">
      <c r="Z54" s="133"/>
      <c r="AA54" s="133"/>
      <c r="AB54" s="133"/>
      <c r="AC54" s="133"/>
      <c r="AD54" s="133"/>
      <c r="AE54" s="133"/>
      <c r="AF54" s="133"/>
      <c r="AG54" s="133"/>
      <c r="AH54" s="133"/>
    </row>
    <row r="55" spans="26:34" ht="15">
      <c r="Z55" s="133"/>
      <c r="AA55" s="133"/>
      <c r="AB55" s="133"/>
      <c r="AC55" s="133"/>
      <c r="AD55" s="133"/>
      <c r="AE55" s="133"/>
      <c r="AF55" s="133"/>
      <c r="AG55" s="133"/>
      <c r="AH55" s="133"/>
    </row>
    <row r="56" spans="26:34" ht="15">
      <c r="Z56" s="133"/>
      <c r="AA56" s="133"/>
      <c r="AB56" s="133"/>
      <c r="AC56" s="133"/>
      <c r="AD56" s="133"/>
      <c r="AE56" s="133"/>
      <c r="AF56" s="133"/>
      <c r="AG56" s="133"/>
      <c r="AH56" s="133"/>
    </row>
    <row r="57" spans="26:34" ht="15">
      <c r="Z57" s="133"/>
      <c r="AA57" s="133"/>
      <c r="AB57" s="133"/>
      <c r="AC57" s="133"/>
      <c r="AD57" s="133"/>
      <c r="AE57" s="133"/>
      <c r="AF57" s="133"/>
      <c r="AG57" s="133"/>
      <c r="AH57" s="133"/>
    </row>
    <row r="58" spans="26:34" ht="15">
      <c r="Z58" s="133"/>
      <c r="AA58" s="133"/>
      <c r="AB58" s="133"/>
      <c r="AC58" s="133"/>
      <c r="AD58" s="133"/>
      <c r="AE58" s="133"/>
      <c r="AF58" s="133"/>
      <c r="AG58" s="133"/>
      <c r="AH58" s="133"/>
    </row>
    <row r="59" spans="26:34" ht="15">
      <c r="Z59" s="133"/>
      <c r="AA59" s="133"/>
      <c r="AB59" s="133"/>
      <c r="AC59" s="133"/>
      <c r="AD59" s="133"/>
      <c r="AE59" s="133"/>
      <c r="AF59" s="133"/>
      <c r="AG59" s="133"/>
      <c r="AH59" s="133"/>
    </row>
    <row r="60" spans="26:34" ht="15.75">
      <c r="Z60" s="133"/>
      <c r="AA60" s="133"/>
      <c r="AB60" s="133"/>
      <c r="AC60" s="133"/>
      <c r="AD60" s="133"/>
      <c r="AE60" s="138"/>
      <c r="AF60" s="138"/>
      <c r="AG60" s="138"/>
      <c r="AH60" s="133"/>
    </row>
    <row r="61" spans="26:34" ht="15.75">
      <c r="Z61" s="133"/>
      <c r="AA61" s="133"/>
      <c r="AB61" s="133"/>
      <c r="AC61" s="133"/>
      <c r="AD61" s="133"/>
      <c r="AE61" s="431"/>
      <c r="AF61" s="133"/>
      <c r="AG61" s="133"/>
      <c r="AH61" s="133"/>
    </row>
    <row r="62" spans="26:34" ht="15.75">
      <c r="Z62" s="133"/>
      <c r="AA62" s="133"/>
      <c r="AB62" s="133"/>
      <c r="AC62" s="133"/>
      <c r="AD62" s="133"/>
      <c r="AE62" s="801"/>
      <c r="AF62" s="801"/>
      <c r="AG62" s="133"/>
      <c r="AH62" s="133"/>
    </row>
    <row r="63" spans="26:34" ht="15">
      <c r="Z63" s="133"/>
      <c r="AA63" s="133"/>
      <c r="AB63" s="133"/>
      <c r="AC63" s="133"/>
      <c r="AD63" s="133"/>
      <c r="AE63" s="133"/>
      <c r="AF63" s="133"/>
      <c r="AG63" s="133"/>
      <c r="AH63" s="133"/>
    </row>
    <row r="64" spans="26:34" ht="15">
      <c r="Z64" s="133"/>
      <c r="AA64" s="133"/>
      <c r="AB64" s="133"/>
      <c r="AC64" s="133"/>
      <c r="AD64" s="133"/>
      <c r="AE64" s="133"/>
      <c r="AF64" s="133"/>
      <c r="AG64" s="133"/>
      <c r="AH64" s="133"/>
    </row>
    <row r="65" spans="26:34" ht="15">
      <c r="Z65" s="133"/>
      <c r="AA65" s="133"/>
      <c r="AB65" s="133"/>
      <c r="AC65" s="133"/>
      <c r="AD65" s="133"/>
      <c r="AE65" s="133"/>
      <c r="AF65" s="133"/>
      <c r="AG65" s="133"/>
      <c r="AH65" s="133"/>
    </row>
    <row r="66" spans="26:34" ht="15">
      <c r="Z66" s="133"/>
      <c r="AA66" s="133"/>
      <c r="AB66" s="133"/>
      <c r="AC66" s="133"/>
      <c r="AD66" s="133"/>
      <c r="AE66" s="133"/>
      <c r="AF66" s="133"/>
      <c r="AG66" s="133"/>
      <c r="AH66" s="133"/>
    </row>
    <row r="67" spans="26:34" ht="15">
      <c r="Z67" s="133"/>
      <c r="AA67" s="133"/>
      <c r="AB67" s="133"/>
      <c r="AC67" s="133"/>
      <c r="AD67" s="133"/>
      <c r="AE67" s="133"/>
      <c r="AF67" s="133"/>
      <c r="AG67" s="133"/>
      <c r="AH67" s="133"/>
    </row>
    <row r="68" spans="26:34" ht="15">
      <c r="Z68" s="133"/>
      <c r="AA68" s="133"/>
      <c r="AB68" s="133"/>
      <c r="AC68" s="133"/>
      <c r="AD68" s="133"/>
      <c r="AE68" s="133"/>
      <c r="AF68" s="133"/>
      <c r="AG68" s="133"/>
      <c r="AH68" s="133"/>
    </row>
    <row r="69" spans="26:34" ht="15">
      <c r="Z69" s="133"/>
      <c r="AA69" s="133"/>
      <c r="AB69" s="133"/>
      <c r="AC69" s="133"/>
      <c r="AD69" s="133"/>
      <c r="AE69" s="133"/>
      <c r="AF69" s="133"/>
      <c r="AG69" s="133"/>
      <c r="AH69" s="133"/>
    </row>
    <row r="70" spans="26:34" ht="15">
      <c r="Z70" s="133"/>
      <c r="AA70" s="133"/>
      <c r="AB70" s="133"/>
      <c r="AC70" s="133"/>
      <c r="AD70" s="133"/>
      <c r="AE70" s="133"/>
      <c r="AF70" s="133"/>
      <c r="AG70" s="133"/>
      <c r="AH70" s="133"/>
    </row>
    <row r="71" spans="26:34" ht="15">
      <c r="Z71" s="133"/>
      <c r="AA71" s="133"/>
      <c r="AB71" s="133"/>
      <c r="AC71" s="133"/>
      <c r="AD71" s="133"/>
      <c r="AE71" s="133"/>
      <c r="AF71" s="133"/>
      <c r="AG71" s="133"/>
      <c r="AH71" s="133"/>
    </row>
    <row r="72" spans="26:34" ht="15">
      <c r="Z72" s="133"/>
      <c r="AA72" s="133"/>
      <c r="AB72" s="133"/>
      <c r="AC72" s="133"/>
      <c r="AD72" s="133"/>
      <c r="AE72" s="133"/>
      <c r="AF72" s="133"/>
      <c r="AG72" s="133"/>
      <c r="AH72" s="133"/>
    </row>
    <row r="73" spans="26:34" ht="15">
      <c r="Z73" s="133"/>
      <c r="AA73" s="133"/>
      <c r="AB73" s="133"/>
      <c r="AC73" s="133"/>
      <c r="AD73" s="133"/>
      <c r="AE73" s="133"/>
      <c r="AF73" s="133"/>
      <c r="AG73" s="133"/>
      <c r="AH73" s="133"/>
    </row>
    <row r="74" spans="26:34" ht="15">
      <c r="Z74" s="133"/>
      <c r="AA74" s="133"/>
      <c r="AB74" s="133"/>
      <c r="AC74" s="133"/>
      <c r="AD74" s="133"/>
      <c r="AE74" s="133"/>
      <c r="AF74" s="133"/>
      <c r="AG74" s="133"/>
      <c r="AH74" s="133"/>
    </row>
    <row r="75" spans="26:34" ht="15">
      <c r="Z75" s="133"/>
      <c r="AA75" s="133"/>
      <c r="AB75" s="133"/>
      <c r="AC75" s="133"/>
      <c r="AD75" s="133"/>
      <c r="AE75" s="133"/>
      <c r="AF75" s="133"/>
      <c r="AG75" s="133"/>
      <c r="AH75" s="133"/>
    </row>
    <row r="76" spans="26:34" ht="15">
      <c r="Z76" s="133"/>
      <c r="AA76" s="133"/>
      <c r="AB76" s="133"/>
      <c r="AC76" s="133"/>
      <c r="AD76" s="133"/>
      <c r="AE76" s="133"/>
      <c r="AF76" s="133"/>
      <c r="AG76" s="133"/>
      <c r="AH76" s="133"/>
    </row>
    <row r="77" spans="26:34" ht="15">
      <c r="Z77" s="133"/>
      <c r="AA77" s="133"/>
      <c r="AB77" s="133"/>
      <c r="AC77" s="133"/>
      <c r="AD77" s="133"/>
      <c r="AE77" s="133"/>
      <c r="AF77" s="133"/>
      <c r="AG77" s="133"/>
      <c r="AH77" s="133"/>
    </row>
  </sheetData>
  <mergeCells count="19">
    <mergeCell ref="A9:E9"/>
    <mergeCell ref="E1:E2"/>
    <mergeCell ref="C1:C2"/>
    <mergeCell ref="A1:A2"/>
    <mergeCell ref="B1:B2"/>
    <mergeCell ref="D1:D2"/>
    <mergeCell ref="AE62:AF6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G24" sqref="G24"/>
    </sheetView>
  </sheetViews>
  <sheetFormatPr defaultRowHeight="11.25"/>
  <cols>
    <col min="1" max="1" width="9.140625" style="3"/>
    <col min="2" max="2" width="74.28515625" style="3" customWidth="1"/>
    <col min="3" max="3" width="11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2" bestFit="1" customWidth="1"/>
    <col min="16" max="16384" width="9.140625" style="3"/>
  </cols>
  <sheetData>
    <row r="1" spans="1:20" ht="12" thickBot="1">
      <c r="A1" s="211"/>
      <c r="B1" s="211"/>
      <c r="C1" s="336"/>
      <c r="D1" s="211" t="s">
        <v>326</v>
      </c>
      <c r="E1" s="211" t="s">
        <v>327</v>
      </c>
      <c r="F1" s="211" t="s">
        <v>328</v>
      </c>
      <c r="G1" s="211" t="s">
        <v>329</v>
      </c>
      <c r="H1" s="211" t="s">
        <v>330</v>
      </c>
      <c r="I1" s="211" t="s">
        <v>331</v>
      </c>
      <c r="J1" s="211" t="s">
        <v>332</v>
      </c>
      <c r="K1" s="351" t="s">
        <v>333</v>
      </c>
      <c r="L1" s="571" t="s">
        <v>334</v>
      </c>
      <c r="M1" s="572"/>
      <c r="N1" s="572"/>
      <c r="O1" s="572"/>
      <c r="P1" s="573" t="s">
        <v>335</v>
      </c>
      <c r="Q1" s="573"/>
      <c r="R1" s="573"/>
      <c r="S1" s="573"/>
      <c r="T1" s="574"/>
    </row>
    <row r="2" spans="1:20">
      <c r="A2" s="455" t="str">
        <f>'1-συμβολαια'!A3</f>
        <v>3ο</v>
      </c>
      <c r="B2" s="453" t="str">
        <f>'1-συμβολαια'!C3</f>
        <v>υποθήκης 7.893κ 3.300.000δρχ ΕΞΑΛΕΙΨΗ</v>
      </c>
      <c r="C2" s="454">
        <f>'1-συμβολαια'!D3</f>
        <v>0</v>
      </c>
      <c r="D2" s="454">
        <v>0.5</v>
      </c>
      <c r="E2" s="454"/>
      <c r="F2" s="454"/>
      <c r="G2" s="454"/>
      <c r="H2" s="454"/>
      <c r="I2" s="454"/>
      <c r="J2" s="454"/>
      <c r="K2" s="454">
        <f t="shared" ref="K2" si="0">SUM(D2:I2)</f>
        <v>0.5</v>
      </c>
      <c r="L2" s="461"/>
      <c r="M2" s="453"/>
      <c r="N2" s="453"/>
      <c r="O2" s="454"/>
      <c r="P2" s="453"/>
      <c r="Q2" s="453"/>
      <c r="R2" s="453"/>
      <c r="S2" s="453"/>
      <c r="T2" s="453"/>
    </row>
    <row r="3" spans="1:20">
      <c r="A3" s="456">
        <f>'1-συμβολαια'!A4</f>
        <v>0</v>
      </c>
      <c r="B3" s="79" t="str">
        <f>'1-συμβολαια'!C4</f>
        <v>δάνειο τοκοχρεωλυτικό 7.893κ 3.000.000δρχ ΕΞΟΦΛΗΣΗ</v>
      </c>
      <c r="C3" s="335">
        <f>'1-συμβολαια'!D4</f>
        <v>0</v>
      </c>
      <c r="D3" s="335"/>
      <c r="E3" s="335"/>
      <c r="F3" s="335"/>
      <c r="G3" s="335"/>
      <c r="H3" s="335"/>
      <c r="I3" s="335"/>
      <c r="J3" s="335"/>
      <c r="K3" s="335">
        <f t="shared" ref="K3:K7" si="1">SUM(D3:I3)</f>
        <v>0</v>
      </c>
      <c r="L3" s="79"/>
      <c r="M3" s="79"/>
      <c r="N3" s="79"/>
      <c r="O3" s="335"/>
      <c r="P3" s="79"/>
      <c r="Q3" s="79"/>
      <c r="R3" s="79"/>
      <c r="S3" s="79"/>
      <c r="T3" s="79"/>
    </row>
    <row r="4" spans="1:20" ht="12" thickBot="1">
      <c r="A4" s="457">
        <f>'1-συμβολαια'!A5</f>
        <v>0</v>
      </c>
      <c r="B4" s="282" t="str">
        <f>'1-συμβολαια'!C5</f>
        <v>δανείου 7.893κ ΤΟΚΟΙ  {προπληρωθέντες VS υπερβάλλοντες}</v>
      </c>
      <c r="C4" s="452">
        <f>'1-συμβολαια'!D5</f>
        <v>333.33</v>
      </c>
      <c r="D4" s="452"/>
      <c r="E4" s="452"/>
      <c r="F4" s="452"/>
      <c r="G4" s="452"/>
      <c r="H4" s="452"/>
      <c r="I4" s="452"/>
      <c r="J4" s="452"/>
      <c r="K4" s="452">
        <f t="shared" si="1"/>
        <v>0</v>
      </c>
      <c r="L4" s="282"/>
      <c r="M4" s="282"/>
      <c r="N4" s="282"/>
      <c r="O4" s="452"/>
      <c r="P4" s="282"/>
      <c r="Q4" s="282"/>
      <c r="R4" s="282"/>
      <c r="S4" s="282"/>
      <c r="T4" s="282"/>
    </row>
    <row r="5" spans="1:20">
      <c r="A5" s="458" t="str">
        <f>'1-συμβολαια'!A6</f>
        <v>???</v>
      </c>
      <c r="B5" s="450" t="str">
        <f>'1-συμβολαια'!C6</f>
        <v>υποθήκης 7.894κ 3.300.000δρχ ΕΞΑΛΕΙΨΗ</v>
      </c>
      <c r="C5" s="451">
        <f>'1-συμβολαια'!D6</f>
        <v>0</v>
      </c>
      <c r="D5" s="451">
        <v>0.5</v>
      </c>
      <c r="E5" s="451"/>
      <c r="F5" s="451"/>
      <c r="G5" s="451"/>
      <c r="H5" s="451"/>
      <c r="I5" s="451"/>
      <c r="J5" s="451"/>
      <c r="K5" s="451">
        <f t="shared" si="1"/>
        <v>0.5</v>
      </c>
      <c r="L5" s="450"/>
      <c r="M5" s="450"/>
      <c r="N5" s="450"/>
      <c r="O5" s="451"/>
      <c r="P5" s="450"/>
      <c r="Q5" s="450"/>
      <c r="R5" s="450"/>
      <c r="S5" s="450"/>
      <c r="T5" s="450"/>
    </row>
    <row r="6" spans="1:20">
      <c r="A6" s="459">
        <f>'1-συμβολαια'!A7</f>
        <v>0</v>
      </c>
      <c r="B6" s="79" t="str">
        <f>'1-συμβολαια'!C7</f>
        <v>δάνειο τοκοχρεωλυτικό 7.893κ 3.000.000δρχ ΕΞΟΦΛΗΣΗ</v>
      </c>
      <c r="C6" s="335">
        <f>'1-συμβολαια'!D7</f>
        <v>0</v>
      </c>
      <c r="D6" s="335"/>
      <c r="E6" s="335"/>
      <c r="F6" s="335"/>
      <c r="G6" s="335"/>
      <c r="H6" s="335"/>
      <c r="I6" s="335"/>
      <c r="J6" s="335"/>
      <c r="K6" s="335">
        <f t="shared" si="1"/>
        <v>0</v>
      </c>
      <c r="L6" s="79"/>
      <c r="M6" s="79"/>
      <c r="N6" s="79"/>
      <c r="O6" s="335"/>
      <c r="P6" s="79"/>
      <c r="Q6" s="79"/>
      <c r="R6" s="79"/>
      <c r="S6" s="79"/>
      <c r="T6" s="79"/>
    </row>
    <row r="7" spans="1:20" ht="12" thickBot="1">
      <c r="A7" s="460">
        <f>'1-συμβολαια'!A8</f>
        <v>0</v>
      </c>
      <c r="B7" s="282" t="str">
        <f>'1-συμβολαια'!C8</f>
        <v>δανείου 7.893κ ΤΟΚΟΙ  {προπληρωθέντες VS υπερβάλλοντες}</v>
      </c>
      <c r="C7" s="452">
        <f>'1-συμβολαια'!D8</f>
        <v>333.33</v>
      </c>
      <c r="D7" s="452"/>
      <c r="E7" s="452"/>
      <c r="F7" s="452"/>
      <c r="G7" s="452"/>
      <c r="H7" s="452"/>
      <c r="I7" s="452"/>
      <c r="J7" s="452"/>
      <c r="K7" s="452">
        <f t="shared" si="1"/>
        <v>0</v>
      </c>
      <c r="L7" s="282"/>
      <c r="M7" s="282"/>
      <c r="N7" s="282"/>
      <c r="O7" s="452"/>
      <c r="P7" s="282"/>
      <c r="Q7" s="282"/>
      <c r="R7" s="282"/>
      <c r="S7" s="282"/>
      <c r="T7" s="282"/>
    </row>
    <row r="8" spans="1:20">
      <c r="A8" s="568" t="str">
        <f>'1-συμβολαια'!A9</f>
        <v>σύνολο</v>
      </c>
      <c r="B8" s="569"/>
      <c r="C8" s="570"/>
      <c r="D8" s="335">
        <f t="shared" ref="D8:K8" si="2">SUM(D2:D7)</f>
        <v>1</v>
      </c>
      <c r="E8" s="335">
        <f t="shared" si="2"/>
        <v>0</v>
      </c>
      <c r="F8" s="335">
        <f t="shared" si="2"/>
        <v>0</v>
      </c>
      <c r="G8" s="335">
        <f t="shared" si="2"/>
        <v>0</v>
      </c>
      <c r="H8" s="335">
        <f t="shared" si="2"/>
        <v>0</v>
      </c>
      <c r="I8" s="335">
        <f t="shared" si="2"/>
        <v>0</v>
      </c>
      <c r="J8" s="335">
        <f t="shared" si="2"/>
        <v>0</v>
      </c>
      <c r="K8" s="335">
        <f t="shared" si="2"/>
        <v>1</v>
      </c>
    </row>
    <row r="9" spans="1:20">
      <c r="J9" s="2"/>
    </row>
    <row r="10" spans="1:20">
      <c r="C10" s="2" t="s">
        <v>403</v>
      </c>
      <c r="I10" s="5"/>
    </row>
    <row r="11" spans="1:20">
      <c r="J11" s="2"/>
    </row>
    <row r="12" spans="1:20">
      <c r="H12" s="178"/>
    </row>
    <row r="13" spans="1:20">
      <c r="J13" s="2"/>
    </row>
    <row r="14" spans="1:20">
      <c r="E14" s="125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D21" s="5"/>
    </row>
    <row r="22" spans="3:11">
      <c r="D22" s="5"/>
    </row>
    <row r="23" spans="3:11"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K34" sqref="K34"/>
    </sheetView>
  </sheetViews>
  <sheetFormatPr defaultRowHeight="11.25"/>
  <cols>
    <col min="1" max="1" width="7" style="8" customWidth="1"/>
    <col min="2" max="2" width="49.85546875" style="95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21" width="8" style="84" customWidth="1"/>
    <col min="22" max="22" width="18.7109375" style="84" customWidth="1"/>
    <col min="23" max="23" width="8" style="84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81" t="s">
        <v>1</v>
      </c>
      <c r="B1" s="583" t="s">
        <v>0</v>
      </c>
      <c r="C1" s="585" t="s">
        <v>7</v>
      </c>
      <c r="D1" s="579" t="s">
        <v>473</v>
      </c>
      <c r="E1" s="580"/>
      <c r="F1" s="580"/>
      <c r="G1" s="580"/>
      <c r="H1" s="580"/>
      <c r="I1" s="580"/>
      <c r="J1" s="580"/>
      <c r="K1" s="580"/>
      <c r="L1" s="587" t="s">
        <v>93</v>
      </c>
      <c r="M1" s="588"/>
      <c r="N1" s="589" t="s">
        <v>259</v>
      </c>
      <c r="O1" s="575"/>
      <c r="P1" s="575"/>
      <c r="Q1" s="575"/>
      <c r="R1" s="575"/>
      <c r="S1" s="575"/>
      <c r="T1" s="575"/>
      <c r="U1" s="575"/>
      <c r="V1" s="575"/>
      <c r="W1" s="576"/>
    </row>
    <row r="2" spans="1:23" s="12" customFormat="1" ht="24" customHeight="1" thickBot="1">
      <c r="A2" s="582"/>
      <c r="B2" s="584"/>
      <c r="C2" s="586"/>
      <c r="D2" s="62" t="s">
        <v>78</v>
      </c>
      <c r="E2" s="62" t="s">
        <v>79</v>
      </c>
      <c r="F2" s="62" t="s">
        <v>376</v>
      </c>
      <c r="G2" s="62" t="s">
        <v>23</v>
      </c>
      <c r="H2" s="231" t="s">
        <v>366</v>
      </c>
      <c r="I2" s="231" t="s">
        <v>367</v>
      </c>
      <c r="J2" s="231" t="s">
        <v>384</v>
      </c>
      <c r="K2" s="232" t="s">
        <v>369</v>
      </c>
      <c r="L2" s="234" t="s">
        <v>385</v>
      </c>
      <c r="M2" s="233" t="s">
        <v>386</v>
      </c>
      <c r="N2" s="590"/>
      <c r="O2" s="577"/>
      <c r="P2" s="577"/>
      <c r="Q2" s="577"/>
      <c r="R2" s="577"/>
      <c r="S2" s="577"/>
      <c r="T2" s="577"/>
      <c r="U2" s="577"/>
      <c r="V2" s="577"/>
      <c r="W2" s="578"/>
    </row>
    <row r="3" spans="1:23" s="5" customFormat="1">
      <c r="A3" s="373" t="str">
        <f>'1-συμβολαια'!A3</f>
        <v>3ο</v>
      </c>
      <c r="B3" s="370" t="str">
        <f>'1-συμβολαια'!C3</f>
        <v>υποθήκης 7.893κ 3.300.000δρχ ΕΞΑΛΕΙΨΗ</v>
      </c>
      <c r="C3" s="360">
        <f>'1-συμβολαια'!D3</f>
        <v>0</v>
      </c>
      <c r="D3" s="355">
        <v>12</v>
      </c>
      <c r="E3" s="355"/>
      <c r="F3" s="355"/>
      <c r="G3" s="355">
        <f t="shared" ref="G3" si="0">D3+E3+F3</f>
        <v>12</v>
      </c>
      <c r="H3" s="355">
        <f t="shared" ref="H3" si="1">F3*9%</f>
        <v>0</v>
      </c>
      <c r="I3" s="355">
        <f t="shared" ref="I3" si="2">(D3+E3)*5%</f>
        <v>0.60000000000000009</v>
      </c>
      <c r="J3" s="355">
        <f t="shared" ref="J3" si="3">G3*5%</f>
        <v>0.60000000000000009</v>
      </c>
      <c r="K3" s="361">
        <f t="shared" ref="K3" si="4">G3*1%</f>
        <v>0.12</v>
      </c>
      <c r="L3" s="361">
        <f t="shared" ref="L3" si="5">G3-N3</f>
        <v>10.68</v>
      </c>
      <c r="M3" s="361">
        <f t="shared" ref="M3" si="6">D3+E3</f>
        <v>12</v>
      </c>
      <c r="N3" s="361">
        <f t="shared" ref="N3" si="7">H3+I3+J3+K3</f>
        <v>1.3200000000000003</v>
      </c>
      <c r="O3" s="382"/>
      <c r="P3" s="382"/>
      <c r="Q3" s="382"/>
      <c r="R3" s="382"/>
      <c r="S3" s="382"/>
      <c r="T3" s="465"/>
      <c r="U3" s="465"/>
      <c r="V3" s="465"/>
      <c r="W3" s="465"/>
    </row>
    <row r="4" spans="1:23" s="5" customFormat="1">
      <c r="A4" s="358">
        <f>'1-συμβολαια'!A4</f>
        <v>0</v>
      </c>
      <c r="B4" s="359" t="str">
        <f>'1-συμβολαια'!C4</f>
        <v>δάνειο τοκοχρεωλυτικό 7.893κ 3.000.000δρχ ΕΞΟΦΛΗΣΗ</v>
      </c>
      <c r="C4" s="360">
        <f>'1-συμβολαια'!D4</f>
        <v>0</v>
      </c>
      <c r="D4" s="354">
        <v>12</v>
      </c>
      <c r="E4" s="354"/>
      <c r="F4" s="354"/>
      <c r="G4" s="354">
        <f t="shared" ref="G4:G6" si="8">D4+E4+F4</f>
        <v>12</v>
      </c>
      <c r="H4" s="355">
        <f t="shared" ref="H4:H8" si="9">F4*9%</f>
        <v>0</v>
      </c>
      <c r="I4" s="355">
        <f t="shared" ref="I4:I8" si="10">(D4+E4)*5%</f>
        <v>0.60000000000000009</v>
      </c>
      <c r="J4" s="355">
        <f t="shared" ref="J4:J8" si="11">G4*5%</f>
        <v>0.60000000000000009</v>
      </c>
      <c r="K4" s="361">
        <f t="shared" ref="K4:K8" si="12">G4*1%</f>
        <v>0.12</v>
      </c>
      <c r="L4" s="361">
        <f t="shared" ref="L4:L8" si="13">G4-N4</f>
        <v>10.68</v>
      </c>
      <c r="M4" s="361">
        <f t="shared" ref="M4:M8" si="14">D4+E4</f>
        <v>12</v>
      </c>
      <c r="N4" s="361">
        <f t="shared" ref="N4:N8" si="15">H4+I4+J4+K4</f>
        <v>1.3200000000000003</v>
      </c>
      <c r="O4" s="362"/>
      <c r="P4" s="362"/>
      <c r="Q4" s="362"/>
      <c r="R4" s="362"/>
      <c r="S4" s="362"/>
      <c r="T4" s="295"/>
      <c r="U4" s="295"/>
      <c r="V4" s="295"/>
      <c r="W4" s="295"/>
    </row>
    <row r="5" spans="1:23" s="5" customFormat="1" ht="12" thickBot="1">
      <c r="A5" s="436">
        <f>'1-συμβολαια'!A5</f>
        <v>0</v>
      </c>
      <c r="B5" s="467" t="str">
        <f>'1-συμβολαια'!C5</f>
        <v>δανείου 7.893κ ΤΟΚΟΙ  {προπληρωθέντες VS υπερβάλλοντες}</v>
      </c>
      <c r="C5" s="468">
        <f>'1-συμβολαια'!D5</f>
        <v>333.33</v>
      </c>
      <c r="D5" s="439"/>
      <c r="E5" s="439">
        <v>12</v>
      </c>
      <c r="F5" s="439">
        <f t="shared" ref="F5:F8" si="16">C5*1.2%</f>
        <v>3.9999599999999997</v>
      </c>
      <c r="G5" s="439">
        <f t="shared" si="8"/>
        <v>15.99996</v>
      </c>
      <c r="H5" s="439">
        <f t="shared" si="9"/>
        <v>0.35999639999999994</v>
      </c>
      <c r="I5" s="439">
        <f t="shared" si="10"/>
        <v>0.60000000000000009</v>
      </c>
      <c r="J5" s="439">
        <f t="shared" si="11"/>
        <v>0.79999799999999999</v>
      </c>
      <c r="K5" s="438">
        <f t="shared" si="12"/>
        <v>0.15999959999999999</v>
      </c>
      <c r="L5" s="438">
        <f t="shared" si="13"/>
        <v>14.079965999999999</v>
      </c>
      <c r="M5" s="438">
        <f t="shared" si="14"/>
        <v>12</v>
      </c>
      <c r="N5" s="438">
        <f t="shared" si="15"/>
        <v>1.919994</v>
      </c>
      <c r="O5" s="469" t="s">
        <v>401</v>
      </c>
      <c r="P5" s="469" t="s">
        <v>402</v>
      </c>
      <c r="Q5" s="469"/>
      <c r="R5" s="469"/>
      <c r="S5" s="469"/>
      <c r="T5" s="470"/>
      <c r="U5" s="470"/>
      <c r="V5" s="470"/>
      <c r="W5" s="470"/>
    </row>
    <row r="6" spans="1:23" s="5" customFormat="1">
      <c r="A6" s="445" t="str">
        <f>'1-συμβολαια'!A6</f>
        <v>???</v>
      </c>
      <c r="B6" s="370" t="str">
        <f>'1-συμβολαια'!C6</f>
        <v>υποθήκης 7.894κ 3.300.000δρχ ΕΞΑΛΕΙΨΗ</v>
      </c>
      <c r="C6" s="360">
        <f>'1-συμβολαια'!D6</f>
        <v>0</v>
      </c>
      <c r="D6" s="355">
        <v>12</v>
      </c>
      <c r="E6" s="355"/>
      <c r="F6" s="355"/>
      <c r="G6" s="355">
        <f t="shared" si="8"/>
        <v>12</v>
      </c>
      <c r="H6" s="355">
        <f t="shared" si="9"/>
        <v>0</v>
      </c>
      <c r="I6" s="355">
        <f t="shared" si="10"/>
        <v>0.60000000000000009</v>
      </c>
      <c r="J6" s="355">
        <f t="shared" si="11"/>
        <v>0.60000000000000009</v>
      </c>
      <c r="K6" s="361">
        <f t="shared" si="12"/>
        <v>0.12</v>
      </c>
      <c r="L6" s="361">
        <f t="shared" si="13"/>
        <v>10.68</v>
      </c>
      <c r="M6" s="361">
        <f t="shared" si="14"/>
        <v>12</v>
      </c>
      <c r="N6" s="361">
        <f t="shared" si="15"/>
        <v>1.3200000000000003</v>
      </c>
      <c r="O6" s="382"/>
      <c r="P6" s="382"/>
      <c r="Q6" s="382"/>
      <c r="R6" s="382"/>
      <c r="S6" s="382"/>
      <c r="T6" s="465"/>
      <c r="U6" s="465"/>
      <c r="V6" s="465"/>
      <c r="W6" s="465"/>
    </row>
    <row r="7" spans="1:23" s="5" customFormat="1">
      <c r="A7" s="466">
        <f>'1-συμβολαια'!A7</f>
        <v>0</v>
      </c>
      <c r="B7" s="359" t="str">
        <f>'1-συμβολαια'!C7</f>
        <v>δάνειο τοκοχρεωλυτικό 7.893κ 3.000.000δρχ ΕΞΟΦΛΗΣΗ</v>
      </c>
      <c r="C7" s="360">
        <f>'1-συμβολαια'!D7</f>
        <v>0</v>
      </c>
      <c r="D7" s="354">
        <v>12</v>
      </c>
      <c r="E7" s="354"/>
      <c r="F7" s="354"/>
      <c r="G7" s="354">
        <f t="shared" ref="G7:G8" si="17">D7+E7+F7</f>
        <v>12</v>
      </c>
      <c r="H7" s="355">
        <f t="shared" si="9"/>
        <v>0</v>
      </c>
      <c r="I7" s="355">
        <f t="shared" si="10"/>
        <v>0.60000000000000009</v>
      </c>
      <c r="J7" s="355">
        <f t="shared" si="11"/>
        <v>0.60000000000000009</v>
      </c>
      <c r="K7" s="361">
        <f t="shared" si="12"/>
        <v>0.12</v>
      </c>
      <c r="L7" s="361">
        <f t="shared" si="13"/>
        <v>10.68</v>
      </c>
      <c r="M7" s="361">
        <f t="shared" si="14"/>
        <v>12</v>
      </c>
      <c r="N7" s="361">
        <f t="shared" si="15"/>
        <v>1.3200000000000003</v>
      </c>
      <c r="O7" s="362"/>
      <c r="P7" s="362"/>
      <c r="Q7" s="362"/>
      <c r="R7" s="362"/>
      <c r="S7" s="362"/>
      <c r="T7" s="295"/>
      <c r="U7" s="295"/>
      <c r="V7" s="295"/>
      <c r="W7" s="295"/>
    </row>
    <row r="8" spans="1:23" s="5" customFormat="1" ht="12" thickBot="1">
      <c r="A8" s="471">
        <f>'1-συμβολαια'!A8</f>
        <v>0</v>
      </c>
      <c r="B8" s="467" t="str">
        <f>'1-συμβολαια'!C8</f>
        <v>δανείου 7.893κ ΤΟΚΟΙ  {προπληρωθέντες VS υπερβάλλοντες}</v>
      </c>
      <c r="C8" s="468">
        <f>'1-συμβολαια'!D8</f>
        <v>333.33</v>
      </c>
      <c r="D8" s="439"/>
      <c r="E8" s="439">
        <v>12</v>
      </c>
      <c r="F8" s="439">
        <f t="shared" si="16"/>
        <v>3.9999599999999997</v>
      </c>
      <c r="G8" s="439">
        <f t="shared" si="17"/>
        <v>15.99996</v>
      </c>
      <c r="H8" s="439">
        <f t="shared" si="9"/>
        <v>0.35999639999999994</v>
      </c>
      <c r="I8" s="439">
        <f t="shared" si="10"/>
        <v>0.60000000000000009</v>
      </c>
      <c r="J8" s="439">
        <f t="shared" si="11"/>
        <v>0.79999799999999999</v>
      </c>
      <c r="K8" s="438">
        <f t="shared" si="12"/>
        <v>0.15999959999999999</v>
      </c>
      <c r="L8" s="438">
        <f t="shared" si="13"/>
        <v>14.079965999999999</v>
      </c>
      <c r="M8" s="438">
        <f t="shared" si="14"/>
        <v>12</v>
      </c>
      <c r="N8" s="438">
        <f t="shared" si="15"/>
        <v>1.919994</v>
      </c>
      <c r="O8" s="469" t="s">
        <v>401</v>
      </c>
      <c r="P8" s="469" t="s">
        <v>402</v>
      </c>
      <c r="Q8" s="469"/>
      <c r="R8" s="469"/>
      <c r="S8" s="469"/>
      <c r="T8" s="470"/>
      <c r="U8" s="470"/>
      <c r="V8" s="470"/>
      <c r="W8" s="470"/>
    </row>
    <row r="9" spans="1:23">
      <c r="A9" s="556" t="s">
        <v>56</v>
      </c>
      <c r="B9" s="557"/>
      <c r="C9" s="557"/>
      <c r="D9" s="40">
        <f t="shared" ref="D9:N9" si="18">SUM(D3:D8)</f>
        <v>48</v>
      </c>
      <c r="E9" s="40">
        <f t="shared" si="18"/>
        <v>24</v>
      </c>
      <c r="F9" s="40">
        <f t="shared" si="18"/>
        <v>7.9999199999999995</v>
      </c>
      <c r="G9" s="40">
        <f t="shared" si="18"/>
        <v>79.999920000000003</v>
      </c>
      <c r="H9" s="40">
        <f t="shared" si="18"/>
        <v>0.71999279999999988</v>
      </c>
      <c r="I9" s="40">
        <f t="shared" si="18"/>
        <v>3.6000000000000005</v>
      </c>
      <c r="J9" s="40">
        <f t="shared" si="18"/>
        <v>3.9999960000000003</v>
      </c>
      <c r="K9" s="40">
        <f t="shared" si="18"/>
        <v>0.79999920000000002</v>
      </c>
      <c r="L9" s="40">
        <f t="shared" si="18"/>
        <v>70.879931999999997</v>
      </c>
      <c r="M9" s="40">
        <f t="shared" si="18"/>
        <v>72</v>
      </c>
      <c r="N9" s="40">
        <f t="shared" si="18"/>
        <v>9.1199880000000011</v>
      </c>
    </row>
    <row r="10" spans="1:23">
      <c r="I10" s="2"/>
      <c r="J10" s="2"/>
      <c r="O10" s="142"/>
      <c r="P10" s="142"/>
      <c r="Q10" s="142"/>
      <c r="R10" s="142"/>
      <c r="S10" s="142"/>
      <c r="T10" s="142"/>
      <c r="U10" s="142"/>
      <c r="V10" s="142"/>
    </row>
    <row r="11" spans="1:23">
      <c r="I11" s="2"/>
      <c r="J11" s="2"/>
      <c r="O11" s="176" t="s">
        <v>387</v>
      </c>
      <c r="P11" s="142"/>
      <c r="Q11" s="142"/>
      <c r="R11" s="142"/>
      <c r="S11" s="142"/>
      <c r="T11" s="142"/>
      <c r="U11" s="142"/>
      <c r="V11" s="152"/>
    </row>
    <row r="12" spans="1:23">
      <c r="I12" s="2"/>
      <c r="J12" s="2"/>
      <c r="O12" s="152"/>
      <c r="P12" s="142" t="s">
        <v>388</v>
      </c>
      <c r="Q12" s="152"/>
      <c r="R12" s="152"/>
      <c r="S12" s="152"/>
      <c r="T12" s="152"/>
      <c r="U12" s="152"/>
      <c r="V12" s="152"/>
    </row>
    <row r="13" spans="1:23">
      <c r="O13" s="152"/>
      <c r="P13" s="152"/>
      <c r="Q13" s="142" t="s">
        <v>389</v>
      </c>
      <c r="R13" s="152"/>
      <c r="S13" s="152"/>
      <c r="T13" s="152"/>
      <c r="U13" s="152"/>
      <c r="V13" s="152"/>
    </row>
    <row r="14" spans="1:23">
      <c r="O14" s="152"/>
      <c r="P14" s="142"/>
      <c r="Q14" s="152"/>
      <c r="R14" s="176" t="s">
        <v>390</v>
      </c>
      <c r="S14" s="152"/>
      <c r="T14" s="142"/>
      <c r="U14" s="142"/>
      <c r="V14" s="142"/>
      <c r="W14" s="142"/>
    </row>
    <row r="15" spans="1:23">
      <c r="O15" s="152"/>
      <c r="P15" s="142"/>
      <c r="Q15" s="152"/>
      <c r="R15" s="152"/>
      <c r="S15" s="142" t="s">
        <v>391</v>
      </c>
      <c r="T15" s="142"/>
      <c r="U15" s="142"/>
      <c r="V15" s="142"/>
      <c r="W15" s="152"/>
    </row>
    <row r="16" spans="1:23" ht="15.75">
      <c r="B16" s="317" t="s">
        <v>467</v>
      </c>
      <c r="C16" s="317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O16" s="2"/>
      <c r="P16" s="2"/>
      <c r="Q16" s="2"/>
      <c r="R16" s="152"/>
      <c r="S16" s="152"/>
      <c r="T16" s="152"/>
      <c r="U16" s="152"/>
      <c r="V16" s="152"/>
      <c r="W16" s="152"/>
    </row>
    <row r="17" spans="2:21" ht="15.75">
      <c r="B17" s="154"/>
      <c r="C17" s="321" t="s">
        <v>468</v>
      </c>
      <c r="D17" s="321"/>
      <c r="E17" s="321"/>
      <c r="F17" s="322"/>
      <c r="G17" s="322"/>
      <c r="H17" s="322"/>
      <c r="I17" s="322"/>
      <c r="J17" s="322"/>
      <c r="K17" s="322"/>
      <c r="L17" s="322"/>
      <c r="M17" s="322"/>
      <c r="O17" s="2"/>
      <c r="P17" s="2"/>
      <c r="Q17" s="2"/>
    </row>
    <row r="18" spans="2:21" ht="15.75">
      <c r="B18" s="323"/>
      <c r="C18" s="324"/>
      <c r="D18" s="325" t="s">
        <v>469</v>
      </c>
      <c r="E18" s="325"/>
      <c r="F18" s="325"/>
      <c r="G18" s="326"/>
      <c r="H18" s="326"/>
      <c r="I18" s="326"/>
      <c r="J18" s="326"/>
      <c r="K18" s="326"/>
      <c r="L18" s="326"/>
      <c r="O18" s="2"/>
      <c r="P18" s="2"/>
      <c r="Q18" s="2"/>
    </row>
    <row r="19" spans="2:21" ht="15.75">
      <c r="B19" s="323"/>
      <c r="C19" s="324"/>
      <c r="D19" s="324"/>
      <c r="E19" s="324"/>
      <c r="F19" s="324"/>
      <c r="G19" s="324"/>
      <c r="H19" s="328"/>
      <c r="I19" s="328"/>
      <c r="J19" s="328"/>
      <c r="K19" s="328"/>
      <c r="L19" s="63"/>
      <c r="O19" s="2"/>
      <c r="P19" s="2"/>
      <c r="Q19" s="2"/>
    </row>
    <row r="20" spans="2:21" ht="15.75">
      <c r="B20" s="323"/>
      <c r="C20" s="242" t="s">
        <v>61</v>
      </c>
      <c r="D20" s="242"/>
      <c r="E20" s="322"/>
      <c r="F20" s="328"/>
      <c r="G20" s="328"/>
      <c r="H20" s="328"/>
      <c r="I20" s="329"/>
      <c r="J20" s="324"/>
      <c r="K20" s="324"/>
      <c r="L20" s="328"/>
      <c r="O20" s="2"/>
      <c r="P20" s="2"/>
      <c r="Q20" s="2"/>
    </row>
    <row r="21" spans="2:21" ht="15.75">
      <c r="B21" s="323"/>
      <c r="C21" s="324"/>
      <c r="D21" s="235" t="s">
        <v>470</v>
      </c>
      <c r="E21" s="235"/>
      <c r="F21" s="330"/>
      <c r="G21" s="330"/>
      <c r="H21" s="330"/>
      <c r="I21" s="330"/>
      <c r="J21" s="330"/>
      <c r="K21" s="330"/>
      <c r="L21" s="322"/>
      <c r="O21" s="2"/>
      <c r="P21" s="2"/>
      <c r="Q21" s="2"/>
    </row>
    <row r="22" spans="2:21" ht="15.75">
      <c r="B22" s="323"/>
      <c r="C22" s="324"/>
      <c r="D22" s="236" t="s">
        <v>471</v>
      </c>
      <c r="E22" s="236"/>
      <c r="F22" s="328"/>
      <c r="G22" s="330"/>
      <c r="H22" s="330"/>
      <c r="I22" s="330"/>
      <c r="J22" s="330"/>
      <c r="K22" s="330"/>
      <c r="L22" s="330"/>
      <c r="O22" s="2"/>
      <c r="P22" s="2"/>
      <c r="Q22" s="2"/>
      <c r="R22" s="3"/>
      <c r="S22" s="3"/>
      <c r="T22" s="3"/>
      <c r="U22" s="3"/>
    </row>
    <row r="23" spans="2:21" ht="15.75">
      <c r="B23" s="323"/>
      <c r="C23" s="324"/>
      <c r="D23" s="236" t="s">
        <v>472</v>
      </c>
      <c r="E23" s="236"/>
      <c r="F23" s="328"/>
      <c r="G23" s="328"/>
      <c r="H23" s="324"/>
      <c r="I23" s="328"/>
      <c r="J23" s="328"/>
      <c r="K23" s="328"/>
      <c r="L23" s="331"/>
      <c r="O23" s="2"/>
      <c r="P23" s="2"/>
      <c r="Q23" s="2"/>
      <c r="R23" s="3"/>
      <c r="S23" s="3"/>
      <c r="T23" s="3"/>
      <c r="U23" s="3"/>
    </row>
    <row r="24" spans="2:21" ht="15.75">
      <c r="B24" s="323"/>
      <c r="C24" s="324"/>
      <c r="D24" s="237" t="s">
        <v>394</v>
      </c>
      <c r="E24" s="324"/>
      <c r="F24" s="324"/>
      <c r="G24" s="324"/>
      <c r="H24" s="324"/>
      <c r="I24" s="324"/>
      <c r="J24" s="324"/>
      <c r="K24" s="324"/>
      <c r="L24" s="324"/>
      <c r="O24" s="2"/>
      <c r="P24" s="2"/>
      <c r="Q24" s="2"/>
      <c r="R24" s="3"/>
      <c r="S24" s="3"/>
      <c r="T24" s="3"/>
      <c r="U24" s="3"/>
    </row>
    <row r="25" spans="2:21">
      <c r="O25" s="2"/>
      <c r="P25" s="2"/>
      <c r="Q25" s="2"/>
    </row>
    <row r="26" spans="2:21">
      <c r="O26" s="2"/>
      <c r="P26" s="2"/>
      <c r="Q26" s="2"/>
    </row>
    <row r="27" spans="2:21">
      <c r="O27" s="2"/>
      <c r="P27" s="2"/>
      <c r="Q27" s="2"/>
    </row>
    <row r="28" spans="2:21">
      <c r="D28" s="2"/>
      <c r="O28" s="2"/>
      <c r="P28" s="2"/>
      <c r="Q28" s="2"/>
    </row>
    <row r="29" spans="2:21">
      <c r="O29" s="2"/>
      <c r="P29" s="2"/>
      <c r="Q29" s="2"/>
    </row>
    <row r="30" spans="2:21">
      <c r="B30" s="241"/>
      <c r="O30" s="2"/>
      <c r="P30" s="2"/>
      <c r="Q30" s="2"/>
    </row>
    <row r="31" spans="2:21">
      <c r="B31" s="240"/>
      <c r="O31" s="2"/>
      <c r="P31" s="2"/>
      <c r="Q31" s="2"/>
    </row>
    <row r="32" spans="2:21" ht="15">
      <c r="B32" s="145"/>
      <c r="C32" s="4"/>
      <c r="D32" s="60"/>
      <c r="E32" s="4"/>
      <c r="F32" s="4"/>
      <c r="G32" s="60"/>
      <c r="H32" s="60"/>
      <c r="I32" s="60"/>
      <c r="J32" s="60"/>
      <c r="N32" s="8"/>
      <c r="O32" s="332"/>
      <c r="P32" s="5"/>
    </row>
    <row r="33" spans="2:16">
      <c r="B33" s="146"/>
      <c r="C33" s="4"/>
      <c r="D33" s="60"/>
      <c r="E33" s="4"/>
      <c r="F33" s="4"/>
      <c r="G33" s="60"/>
      <c r="H33" s="60"/>
      <c r="I33" s="60"/>
      <c r="J33" s="60"/>
      <c r="N33" s="8"/>
      <c r="O33" s="5"/>
      <c r="P33" s="5"/>
    </row>
    <row r="34" spans="2:16">
      <c r="B34" s="96"/>
      <c r="C34" s="4"/>
      <c r="D34" s="60"/>
      <c r="E34" s="4"/>
      <c r="F34" s="4"/>
      <c r="G34" s="60"/>
      <c r="H34" s="60"/>
      <c r="I34" s="60"/>
      <c r="J34" s="60"/>
      <c r="N34" s="8"/>
      <c r="O34" s="5"/>
      <c r="P34" s="5"/>
    </row>
    <row r="35" spans="2:16">
      <c r="N35" s="8"/>
      <c r="O35" s="5"/>
      <c r="P35" s="5"/>
    </row>
    <row r="36" spans="2:16">
      <c r="N36" s="8"/>
      <c r="O36" s="5"/>
      <c r="P36" s="5"/>
    </row>
  </sheetData>
  <mergeCells count="8">
    <mergeCell ref="O1:W2"/>
    <mergeCell ref="D1:K1"/>
    <mergeCell ref="A9:C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11.5703125" style="3" bestFit="1" customWidth="1"/>
    <col min="2" max="2" width="64.42578125" style="93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600" t="s">
        <v>1</v>
      </c>
      <c r="B1" s="606" t="s">
        <v>0</v>
      </c>
      <c r="C1" s="608" t="s">
        <v>86</v>
      </c>
      <c r="D1" s="602" t="s">
        <v>3</v>
      </c>
      <c r="E1" s="603"/>
      <c r="F1" s="604" t="s">
        <v>475</v>
      </c>
      <c r="G1" s="605"/>
      <c r="H1" s="591" t="s">
        <v>29</v>
      </c>
      <c r="I1" s="592"/>
      <c r="J1" s="592"/>
      <c r="K1" s="592"/>
      <c r="L1" s="592"/>
      <c r="M1" s="592"/>
      <c r="N1" s="593"/>
    </row>
    <row r="2" spans="1:14" s="9" customFormat="1" ht="16.5" thickBot="1">
      <c r="A2" s="601"/>
      <c r="B2" s="607"/>
      <c r="C2" s="609"/>
      <c r="D2" s="50"/>
      <c r="E2" s="61" t="s">
        <v>9</v>
      </c>
      <c r="F2" s="334"/>
      <c r="G2" s="104" t="s">
        <v>9</v>
      </c>
      <c r="H2" s="594"/>
      <c r="I2" s="595"/>
      <c r="J2" s="595"/>
      <c r="K2" s="595"/>
      <c r="L2" s="595"/>
      <c r="M2" s="595"/>
      <c r="N2" s="596"/>
    </row>
    <row r="3" spans="1:14" s="151" customFormat="1" ht="15">
      <c r="A3" s="476" t="str">
        <f>'1-συμβολαια'!A3</f>
        <v>3ο</v>
      </c>
      <c r="B3" s="472" t="str">
        <f>'1-συμβολαια'!C3</f>
        <v>υποθήκης 7.893κ 3.300.000δρχ ΕΞΑΛΕΙΨΗ</v>
      </c>
      <c r="C3" s="473">
        <f>'1-συμβολαια'!D3</f>
        <v>0</v>
      </c>
      <c r="D3" s="474">
        <v>2</v>
      </c>
      <c r="E3" s="474">
        <v>2</v>
      </c>
      <c r="F3" s="475">
        <f t="shared" ref="F3" si="0">(D3-1)*4</f>
        <v>4</v>
      </c>
      <c r="G3" s="475">
        <f t="shared" ref="G3" si="1">(E3-1)*4</f>
        <v>4</v>
      </c>
      <c r="H3" s="382"/>
      <c r="I3" s="382"/>
      <c r="J3" s="382"/>
      <c r="K3" s="427"/>
      <c r="L3" s="427"/>
      <c r="M3" s="427"/>
      <c r="N3" s="427"/>
    </row>
    <row r="4" spans="1:14" s="151" customFormat="1" ht="15">
      <c r="A4" s="374">
        <f>'1-συμβολαια'!A4</f>
        <v>0</v>
      </c>
      <c r="B4" s="363" t="str">
        <f>'1-συμβολαια'!C4</f>
        <v>δάνειο τοκοχρεωλυτικό 7.893κ 3.000.000δρχ ΕΞΟΦΛΗΣΗ</v>
      </c>
      <c r="C4" s="364">
        <f>'1-συμβολαια'!D4</f>
        <v>0</v>
      </c>
      <c r="D4" s="416">
        <v>2</v>
      </c>
      <c r="E4" s="416"/>
      <c r="F4" s="365">
        <f t="shared" ref="F4:G8" si="2">(D4-1)*4</f>
        <v>4</v>
      </c>
      <c r="G4" s="365"/>
      <c r="H4" s="362" t="s">
        <v>232</v>
      </c>
      <c r="I4" s="362" t="s">
        <v>138</v>
      </c>
      <c r="J4" s="362"/>
      <c r="K4" s="366"/>
      <c r="L4" s="366"/>
      <c r="M4" s="366"/>
      <c r="N4" s="366"/>
    </row>
    <row r="5" spans="1:14" s="151" customFormat="1" ht="15.75" thickBot="1">
      <c r="A5" s="479">
        <f>'1-συμβολαια'!A5</f>
        <v>0</v>
      </c>
      <c r="B5" s="480" t="str">
        <f>'1-συμβολαια'!C5</f>
        <v>δανείου 7.893κ ΤΟΚΟΙ  {προπληρωθέντες VS υπερβάλλοντες}</v>
      </c>
      <c r="C5" s="481">
        <f>'1-συμβολαια'!D5</f>
        <v>333.33</v>
      </c>
      <c r="D5" s="482">
        <v>2</v>
      </c>
      <c r="E5" s="482"/>
      <c r="F5" s="483">
        <f t="shared" si="2"/>
        <v>4</v>
      </c>
      <c r="G5" s="483"/>
      <c r="H5" s="469" t="s">
        <v>232</v>
      </c>
      <c r="I5" s="469" t="s">
        <v>138</v>
      </c>
      <c r="J5" s="469"/>
      <c r="K5" s="484"/>
      <c r="L5" s="484"/>
      <c r="M5" s="484"/>
      <c r="N5" s="484"/>
    </row>
    <row r="6" spans="1:14" s="151" customFormat="1" ht="15">
      <c r="A6" s="478" t="str">
        <f>'1-συμβολαια'!A6</f>
        <v>???</v>
      </c>
      <c r="B6" s="472" t="str">
        <f>'1-συμβολαια'!C6</f>
        <v>υποθήκης 7.894κ 3.300.000δρχ ΕΞΑΛΕΙΨΗ</v>
      </c>
      <c r="C6" s="473">
        <f>'1-συμβολαια'!D6</f>
        <v>0</v>
      </c>
      <c r="D6" s="474">
        <v>2</v>
      </c>
      <c r="E6" s="474">
        <v>2</v>
      </c>
      <c r="F6" s="475">
        <f t="shared" si="2"/>
        <v>4</v>
      </c>
      <c r="G6" s="475">
        <f t="shared" si="2"/>
        <v>4</v>
      </c>
      <c r="H6" s="382"/>
      <c r="I6" s="382"/>
      <c r="J6" s="382"/>
      <c r="K6" s="427"/>
      <c r="L6" s="427"/>
      <c r="M6" s="427"/>
      <c r="N6" s="427"/>
    </row>
    <row r="7" spans="1:14" s="151" customFormat="1" ht="15">
      <c r="A7" s="477">
        <f>'1-συμβολαια'!A7</f>
        <v>0</v>
      </c>
      <c r="B7" s="363" t="str">
        <f>'1-συμβολαια'!C7</f>
        <v>δάνειο τοκοχρεωλυτικό 7.893κ 3.000.000δρχ ΕΞΟΦΛΗΣΗ</v>
      </c>
      <c r="C7" s="364">
        <f>'1-συμβολαια'!D7</f>
        <v>0</v>
      </c>
      <c r="D7" s="416">
        <v>2</v>
      </c>
      <c r="E7" s="416"/>
      <c r="F7" s="365">
        <f t="shared" si="2"/>
        <v>4</v>
      </c>
      <c r="G7" s="365"/>
      <c r="H7" s="362" t="s">
        <v>232</v>
      </c>
      <c r="I7" s="362" t="s">
        <v>138</v>
      </c>
      <c r="J7" s="362"/>
      <c r="K7" s="366"/>
      <c r="L7" s="366"/>
      <c r="M7" s="366"/>
      <c r="N7" s="366"/>
    </row>
    <row r="8" spans="1:14" s="151" customFormat="1" ht="15.75" thickBot="1">
      <c r="A8" s="485">
        <f>'1-συμβολαια'!A8</f>
        <v>0</v>
      </c>
      <c r="B8" s="480" t="str">
        <f>'1-συμβολαια'!C8</f>
        <v>δανείου 7.893κ ΤΟΚΟΙ  {προπληρωθέντες VS υπερβάλλοντες}</v>
      </c>
      <c r="C8" s="481">
        <f>'1-συμβολαια'!D8</f>
        <v>333.33</v>
      </c>
      <c r="D8" s="482">
        <v>2</v>
      </c>
      <c r="E8" s="482"/>
      <c r="F8" s="483">
        <f t="shared" si="2"/>
        <v>4</v>
      </c>
      <c r="G8" s="483"/>
      <c r="H8" s="469" t="s">
        <v>232</v>
      </c>
      <c r="I8" s="469" t="s">
        <v>138</v>
      </c>
      <c r="J8" s="469"/>
      <c r="K8" s="484"/>
      <c r="L8" s="484"/>
      <c r="M8" s="484"/>
      <c r="N8" s="484"/>
    </row>
    <row r="9" spans="1:14" ht="15.75">
      <c r="A9" s="597" t="s">
        <v>60</v>
      </c>
      <c r="B9" s="598"/>
      <c r="C9" s="598"/>
      <c r="D9" s="598"/>
      <c r="E9" s="599"/>
      <c r="F9" s="113">
        <f>SUM(F3:F8)</f>
        <v>24</v>
      </c>
      <c r="G9" s="113">
        <f>SUM(G3:G8)</f>
        <v>8</v>
      </c>
    </row>
    <row r="10" spans="1:14" ht="15.75">
      <c r="H10" s="153" t="s">
        <v>147</v>
      </c>
      <c r="I10" s="154"/>
      <c r="J10" s="154"/>
      <c r="K10" s="154"/>
      <c r="L10" s="154"/>
      <c r="M10" s="154"/>
    </row>
    <row r="11" spans="1:14" ht="15.75">
      <c r="B11" s="337" t="s">
        <v>474</v>
      </c>
      <c r="C11" s="338"/>
      <c r="D11" s="338"/>
      <c r="E11" s="338"/>
      <c r="F11" s="338"/>
      <c r="I11" s="154" t="s">
        <v>148</v>
      </c>
      <c r="J11" s="154"/>
      <c r="K11" s="154"/>
      <c r="L11" s="154"/>
      <c r="M11" s="89"/>
    </row>
    <row r="12" spans="1:14" ht="15.75">
      <c r="B12" s="3"/>
      <c r="C12" s="242" t="s">
        <v>61</v>
      </c>
      <c r="D12" s="3"/>
      <c r="J12" s="153" t="s">
        <v>149</v>
      </c>
    </row>
    <row r="15" spans="1:14">
      <c r="B15" s="241"/>
    </row>
    <row r="16" spans="1:14">
      <c r="B16" s="240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D8" sqref="D8"/>
    </sheetView>
  </sheetViews>
  <sheetFormatPr defaultRowHeight="11.25"/>
  <cols>
    <col min="1" max="1" width="10.28515625" style="8" bestFit="1" customWidth="1"/>
    <col min="2" max="2" width="63.7109375" style="95" customWidth="1"/>
    <col min="3" max="3" width="7.28515625" style="8" bestFit="1" customWidth="1"/>
    <col min="4" max="4" width="21.42578125" style="8" bestFit="1" customWidth="1"/>
    <col min="5" max="5" width="6.28515625" style="8" bestFit="1" customWidth="1"/>
    <col min="6" max="6" width="10.42578125" style="8" customWidth="1"/>
    <col min="7" max="7" width="7.42578125" style="8" customWidth="1"/>
    <col min="8" max="8" width="10" style="8" bestFit="1" customWidth="1"/>
    <col min="9" max="9" width="12.28515625" style="8" bestFit="1" customWidth="1"/>
    <col min="10" max="10" width="7.1406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81" t="s">
        <v>1</v>
      </c>
      <c r="B1" s="583" t="s">
        <v>0</v>
      </c>
      <c r="C1" s="613" t="s">
        <v>11</v>
      </c>
      <c r="D1" s="613"/>
      <c r="E1" s="613"/>
      <c r="F1" s="613"/>
      <c r="G1" s="613"/>
      <c r="H1" s="614" t="s">
        <v>12</v>
      </c>
      <c r="I1" s="614"/>
      <c r="J1" s="614"/>
      <c r="K1" s="614"/>
      <c r="L1" s="614"/>
      <c r="M1" s="614"/>
      <c r="N1" s="614"/>
      <c r="O1" s="617" t="s">
        <v>87</v>
      </c>
      <c r="P1" s="615" t="s">
        <v>233</v>
      </c>
      <c r="Q1" s="610" t="s">
        <v>29</v>
      </c>
      <c r="R1" s="575"/>
      <c r="S1" s="575"/>
      <c r="T1" s="575"/>
      <c r="U1" s="576"/>
    </row>
    <row r="2" spans="1:25" ht="24" customHeight="1" thickBot="1">
      <c r="A2" s="582"/>
      <c r="B2" s="584"/>
      <c r="C2" s="7" t="s">
        <v>47</v>
      </c>
      <c r="D2" s="7" t="s">
        <v>48</v>
      </c>
      <c r="E2" s="7" t="s">
        <v>49</v>
      </c>
      <c r="F2" s="7" t="s">
        <v>50</v>
      </c>
      <c r="G2" s="41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2" t="s">
        <v>53</v>
      </c>
      <c r="O2" s="618"/>
      <c r="P2" s="616"/>
      <c r="Q2" s="611"/>
      <c r="R2" s="577"/>
      <c r="S2" s="577"/>
      <c r="T2" s="577"/>
      <c r="U2" s="578"/>
    </row>
    <row r="3" spans="1:25" s="296" customFormat="1" ht="15">
      <c r="A3" s="476" t="str">
        <f>'1-συμβολαια'!A3</f>
        <v>3ο</v>
      </c>
      <c r="B3" s="486" t="str">
        <f>'1-συμβολαια'!C3</f>
        <v>υποθήκης 7.893κ 3.300.000δρχ ΕΞΑΛΕΙΨΗ</v>
      </c>
      <c r="C3" s="292">
        <v>2</v>
      </c>
      <c r="D3" s="297" t="s">
        <v>547</v>
      </c>
      <c r="E3" s="292"/>
      <c r="F3" s="292"/>
      <c r="G3" s="292"/>
      <c r="H3" s="292">
        <v>1</v>
      </c>
      <c r="I3" s="292" t="s">
        <v>543</v>
      </c>
      <c r="J3" s="292"/>
      <c r="K3" s="360"/>
      <c r="L3" s="360"/>
      <c r="M3" s="360"/>
      <c r="N3" s="360"/>
      <c r="O3" s="360"/>
      <c r="P3" s="475">
        <f>O3*('2-δικαιώμ'!M3+'3-φύλλα2α'!F3)</f>
        <v>0</v>
      </c>
      <c r="Q3" s="487" t="s">
        <v>154</v>
      </c>
      <c r="R3" s="487" t="s">
        <v>153</v>
      </c>
      <c r="S3" s="487"/>
      <c r="T3" s="487"/>
      <c r="U3" s="488"/>
    </row>
    <row r="4" spans="1:25" s="296" customFormat="1" ht="15">
      <c r="A4" s="374">
        <f>'1-συμβολαια'!A4</f>
        <v>0</v>
      </c>
      <c r="B4" s="375" t="str">
        <f>'1-συμβολαια'!C4</f>
        <v>δάνειο τοκοχρεωλυτικό 7.893κ 3.000.000δρχ ΕΞΟΦΛΗΣΗ</v>
      </c>
      <c r="C4" s="292">
        <v>2</v>
      </c>
      <c r="D4" s="297" t="s">
        <v>547</v>
      </c>
      <c r="E4" s="292"/>
      <c r="F4" s="292"/>
      <c r="G4" s="292"/>
      <c r="H4" s="292">
        <v>1</v>
      </c>
      <c r="I4" s="292" t="s">
        <v>543</v>
      </c>
      <c r="J4" s="292"/>
      <c r="K4" s="292"/>
      <c r="L4" s="292"/>
      <c r="M4" s="292"/>
      <c r="N4" s="292"/>
      <c r="O4" s="292"/>
      <c r="P4" s="365">
        <f>O4*('2-δικαιώμ'!M4+'3-φύλλα2α'!F4)</f>
        <v>0</v>
      </c>
      <c r="Q4" s="377" t="s">
        <v>154</v>
      </c>
      <c r="R4" s="377" t="s">
        <v>153</v>
      </c>
      <c r="S4" s="377"/>
      <c r="T4" s="377"/>
      <c r="U4" s="378"/>
    </row>
    <row r="5" spans="1:25" s="296" customFormat="1" ht="15.75" thickBot="1">
      <c r="A5" s="479">
        <f>'1-συμβολαια'!A5</f>
        <v>0</v>
      </c>
      <c r="B5" s="489" t="str">
        <f>'1-συμβολαια'!C5</f>
        <v>δανείου 7.893κ ΤΟΚΟΙ  {προπληρωθέντες VS υπερβάλλοντες}</v>
      </c>
      <c r="C5" s="468">
        <v>2</v>
      </c>
      <c r="D5" s="538" t="s">
        <v>547</v>
      </c>
      <c r="E5" s="468"/>
      <c r="F5" s="468"/>
      <c r="G5" s="468"/>
      <c r="H5" s="468">
        <v>1</v>
      </c>
      <c r="I5" s="468" t="s">
        <v>543</v>
      </c>
      <c r="J5" s="468"/>
      <c r="K5" s="468"/>
      <c r="L5" s="468"/>
      <c r="M5" s="468"/>
      <c r="N5" s="468"/>
      <c r="O5" s="468"/>
      <c r="P5" s="483">
        <f>O5*('2-δικαιώμ'!M5+'3-φύλλα2α'!F5)</f>
        <v>0</v>
      </c>
      <c r="Q5" s="490" t="s">
        <v>154</v>
      </c>
      <c r="R5" s="490" t="s">
        <v>153</v>
      </c>
      <c r="S5" s="490"/>
      <c r="T5" s="490"/>
      <c r="U5" s="491"/>
    </row>
    <row r="6" spans="1:25" s="296" customFormat="1" ht="15">
      <c r="A6" s="478" t="str">
        <f>'1-συμβολαια'!A6</f>
        <v>???</v>
      </c>
      <c r="B6" s="486" t="str">
        <f>'1-συμβολαια'!C6</f>
        <v>υποθήκης 7.894κ 3.300.000δρχ ΕΞΑΛΕΙΨΗ</v>
      </c>
      <c r="C6" s="360">
        <v>2</v>
      </c>
      <c r="D6" s="293" t="s">
        <v>547</v>
      </c>
      <c r="E6" s="360"/>
      <c r="F6" s="360"/>
      <c r="G6" s="360"/>
      <c r="H6" s="360">
        <v>1</v>
      </c>
      <c r="I6" s="360" t="s">
        <v>544</v>
      </c>
      <c r="J6" s="360"/>
      <c r="K6" s="360"/>
      <c r="L6" s="360"/>
      <c r="M6" s="360"/>
      <c r="N6" s="360"/>
      <c r="O6" s="360"/>
      <c r="P6" s="475">
        <f>O6*('2-δικαιώμ'!M6+'3-φύλλα2α'!F6)</f>
        <v>0</v>
      </c>
      <c r="Q6" s="487" t="s">
        <v>154</v>
      </c>
      <c r="R6" s="487" t="s">
        <v>153</v>
      </c>
      <c r="S6" s="487"/>
      <c r="T6" s="487"/>
      <c r="U6" s="488"/>
    </row>
    <row r="7" spans="1:25" s="296" customFormat="1" ht="15">
      <c r="A7" s="477">
        <f>'1-συμβολαια'!A7</f>
        <v>0</v>
      </c>
      <c r="B7" s="375" t="str">
        <f>'1-συμβολαια'!C7</f>
        <v>δάνειο τοκοχρεωλυτικό 7.893κ 3.000.000δρχ ΕΞΟΦΛΗΣΗ</v>
      </c>
      <c r="C7" s="292">
        <v>2</v>
      </c>
      <c r="D7" s="297" t="s">
        <v>547</v>
      </c>
      <c r="E7" s="292"/>
      <c r="F7" s="292"/>
      <c r="G7" s="292"/>
      <c r="H7" s="292">
        <v>1</v>
      </c>
      <c r="I7" s="292" t="s">
        <v>544</v>
      </c>
      <c r="J7" s="292"/>
      <c r="K7" s="292"/>
      <c r="L7" s="292"/>
      <c r="M7" s="292"/>
      <c r="N7" s="292"/>
      <c r="O7" s="292"/>
      <c r="P7" s="365">
        <f>O7*('2-δικαιώμ'!M7+'3-φύλλα2α'!F7)</f>
        <v>0</v>
      </c>
      <c r="Q7" s="377" t="s">
        <v>154</v>
      </c>
      <c r="R7" s="377" t="s">
        <v>153</v>
      </c>
      <c r="S7" s="377"/>
      <c r="T7" s="377"/>
      <c r="U7" s="378"/>
    </row>
    <row r="8" spans="1:25" s="296" customFormat="1" ht="15.75" thickBot="1">
      <c r="A8" s="485">
        <f>'1-συμβολαια'!A8</f>
        <v>0</v>
      </c>
      <c r="B8" s="489" t="str">
        <f>'1-συμβολαια'!C8</f>
        <v>δανείου 7.893κ ΤΟΚΟΙ  {προπληρωθέντες VS υπερβάλλοντες}</v>
      </c>
      <c r="C8" s="468">
        <v>2</v>
      </c>
      <c r="D8" s="538" t="s">
        <v>547</v>
      </c>
      <c r="E8" s="468"/>
      <c r="F8" s="468"/>
      <c r="G8" s="468"/>
      <c r="H8" s="468">
        <v>1</v>
      </c>
      <c r="I8" s="468" t="s">
        <v>544</v>
      </c>
      <c r="J8" s="468"/>
      <c r="K8" s="468"/>
      <c r="L8" s="468"/>
      <c r="M8" s="468"/>
      <c r="N8" s="468"/>
      <c r="O8" s="468"/>
      <c r="P8" s="483">
        <f>O8*('2-δικαιώμ'!M8+'3-φύλλα2α'!F8)</f>
        <v>0</v>
      </c>
      <c r="Q8" s="490" t="s">
        <v>154</v>
      </c>
      <c r="R8" s="490" t="s">
        <v>153</v>
      </c>
      <c r="S8" s="490"/>
      <c r="T8" s="490"/>
      <c r="U8" s="491"/>
    </row>
    <row r="9" spans="1:25" ht="15.75">
      <c r="A9" s="597" t="s">
        <v>47</v>
      </c>
      <c r="B9" s="598"/>
      <c r="C9" s="598"/>
      <c r="D9" s="612"/>
      <c r="E9" s="612"/>
      <c r="F9" s="612"/>
      <c r="G9" s="612"/>
      <c r="H9" s="612"/>
      <c r="I9" s="612"/>
      <c r="J9" s="598"/>
      <c r="K9" s="598"/>
      <c r="L9" s="598"/>
      <c r="M9" s="598"/>
      <c r="N9" s="598"/>
      <c r="O9" s="598"/>
      <c r="P9" s="102">
        <f>SUM(P3:P8)</f>
        <v>0</v>
      </c>
    </row>
    <row r="11" spans="1:25" ht="15.75">
      <c r="Q11" s="174" t="s">
        <v>150</v>
      </c>
      <c r="R11" s="137"/>
      <c r="S11" s="137"/>
      <c r="T11" s="137"/>
      <c r="U11" s="137"/>
      <c r="V11" s="137"/>
      <c r="W11" s="137"/>
      <c r="X11" s="137"/>
      <c r="Y11" s="124"/>
    </row>
    <row r="12" spans="1:25" ht="15.75">
      <c r="R12" s="154" t="s">
        <v>151</v>
      </c>
      <c r="S12" s="154"/>
      <c r="T12" s="154"/>
      <c r="U12" s="154"/>
      <c r="V12" s="154"/>
      <c r="W12" s="154"/>
      <c r="X12" s="154"/>
    </row>
    <row r="13" spans="1:25" ht="15.75">
      <c r="E13" s="8" t="s">
        <v>533</v>
      </c>
      <c r="S13" s="174" t="s">
        <v>152</v>
      </c>
    </row>
    <row r="16" spans="1:25">
      <c r="B16" s="241"/>
    </row>
    <row r="17" spans="2:2">
      <c r="B17" s="240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R28" sqref="R28"/>
    </sheetView>
  </sheetViews>
  <sheetFormatPr defaultRowHeight="11.25"/>
  <cols>
    <col min="1" max="1" width="7.28515625" style="8" bestFit="1" customWidth="1"/>
    <col min="2" max="2" width="46.140625" style="95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9" style="2" customWidth="1"/>
    <col min="9" max="9" width="7.28515625" style="2" customWidth="1"/>
    <col min="10" max="11" width="8.140625" style="2" customWidth="1"/>
    <col min="12" max="12" width="6.85546875" style="2" customWidth="1"/>
    <col min="13" max="13" width="9.7109375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7109375" style="2" bestFit="1" customWidth="1"/>
    <col min="18" max="18" width="7.140625" style="400" customWidth="1"/>
    <col min="19" max="19" width="7.28515625" style="400" customWidth="1"/>
    <col min="20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5.5703125" style="84" customWidth="1"/>
    <col min="29" max="29" width="6.28515625" style="84" customWidth="1"/>
    <col min="30" max="30" width="6.28515625" style="400" customWidth="1"/>
    <col min="31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58" t="s">
        <v>1</v>
      </c>
      <c r="B1" s="621" t="s">
        <v>0</v>
      </c>
      <c r="C1" s="564" t="s">
        <v>7</v>
      </c>
      <c r="D1" s="623" t="s">
        <v>3</v>
      </c>
      <c r="E1" s="624"/>
      <c r="F1" s="625" t="s">
        <v>477</v>
      </c>
      <c r="G1" s="626"/>
      <c r="H1" s="626"/>
      <c r="I1" s="626"/>
      <c r="J1" s="626"/>
      <c r="K1" s="626"/>
      <c r="L1" s="627"/>
      <c r="M1" s="628" t="s">
        <v>405</v>
      </c>
      <c r="N1" s="629"/>
      <c r="O1" s="630" t="s">
        <v>259</v>
      </c>
      <c r="P1" s="631"/>
      <c r="Q1" s="632" t="s">
        <v>404</v>
      </c>
      <c r="R1" s="620" t="s">
        <v>178</v>
      </c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20"/>
      <c r="AL1" s="620"/>
      <c r="AM1" s="620"/>
      <c r="AN1" s="620"/>
      <c r="AO1" s="620"/>
    </row>
    <row r="2" spans="1:41" ht="23.25" thickBot="1">
      <c r="A2" s="559"/>
      <c r="B2" s="622"/>
      <c r="C2" s="565"/>
      <c r="D2" s="179" t="s">
        <v>4</v>
      </c>
      <c r="E2" s="164" t="s">
        <v>9</v>
      </c>
      <c r="F2" s="244" t="s">
        <v>4</v>
      </c>
      <c r="G2" s="180" t="s">
        <v>9</v>
      </c>
      <c r="H2" s="162" t="s">
        <v>47</v>
      </c>
      <c r="I2" s="243" t="s">
        <v>9</v>
      </c>
      <c r="J2" s="225" t="s">
        <v>367</v>
      </c>
      <c r="K2" s="225" t="s">
        <v>384</v>
      </c>
      <c r="L2" s="227" t="s">
        <v>369</v>
      </c>
      <c r="M2" s="243" t="s">
        <v>23</v>
      </c>
      <c r="N2" s="245" t="s">
        <v>88</v>
      </c>
      <c r="O2" s="243" t="s">
        <v>23</v>
      </c>
      <c r="P2" s="239" t="s">
        <v>9</v>
      </c>
      <c r="Q2" s="633"/>
      <c r="R2" s="420" t="s">
        <v>131</v>
      </c>
      <c r="S2" s="420" t="s">
        <v>176</v>
      </c>
      <c r="T2" s="182" t="s">
        <v>132</v>
      </c>
      <c r="U2" s="182" t="s">
        <v>263</v>
      </c>
      <c r="V2" s="182" t="s">
        <v>133</v>
      </c>
      <c r="W2" s="182" t="s">
        <v>264</v>
      </c>
      <c r="X2" s="182" t="s">
        <v>155</v>
      </c>
      <c r="Y2" s="182" t="s">
        <v>177</v>
      </c>
      <c r="Z2" s="182" t="s">
        <v>156</v>
      </c>
      <c r="AA2" s="182" t="s">
        <v>265</v>
      </c>
      <c r="AB2" s="182" t="s">
        <v>157</v>
      </c>
      <c r="AC2" s="182" t="s">
        <v>266</v>
      </c>
      <c r="AD2" s="420" t="s">
        <v>158</v>
      </c>
      <c r="AE2" s="182" t="s">
        <v>281</v>
      </c>
      <c r="AF2" s="182" t="s">
        <v>282</v>
      </c>
      <c r="AG2" s="289" t="s">
        <v>283</v>
      </c>
      <c r="AH2" s="182" t="s">
        <v>284</v>
      </c>
      <c r="AI2" s="182" t="s">
        <v>285</v>
      </c>
      <c r="AJ2" s="182" t="s">
        <v>436</v>
      </c>
      <c r="AK2" s="182" t="s">
        <v>437</v>
      </c>
      <c r="AL2" s="182"/>
      <c r="AM2" s="274" t="s">
        <v>92</v>
      </c>
      <c r="AN2" s="272" t="s">
        <v>47</v>
      </c>
      <c r="AO2" s="273" t="s">
        <v>29</v>
      </c>
    </row>
    <row r="3" spans="1:41" s="5" customFormat="1">
      <c r="A3" s="373" t="str">
        <f>'1-συμβολαια'!A3</f>
        <v>3ο</v>
      </c>
      <c r="B3" s="370" t="str">
        <f>'1-συμβολαια'!C3</f>
        <v>υποθήκης 7.893κ 3.300.000δρχ ΕΞΑΛΕΙΨΗ</v>
      </c>
      <c r="C3" s="361">
        <f>'1-συμβολαια'!D3</f>
        <v>0</v>
      </c>
      <c r="D3" s="492">
        <f>'3-φύλλα2α'!D3</f>
        <v>2</v>
      </c>
      <c r="E3" s="492">
        <f>'3-φύλλα2α'!E3</f>
        <v>2</v>
      </c>
      <c r="F3" s="493">
        <v>2</v>
      </c>
      <c r="G3" s="493"/>
      <c r="H3" s="355">
        <f t="shared" ref="H3" si="0">F3*D3*4</f>
        <v>16</v>
      </c>
      <c r="I3" s="494">
        <f t="shared" ref="I3" si="1">E3*G3*4</f>
        <v>0</v>
      </c>
      <c r="J3" s="494">
        <f t="shared" ref="J3" si="2">H3*5%</f>
        <v>0.8</v>
      </c>
      <c r="K3" s="494">
        <f t="shared" ref="K3" si="3">H3*5%</f>
        <v>0.8</v>
      </c>
      <c r="L3" s="494">
        <f t="shared" ref="L3" si="4">H3*1%</f>
        <v>0.16</v>
      </c>
      <c r="M3" s="494">
        <f t="shared" ref="M3" si="5">H3-O3</f>
        <v>14.24</v>
      </c>
      <c r="N3" s="494">
        <f t="shared" ref="N3" si="6">I3-P3</f>
        <v>0</v>
      </c>
      <c r="O3" s="494">
        <f t="shared" ref="O3" si="7">J3+K3+L3</f>
        <v>1.76</v>
      </c>
      <c r="P3" s="494">
        <f t="shared" ref="P3" si="8">I3*11%</f>
        <v>0</v>
      </c>
      <c r="Q3" s="494">
        <f t="shared" ref="Q3" si="9">O3-P3</f>
        <v>1.76</v>
      </c>
      <c r="R3" s="384">
        <v>8</v>
      </c>
      <c r="S3" s="384">
        <v>5</v>
      </c>
      <c r="T3" s="384">
        <v>8</v>
      </c>
      <c r="U3" s="384">
        <v>1.98</v>
      </c>
      <c r="V3" s="382"/>
      <c r="W3" s="382"/>
      <c r="X3" s="382"/>
      <c r="Y3" s="382"/>
      <c r="Z3" s="382"/>
      <c r="AA3" s="382"/>
      <c r="AB3" s="382"/>
      <c r="AC3" s="382"/>
      <c r="AD3" s="384">
        <v>4</v>
      </c>
      <c r="AE3" s="384"/>
      <c r="AF3" s="384"/>
      <c r="AG3" s="382"/>
      <c r="AH3" s="384"/>
      <c r="AI3" s="382"/>
      <c r="AJ3" s="382"/>
      <c r="AK3" s="382"/>
      <c r="AL3" s="382"/>
      <c r="AM3" s="383">
        <f t="shared" ref="AM3" si="10">U3+Y3+AA3+AI3+AK3</f>
        <v>1.98</v>
      </c>
      <c r="AN3" s="384">
        <f t="shared" ref="AN3" si="11">SUM(R3:AL3)-AM3</f>
        <v>25</v>
      </c>
      <c r="AO3" s="465"/>
    </row>
    <row r="4" spans="1:41" s="5" customFormat="1">
      <c r="A4" s="358">
        <f>'1-συμβολαια'!A4</f>
        <v>0</v>
      </c>
      <c r="B4" s="359" t="str">
        <f>'1-συμβολαια'!C4</f>
        <v>δάνειο τοκοχρεωλυτικό 7.893κ 3.000.000δρχ ΕΞΟΦΛΗΣΗ</v>
      </c>
      <c r="C4" s="361">
        <f>'1-συμβολαια'!D4</f>
        <v>0</v>
      </c>
      <c r="D4" s="379">
        <f>'3-φύλλα2α'!D4</f>
        <v>2</v>
      </c>
      <c r="E4" s="379">
        <f>'3-φύλλα2α'!E4</f>
        <v>0</v>
      </c>
      <c r="F4" s="417"/>
      <c r="G4" s="417"/>
      <c r="H4" s="354">
        <f t="shared" ref="H4:H8" si="12">F4*D4*4</f>
        <v>0</v>
      </c>
      <c r="I4" s="380">
        <f t="shared" ref="I4:I8" si="13">E4*G4*4</f>
        <v>0</v>
      </c>
      <c r="J4" s="380">
        <f t="shared" ref="J4:J8" si="14">H4*5%</f>
        <v>0</v>
      </c>
      <c r="K4" s="380">
        <f t="shared" ref="K4:K8" si="15">H4*5%</f>
        <v>0</v>
      </c>
      <c r="L4" s="380">
        <f t="shared" ref="L4:L8" si="16">H4*1%</f>
        <v>0</v>
      </c>
      <c r="M4" s="380">
        <f t="shared" ref="M4:M8" si="17">H4-O4</f>
        <v>0</v>
      </c>
      <c r="N4" s="380">
        <f t="shared" ref="N4:N8" si="18">I4-P4</f>
        <v>0</v>
      </c>
      <c r="O4" s="380">
        <f t="shared" ref="O4:O8" si="19">J4+K4+L4</f>
        <v>0</v>
      </c>
      <c r="P4" s="380">
        <f t="shared" ref="P4:P8" si="20">I4*11%</f>
        <v>0</v>
      </c>
      <c r="Q4" s="380">
        <f t="shared" ref="Q4:Q8" si="21">O4-P4</f>
        <v>0</v>
      </c>
      <c r="R4" s="381"/>
      <c r="S4" s="381"/>
      <c r="T4" s="381"/>
      <c r="U4" s="381"/>
      <c r="V4" s="381"/>
      <c r="W4" s="362"/>
      <c r="X4" s="362"/>
      <c r="Y4" s="362"/>
      <c r="Z4" s="362"/>
      <c r="AA4" s="362"/>
      <c r="AB4" s="381"/>
      <c r="AC4" s="362"/>
      <c r="AD4" s="381"/>
      <c r="AE4" s="381"/>
      <c r="AF4" s="381"/>
      <c r="AG4" s="382"/>
      <c r="AH4" s="384"/>
      <c r="AI4" s="382"/>
      <c r="AJ4" s="382"/>
      <c r="AK4" s="382"/>
      <c r="AL4" s="382"/>
      <c r="AM4" s="383">
        <f t="shared" ref="AM4:AM8" si="22">U4+Y4+AA4+AI4+AK4</f>
        <v>0</v>
      </c>
      <c r="AN4" s="384">
        <f t="shared" ref="AN4:AN8" si="23">SUM(R4:AL4)-AM4</f>
        <v>0</v>
      </c>
      <c r="AO4" s="295"/>
    </row>
    <row r="5" spans="1:41" s="5" customFormat="1" ht="12" thickBot="1">
      <c r="A5" s="436">
        <f>'1-συμβολαια'!A5</f>
        <v>0</v>
      </c>
      <c r="B5" s="467" t="str">
        <f>'1-συμβολαια'!C5</f>
        <v>δανείου 7.893κ ΤΟΚΟΙ  {προπληρωθέντες VS υπερβάλλοντες}</v>
      </c>
      <c r="C5" s="438">
        <f>'1-συμβολαια'!D5</f>
        <v>333.33</v>
      </c>
      <c r="D5" s="495">
        <f>'3-φύλλα2α'!D5</f>
        <v>2</v>
      </c>
      <c r="E5" s="495">
        <f>'3-φύλλα2α'!E5</f>
        <v>0</v>
      </c>
      <c r="F5" s="496"/>
      <c r="G5" s="496"/>
      <c r="H5" s="439">
        <f t="shared" si="12"/>
        <v>0</v>
      </c>
      <c r="I5" s="497">
        <f t="shared" si="13"/>
        <v>0</v>
      </c>
      <c r="J5" s="497">
        <f t="shared" si="14"/>
        <v>0</v>
      </c>
      <c r="K5" s="497">
        <f t="shared" si="15"/>
        <v>0</v>
      </c>
      <c r="L5" s="497">
        <f t="shared" si="16"/>
        <v>0</v>
      </c>
      <c r="M5" s="497">
        <f t="shared" si="17"/>
        <v>0</v>
      </c>
      <c r="N5" s="497">
        <f t="shared" si="18"/>
        <v>0</v>
      </c>
      <c r="O5" s="497">
        <f t="shared" si="19"/>
        <v>0</v>
      </c>
      <c r="P5" s="497">
        <f t="shared" si="20"/>
        <v>0</v>
      </c>
      <c r="Q5" s="497">
        <f t="shared" si="21"/>
        <v>0</v>
      </c>
      <c r="R5" s="498"/>
      <c r="S5" s="498"/>
      <c r="T5" s="498"/>
      <c r="U5" s="498"/>
      <c r="V5" s="469"/>
      <c r="W5" s="469"/>
      <c r="X5" s="469"/>
      <c r="Y5" s="469"/>
      <c r="Z5" s="469"/>
      <c r="AA5" s="469"/>
      <c r="AB5" s="469"/>
      <c r="AC5" s="469"/>
      <c r="AD5" s="498"/>
      <c r="AE5" s="498"/>
      <c r="AF5" s="498"/>
      <c r="AG5" s="469"/>
      <c r="AH5" s="498"/>
      <c r="AI5" s="469"/>
      <c r="AJ5" s="469"/>
      <c r="AK5" s="469"/>
      <c r="AL5" s="469"/>
      <c r="AM5" s="499">
        <f t="shared" si="22"/>
        <v>0</v>
      </c>
      <c r="AN5" s="498">
        <f t="shared" si="23"/>
        <v>0</v>
      </c>
      <c r="AO5" s="470"/>
    </row>
    <row r="6" spans="1:41" s="5" customFormat="1">
      <c r="A6" s="445" t="str">
        <f>'1-συμβολαια'!A6</f>
        <v>???</v>
      </c>
      <c r="B6" s="370" t="str">
        <f>'1-συμβολαια'!C6</f>
        <v>υποθήκης 7.894κ 3.300.000δρχ ΕΞΑΛΕΙΨΗ</v>
      </c>
      <c r="C6" s="361">
        <f>'1-συμβολαια'!D6</f>
        <v>0</v>
      </c>
      <c r="D6" s="492">
        <f>'3-φύλλα2α'!D6</f>
        <v>2</v>
      </c>
      <c r="E6" s="492">
        <f>'3-φύλλα2α'!E6</f>
        <v>2</v>
      </c>
      <c r="F6" s="493">
        <v>2</v>
      </c>
      <c r="G6" s="493"/>
      <c r="H6" s="355">
        <f t="shared" si="12"/>
        <v>16</v>
      </c>
      <c r="I6" s="494">
        <f t="shared" si="13"/>
        <v>0</v>
      </c>
      <c r="J6" s="494">
        <f t="shared" si="14"/>
        <v>0.8</v>
      </c>
      <c r="K6" s="494">
        <f t="shared" si="15"/>
        <v>0.8</v>
      </c>
      <c r="L6" s="494">
        <f t="shared" si="16"/>
        <v>0.16</v>
      </c>
      <c r="M6" s="494">
        <f t="shared" si="17"/>
        <v>14.24</v>
      </c>
      <c r="N6" s="494">
        <f t="shared" si="18"/>
        <v>0</v>
      </c>
      <c r="O6" s="494">
        <f t="shared" si="19"/>
        <v>1.76</v>
      </c>
      <c r="P6" s="494">
        <f t="shared" si="20"/>
        <v>0</v>
      </c>
      <c r="Q6" s="494">
        <f t="shared" si="21"/>
        <v>1.76</v>
      </c>
      <c r="R6" s="384">
        <v>8</v>
      </c>
      <c r="S6" s="384">
        <v>5</v>
      </c>
      <c r="T6" s="384">
        <v>8</v>
      </c>
      <c r="U6" s="384">
        <v>1.98</v>
      </c>
      <c r="V6" s="382"/>
      <c r="W6" s="382"/>
      <c r="X6" s="382"/>
      <c r="Y6" s="382"/>
      <c r="Z6" s="382"/>
      <c r="AA6" s="382"/>
      <c r="AB6" s="382"/>
      <c r="AC6" s="382"/>
      <c r="AD6" s="384">
        <v>4</v>
      </c>
      <c r="AE6" s="384"/>
      <c r="AF6" s="384"/>
      <c r="AG6" s="382"/>
      <c r="AH6" s="384"/>
      <c r="AI6" s="382"/>
      <c r="AJ6" s="382"/>
      <c r="AK6" s="382"/>
      <c r="AL6" s="382"/>
      <c r="AM6" s="383">
        <f t="shared" si="22"/>
        <v>1.98</v>
      </c>
      <c r="AN6" s="384">
        <f t="shared" si="23"/>
        <v>25</v>
      </c>
      <c r="AO6" s="465"/>
    </row>
    <row r="7" spans="1:41" s="5" customFormat="1">
      <c r="A7" s="466">
        <f>'1-συμβολαια'!A7</f>
        <v>0</v>
      </c>
      <c r="B7" s="359" t="str">
        <f>'1-συμβολαια'!C7</f>
        <v>δάνειο τοκοχρεωλυτικό 7.893κ 3.000.000δρχ ΕΞΟΦΛΗΣΗ</v>
      </c>
      <c r="C7" s="361">
        <f>'1-συμβολαια'!D7</f>
        <v>0</v>
      </c>
      <c r="D7" s="379">
        <f>'3-φύλλα2α'!D7</f>
        <v>2</v>
      </c>
      <c r="E7" s="379">
        <f>'3-φύλλα2α'!E7</f>
        <v>0</v>
      </c>
      <c r="F7" s="417"/>
      <c r="G7" s="417"/>
      <c r="H7" s="354">
        <f t="shared" si="12"/>
        <v>0</v>
      </c>
      <c r="I7" s="380">
        <f t="shared" si="13"/>
        <v>0</v>
      </c>
      <c r="J7" s="380">
        <f t="shared" si="14"/>
        <v>0</v>
      </c>
      <c r="K7" s="380">
        <f t="shared" si="15"/>
        <v>0</v>
      </c>
      <c r="L7" s="380">
        <f t="shared" si="16"/>
        <v>0</v>
      </c>
      <c r="M7" s="380">
        <f t="shared" si="17"/>
        <v>0</v>
      </c>
      <c r="N7" s="380">
        <f t="shared" si="18"/>
        <v>0</v>
      </c>
      <c r="O7" s="380">
        <f t="shared" si="19"/>
        <v>0</v>
      </c>
      <c r="P7" s="380">
        <f t="shared" si="20"/>
        <v>0</v>
      </c>
      <c r="Q7" s="380">
        <f t="shared" si="21"/>
        <v>0</v>
      </c>
      <c r="R7" s="381"/>
      <c r="S7" s="381"/>
      <c r="T7" s="381"/>
      <c r="U7" s="381"/>
      <c r="V7" s="362"/>
      <c r="W7" s="362"/>
      <c r="X7" s="362"/>
      <c r="Y7" s="362"/>
      <c r="Z7" s="362"/>
      <c r="AA7" s="362"/>
      <c r="AB7" s="362"/>
      <c r="AC7" s="362"/>
      <c r="AD7" s="381"/>
      <c r="AE7" s="381"/>
      <c r="AF7" s="381"/>
      <c r="AG7" s="382"/>
      <c r="AH7" s="384"/>
      <c r="AI7" s="382"/>
      <c r="AJ7" s="382"/>
      <c r="AK7" s="382"/>
      <c r="AL7" s="382"/>
      <c r="AM7" s="383">
        <f t="shared" si="22"/>
        <v>0</v>
      </c>
      <c r="AN7" s="384">
        <f t="shared" si="23"/>
        <v>0</v>
      </c>
      <c r="AO7" s="295"/>
    </row>
    <row r="8" spans="1:41" s="5" customFormat="1" ht="12" thickBot="1">
      <c r="A8" s="471">
        <f>'1-συμβολαια'!A8</f>
        <v>0</v>
      </c>
      <c r="B8" s="467" t="str">
        <f>'1-συμβολαια'!C8</f>
        <v>δανείου 7.893κ ΤΟΚΟΙ  {προπληρωθέντες VS υπερβάλλοντες}</v>
      </c>
      <c r="C8" s="438">
        <f>'1-συμβολαια'!D8</f>
        <v>333.33</v>
      </c>
      <c r="D8" s="495">
        <f>'3-φύλλα2α'!D8</f>
        <v>2</v>
      </c>
      <c r="E8" s="495">
        <f>'3-φύλλα2α'!E8</f>
        <v>0</v>
      </c>
      <c r="F8" s="496"/>
      <c r="G8" s="496"/>
      <c r="H8" s="439">
        <f t="shared" si="12"/>
        <v>0</v>
      </c>
      <c r="I8" s="497">
        <f t="shared" si="13"/>
        <v>0</v>
      </c>
      <c r="J8" s="497">
        <f t="shared" si="14"/>
        <v>0</v>
      </c>
      <c r="K8" s="497">
        <f t="shared" si="15"/>
        <v>0</v>
      </c>
      <c r="L8" s="497">
        <f t="shared" si="16"/>
        <v>0</v>
      </c>
      <c r="M8" s="497">
        <f t="shared" si="17"/>
        <v>0</v>
      </c>
      <c r="N8" s="497">
        <f t="shared" si="18"/>
        <v>0</v>
      </c>
      <c r="O8" s="497">
        <f t="shared" si="19"/>
        <v>0</v>
      </c>
      <c r="P8" s="497">
        <f t="shared" si="20"/>
        <v>0</v>
      </c>
      <c r="Q8" s="497">
        <f t="shared" si="21"/>
        <v>0</v>
      </c>
      <c r="R8" s="498"/>
      <c r="S8" s="498"/>
      <c r="T8" s="469"/>
      <c r="U8" s="498"/>
      <c r="V8" s="469"/>
      <c r="W8" s="469"/>
      <c r="X8" s="469"/>
      <c r="Y8" s="469"/>
      <c r="Z8" s="469"/>
      <c r="AA8" s="469"/>
      <c r="AB8" s="469"/>
      <c r="AC8" s="469"/>
      <c r="AD8" s="498"/>
      <c r="AE8" s="498"/>
      <c r="AF8" s="498"/>
      <c r="AG8" s="469"/>
      <c r="AH8" s="498"/>
      <c r="AI8" s="469"/>
      <c r="AJ8" s="469"/>
      <c r="AK8" s="469"/>
      <c r="AL8" s="469"/>
      <c r="AM8" s="499">
        <f t="shared" si="22"/>
        <v>0</v>
      </c>
      <c r="AN8" s="498">
        <f t="shared" si="23"/>
        <v>0</v>
      </c>
      <c r="AO8" s="470"/>
    </row>
    <row r="9" spans="1:41">
      <c r="A9" s="556" t="s">
        <v>47</v>
      </c>
      <c r="B9" s="557"/>
      <c r="C9" s="557"/>
      <c r="D9" s="557"/>
      <c r="E9" s="557"/>
      <c r="F9" s="557"/>
      <c r="G9" s="619"/>
      <c r="H9" s="40">
        <f t="shared" ref="H9:W9" si="24">SUM(H3:H8)</f>
        <v>32</v>
      </c>
      <c r="I9" s="40">
        <f t="shared" si="24"/>
        <v>0</v>
      </c>
      <c r="J9" s="40">
        <f t="shared" si="24"/>
        <v>1.6</v>
      </c>
      <c r="K9" s="40">
        <f t="shared" si="24"/>
        <v>1.6</v>
      </c>
      <c r="L9" s="40">
        <f t="shared" si="24"/>
        <v>0.32</v>
      </c>
      <c r="M9" s="40">
        <f t="shared" si="24"/>
        <v>28.48</v>
      </c>
      <c r="N9" s="40">
        <f t="shared" si="24"/>
        <v>0</v>
      </c>
      <c r="O9" s="40">
        <f t="shared" si="24"/>
        <v>3.52</v>
      </c>
      <c r="P9" s="40">
        <f t="shared" si="24"/>
        <v>0</v>
      </c>
      <c r="Q9" s="40">
        <f t="shared" si="24"/>
        <v>3.52</v>
      </c>
      <c r="R9" s="40">
        <f t="shared" si="24"/>
        <v>16</v>
      </c>
      <c r="S9" s="40">
        <f t="shared" si="24"/>
        <v>10</v>
      </c>
      <c r="T9" s="40">
        <f t="shared" si="24"/>
        <v>16</v>
      </c>
      <c r="U9" s="40">
        <f t="shared" si="24"/>
        <v>3.96</v>
      </c>
      <c r="V9" s="40">
        <f t="shared" si="24"/>
        <v>0</v>
      </c>
      <c r="W9" s="40">
        <f t="shared" si="24"/>
        <v>0</v>
      </c>
      <c r="X9" s="40"/>
      <c r="Y9" s="40"/>
      <c r="Z9" s="40"/>
      <c r="AA9" s="40"/>
      <c r="AB9" s="40">
        <f>SUM(AB3:AB8)</f>
        <v>0</v>
      </c>
      <c r="AC9" s="40">
        <f>SUM(AC3:AC8)</f>
        <v>0</v>
      </c>
      <c r="AD9" s="40">
        <f>SUM(AD3:AD8)</f>
        <v>8</v>
      </c>
      <c r="AE9" s="40">
        <f>SUM(AE3:AE8)</f>
        <v>0</v>
      </c>
      <c r="AF9" s="40">
        <f>SUM(AF3:AF8)</f>
        <v>0</v>
      </c>
      <c r="AG9" s="290"/>
      <c r="AH9" s="40">
        <f>SUM(AH3:AH8)</f>
        <v>0</v>
      </c>
      <c r="AI9" s="40">
        <f>SUM(AI3:AI8)</f>
        <v>0</v>
      </c>
      <c r="AJ9" s="40"/>
      <c r="AK9" s="40"/>
      <c r="AL9" s="40">
        <f>SUM(AL3:AL8)</f>
        <v>0</v>
      </c>
      <c r="AM9" s="40">
        <f>SUM(AM3:AM8)</f>
        <v>3.96</v>
      </c>
      <c r="AN9" s="40">
        <f>SUM(AN3:AN8)</f>
        <v>50</v>
      </c>
    </row>
    <row r="11" spans="1:41">
      <c r="R11" s="184" t="s">
        <v>435</v>
      </c>
      <c r="S11" s="188"/>
      <c r="T11" s="185"/>
      <c r="U11" s="185"/>
      <c r="V11" s="185"/>
      <c r="W11" s="185"/>
      <c r="X11" s="186"/>
      <c r="Y11" s="186"/>
      <c r="Z11" s="186"/>
      <c r="AA11" s="186"/>
      <c r="AB11" s="186"/>
      <c r="AC11" s="186"/>
      <c r="AD11" s="421"/>
      <c r="AE11" s="89"/>
      <c r="AF11" s="89"/>
      <c r="AG11" s="89"/>
      <c r="AH11" s="89"/>
      <c r="AI11" s="89"/>
      <c r="AJ11" s="89"/>
      <c r="AK11" s="89"/>
      <c r="AL11" s="89"/>
      <c r="AM11" s="89"/>
      <c r="AN11" s="89"/>
    </row>
    <row r="12" spans="1:41" ht="15.75">
      <c r="B12" s="337" t="s">
        <v>476</v>
      </c>
      <c r="C12" s="338"/>
      <c r="D12" s="338"/>
      <c r="E12" s="338"/>
      <c r="R12" s="421"/>
      <c r="S12" s="187" t="s">
        <v>234</v>
      </c>
      <c r="T12" s="186"/>
      <c r="U12" s="186"/>
      <c r="V12" s="186"/>
      <c r="W12" s="186"/>
      <c r="X12" s="186"/>
      <c r="Y12" s="186"/>
      <c r="Z12" s="186"/>
      <c r="AA12" s="186"/>
      <c r="AB12" s="186"/>
      <c r="AC12" s="186"/>
      <c r="AD12" s="421"/>
      <c r="AE12" s="89"/>
      <c r="AF12" s="89"/>
      <c r="AG12" s="89"/>
      <c r="AH12" s="89"/>
      <c r="AI12" s="89"/>
      <c r="AJ12" s="89"/>
      <c r="AK12" s="89"/>
      <c r="AL12" s="89"/>
      <c r="AM12" s="89"/>
      <c r="AN12" s="89"/>
    </row>
    <row r="13" spans="1:41">
      <c r="H13" s="2">
        <f>H3/F3</f>
        <v>8</v>
      </c>
      <c r="R13" s="421"/>
      <c r="S13" s="421"/>
      <c r="T13" s="184" t="s">
        <v>235</v>
      </c>
      <c r="U13" s="186"/>
      <c r="V13" s="186"/>
      <c r="W13" s="186"/>
      <c r="X13" s="186"/>
      <c r="Y13" s="186"/>
      <c r="Z13" s="186"/>
      <c r="AA13" s="186"/>
      <c r="AB13" s="186"/>
      <c r="AC13" s="186"/>
      <c r="AD13" s="421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>
      <c r="R14" s="421"/>
      <c r="S14" s="421"/>
      <c r="T14" s="186"/>
      <c r="U14" s="187" t="s">
        <v>236</v>
      </c>
      <c r="V14" s="186"/>
      <c r="W14" s="186"/>
      <c r="X14" s="186"/>
      <c r="Y14" s="186"/>
      <c r="Z14" s="186"/>
      <c r="AA14" s="186"/>
      <c r="AB14" s="186"/>
      <c r="AC14" s="186"/>
      <c r="AD14" s="421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>
      <c r="H15" s="2" t="s">
        <v>540</v>
      </c>
      <c r="R15" s="422" t="s">
        <v>542</v>
      </c>
      <c r="S15" s="421" t="s">
        <v>541</v>
      </c>
      <c r="T15" s="186"/>
      <c r="U15" s="186"/>
      <c r="V15" s="184" t="s">
        <v>267</v>
      </c>
      <c r="W15" s="186"/>
      <c r="X15" s="186"/>
      <c r="Y15" s="186"/>
      <c r="Z15" s="186"/>
      <c r="AA15" s="186"/>
      <c r="AB15" s="186"/>
      <c r="AC15" s="186"/>
      <c r="AD15" s="421"/>
      <c r="AE15" s="186"/>
      <c r="AF15" s="186"/>
      <c r="AG15" s="186"/>
      <c r="AH15" s="186"/>
      <c r="AI15" s="186"/>
      <c r="AJ15" s="186"/>
      <c r="AK15" s="186"/>
      <c r="AL15" s="186"/>
      <c r="AM15" s="89"/>
      <c r="AN15" s="89"/>
    </row>
    <row r="16" spans="1:41">
      <c r="R16" s="422" t="s">
        <v>542</v>
      </c>
      <c r="S16" s="421" t="s">
        <v>541</v>
      </c>
      <c r="T16" s="186"/>
      <c r="U16" s="186"/>
      <c r="V16" s="186"/>
      <c r="W16" s="187" t="s">
        <v>237</v>
      </c>
      <c r="X16" s="186"/>
      <c r="Y16" s="186"/>
      <c r="Z16" s="186"/>
      <c r="AA16" s="186"/>
      <c r="AB16" s="186"/>
      <c r="AC16" s="186"/>
      <c r="AD16" s="421"/>
      <c r="AE16" s="186"/>
      <c r="AF16" s="186"/>
      <c r="AG16" s="186"/>
      <c r="AH16" s="186"/>
      <c r="AI16" s="186"/>
      <c r="AJ16" s="186"/>
      <c r="AK16" s="186"/>
      <c r="AL16" s="186"/>
      <c r="AM16" s="89"/>
      <c r="AN16" s="89"/>
    </row>
    <row r="17" spans="2:41">
      <c r="Q17" s="148"/>
      <c r="R17" s="422"/>
      <c r="S17" s="421"/>
      <c r="T17" s="186"/>
      <c r="U17" s="186"/>
      <c r="V17" s="186"/>
      <c r="W17" s="186"/>
      <c r="X17" s="184" t="s">
        <v>238</v>
      </c>
      <c r="Y17" s="184"/>
      <c r="Z17" s="186"/>
      <c r="AA17" s="186"/>
      <c r="AB17" s="186"/>
      <c r="AC17" s="186"/>
      <c r="AD17" s="421"/>
      <c r="AE17" s="186"/>
      <c r="AF17" s="186"/>
      <c r="AG17" s="186"/>
      <c r="AH17" s="186"/>
      <c r="AI17" s="186"/>
      <c r="AJ17" s="186"/>
      <c r="AK17" s="186"/>
      <c r="AL17" s="186"/>
      <c r="AM17" s="89"/>
      <c r="AN17" s="89"/>
    </row>
    <row r="18" spans="2:41">
      <c r="Q18" s="148"/>
      <c r="R18" s="422"/>
      <c r="S18" s="421"/>
      <c r="T18" s="186"/>
      <c r="U18" s="186"/>
      <c r="V18" s="186"/>
      <c r="W18" s="186"/>
      <c r="X18" s="186"/>
      <c r="Y18" s="187" t="s">
        <v>268</v>
      </c>
      <c r="Z18" s="186"/>
      <c r="AA18" s="186"/>
      <c r="AB18" s="186"/>
      <c r="AC18" s="186"/>
      <c r="AD18" s="421"/>
      <c r="AE18" s="186"/>
      <c r="AF18" s="186"/>
      <c r="AG18" s="186"/>
      <c r="AH18" s="186"/>
      <c r="AI18" s="186"/>
      <c r="AJ18" s="186"/>
      <c r="AK18" s="186"/>
      <c r="AL18" s="186"/>
      <c r="AM18" s="89"/>
      <c r="AN18" s="89"/>
    </row>
    <row r="19" spans="2:41">
      <c r="B19" s="145"/>
      <c r="Q19" s="148"/>
      <c r="R19" s="422"/>
      <c r="S19" s="421"/>
      <c r="T19" s="186"/>
      <c r="U19" s="186"/>
      <c r="V19" s="186"/>
      <c r="W19" s="186"/>
      <c r="X19" s="186"/>
      <c r="Y19" s="186"/>
      <c r="Z19" s="184" t="s">
        <v>239</v>
      </c>
      <c r="AA19" s="187"/>
      <c r="AB19" s="186"/>
      <c r="AC19" s="186"/>
      <c r="AD19" s="421"/>
      <c r="AE19" s="186"/>
      <c r="AF19" s="186"/>
      <c r="AG19" s="186"/>
      <c r="AH19" s="186"/>
      <c r="AI19" s="186"/>
      <c r="AJ19" s="186"/>
      <c r="AK19" s="186"/>
      <c r="AL19" s="186"/>
      <c r="AM19" s="89"/>
      <c r="AN19" s="89"/>
      <c r="AO19" s="183"/>
    </row>
    <row r="20" spans="2:41">
      <c r="B20" s="146"/>
      <c r="Q20" s="148"/>
      <c r="R20" s="422"/>
      <c r="S20" s="421"/>
      <c r="T20" s="186"/>
      <c r="U20" s="186"/>
      <c r="V20" s="186"/>
      <c r="W20" s="186"/>
      <c r="X20" s="186"/>
      <c r="Y20" s="186"/>
      <c r="Z20" s="187"/>
      <c r="AA20" s="187" t="s">
        <v>269</v>
      </c>
      <c r="AB20" s="186"/>
      <c r="AC20" s="186"/>
      <c r="AD20" s="421"/>
      <c r="AE20" s="186"/>
      <c r="AF20" s="186"/>
      <c r="AG20" s="186"/>
      <c r="AH20" s="186"/>
      <c r="AI20" s="186"/>
      <c r="AJ20" s="186"/>
      <c r="AK20" s="186"/>
      <c r="AL20" s="186"/>
      <c r="AM20" s="89"/>
      <c r="AN20" s="89"/>
      <c r="AO20" s="183"/>
    </row>
    <row r="21" spans="2:41">
      <c r="Q21" s="148"/>
      <c r="R21" s="422"/>
      <c r="S21" s="421"/>
      <c r="T21" s="186"/>
      <c r="U21" s="186"/>
      <c r="V21" s="186"/>
      <c r="W21" s="186"/>
      <c r="X21" s="186"/>
      <c r="Y21" s="186"/>
      <c r="Z21" s="186"/>
      <c r="AA21" s="186"/>
      <c r="AB21" s="184" t="s">
        <v>240</v>
      </c>
      <c r="AC21" s="186"/>
      <c r="AD21" s="421"/>
      <c r="AE21" s="186"/>
      <c r="AF21" s="186"/>
      <c r="AG21" s="186"/>
      <c r="AH21" s="186"/>
      <c r="AI21" s="186"/>
      <c r="AJ21" s="186"/>
      <c r="AK21" s="186"/>
      <c r="AL21" s="186"/>
      <c r="AM21" s="89"/>
      <c r="AN21" s="187"/>
    </row>
    <row r="22" spans="2:41">
      <c r="Q22" s="148"/>
      <c r="R22" s="422"/>
      <c r="S22" s="421"/>
      <c r="T22" s="186"/>
      <c r="U22" s="186"/>
      <c r="V22" s="186"/>
      <c r="W22" s="186"/>
      <c r="X22" s="186"/>
      <c r="Y22" s="186"/>
      <c r="Z22" s="186"/>
      <c r="AA22" s="186"/>
      <c r="AB22" s="186"/>
      <c r="AC22" s="187" t="s">
        <v>241</v>
      </c>
      <c r="AD22" s="421"/>
      <c r="AE22" s="186"/>
      <c r="AF22" s="186"/>
      <c r="AG22" s="186"/>
      <c r="AH22" s="186"/>
      <c r="AI22" s="186"/>
      <c r="AJ22" s="186"/>
      <c r="AK22" s="186"/>
      <c r="AL22" s="186"/>
      <c r="AM22" s="89"/>
      <c r="AN22" s="89"/>
    </row>
    <row r="23" spans="2:41">
      <c r="Q23" s="148"/>
      <c r="R23" s="422"/>
      <c r="S23" s="421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4" t="s">
        <v>286</v>
      </c>
      <c r="AE23" s="188"/>
      <c r="AF23" s="188"/>
      <c r="AG23" s="188"/>
      <c r="AH23" s="188"/>
      <c r="AI23" s="188"/>
      <c r="AJ23" s="188"/>
      <c r="AK23" s="188"/>
      <c r="AL23" s="188"/>
      <c r="AM23" s="187"/>
    </row>
    <row r="24" spans="2:41">
      <c r="R24" s="423"/>
      <c r="S24" s="399"/>
      <c r="T24" s="89"/>
      <c r="U24" s="89"/>
      <c r="V24" s="186"/>
      <c r="W24" s="186"/>
      <c r="X24" s="186"/>
      <c r="Y24" s="186"/>
      <c r="Z24" s="186"/>
      <c r="AA24" s="186"/>
      <c r="AB24" s="186"/>
      <c r="AC24" s="186"/>
      <c r="AD24" s="421"/>
      <c r="AE24" s="184" t="s">
        <v>287</v>
      </c>
      <c r="AF24" s="187"/>
      <c r="AG24" s="187"/>
      <c r="AH24" s="187"/>
      <c r="AI24" s="187"/>
      <c r="AJ24" s="187"/>
      <c r="AK24" s="187"/>
      <c r="AL24" s="187"/>
      <c r="AM24" s="89"/>
    </row>
    <row r="25" spans="2:41">
      <c r="R25" s="8"/>
      <c r="S25" s="2"/>
      <c r="T25" s="2"/>
      <c r="U25" s="2"/>
      <c r="AF25" s="187" t="s">
        <v>288</v>
      </c>
      <c r="AG25" s="188"/>
      <c r="AH25" s="188"/>
      <c r="AI25" s="188"/>
      <c r="AJ25" s="188"/>
      <c r="AK25" s="188"/>
    </row>
    <row r="26" spans="2:41">
      <c r="R26" s="86"/>
      <c r="AF26" s="186"/>
      <c r="AG26" s="291" t="s">
        <v>289</v>
      </c>
      <c r="AH26" s="291"/>
      <c r="AI26" s="291"/>
      <c r="AJ26" s="291"/>
      <c r="AK26" s="291"/>
      <c r="AL26" s="291"/>
    </row>
    <row r="27" spans="2:41">
      <c r="R27" s="86"/>
      <c r="AG27" s="186"/>
      <c r="AH27" s="184" t="s">
        <v>441</v>
      </c>
      <c r="AI27" s="186"/>
      <c r="AJ27" s="186"/>
      <c r="AK27" s="186"/>
      <c r="AL27" s="187"/>
    </row>
    <row r="28" spans="2:41">
      <c r="R28" s="86"/>
      <c r="AI28" s="187" t="s">
        <v>438</v>
      </c>
      <c r="AJ28" s="187"/>
      <c r="AK28" s="187"/>
    </row>
    <row r="29" spans="2:41">
      <c r="AJ29" s="184" t="s">
        <v>439</v>
      </c>
      <c r="AK29" s="186"/>
    </row>
    <row r="30" spans="2:41">
      <c r="AK30" s="187" t="s">
        <v>440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L36" sqref="L36"/>
    </sheetView>
  </sheetViews>
  <sheetFormatPr defaultRowHeight="11.25"/>
  <cols>
    <col min="1" max="1" width="7.5703125" style="8" bestFit="1" customWidth="1"/>
    <col min="2" max="2" width="51.14062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7" customFormat="1" ht="15.75" customHeight="1">
      <c r="A1" s="637" t="s">
        <v>31</v>
      </c>
      <c r="B1" s="638"/>
      <c r="C1" s="638"/>
      <c r="D1" s="639"/>
      <c r="E1" s="641" t="s">
        <v>478</v>
      </c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642"/>
      <c r="Q1" s="642"/>
      <c r="R1" s="642"/>
      <c r="S1" s="642"/>
      <c r="T1" s="643" t="s">
        <v>70</v>
      </c>
      <c r="U1" s="652" t="s">
        <v>167</v>
      </c>
      <c r="V1" s="637" t="s">
        <v>13</v>
      </c>
      <c r="W1" s="638"/>
      <c r="X1" s="638"/>
      <c r="Y1" s="638"/>
      <c r="Z1" s="638"/>
      <c r="AA1" s="638"/>
      <c r="AB1" s="638"/>
      <c r="AC1" s="638"/>
      <c r="AD1" s="638"/>
      <c r="AE1" s="639"/>
      <c r="AF1" s="640" t="s">
        <v>14</v>
      </c>
      <c r="AG1" s="640"/>
      <c r="AH1" s="640"/>
      <c r="AI1" s="640"/>
      <c r="AJ1" s="640"/>
      <c r="AK1" s="640"/>
      <c r="AL1" s="640"/>
      <c r="AM1" s="640"/>
      <c r="AN1" s="640"/>
      <c r="AO1" s="637" t="s">
        <v>15</v>
      </c>
      <c r="AP1" s="638"/>
      <c r="AQ1" s="638"/>
      <c r="AR1" s="638"/>
      <c r="AS1" s="638"/>
      <c r="AT1" s="638"/>
      <c r="AU1" s="638"/>
      <c r="AV1" s="638"/>
      <c r="AW1" s="638"/>
      <c r="AX1" s="639"/>
      <c r="AY1" s="654" t="s">
        <v>16</v>
      </c>
      <c r="AZ1" s="654"/>
      <c r="BA1" s="654"/>
      <c r="BB1" s="654"/>
      <c r="BC1" s="654"/>
      <c r="BD1" s="654"/>
      <c r="BE1" s="654"/>
      <c r="BF1" s="654"/>
      <c r="BG1" s="655" t="s">
        <v>17</v>
      </c>
      <c r="BH1" s="656"/>
      <c r="BI1" s="656"/>
      <c r="BJ1" s="656"/>
      <c r="BK1" s="657"/>
    </row>
    <row r="2" spans="1:63" s="4" customFormat="1" ht="34.5" thickBot="1">
      <c r="A2" s="81" t="s">
        <v>19</v>
      </c>
      <c r="B2" s="91" t="s">
        <v>0</v>
      </c>
      <c r="C2" s="68" t="s">
        <v>11</v>
      </c>
      <c r="D2" s="69" t="s">
        <v>12</v>
      </c>
      <c r="E2" s="57" t="s">
        <v>71</v>
      </c>
      <c r="F2" s="43" t="s">
        <v>72</v>
      </c>
      <c r="G2" s="43" t="s">
        <v>260</v>
      </c>
      <c r="H2" s="246" t="s">
        <v>261</v>
      </c>
      <c r="I2" s="43" t="s">
        <v>73</v>
      </c>
      <c r="J2" s="649" t="s">
        <v>29</v>
      </c>
      <c r="K2" s="650"/>
      <c r="L2" s="651"/>
      <c r="M2" s="43" t="s">
        <v>159</v>
      </c>
      <c r="N2" s="43" t="s">
        <v>160</v>
      </c>
      <c r="O2" s="43" t="s">
        <v>92</v>
      </c>
      <c r="P2" s="43" t="s">
        <v>464</v>
      </c>
      <c r="Q2" s="43" t="s">
        <v>166</v>
      </c>
      <c r="R2" s="97" t="s">
        <v>98</v>
      </c>
      <c r="S2" s="122" t="s">
        <v>97</v>
      </c>
      <c r="T2" s="644"/>
      <c r="U2" s="653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645" t="s">
        <v>29</v>
      </c>
      <c r="AE2" s="646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3" t="s">
        <v>74</v>
      </c>
      <c r="AL2" s="73" t="s">
        <v>75</v>
      </c>
      <c r="AM2" s="647" t="s">
        <v>29</v>
      </c>
      <c r="AN2" s="648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645" t="s">
        <v>29</v>
      </c>
      <c r="AX2" s="646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645" t="s">
        <v>29</v>
      </c>
      <c r="BK2" s="646"/>
    </row>
    <row r="3" spans="1:63" s="5" customFormat="1">
      <c r="A3" s="502" t="str">
        <f>'1-συμβολαια'!A3</f>
        <v>3ο</v>
      </c>
      <c r="B3" s="385" t="str">
        <f>'1-συμβολαια'!C3</f>
        <v>υποθήκης 7.893κ 3.300.000δρχ ΕΞΑΛΕΙΨΗ</v>
      </c>
      <c r="C3" s="360" t="str">
        <f>'4-πολλυπρ'!D3</f>
        <v xml:space="preserve">τραπεζα …??? [= …. </v>
      </c>
      <c r="D3" s="360" t="str">
        <f>'4-πολλυπρ'!I3</f>
        <v>219-125πατηρ</v>
      </c>
      <c r="E3" s="360">
        <v>1</v>
      </c>
      <c r="F3" s="361">
        <f t="shared" ref="F3" si="0">E3*4</f>
        <v>4</v>
      </c>
      <c r="G3" s="361">
        <v>4</v>
      </c>
      <c r="H3" s="360"/>
      <c r="I3" s="361">
        <f t="shared" ref="I3" si="1">F3+G3+H3</f>
        <v>8</v>
      </c>
      <c r="J3" s="298" t="s">
        <v>462</v>
      </c>
      <c r="K3" s="388" t="s">
        <v>165</v>
      </c>
      <c r="L3" s="388" t="s">
        <v>262</v>
      </c>
      <c r="M3" s="361">
        <v>7.4</v>
      </c>
      <c r="N3" s="361">
        <v>7.4</v>
      </c>
      <c r="O3" s="361">
        <v>1.98</v>
      </c>
      <c r="P3" s="361"/>
      <c r="Q3" s="361">
        <f t="shared" ref="Q3" si="2">M3+N3</f>
        <v>14.8</v>
      </c>
      <c r="R3" s="360"/>
      <c r="S3" s="360"/>
      <c r="T3" s="360"/>
      <c r="U3" s="360"/>
      <c r="V3" s="371"/>
      <c r="W3" s="76"/>
      <c r="X3" s="386" t="s">
        <v>406</v>
      </c>
      <c r="Y3" s="76"/>
      <c r="Z3" s="386" t="s">
        <v>9</v>
      </c>
      <c r="AA3" s="368"/>
      <c r="AB3" s="76"/>
      <c r="AC3" s="76"/>
      <c r="AD3" s="76"/>
      <c r="AE3" s="76"/>
      <c r="AF3" s="371"/>
      <c r="AG3" s="76"/>
      <c r="AH3" s="76"/>
      <c r="AI3" s="76"/>
      <c r="AJ3" s="76"/>
      <c r="AK3" s="297"/>
      <c r="AL3" s="297"/>
      <c r="AM3" s="297"/>
      <c r="AN3" s="76"/>
      <c r="AO3" s="76"/>
      <c r="AP3" s="76"/>
      <c r="AQ3" s="386" t="s">
        <v>406</v>
      </c>
      <c r="AR3" s="76"/>
      <c r="AS3" s="386" t="s">
        <v>9</v>
      </c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371"/>
      <c r="BJ3" s="76"/>
      <c r="BK3" s="76"/>
    </row>
    <row r="4" spans="1:63" s="210" customFormat="1">
      <c r="A4" s="387">
        <f>'1-συμβολαια'!A4</f>
        <v>0</v>
      </c>
      <c r="B4" s="385" t="str">
        <f>'1-συμβολαια'!C4</f>
        <v>δάνειο τοκοχρεωλυτικό 7.893κ 3.000.000δρχ ΕΞΟΦΛΗΣΗ</v>
      </c>
      <c r="C4" s="292" t="str">
        <f>'4-πολλυπρ'!D4</f>
        <v xml:space="preserve">τραπεζα …??? [= …. </v>
      </c>
      <c r="D4" s="292" t="str">
        <f>'4-πολλυπρ'!I4</f>
        <v>219-125πατηρ</v>
      </c>
      <c r="E4" s="292"/>
      <c r="F4" s="361"/>
      <c r="G4" s="361"/>
      <c r="H4" s="360"/>
      <c r="I4" s="361"/>
      <c r="J4" s="298"/>
      <c r="K4" s="388"/>
      <c r="L4" s="388"/>
      <c r="M4" s="361"/>
      <c r="N4" s="361"/>
      <c r="O4" s="361"/>
      <c r="P4" s="361"/>
      <c r="Q4" s="361"/>
      <c r="R4" s="292"/>
      <c r="S4" s="292"/>
      <c r="T4" s="292"/>
      <c r="U4" s="292"/>
      <c r="V4" s="425"/>
      <c r="W4" s="424"/>
      <c r="X4" s="386" t="s">
        <v>406</v>
      </c>
      <c r="Y4" s="386"/>
      <c r="Z4" s="386" t="s">
        <v>9</v>
      </c>
      <c r="AA4" s="426"/>
      <c r="AB4" s="386"/>
      <c r="AC4" s="386"/>
      <c r="AD4" s="386"/>
      <c r="AE4" s="424"/>
      <c r="AF4" s="425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386" t="s">
        <v>406</v>
      </c>
      <c r="AR4" s="424"/>
      <c r="AS4" s="386" t="s">
        <v>9</v>
      </c>
      <c r="AT4" s="424"/>
      <c r="AU4" s="424"/>
      <c r="AV4" s="424"/>
      <c r="AW4" s="424"/>
      <c r="AX4" s="425"/>
      <c r="AY4" s="424"/>
      <c r="AZ4" s="424"/>
      <c r="BA4" s="424"/>
      <c r="BB4" s="426"/>
      <c r="BC4" s="426"/>
      <c r="BD4" s="426"/>
      <c r="BE4" s="426"/>
      <c r="BF4" s="426"/>
      <c r="BG4" s="424"/>
      <c r="BH4" s="424"/>
      <c r="BI4" s="425"/>
      <c r="BJ4" s="426"/>
      <c r="BK4" s="426"/>
    </row>
    <row r="5" spans="1:63" s="210" customFormat="1" ht="12" thickBot="1">
      <c r="A5" s="503">
        <f>'1-συμβολαια'!A5</f>
        <v>0</v>
      </c>
      <c r="B5" s="500" t="str">
        <f>'1-συμβολαια'!C5</f>
        <v>δανείου 7.893κ ΤΟΚΟΙ  {προπληρωθέντες VS υπερβάλλοντες}</v>
      </c>
      <c r="C5" s="468" t="str">
        <f>'4-πολλυπρ'!D5</f>
        <v xml:space="preserve">τραπεζα …??? [= …. </v>
      </c>
      <c r="D5" s="468" t="str">
        <f>'4-πολλυπρ'!I5</f>
        <v>219-125πατηρ</v>
      </c>
      <c r="E5" s="468"/>
      <c r="F5" s="438"/>
      <c r="G5" s="438"/>
      <c r="H5" s="468"/>
      <c r="I5" s="438"/>
      <c r="J5" s="501"/>
      <c r="K5" s="441"/>
      <c r="L5" s="441"/>
      <c r="M5" s="438"/>
      <c r="N5" s="438"/>
      <c r="O5" s="438"/>
      <c r="P5" s="438"/>
      <c r="Q5" s="438">
        <f t="shared" ref="Q5:Q8" si="3">M5+N5</f>
        <v>0</v>
      </c>
      <c r="R5" s="468"/>
      <c r="S5" s="468"/>
      <c r="T5" s="468"/>
      <c r="U5" s="468"/>
      <c r="V5" s="425"/>
      <c r="W5" s="424"/>
      <c r="X5" s="386" t="s">
        <v>406</v>
      </c>
      <c r="Y5" s="386"/>
      <c r="Z5" s="386" t="s">
        <v>9</v>
      </c>
      <c r="AA5" s="426"/>
      <c r="AB5" s="386"/>
      <c r="AC5" s="386"/>
      <c r="AD5" s="386"/>
      <c r="AE5" s="424"/>
      <c r="AF5" s="425"/>
      <c r="AG5" s="424"/>
      <c r="AH5" s="424"/>
      <c r="AI5" s="424"/>
      <c r="AJ5" s="424"/>
      <c r="AK5" s="424"/>
      <c r="AL5" s="424"/>
      <c r="AM5" s="424"/>
      <c r="AN5" s="424"/>
      <c r="AO5" s="424"/>
      <c r="AP5" s="424"/>
      <c r="AQ5" s="386" t="s">
        <v>406</v>
      </c>
      <c r="AR5" s="424"/>
      <c r="AS5" s="386" t="s">
        <v>9</v>
      </c>
      <c r="AT5" s="424"/>
      <c r="AU5" s="424"/>
      <c r="AV5" s="424"/>
      <c r="AW5" s="424"/>
      <c r="AX5" s="425"/>
      <c r="AY5" s="424"/>
      <c r="AZ5" s="424"/>
      <c r="BA5" s="424"/>
      <c r="BB5" s="426"/>
      <c r="BC5" s="426"/>
      <c r="BD5" s="426"/>
      <c r="BE5" s="426"/>
      <c r="BF5" s="426"/>
      <c r="BG5" s="424"/>
      <c r="BH5" s="424"/>
      <c r="BI5" s="425"/>
      <c r="BJ5" s="426"/>
      <c r="BK5" s="426"/>
    </row>
    <row r="6" spans="1:63" s="210" customFormat="1">
      <c r="A6" s="504" t="str">
        <f>'1-συμβολαια'!A6</f>
        <v>???</v>
      </c>
      <c r="B6" s="385" t="str">
        <f>'1-συμβολαια'!C6</f>
        <v>υποθήκης 7.894κ 3.300.000δρχ ΕΞΑΛΕΙΨΗ</v>
      </c>
      <c r="C6" s="360" t="str">
        <f>'4-πολλυπρ'!D6</f>
        <v xml:space="preserve">τραπεζα …??? [= …. </v>
      </c>
      <c r="D6" s="360" t="str">
        <f>'4-πολλυπρ'!I6</f>
        <v>219-125θειος</v>
      </c>
      <c r="E6" s="360">
        <v>1</v>
      </c>
      <c r="F6" s="361">
        <f t="shared" ref="F6" si="4">E6*4</f>
        <v>4</v>
      </c>
      <c r="G6" s="361">
        <v>4</v>
      </c>
      <c r="H6" s="360"/>
      <c r="I6" s="361">
        <f t="shared" ref="I6" si="5">F6+G6+H6</f>
        <v>8</v>
      </c>
      <c r="J6" s="298" t="s">
        <v>462</v>
      </c>
      <c r="K6" s="388" t="s">
        <v>165</v>
      </c>
      <c r="L6" s="388" t="s">
        <v>262</v>
      </c>
      <c r="M6" s="361"/>
      <c r="N6" s="361"/>
      <c r="O6" s="361">
        <v>1.98</v>
      </c>
      <c r="P6" s="361"/>
      <c r="Q6" s="361">
        <f t="shared" si="3"/>
        <v>0</v>
      </c>
      <c r="R6" s="360"/>
      <c r="S6" s="360"/>
      <c r="T6" s="360"/>
      <c r="U6" s="360"/>
      <c r="V6" s="425"/>
      <c r="W6" s="424"/>
      <c r="X6" s="386" t="s">
        <v>406</v>
      </c>
      <c r="Y6" s="386"/>
      <c r="Z6" s="386" t="s">
        <v>9</v>
      </c>
      <c r="AA6" s="426"/>
      <c r="AB6" s="386"/>
      <c r="AC6" s="386"/>
      <c r="AD6" s="386"/>
      <c r="AE6" s="424"/>
      <c r="AF6" s="425"/>
      <c r="AG6" s="424"/>
      <c r="AH6" s="424"/>
      <c r="AI6" s="424"/>
      <c r="AJ6" s="424"/>
      <c r="AK6" s="424"/>
      <c r="AL6" s="424"/>
      <c r="AM6" s="424"/>
      <c r="AN6" s="424"/>
      <c r="AO6" s="424"/>
      <c r="AP6" s="424"/>
      <c r="AQ6" s="386" t="s">
        <v>406</v>
      </c>
      <c r="AR6" s="424"/>
      <c r="AS6" s="386" t="s">
        <v>9</v>
      </c>
      <c r="AT6" s="424"/>
      <c r="AU6" s="424"/>
      <c r="AV6" s="424"/>
      <c r="AW6" s="424"/>
      <c r="AX6" s="425"/>
      <c r="AY6" s="424"/>
      <c r="AZ6" s="424"/>
      <c r="BA6" s="424"/>
      <c r="BB6" s="426"/>
      <c r="BC6" s="426"/>
      <c r="BD6" s="426"/>
      <c r="BE6" s="426"/>
      <c r="BF6" s="426"/>
      <c r="BG6" s="424"/>
      <c r="BH6" s="424"/>
      <c r="BI6" s="425"/>
      <c r="BJ6" s="426"/>
      <c r="BK6" s="426"/>
    </row>
    <row r="7" spans="1:63" s="210" customFormat="1">
      <c r="A7" s="505">
        <f>'1-συμβολαια'!A7</f>
        <v>0</v>
      </c>
      <c r="B7" s="385" t="str">
        <f>'1-συμβολαια'!C7</f>
        <v>δάνειο τοκοχρεωλυτικό 7.893κ 3.000.000δρχ ΕΞΟΦΛΗΣΗ</v>
      </c>
      <c r="C7" s="292" t="str">
        <f>'4-πολλυπρ'!D7</f>
        <v xml:space="preserve">τραπεζα …??? [= …. </v>
      </c>
      <c r="D7" s="292" t="str">
        <f>'4-πολλυπρ'!I7</f>
        <v>219-125θειος</v>
      </c>
      <c r="E7" s="292"/>
      <c r="F7" s="361"/>
      <c r="G7" s="361"/>
      <c r="H7" s="360"/>
      <c r="I7" s="361"/>
      <c r="J7" s="298"/>
      <c r="K7" s="388"/>
      <c r="L7" s="388"/>
      <c r="M7" s="361"/>
      <c r="N7" s="361"/>
      <c r="O7" s="361"/>
      <c r="P7" s="361"/>
      <c r="Q7" s="361">
        <f t="shared" si="3"/>
        <v>0</v>
      </c>
      <c r="R7" s="292"/>
      <c r="S7" s="292"/>
      <c r="T7" s="292"/>
      <c r="U7" s="292"/>
      <c r="V7" s="425"/>
      <c r="W7" s="424"/>
      <c r="X7" s="386" t="s">
        <v>406</v>
      </c>
      <c r="Y7" s="386"/>
      <c r="Z7" s="386" t="s">
        <v>9</v>
      </c>
      <c r="AA7" s="426"/>
      <c r="AB7" s="386"/>
      <c r="AC7" s="386"/>
      <c r="AD7" s="386"/>
      <c r="AE7" s="424"/>
      <c r="AF7" s="425"/>
      <c r="AG7" s="424"/>
      <c r="AH7" s="424"/>
      <c r="AI7" s="424"/>
      <c r="AJ7" s="424"/>
      <c r="AK7" s="424"/>
      <c r="AL7" s="424"/>
      <c r="AM7" s="424"/>
      <c r="AN7" s="424"/>
      <c r="AO7" s="424"/>
      <c r="AP7" s="424"/>
      <c r="AQ7" s="386" t="s">
        <v>406</v>
      </c>
      <c r="AR7" s="424"/>
      <c r="AS7" s="386" t="s">
        <v>9</v>
      </c>
      <c r="AT7" s="424"/>
      <c r="AU7" s="424"/>
      <c r="AV7" s="424"/>
      <c r="AW7" s="424"/>
      <c r="AX7" s="425"/>
      <c r="AY7" s="424"/>
      <c r="AZ7" s="424"/>
      <c r="BA7" s="424"/>
      <c r="BB7" s="426"/>
      <c r="BC7" s="426"/>
      <c r="BD7" s="426"/>
      <c r="BE7" s="426"/>
      <c r="BF7" s="426"/>
      <c r="BG7" s="424"/>
      <c r="BH7" s="424"/>
      <c r="BI7" s="425"/>
      <c r="BJ7" s="426"/>
      <c r="BK7" s="426"/>
    </row>
    <row r="8" spans="1:63" s="210" customFormat="1" ht="12" thickBot="1">
      <c r="A8" s="506">
        <f>'1-συμβολαια'!A8</f>
        <v>0</v>
      </c>
      <c r="B8" s="500" t="str">
        <f>'1-συμβολαια'!C8</f>
        <v>δανείου 7.893κ ΤΟΚΟΙ  {προπληρωθέντες VS υπερβάλλοντες}</v>
      </c>
      <c r="C8" s="468" t="str">
        <f>'4-πολλυπρ'!D8</f>
        <v xml:space="preserve">τραπεζα …??? [= …. </v>
      </c>
      <c r="D8" s="468" t="str">
        <f>'4-πολλυπρ'!I8</f>
        <v>219-125θειος</v>
      </c>
      <c r="E8" s="468"/>
      <c r="F8" s="438"/>
      <c r="G8" s="438"/>
      <c r="H8" s="468"/>
      <c r="I8" s="438"/>
      <c r="J8" s="501"/>
      <c r="K8" s="441"/>
      <c r="L8" s="441"/>
      <c r="M8" s="438"/>
      <c r="N8" s="438"/>
      <c r="O8" s="438"/>
      <c r="P8" s="438"/>
      <c r="Q8" s="438">
        <f t="shared" si="3"/>
        <v>0</v>
      </c>
      <c r="R8" s="468"/>
      <c r="S8" s="468"/>
      <c r="T8" s="468"/>
      <c r="U8" s="468"/>
      <c r="V8" s="425"/>
      <c r="W8" s="424"/>
      <c r="X8" s="386" t="s">
        <v>406</v>
      </c>
      <c r="Y8" s="386"/>
      <c r="Z8" s="386" t="s">
        <v>9</v>
      </c>
      <c r="AA8" s="426"/>
      <c r="AB8" s="386"/>
      <c r="AC8" s="386"/>
      <c r="AD8" s="386"/>
      <c r="AE8" s="424"/>
      <c r="AF8" s="425"/>
      <c r="AG8" s="424"/>
      <c r="AH8" s="424"/>
      <c r="AI8" s="424"/>
      <c r="AJ8" s="424"/>
      <c r="AK8" s="424"/>
      <c r="AL8" s="424"/>
      <c r="AM8" s="424"/>
      <c r="AN8" s="424"/>
      <c r="AO8" s="424"/>
      <c r="AP8" s="424"/>
      <c r="AQ8" s="386" t="s">
        <v>406</v>
      </c>
      <c r="AR8" s="424"/>
      <c r="AS8" s="386" t="s">
        <v>9</v>
      </c>
      <c r="AT8" s="424"/>
      <c r="AU8" s="424"/>
      <c r="AV8" s="424"/>
      <c r="AW8" s="424"/>
      <c r="AX8" s="425"/>
      <c r="AY8" s="424"/>
      <c r="AZ8" s="424"/>
      <c r="BA8" s="424"/>
      <c r="BB8" s="426"/>
      <c r="BC8" s="426"/>
      <c r="BD8" s="426"/>
      <c r="BE8" s="426"/>
      <c r="BF8" s="426"/>
      <c r="BG8" s="424"/>
      <c r="BH8" s="424"/>
      <c r="BI8" s="425"/>
      <c r="BJ8" s="426"/>
      <c r="BK8" s="426"/>
    </row>
    <row r="9" spans="1:63">
      <c r="A9" s="634" t="s">
        <v>35</v>
      </c>
      <c r="B9" s="635"/>
      <c r="C9" s="635"/>
      <c r="D9" s="636"/>
      <c r="E9" s="70">
        <f>SUM(E3:E8)</f>
        <v>2</v>
      </c>
      <c r="F9" s="70">
        <f>SUM(F3:F8)</f>
        <v>8</v>
      </c>
      <c r="G9" s="70">
        <f>SUM(G3:G8)</f>
        <v>8</v>
      </c>
      <c r="H9" s="339">
        <f>SUM(H3:H8)</f>
        <v>0</v>
      </c>
      <c r="I9" s="70">
        <f>SUM(I3:I8)</f>
        <v>16</v>
      </c>
      <c r="J9" s="70"/>
      <c r="K9" s="70"/>
      <c r="L9" s="70"/>
      <c r="M9" s="70">
        <f t="shared" ref="M9:T9" si="6">SUM(M3:M8)</f>
        <v>7.4</v>
      </c>
      <c r="N9" s="70">
        <f t="shared" si="6"/>
        <v>7.4</v>
      </c>
      <c r="O9" s="70">
        <f t="shared" si="6"/>
        <v>3.96</v>
      </c>
      <c r="P9" s="70">
        <f t="shared" si="6"/>
        <v>0</v>
      </c>
      <c r="Q9" s="70">
        <f t="shared" si="6"/>
        <v>14.8</v>
      </c>
      <c r="R9" s="70">
        <f t="shared" si="6"/>
        <v>0</v>
      </c>
      <c r="S9" s="70">
        <f t="shared" si="6"/>
        <v>0</v>
      </c>
      <c r="T9" s="70">
        <f t="shared" si="6"/>
        <v>0</v>
      </c>
      <c r="U9" s="70"/>
      <c r="V9" s="149"/>
      <c r="W9" s="70">
        <f>SUM(W3:W8)</f>
        <v>0</v>
      </c>
      <c r="X9" s="70"/>
      <c r="Y9" s="70">
        <f>SUM(Y3:Y8)</f>
        <v>0</v>
      </c>
      <c r="Z9" s="70"/>
      <c r="AA9" s="70">
        <f t="shared" ref="AA9:AL9" si="7">SUM(AA3:AA8)</f>
        <v>0</v>
      </c>
      <c r="AB9" s="70">
        <f t="shared" si="7"/>
        <v>0</v>
      </c>
      <c r="AC9" s="70">
        <f t="shared" si="7"/>
        <v>0</v>
      </c>
      <c r="AD9" s="70">
        <f t="shared" si="7"/>
        <v>0</v>
      </c>
      <c r="AE9" s="70">
        <f t="shared" si="7"/>
        <v>0</v>
      </c>
      <c r="AF9" s="149">
        <f t="shared" si="7"/>
        <v>0</v>
      </c>
      <c r="AG9" s="70">
        <f t="shared" si="7"/>
        <v>0</v>
      </c>
      <c r="AH9" s="70">
        <f t="shared" si="7"/>
        <v>0</v>
      </c>
      <c r="AI9" s="70">
        <f t="shared" si="7"/>
        <v>0</v>
      </c>
      <c r="AJ9" s="70">
        <f t="shared" si="7"/>
        <v>0</v>
      </c>
      <c r="AK9" s="74">
        <f t="shared" si="7"/>
        <v>0</v>
      </c>
      <c r="AL9" s="74">
        <f t="shared" si="7"/>
        <v>0</v>
      </c>
      <c r="AM9" s="74"/>
      <c r="AN9" s="70">
        <f>SUM(AN3:AN8)</f>
        <v>0</v>
      </c>
      <c r="AO9" s="70">
        <f>SUM(AO3:AO8)</f>
        <v>0</v>
      </c>
      <c r="AP9" s="70">
        <f>SUM(AP3:AP8)</f>
        <v>0</v>
      </c>
      <c r="AQ9" s="70"/>
      <c r="AR9" s="70">
        <f t="shared" ref="AR9:BK9" si="8">SUM(AR3:AR8)</f>
        <v>0</v>
      </c>
      <c r="AS9" s="70">
        <f t="shared" si="8"/>
        <v>0</v>
      </c>
      <c r="AT9" s="70">
        <f t="shared" si="8"/>
        <v>0</v>
      </c>
      <c r="AU9" s="70">
        <f t="shared" si="8"/>
        <v>0</v>
      </c>
      <c r="AV9" s="70">
        <f t="shared" si="8"/>
        <v>0</v>
      </c>
      <c r="AW9" s="70">
        <f t="shared" si="8"/>
        <v>0</v>
      </c>
      <c r="AX9" s="70">
        <f t="shared" si="8"/>
        <v>0</v>
      </c>
      <c r="AY9" s="70">
        <f t="shared" si="8"/>
        <v>0</v>
      </c>
      <c r="AZ9" s="70">
        <f t="shared" si="8"/>
        <v>0</v>
      </c>
      <c r="BA9" s="70">
        <f t="shared" si="8"/>
        <v>0</v>
      </c>
      <c r="BB9" s="70">
        <f t="shared" si="8"/>
        <v>0</v>
      </c>
      <c r="BC9" s="70">
        <f t="shared" si="8"/>
        <v>0</v>
      </c>
      <c r="BD9" s="70">
        <f t="shared" si="8"/>
        <v>0</v>
      </c>
      <c r="BE9" s="70">
        <f t="shared" si="8"/>
        <v>0</v>
      </c>
      <c r="BF9" s="70">
        <f t="shared" si="8"/>
        <v>0</v>
      </c>
      <c r="BG9" s="70">
        <f t="shared" si="8"/>
        <v>0</v>
      </c>
      <c r="BH9" s="70">
        <f t="shared" si="8"/>
        <v>0</v>
      </c>
      <c r="BI9" s="70">
        <f t="shared" si="8"/>
        <v>0</v>
      </c>
      <c r="BJ9" s="70">
        <f t="shared" si="8"/>
        <v>0</v>
      </c>
      <c r="BK9" s="70">
        <f t="shared" si="8"/>
        <v>0</v>
      </c>
    </row>
    <row r="10" spans="1:63">
      <c r="M10" s="152"/>
    </row>
    <row r="11" spans="1:63">
      <c r="G11" s="152"/>
      <c r="H11" s="152"/>
      <c r="I11" s="340" t="s">
        <v>100</v>
      </c>
      <c r="J11" s="152"/>
      <c r="K11" s="152"/>
      <c r="L11" s="152"/>
      <c r="M11" s="152"/>
      <c r="N11" s="152" t="s">
        <v>466</v>
      </c>
      <c r="O11" s="125"/>
      <c r="P11" s="125"/>
      <c r="U11" s="197" t="s">
        <v>167</v>
      </c>
      <c r="AB11" s="2"/>
      <c r="AD11" s="125" t="s">
        <v>101</v>
      </c>
      <c r="AK11" s="238" t="s">
        <v>102</v>
      </c>
    </row>
    <row r="12" spans="1:63">
      <c r="F12" s="3"/>
      <c r="G12" s="3"/>
      <c r="H12" s="3"/>
      <c r="I12" s="3"/>
      <c r="J12" s="175" t="s">
        <v>161</v>
      </c>
      <c r="K12" s="127"/>
      <c r="L12" s="127"/>
      <c r="N12" s="152"/>
      <c r="O12" s="3"/>
      <c r="P12" s="3"/>
      <c r="Q12" s="3"/>
      <c r="R12" s="175" t="s">
        <v>168</v>
      </c>
      <c r="U12" s="9"/>
    </row>
    <row r="13" spans="1:63">
      <c r="E13" s="126"/>
      <c r="F13" s="3"/>
      <c r="G13" s="3"/>
      <c r="H13" s="3"/>
      <c r="I13" s="3"/>
      <c r="J13" s="127" t="s">
        <v>162</v>
      </c>
      <c r="K13" s="127"/>
      <c r="L13" s="127"/>
      <c r="N13" s="3"/>
      <c r="O13" s="3"/>
      <c r="P13" s="3"/>
      <c r="Q13" s="3"/>
      <c r="S13" s="127" t="s">
        <v>169</v>
      </c>
      <c r="U13" s="9"/>
    </row>
    <row r="14" spans="1:63">
      <c r="H14" s="3"/>
      <c r="J14" s="127"/>
      <c r="K14" s="175" t="s">
        <v>163</v>
      </c>
      <c r="L14" s="127"/>
      <c r="O14" s="170" t="s">
        <v>454</v>
      </c>
      <c r="P14" s="4"/>
      <c r="U14" s="9"/>
    </row>
    <row r="15" spans="1:63">
      <c r="H15" s="3"/>
      <c r="K15" s="127" t="s">
        <v>164</v>
      </c>
      <c r="L15" s="127"/>
      <c r="P15" s="2" t="s">
        <v>464</v>
      </c>
      <c r="U15" s="9"/>
    </row>
    <row r="16" spans="1:63">
      <c r="H16" s="3"/>
      <c r="L16" s="175" t="s">
        <v>270</v>
      </c>
      <c r="U16" s="9"/>
    </row>
    <row r="17" spans="12:21">
      <c r="L17" s="127" t="s">
        <v>271</v>
      </c>
      <c r="U17" s="9"/>
    </row>
    <row r="18" spans="12:21">
      <c r="L18" s="127"/>
      <c r="U18" s="9"/>
    </row>
  </sheetData>
  <mergeCells count="15">
    <mergeCell ref="AO1:AX1"/>
    <mergeCell ref="AY1:BF1"/>
    <mergeCell ref="BG1:BK1"/>
    <mergeCell ref="V1:AE1"/>
    <mergeCell ref="BJ2:BK2"/>
    <mergeCell ref="AW2:AX2"/>
    <mergeCell ref="A9:D9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9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5703125" style="8" bestFit="1" customWidth="1"/>
    <col min="2" max="2" width="57" style="93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4" customWidth="1"/>
    <col min="25" max="25" width="7.42578125" style="84" customWidth="1"/>
    <col min="26" max="26" width="11.42578125" style="84" bestFit="1" customWidth="1"/>
    <col min="27" max="27" width="13" style="84" customWidth="1"/>
    <col min="28" max="16384" width="9.140625" style="3"/>
  </cols>
  <sheetData>
    <row r="1" spans="1:27" s="4" customFormat="1" ht="15.75" customHeight="1">
      <c r="A1" s="663" t="s">
        <v>31</v>
      </c>
      <c r="B1" s="664"/>
      <c r="C1" s="664"/>
      <c r="D1" s="665"/>
      <c r="E1" s="666" t="s">
        <v>172</v>
      </c>
      <c r="F1" s="667"/>
      <c r="G1" s="667"/>
      <c r="H1" s="667"/>
      <c r="I1" s="658" t="s">
        <v>166</v>
      </c>
      <c r="J1" s="658"/>
      <c r="K1" s="658"/>
      <c r="L1" s="658"/>
      <c r="M1" s="658"/>
      <c r="N1" s="658"/>
      <c r="O1" s="658"/>
      <c r="P1" s="658"/>
      <c r="Q1" s="658"/>
      <c r="R1" s="658"/>
      <c r="S1" s="658"/>
      <c r="T1" s="658"/>
      <c r="U1" s="658"/>
      <c r="V1" s="658"/>
      <c r="W1" s="658"/>
      <c r="X1" s="659" t="s">
        <v>29</v>
      </c>
      <c r="Y1" s="660"/>
      <c r="Z1" s="660"/>
      <c r="AA1" s="660"/>
    </row>
    <row r="2" spans="1:27" s="4" customFormat="1" ht="23.25" thickBot="1">
      <c r="A2" s="10" t="s">
        <v>19</v>
      </c>
      <c r="B2" s="166" t="s">
        <v>0</v>
      </c>
      <c r="C2" s="57" t="s">
        <v>11</v>
      </c>
      <c r="D2" s="167" t="s">
        <v>12</v>
      </c>
      <c r="E2" s="43" t="s">
        <v>479</v>
      </c>
      <c r="F2" s="668" t="s">
        <v>29</v>
      </c>
      <c r="G2" s="669"/>
      <c r="H2" s="670"/>
      <c r="I2" s="43" t="s">
        <v>89</v>
      </c>
      <c r="J2" s="43" t="s">
        <v>90</v>
      </c>
      <c r="K2" s="57" t="s">
        <v>92</v>
      </c>
      <c r="L2" s="43" t="s">
        <v>242</v>
      </c>
      <c r="M2" s="43" t="s">
        <v>243</v>
      </c>
      <c r="N2" s="43" t="s">
        <v>244</v>
      </c>
      <c r="O2" s="57" t="s">
        <v>524</v>
      </c>
      <c r="P2" s="57" t="s">
        <v>36</v>
      </c>
      <c r="Q2" s="57" t="s">
        <v>525</v>
      </c>
      <c r="R2" s="57"/>
      <c r="S2" s="57" t="s">
        <v>526</v>
      </c>
      <c r="T2" s="57" t="s">
        <v>527</v>
      </c>
      <c r="U2" s="57"/>
      <c r="V2" s="57" t="s">
        <v>173</v>
      </c>
      <c r="W2" s="57" t="s">
        <v>47</v>
      </c>
      <c r="X2" s="661"/>
      <c r="Y2" s="662"/>
      <c r="Z2" s="662"/>
      <c r="AA2" s="662"/>
    </row>
    <row r="3" spans="1:27" s="210" customFormat="1">
      <c r="A3" s="30" t="str">
        <f>'1-συμβολαια'!A3</f>
        <v>3ο</v>
      </c>
      <c r="B3" s="92" t="str">
        <f>'1-συμβολαια'!C3</f>
        <v>υποθήκης 7.893κ 3.300.000δρχ ΕΞΑΛΕΙΨΗ</v>
      </c>
      <c r="C3" s="15" t="str">
        <f>'4-πολλυπρ'!D3</f>
        <v xml:space="preserve">τραπεζα …??? [= …. </v>
      </c>
      <c r="D3" s="15" t="str">
        <f>'4-πολλυπρ'!I3</f>
        <v>219-125πατηρ</v>
      </c>
      <c r="E3" s="361"/>
      <c r="F3" s="155"/>
      <c r="G3" s="155"/>
      <c r="H3" s="39"/>
      <c r="I3" s="361"/>
      <c r="J3" s="361"/>
      <c r="K3" s="341"/>
      <c r="L3" s="39"/>
      <c r="M3" s="39"/>
      <c r="N3" s="39"/>
      <c r="O3" s="39"/>
      <c r="P3" s="39"/>
      <c r="Q3" s="39"/>
      <c r="R3" s="39"/>
      <c r="S3" s="39"/>
      <c r="T3" s="39"/>
      <c r="U3" s="20"/>
      <c r="V3" s="247"/>
      <c r="W3" s="39">
        <f t="shared" ref="W3:W5" si="0">I3+J3+L3+M3+N3+O3</f>
        <v>0</v>
      </c>
      <c r="X3" s="141"/>
      <c r="Y3" s="141"/>
      <c r="Z3" s="168"/>
      <c r="AA3" s="157"/>
    </row>
    <row r="4" spans="1:27" s="210" customFormat="1">
      <c r="A4" s="30">
        <f>'1-συμβολαια'!A4</f>
        <v>0</v>
      </c>
      <c r="B4" s="92" t="str">
        <f>'1-συμβολαια'!C4</f>
        <v>δάνειο τοκοχρεωλυτικό 7.893κ 3.000.000δρχ ΕΞΟΦΛΗΣΗ</v>
      </c>
      <c r="C4" s="15" t="str">
        <f>'4-πολλυπρ'!D4</f>
        <v xml:space="preserve">τραπεζα …??? [= …. </v>
      </c>
      <c r="D4" s="15" t="str">
        <f>'4-πολλυπρ'!I4</f>
        <v>219-125πατηρ</v>
      </c>
      <c r="E4" s="361"/>
      <c r="F4" s="155"/>
      <c r="G4" s="155"/>
      <c r="H4" s="39"/>
      <c r="I4" s="361"/>
      <c r="J4" s="361"/>
      <c r="K4" s="341"/>
      <c r="L4" s="39"/>
      <c r="M4" s="39"/>
      <c r="N4" s="39"/>
      <c r="O4" s="39"/>
      <c r="P4" s="39"/>
      <c r="Q4" s="39"/>
      <c r="R4" s="39"/>
      <c r="S4" s="39"/>
      <c r="T4" s="39"/>
      <c r="U4" s="20"/>
      <c r="V4" s="247"/>
      <c r="W4" s="39">
        <f t="shared" si="0"/>
        <v>0</v>
      </c>
      <c r="X4" s="141"/>
      <c r="Y4" s="141"/>
      <c r="Z4" s="168"/>
      <c r="AA4" s="157"/>
    </row>
    <row r="5" spans="1:27" s="210" customFormat="1">
      <c r="A5" s="30">
        <f>'1-συμβολαια'!A5</f>
        <v>0</v>
      </c>
      <c r="B5" s="92" t="str">
        <f>'1-συμβολαια'!C5</f>
        <v>δανείου 7.893κ ΤΟΚΟΙ  {προπληρωθέντες VS υπερβάλλοντες}</v>
      </c>
      <c r="C5" s="15" t="str">
        <f>'4-πολλυπρ'!D5</f>
        <v xml:space="preserve">τραπεζα …??? [= …. </v>
      </c>
      <c r="D5" s="15" t="str">
        <f>'4-πολλυπρ'!I5</f>
        <v>219-125πατηρ</v>
      </c>
      <c r="E5" s="361"/>
      <c r="F5" s="155"/>
      <c r="G5" s="155"/>
      <c r="H5" s="39"/>
      <c r="I5" s="361"/>
      <c r="J5" s="361"/>
      <c r="K5" s="341"/>
      <c r="L5" s="39"/>
      <c r="M5" s="39"/>
      <c r="N5" s="39"/>
      <c r="O5" s="39"/>
      <c r="P5" s="39"/>
      <c r="Q5" s="39"/>
      <c r="R5" s="39"/>
      <c r="S5" s="39"/>
      <c r="T5" s="39"/>
      <c r="U5" s="20"/>
      <c r="V5" s="247"/>
      <c r="W5" s="39">
        <f t="shared" si="0"/>
        <v>0</v>
      </c>
      <c r="X5" s="141"/>
      <c r="Y5" s="141"/>
      <c r="Z5" s="168"/>
      <c r="AA5" s="157"/>
    </row>
    <row r="6" spans="1:27" s="210" customFormat="1">
      <c r="A6" s="30" t="str">
        <f>'1-συμβολαια'!A6</f>
        <v>???</v>
      </c>
      <c r="B6" s="92" t="str">
        <f>'1-συμβολαια'!C6</f>
        <v>υποθήκης 7.894κ 3.300.000δρχ ΕΞΑΛΕΙΨΗ</v>
      </c>
      <c r="C6" s="15" t="str">
        <f>'4-πολλυπρ'!D6</f>
        <v xml:space="preserve">τραπεζα …??? [= …. </v>
      </c>
      <c r="D6" s="15" t="str">
        <f>'4-πολλυπρ'!I6</f>
        <v>219-125θειος</v>
      </c>
      <c r="E6" s="361"/>
      <c r="F6" s="155"/>
      <c r="G6" s="155"/>
      <c r="H6" s="39"/>
      <c r="I6" s="361"/>
      <c r="J6" s="361"/>
      <c r="K6" s="341"/>
      <c r="L6" s="39"/>
      <c r="M6" s="39"/>
      <c r="N6" s="39"/>
      <c r="O6" s="39"/>
      <c r="P6" s="39"/>
      <c r="Q6" s="39"/>
      <c r="R6" s="39"/>
      <c r="S6" s="39"/>
      <c r="T6" s="39"/>
      <c r="U6" s="20"/>
      <c r="V6" s="247"/>
      <c r="W6" s="39">
        <f t="shared" ref="W6:W8" si="1">I6+J6+L6+M6+N6+O6</f>
        <v>0</v>
      </c>
      <c r="X6" s="141"/>
      <c r="Y6" s="141"/>
      <c r="Z6" s="168"/>
      <c r="AA6" s="157"/>
    </row>
    <row r="7" spans="1:27" s="210" customFormat="1">
      <c r="A7" s="30">
        <f>'1-συμβολαια'!A7</f>
        <v>0</v>
      </c>
      <c r="B7" s="92" t="str">
        <f>'1-συμβολαια'!C7</f>
        <v>δάνειο τοκοχρεωλυτικό 7.893κ 3.000.000δρχ ΕΞΟΦΛΗΣΗ</v>
      </c>
      <c r="C7" s="15" t="str">
        <f>'4-πολλυπρ'!D7</f>
        <v xml:space="preserve">τραπεζα …??? [= …. </v>
      </c>
      <c r="D7" s="15" t="str">
        <f>'4-πολλυπρ'!I7</f>
        <v>219-125θειος</v>
      </c>
      <c r="E7" s="361"/>
      <c r="F7" s="155"/>
      <c r="G7" s="155"/>
      <c r="H7" s="39"/>
      <c r="I7" s="361"/>
      <c r="J7" s="361"/>
      <c r="K7" s="341"/>
      <c r="L7" s="39"/>
      <c r="M7" s="39"/>
      <c r="N7" s="39"/>
      <c r="O7" s="39"/>
      <c r="P7" s="39"/>
      <c r="Q7" s="39"/>
      <c r="R7" s="39"/>
      <c r="S7" s="39"/>
      <c r="T7" s="39"/>
      <c r="U7" s="20"/>
      <c r="V7" s="247"/>
      <c r="W7" s="39">
        <f t="shared" si="1"/>
        <v>0</v>
      </c>
      <c r="X7" s="141"/>
      <c r="Y7" s="141"/>
      <c r="Z7" s="168"/>
      <c r="AA7" s="157"/>
    </row>
    <row r="8" spans="1:27" s="210" customFormat="1">
      <c r="A8" s="30">
        <f>'1-συμβολαια'!A8</f>
        <v>0</v>
      </c>
      <c r="B8" s="92" t="str">
        <f>'1-συμβολαια'!C8</f>
        <v>δανείου 7.893κ ΤΟΚΟΙ  {προπληρωθέντες VS υπερβάλλοντες}</v>
      </c>
      <c r="C8" s="15" t="str">
        <f>'4-πολλυπρ'!D8</f>
        <v xml:space="preserve">τραπεζα …??? [= …. </v>
      </c>
      <c r="D8" s="15" t="str">
        <f>'4-πολλυπρ'!I8</f>
        <v>219-125θειος</v>
      </c>
      <c r="E8" s="361"/>
      <c r="F8" s="155"/>
      <c r="G8" s="155"/>
      <c r="H8" s="39"/>
      <c r="I8" s="361"/>
      <c r="J8" s="361"/>
      <c r="K8" s="341"/>
      <c r="L8" s="39"/>
      <c r="M8" s="39"/>
      <c r="N8" s="39"/>
      <c r="O8" s="39"/>
      <c r="P8" s="39"/>
      <c r="Q8" s="39"/>
      <c r="R8" s="39"/>
      <c r="S8" s="39"/>
      <c r="T8" s="39"/>
      <c r="U8" s="20"/>
      <c r="V8" s="247"/>
      <c r="W8" s="39">
        <f t="shared" si="1"/>
        <v>0</v>
      </c>
      <c r="X8" s="141"/>
      <c r="Y8" s="141"/>
      <c r="Z8" s="168"/>
      <c r="AA8" s="157"/>
    </row>
    <row r="9" spans="1:27">
      <c r="A9" s="634" t="s">
        <v>35</v>
      </c>
      <c r="B9" s="635"/>
      <c r="C9" s="635"/>
      <c r="D9" s="636"/>
      <c r="E9" s="70">
        <f>SUM(E3:E8)</f>
        <v>0</v>
      </c>
      <c r="F9" s="70"/>
      <c r="G9" s="70"/>
      <c r="H9" s="70"/>
      <c r="I9" s="70">
        <f t="shared" ref="I9:O9" si="2">SUM(I3:I8)</f>
        <v>0</v>
      </c>
      <c r="J9" s="70">
        <f t="shared" si="2"/>
        <v>0</v>
      </c>
      <c r="K9" s="70">
        <f t="shared" si="2"/>
        <v>0</v>
      </c>
      <c r="L9" s="70">
        <f t="shared" si="2"/>
        <v>0</v>
      </c>
      <c r="M9" s="70">
        <f t="shared" si="2"/>
        <v>0</v>
      </c>
      <c r="N9" s="70">
        <f t="shared" si="2"/>
        <v>0</v>
      </c>
      <c r="O9" s="70">
        <f t="shared" si="2"/>
        <v>0</v>
      </c>
      <c r="P9" s="70"/>
      <c r="Q9" s="70"/>
      <c r="R9" s="70"/>
      <c r="S9" s="70"/>
      <c r="T9" s="70"/>
      <c r="U9" s="70"/>
      <c r="V9" s="70">
        <f>SUM(V3:V8)</f>
        <v>0</v>
      </c>
      <c r="W9" s="70">
        <f>SUM(W3:W8)</f>
        <v>0</v>
      </c>
      <c r="X9" s="85">
        <f>SUM(X3:X8)</f>
        <v>0</v>
      </c>
      <c r="Y9" s="156"/>
      <c r="Z9" s="3"/>
      <c r="AA9" s="3"/>
    </row>
    <row r="11" spans="1:27" ht="15.75" customHeight="1">
      <c r="I11" s="152" t="s">
        <v>466</v>
      </c>
      <c r="L11" s="147" t="s">
        <v>480</v>
      </c>
      <c r="Y11" s="169"/>
      <c r="Z11" s="89"/>
      <c r="AA11" s="169"/>
    </row>
    <row r="12" spans="1:27">
      <c r="F12" s="175" t="s">
        <v>170</v>
      </c>
      <c r="G12" s="127"/>
      <c r="H12" s="84"/>
      <c r="L12" s="190" t="s">
        <v>210</v>
      </c>
      <c r="Y12" s="2"/>
    </row>
    <row r="13" spans="1:27">
      <c r="F13" s="84"/>
      <c r="G13" s="127" t="s">
        <v>171</v>
      </c>
      <c r="M13" s="189" t="s">
        <v>211</v>
      </c>
      <c r="V13" s="175" t="s">
        <v>130</v>
      </c>
      <c r="X13" s="2"/>
      <c r="Y13" s="2"/>
    </row>
    <row r="14" spans="1:27">
      <c r="N14" s="170" t="s">
        <v>212</v>
      </c>
      <c r="X14" s="2"/>
      <c r="Y14" s="2"/>
    </row>
    <row r="15" spans="1:27" ht="12.75">
      <c r="O15" s="432" t="s">
        <v>528</v>
      </c>
      <c r="P15" s="433"/>
      <c r="Q15" s="433"/>
      <c r="R15" s="433"/>
      <c r="S15" s="433"/>
      <c r="T15" s="433"/>
      <c r="X15" s="2"/>
      <c r="Y15" s="2"/>
    </row>
    <row r="16" spans="1:27" ht="12.75">
      <c r="O16" s="433"/>
      <c r="P16" s="432" t="s">
        <v>529</v>
      </c>
      <c r="Q16" s="433"/>
      <c r="R16" s="433"/>
      <c r="S16" s="433"/>
      <c r="T16" s="433"/>
    </row>
    <row r="17" spans="15:20" ht="12.75">
      <c r="O17" s="433"/>
      <c r="P17" s="433"/>
      <c r="Q17" s="432" t="s">
        <v>530</v>
      </c>
      <c r="R17" s="433"/>
      <c r="S17" s="433"/>
      <c r="T17" s="433"/>
    </row>
    <row r="18" spans="15:20" ht="12.75">
      <c r="O18" s="433"/>
      <c r="P18" s="433"/>
      <c r="Q18" s="433"/>
      <c r="R18" s="433"/>
      <c r="S18" s="433" t="s">
        <v>531</v>
      </c>
      <c r="T18" s="433"/>
    </row>
    <row r="19" spans="15:20" ht="12.75">
      <c r="O19" s="433"/>
      <c r="P19" s="433"/>
      <c r="Q19" s="433"/>
      <c r="R19" s="433"/>
      <c r="S19" s="433"/>
      <c r="T19" s="433" t="s">
        <v>532</v>
      </c>
    </row>
  </sheetData>
  <mergeCells count="6">
    <mergeCell ref="I1:W1"/>
    <mergeCell ref="X1:AA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4.42578125" style="3" bestFit="1" customWidth="1"/>
    <col min="2" max="2" width="51.140625" style="3" bestFit="1" customWidth="1"/>
    <col min="3" max="3" width="14.140625" style="3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82" t="s">
        <v>336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683"/>
      <c r="AA1" s="683"/>
      <c r="AB1" s="683"/>
      <c r="AC1" s="683"/>
      <c r="AD1" s="683"/>
      <c r="AE1" s="684" t="s">
        <v>47</v>
      </c>
      <c r="AF1" s="686" t="s">
        <v>9</v>
      </c>
      <c r="AG1" s="688" t="s">
        <v>33</v>
      </c>
      <c r="AH1" s="671" t="s">
        <v>346</v>
      </c>
      <c r="AI1" s="673" t="s">
        <v>85</v>
      </c>
      <c r="AJ1" s="674"/>
      <c r="AK1" s="674"/>
      <c r="AL1" s="675"/>
    </row>
    <row r="2" spans="1:38" ht="12" thickBot="1">
      <c r="A2" s="213"/>
      <c r="B2" s="214" t="s">
        <v>345</v>
      </c>
      <c r="C2" s="214" t="s">
        <v>86</v>
      </c>
      <c r="D2" s="215" t="s">
        <v>337</v>
      </c>
      <c r="E2" s="193" t="s">
        <v>31</v>
      </c>
      <c r="F2" s="193" t="s">
        <v>338</v>
      </c>
      <c r="G2" s="193" t="s">
        <v>339</v>
      </c>
      <c r="H2" s="193" t="s">
        <v>340</v>
      </c>
      <c r="I2" s="193" t="s">
        <v>341</v>
      </c>
      <c r="J2" s="193" t="s">
        <v>342</v>
      </c>
      <c r="K2" s="645" t="s">
        <v>29</v>
      </c>
      <c r="L2" s="646"/>
      <c r="M2" s="201" t="s">
        <v>343</v>
      </c>
      <c r="N2" s="201" t="s">
        <v>31</v>
      </c>
      <c r="O2" s="201" t="s">
        <v>338</v>
      </c>
      <c r="P2" s="201" t="s">
        <v>339</v>
      </c>
      <c r="Q2" s="201" t="s">
        <v>340</v>
      </c>
      <c r="R2" s="201" t="s">
        <v>341</v>
      </c>
      <c r="S2" s="201" t="s">
        <v>342</v>
      </c>
      <c r="T2" s="647" t="s">
        <v>29</v>
      </c>
      <c r="U2" s="648"/>
      <c r="V2" s="193" t="s">
        <v>344</v>
      </c>
      <c r="W2" s="193" t="s">
        <v>31</v>
      </c>
      <c r="X2" s="193" t="s">
        <v>338</v>
      </c>
      <c r="Y2" s="193" t="s">
        <v>339</v>
      </c>
      <c r="Z2" s="193" t="s">
        <v>340</v>
      </c>
      <c r="AA2" s="193" t="s">
        <v>341</v>
      </c>
      <c r="AB2" s="193" t="s">
        <v>342</v>
      </c>
      <c r="AC2" s="645" t="s">
        <v>29</v>
      </c>
      <c r="AD2" s="646"/>
      <c r="AE2" s="685"/>
      <c r="AF2" s="687"/>
      <c r="AG2" s="689"/>
      <c r="AH2" s="672"/>
      <c r="AI2" s="676"/>
      <c r="AJ2" s="677"/>
      <c r="AK2" s="677"/>
      <c r="AL2" s="678"/>
    </row>
    <row r="3" spans="1:38" s="5" customFormat="1">
      <c r="A3" s="390" t="str">
        <f>'1-συμβολαια'!A3</f>
        <v>3ο</v>
      </c>
      <c r="B3" s="389" t="str">
        <f>'1-συμβολαια'!C3</f>
        <v>υποθήκης 7.893κ 3.300.000δρχ ΕΞΑΛΕΙΨΗ</v>
      </c>
      <c r="C3" s="356">
        <f>'1-συμβολαια'!D3</f>
        <v>0</v>
      </c>
      <c r="D3" s="356">
        <f t="shared" ref="D3" si="0">C3*1.3%</f>
        <v>0</v>
      </c>
      <c r="E3" s="389"/>
      <c r="F3" s="389"/>
      <c r="G3" s="389"/>
      <c r="H3" s="389"/>
      <c r="I3" s="389"/>
      <c r="J3" s="389"/>
      <c r="K3" s="389"/>
      <c r="L3" s="389"/>
      <c r="M3" s="356">
        <f t="shared" ref="M3" si="1">C3*0.65%</f>
        <v>0</v>
      </c>
      <c r="N3" s="389"/>
      <c r="O3" s="389"/>
      <c r="P3" s="389"/>
      <c r="Q3" s="389"/>
      <c r="R3" s="389"/>
      <c r="S3" s="389"/>
      <c r="T3" s="389"/>
      <c r="U3" s="389"/>
      <c r="V3" s="356">
        <f t="shared" ref="V3" si="2">C3*0.125%</f>
        <v>0</v>
      </c>
      <c r="W3" s="389"/>
      <c r="X3" s="389"/>
      <c r="Y3" s="389"/>
      <c r="Z3" s="389"/>
      <c r="AA3" s="389"/>
      <c r="AB3" s="389"/>
      <c r="AC3" s="389"/>
      <c r="AD3" s="389"/>
      <c r="AE3" s="356">
        <f t="shared" ref="AE3" si="3">D3+M3+V3</f>
        <v>0</v>
      </c>
      <c r="AF3" s="356">
        <f t="shared" ref="AF3" si="4">E3+N3+W3</f>
        <v>0</v>
      </c>
      <c r="AG3" s="356">
        <f t="shared" ref="AG3" si="5">AE3-AF3</f>
        <v>0</v>
      </c>
      <c r="AH3" s="389"/>
      <c r="AI3" s="389"/>
      <c r="AJ3" s="389"/>
      <c r="AK3" s="389"/>
      <c r="AL3" s="389"/>
    </row>
    <row r="4" spans="1:38" s="5" customFormat="1">
      <c r="A4" s="369"/>
      <c r="B4" s="76" t="str">
        <f>'1-συμβολαια'!C4</f>
        <v>δάνειο τοκοχρεωλυτικό 7.893κ 3.000.000δρχ ΕΞΟΦΛΗΣΗ</v>
      </c>
      <c r="C4" s="368">
        <f>'1-συμβολαια'!D4</f>
        <v>0</v>
      </c>
      <c r="D4" s="368">
        <f t="shared" ref="D4:D8" si="6">C4*1.3%</f>
        <v>0</v>
      </c>
      <c r="E4" s="76"/>
      <c r="F4" s="76"/>
      <c r="G4" s="76"/>
      <c r="H4" s="76"/>
      <c r="I4" s="76"/>
      <c r="J4" s="76"/>
      <c r="K4" s="76"/>
      <c r="L4" s="76"/>
      <c r="M4" s="368"/>
      <c r="N4" s="76"/>
      <c r="O4" s="76"/>
      <c r="P4" s="76"/>
      <c r="Q4" s="76"/>
      <c r="R4" s="76"/>
      <c r="S4" s="76"/>
      <c r="T4" s="76"/>
      <c r="U4" s="76"/>
      <c r="V4" s="368"/>
      <c r="W4" s="76"/>
      <c r="X4" s="76"/>
      <c r="Y4" s="76"/>
      <c r="Z4" s="76"/>
      <c r="AA4" s="76"/>
      <c r="AB4" s="76"/>
      <c r="AC4" s="76"/>
      <c r="AD4" s="76"/>
      <c r="AE4" s="356">
        <f t="shared" ref="AE4:AE8" si="7">D4+M4+V4</f>
        <v>0</v>
      </c>
      <c r="AF4" s="356">
        <f t="shared" ref="AF4:AF8" si="8">E4+N4+W4</f>
        <v>0</v>
      </c>
      <c r="AG4" s="356">
        <f t="shared" ref="AG4:AG8" si="9">AE4-AF4</f>
        <v>0</v>
      </c>
      <c r="AH4" s="76"/>
      <c r="AI4" s="76"/>
      <c r="AJ4" s="76"/>
      <c r="AK4" s="76"/>
      <c r="AL4" s="76"/>
    </row>
    <row r="5" spans="1:38" s="5" customFormat="1" ht="12" thickBot="1">
      <c r="A5" s="507"/>
      <c r="B5" s="443" t="str">
        <f>'1-συμβολαια'!C5</f>
        <v>δανείου 7.893κ ΤΟΚΟΙ  {προπληρωθέντες VS υπερβάλλοντες}</v>
      </c>
      <c r="C5" s="440">
        <f>'1-συμβολαια'!D5</f>
        <v>333.33</v>
      </c>
      <c r="D5" s="440">
        <f t="shared" si="6"/>
        <v>4.3332899999999999</v>
      </c>
      <c r="E5" s="443"/>
      <c r="F5" s="443"/>
      <c r="G5" s="443"/>
      <c r="H5" s="443"/>
      <c r="I5" s="443"/>
      <c r="J5" s="443"/>
      <c r="K5" s="443"/>
      <c r="L5" s="443"/>
      <c r="M5" s="440"/>
      <c r="N5" s="443"/>
      <c r="O5" s="443"/>
      <c r="P5" s="443"/>
      <c r="Q5" s="443"/>
      <c r="R5" s="443"/>
      <c r="S5" s="443"/>
      <c r="T5" s="443"/>
      <c r="U5" s="443"/>
      <c r="V5" s="440"/>
      <c r="W5" s="443"/>
      <c r="X5" s="443"/>
      <c r="Y5" s="443"/>
      <c r="Z5" s="443"/>
      <c r="AA5" s="443"/>
      <c r="AB5" s="443"/>
      <c r="AC5" s="443"/>
      <c r="AD5" s="443"/>
      <c r="AE5" s="440">
        <f t="shared" si="7"/>
        <v>4.3332899999999999</v>
      </c>
      <c r="AF5" s="440">
        <f t="shared" si="8"/>
        <v>0</v>
      </c>
      <c r="AG5" s="440">
        <f t="shared" si="9"/>
        <v>4.3332899999999999</v>
      </c>
      <c r="AH5" s="443"/>
      <c r="AI5" s="443"/>
      <c r="AJ5" s="443"/>
      <c r="AK5" s="443"/>
      <c r="AL5" s="443"/>
    </row>
    <row r="6" spans="1:38" s="5" customFormat="1">
      <c r="A6" s="508" t="str">
        <f>'1-συμβολαια'!A6</f>
        <v>???</v>
      </c>
      <c r="B6" s="389" t="str">
        <f>'1-συμβολαια'!C6</f>
        <v>υποθήκης 7.894κ 3.300.000δρχ ΕΞΑΛΕΙΨΗ</v>
      </c>
      <c r="C6" s="356">
        <f>'1-συμβολαια'!D6</f>
        <v>0</v>
      </c>
      <c r="D6" s="356">
        <f t="shared" si="6"/>
        <v>0</v>
      </c>
      <c r="E6" s="389"/>
      <c r="F6" s="389"/>
      <c r="G6" s="389"/>
      <c r="H6" s="389"/>
      <c r="I6" s="389"/>
      <c r="J6" s="389"/>
      <c r="K6" s="389"/>
      <c r="L6" s="389"/>
      <c r="M6" s="356"/>
      <c r="N6" s="389"/>
      <c r="O6" s="389"/>
      <c r="P6" s="389"/>
      <c r="Q6" s="389"/>
      <c r="R6" s="389"/>
      <c r="S6" s="389"/>
      <c r="T6" s="389"/>
      <c r="U6" s="389"/>
      <c r="V6" s="356"/>
      <c r="W6" s="389"/>
      <c r="X6" s="389"/>
      <c r="Y6" s="389"/>
      <c r="Z6" s="389"/>
      <c r="AA6" s="389"/>
      <c r="AB6" s="389"/>
      <c r="AC6" s="389"/>
      <c r="AD6" s="389"/>
      <c r="AE6" s="356">
        <f t="shared" si="7"/>
        <v>0</v>
      </c>
      <c r="AF6" s="356">
        <f t="shared" si="8"/>
        <v>0</v>
      </c>
      <c r="AG6" s="356">
        <f t="shared" si="9"/>
        <v>0</v>
      </c>
      <c r="AH6" s="389"/>
      <c r="AI6" s="389"/>
      <c r="AJ6" s="389"/>
      <c r="AK6" s="389"/>
      <c r="AL6" s="389"/>
    </row>
    <row r="7" spans="1:38" s="5" customFormat="1">
      <c r="A7" s="509"/>
      <c r="B7" s="76" t="str">
        <f>'1-συμβολαια'!C7</f>
        <v>δάνειο τοκοχρεωλυτικό 7.893κ 3.000.000δρχ ΕΞΟΦΛΗΣΗ</v>
      </c>
      <c r="C7" s="368">
        <f>'1-συμβολαια'!D7</f>
        <v>0</v>
      </c>
      <c r="D7" s="368">
        <f t="shared" si="6"/>
        <v>0</v>
      </c>
      <c r="E7" s="76"/>
      <c r="F7" s="76"/>
      <c r="G7" s="76"/>
      <c r="H7" s="76"/>
      <c r="I7" s="76"/>
      <c r="J7" s="76"/>
      <c r="K7" s="76"/>
      <c r="L7" s="76"/>
      <c r="M7" s="368"/>
      <c r="N7" s="76"/>
      <c r="O7" s="76"/>
      <c r="P7" s="76"/>
      <c r="Q7" s="76"/>
      <c r="R7" s="76"/>
      <c r="S7" s="76"/>
      <c r="T7" s="76"/>
      <c r="U7" s="76"/>
      <c r="V7" s="368"/>
      <c r="W7" s="76"/>
      <c r="X7" s="76"/>
      <c r="Y7" s="76"/>
      <c r="Z7" s="76"/>
      <c r="AA7" s="76"/>
      <c r="AB7" s="76"/>
      <c r="AC7" s="76"/>
      <c r="AD7" s="76"/>
      <c r="AE7" s="356">
        <f t="shared" si="7"/>
        <v>0</v>
      </c>
      <c r="AF7" s="356">
        <f t="shared" si="8"/>
        <v>0</v>
      </c>
      <c r="AG7" s="356">
        <f t="shared" si="9"/>
        <v>0</v>
      </c>
      <c r="AH7" s="76"/>
      <c r="AI7" s="76"/>
      <c r="AJ7" s="76"/>
      <c r="AK7" s="76"/>
      <c r="AL7" s="76"/>
    </row>
    <row r="8" spans="1:38" s="5" customFormat="1" ht="12" thickBot="1">
      <c r="A8" s="510"/>
      <c r="B8" s="443" t="str">
        <f>'1-συμβολαια'!C8</f>
        <v>δανείου 7.893κ ΤΟΚΟΙ  {προπληρωθέντες VS υπερβάλλοντες}</v>
      </c>
      <c r="C8" s="440">
        <f>'1-συμβολαια'!D8</f>
        <v>333.33</v>
      </c>
      <c r="D8" s="440">
        <f t="shared" si="6"/>
        <v>4.3332899999999999</v>
      </c>
      <c r="E8" s="443"/>
      <c r="F8" s="443"/>
      <c r="G8" s="443"/>
      <c r="H8" s="443"/>
      <c r="I8" s="443"/>
      <c r="J8" s="443"/>
      <c r="K8" s="443"/>
      <c r="L8" s="443"/>
      <c r="M8" s="440"/>
      <c r="N8" s="443"/>
      <c r="O8" s="443"/>
      <c r="P8" s="443"/>
      <c r="Q8" s="443"/>
      <c r="R8" s="443"/>
      <c r="S8" s="443"/>
      <c r="T8" s="443"/>
      <c r="U8" s="443"/>
      <c r="V8" s="440"/>
      <c r="W8" s="443"/>
      <c r="X8" s="443"/>
      <c r="Y8" s="443"/>
      <c r="Z8" s="443"/>
      <c r="AA8" s="443"/>
      <c r="AB8" s="443"/>
      <c r="AC8" s="443"/>
      <c r="AD8" s="443"/>
      <c r="AE8" s="440">
        <f t="shared" si="7"/>
        <v>4.3332899999999999</v>
      </c>
      <c r="AF8" s="440">
        <f t="shared" si="8"/>
        <v>0</v>
      </c>
      <c r="AG8" s="440">
        <f t="shared" si="9"/>
        <v>4.3332899999999999</v>
      </c>
      <c r="AH8" s="443"/>
      <c r="AI8" s="443"/>
      <c r="AJ8" s="443"/>
      <c r="AK8" s="443"/>
      <c r="AL8" s="443"/>
    </row>
    <row r="9" spans="1:38">
      <c r="A9" s="679" t="str">
        <f>'1-συμβολαια'!A9</f>
        <v>σύνολο</v>
      </c>
      <c r="B9" s="680"/>
      <c r="C9" s="681"/>
      <c r="D9" s="335">
        <f>SUM(D3:D8)</f>
        <v>8.6665799999999997</v>
      </c>
      <c r="E9" s="212"/>
      <c r="F9" s="212"/>
      <c r="G9" s="212"/>
      <c r="H9" s="212"/>
      <c r="I9" s="212"/>
      <c r="J9" s="212"/>
      <c r="K9" s="212"/>
      <c r="L9" s="212"/>
      <c r="M9" s="335">
        <f>SUM(M3:M8)</f>
        <v>0</v>
      </c>
      <c r="N9" s="335"/>
      <c r="O9" s="212"/>
      <c r="P9" s="335"/>
      <c r="Q9" s="212"/>
      <c r="R9" s="212"/>
      <c r="S9" s="212"/>
      <c r="T9" s="212"/>
      <c r="U9" s="212"/>
      <c r="V9" s="335">
        <f>SUM(V3:V8)</f>
        <v>0</v>
      </c>
      <c r="W9" s="335"/>
      <c r="X9" s="212"/>
      <c r="Y9" s="212"/>
      <c r="Z9" s="212"/>
      <c r="AA9" s="212"/>
      <c r="AB9" s="212"/>
      <c r="AC9" s="212"/>
      <c r="AD9" s="212"/>
      <c r="AE9" s="335">
        <f>SUM(AE3:AE8)</f>
        <v>8.6665799999999997</v>
      </c>
      <c r="AF9" s="335">
        <f>SUM(AF3:AF8)</f>
        <v>0</v>
      </c>
      <c r="AG9" s="335">
        <f>SUM(AG3:AG8)</f>
        <v>8.6665799999999997</v>
      </c>
      <c r="AH9" s="212">
        <f>SUM(AH3:AH8)</f>
        <v>0</v>
      </c>
      <c r="AI9" s="212"/>
      <c r="AJ9" s="212"/>
      <c r="AK9" s="212"/>
      <c r="AL9" s="212"/>
    </row>
    <row r="11" spans="1:38">
      <c r="E11" s="2"/>
      <c r="F11" s="2"/>
      <c r="G11" s="2"/>
      <c r="H11" s="183" t="s">
        <v>347</v>
      </c>
      <c r="I11" s="2"/>
      <c r="J11" s="2"/>
      <c r="K11" s="2"/>
      <c r="L11" s="2"/>
      <c r="M11" s="2"/>
      <c r="N11" s="2"/>
      <c r="O11" s="2"/>
      <c r="P11" s="2"/>
      <c r="Q11" s="183" t="s">
        <v>347</v>
      </c>
      <c r="R11" s="2"/>
      <c r="S11" s="2"/>
      <c r="T11" s="2"/>
      <c r="U11" s="2"/>
      <c r="V11" s="2"/>
      <c r="W11" s="2"/>
      <c r="X11" s="2"/>
      <c r="Y11" s="2"/>
      <c r="Z11" s="183" t="s">
        <v>347</v>
      </c>
      <c r="AA11" s="2"/>
      <c r="AB11" s="2"/>
      <c r="AC11" s="2"/>
      <c r="AD11" s="2"/>
      <c r="AE11" s="2"/>
    </row>
    <row r="12" spans="1:38">
      <c r="E12" s="2"/>
      <c r="F12" s="216" t="s">
        <v>348</v>
      </c>
      <c r="G12" s="216"/>
      <c r="H12" s="216"/>
      <c r="I12" s="216"/>
      <c r="J12" s="216"/>
      <c r="K12" s="216"/>
      <c r="L12" s="216"/>
      <c r="M12" s="216"/>
      <c r="N12" s="216"/>
      <c r="O12" s="216" t="s">
        <v>348</v>
      </c>
      <c r="P12" s="2"/>
      <c r="Q12" s="2"/>
      <c r="R12" s="2"/>
      <c r="S12" s="2"/>
      <c r="T12" s="2"/>
      <c r="U12" s="2"/>
      <c r="V12" s="2"/>
      <c r="W12" s="2"/>
      <c r="X12" s="216" t="s">
        <v>348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87" t="s">
        <v>349</v>
      </c>
      <c r="K13" s="183"/>
      <c r="L13" s="2"/>
      <c r="M13" s="2"/>
      <c r="N13" s="2"/>
      <c r="O13" s="2"/>
      <c r="P13" s="2"/>
      <c r="Q13" s="4"/>
      <c r="R13" s="187" t="s">
        <v>350</v>
      </c>
      <c r="S13" s="187"/>
      <c r="T13" s="187"/>
      <c r="U13" s="187"/>
      <c r="V13" s="4"/>
      <c r="W13" s="4"/>
      <c r="X13" s="4"/>
      <c r="Y13" s="4"/>
      <c r="Z13" s="4"/>
      <c r="AA13" s="187" t="s">
        <v>350</v>
      </c>
      <c r="AB13" s="187"/>
      <c r="AC13" s="187"/>
      <c r="AD13" s="183"/>
      <c r="AE13" s="2"/>
    </row>
    <row r="14" spans="1:38">
      <c r="E14" s="2"/>
      <c r="F14" s="2"/>
      <c r="G14" s="2"/>
      <c r="H14" s="2"/>
      <c r="I14" s="187" t="s">
        <v>350</v>
      </c>
      <c r="J14" s="4"/>
      <c r="K14" s="2"/>
      <c r="L14" s="2"/>
      <c r="M14" s="2"/>
      <c r="N14" s="2"/>
      <c r="O14" s="2"/>
      <c r="P14" s="2"/>
      <c r="Q14" s="4"/>
      <c r="R14" s="4"/>
      <c r="S14" s="187" t="s">
        <v>349</v>
      </c>
      <c r="T14" s="187"/>
      <c r="U14" s="4"/>
      <c r="V14" s="4"/>
      <c r="W14" s="4"/>
      <c r="X14" s="4"/>
      <c r="Y14" s="4"/>
      <c r="Z14" s="4"/>
      <c r="AA14" s="4"/>
      <c r="AB14" s="187" t="s">
        <v>349</v>
      </c>
      <c r="AC14" s="187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7" t="s">
        <v>351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8" t="s">
        <v>352</v>
      </c>
      <c r="R16" s="2"/>
      <c r="S16" s="2"/>
      <c r="T16" s="2"/>
      <c r="U16" s="2"/>
      <c r="V16" s="2"/>
      <c r="W16" s="2"/>
      <c r="X16" s="2"/>
      <c r="Y16" s="2"/>
      <c r="Z16" s="219" t="s">
        <v>353</v>
      </c>
      <c r="AA16" s="2"/>
      <c r="AB16" s="2"/>
      <c r="AC16" s="2"/>
      <c r="AD16" s="2"/>
      <c r="AE16" s="2"/>
    </row>
    <row r="17" spans="3:31">
      <c r="E17" s="220" t="s">
        <v>354</v>
      </c>
      <c r="F17" s="2"/>
      <c r="G17" s="2"/>
      <c r="H17" s="2"/>
      <c r="I17" s="2"/>
      <c r="J17" s="2"/>
      <c r="K17" s="2"/>
      <c r="L17" s="2"/>
      <c r="M17" s="8"/>
      <c r="N17" s="2"/>
      <c r="O17" s="183"/>
      <c r="P17" s="183"/>
      <c r="Q17" s="183"/>
      <c r="R17" s="183"/>
      <c r="S17" s="221" t="s">
        <v>355</v>
      </c>
      <c r="T17" s="183"/>
      <c r="U17" s="183"/>
      <c r="V17" s="183"/>
      <c r="W17" s="2"/>
      <c r="X17" s="2"/>
      <c r="Y17" s="2"/>
      <c r="Z17" s="2"/>
      <c r="AA17" s="222" t="s">
        <v>356</v>
      </c>
      <c r="AB17" s="2"/>
      <c r="AC17" s="2"/>
      <c r="AD17" s="2"/>
      <c r="AE17" s="2"/>
    </row>
    <row r="18" spans="3:31">
      <c r="E18" s="2"/>
      <c r="F18" s="220" t="s">
        <v>357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23" t="s">
        <v>358</v>
      </c>
      <c r="T18" s="2"/>
      <c r="U18" s="2"/>
      <c r="V18" s="2"/>
      <c r="W18" s="2"/>
      <c r="X18" s="2"/>
      <c r="Y18" s="2"/>
      <c r="Z18" s="2"/>
      <c r="AA18" s="2"/>
      <c r="AB18" s="223" t="s">
        <v>358</v>
      </c>
      <c r="AC18" s="2"/>
      <c r="AD18" s="2"/>
      <c r="AE18" s="2"/>
    </row>
    <row r="19" spans="3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83"/>
      <c r="Q19" s="183"/>
      <c r="R19" s="183"/>
      <c r="S19" s="183"/>
      <c r="T19" s="183"/>
      <c r="U19" s="183"/>
      <c r="V19" s="183"/>
      <c r="W19" s="183"/>
      <c r="X19" s="183"/>
      <c r="Y19" s="2"/>
      <c r="Z19" s="2"/>
      <c r="AA19" s="2"/>
      <c r="AB19" s="221" t="s">
        <v>355</v>
      </c>
      <c r="AC19" s="2"/>
      <c r="AD19" s="2"/>
      <c r="AE19" s="2"/>
    </row>
    <row r="20" spans="3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3:31">
      <c r="C21" s="241"/>
    </row>
    <row r="22" spans="3:31">
      <c r="C22" s="240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2025-10-27T17:45:38Z</dcterms:modified>
</cp:coreProperties>
</file>