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BV12" i="24"/>
  <c r="BK12"/>
  <c r="BL12"/>
  <c r="AE4" i="5"/>
  <c r="AE5"/>
  <c r="AF5" s="1"/>
  <c r="AE6"/>
  <c r="AF6" s="1"/>
  <c r="AE7"/>
  <c r="AE8"/>
  <c r="AE9"/>
  <c r="AF9" s="1"/>
  <c r="AE10"/>
  <c r="AE11"/>
  <c r="AE3"/>
  <c r="AF3" s="1"/>
  <c r="AG3" i="24"/>
  <c r="AR3" s="1"/>
  <c r="K10" i="25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K2"/>
  <c r="C2"/>
  <c r="B2"/>
  <c r="A2"/>
  <c r="N11" i="13"/>
  <c r="J11"/>
  <c r="H11" i="27" s="1"/>
  <c r="C11" i="13"/>
  <c r="G11" s="1"/>
  <c r="B11"/>
  <c r="A11"/>
  <c r="N10"/>
  <c r="J10"/>
  <c r="H10" i="27" s="1"/>
  <c r="C10" i="13"/>
  <c r="B10"/>
  <c r="A10"/>
  <c r="N9"/>
  <c r="J9"/>
  <c r="H9" i="27" s="1"/>
  <c r="C9" i="13"/>
  <c r="B9"/>
  <c r="A9"/>
  <c r="N8"/>
  <c r="J8"/>
  <c r="H8" i="27" s="1"/>
  <c r="C8" i="13"/>
  <c r="G8" s="1"/>
  <c r="B8"/>
  <c r="A8"/>
  <c r="N7"/>
  <c r="J7"/>
  <c r="H7" i="27" s="1"/>
  <c r="C7" i="13"/>
  <c r="B7"/>
  <c r="A7"/>
  <c r="N6"/>
  <c r="J6"/>
  <c r="H6" i="27" s="1"/>
  <c r="C6" i="13"/>
  <c r="B6"/>
  <c r="A6"/>
  <c r="N5"/>
  <c r="J5"/>
  <c r="H5" i="27" s="1"/>
  <c r="C5" i="13"/>
  <c r="G5" s="1"/>
  <c r="B5"/>
  <c r="A5"/>
  <c r="N4"/>
  <c r="J4"/>
  <c r="H4" i="27" s="1"/>
  <c r="C4" i="13"/>
  <c r="B4"/>
  <c r="A4"/>
  <c r="N3"/>
  <c r="J3"/>
  <c r="H3" i="27" s="1"/>
  <c r="C3" i="13"/>
  <c r="B3"/>
  <c r="A3"/>
  <c r="F11" i="12"/>
  <c r="F11" i="1" s="1"/>
  <c r="C11" i="12"/>
  <c r="B11"/>
  <c r="A11"/>
  <c r="F10"/>
  <c r="F10" i="1" s="1"/>
  <c r="C10" i="12"/>
  <c r="B10"/>
  <c r="A10"/>
  <c r="F9"/>
  <c r="F9" i="1" s="1"/>
  <c r="C9" i="12"/>
  <c r="B9"/>
  <c r="A9"/>
  <c r="F8"/>
  <c r="F8" i="1" s="1"/>
  <c r="C8" i="12"/>
  <c r="B8"/>
  <c r="A8"/>
  <c r="F7"/>
  <c r="F7" i="1" s="1"/>
  <c r="C7" i="12"/>
  <c r="B7"/>
  <c r="A7"/>
  <c r="F6"/>
  <c r="F6" i="1" s="1"/>
  <c r="C6" i="12"/>
  <c r="B6"/>
  <c r="A6"/>
  <c r="F5"/>
  <c r="F5" i="1" s="1"/>
  <c r="C5" i="12"/>
  <c r="B5"/>
  <c r="A5"/>
  <c r="F4"/>
  <c r="C4"/>
  <c r="B4"/>
  <c r="A4"/>
  <c r="G3"/>
  <c r="F3"/>
  <c r="F3" i="1" s="1"/>
  <c r="C3" i="12"/>
  <c r="B3"/>
  <c r="A3"/>
  <c r="B11" i="14"/>
  <c r="A11"/>
  <c r="B10"/>
  <c r="A10"/>
  <c r="B9"/>
  <c r="A9"/>
  <c r="B8"/>
  <c r="A8"/>
  <c r="B7"/>
  <c r="A7"/>
  <c r="B6"/>
  <c r="A6"/>
  <c r="B5"/>
  <c r="A5"/>
  <c r="B4"/>
  <c r="A4"/>
  <c r="B3"/>
  <c r="A3"/>
  <c r="AN11" i="16"/>
  <c r="AM11"/>
  <c r="E11"/>
  <c r="I11" s="1"/>
  <c r="D11"/>
  <c r="H11" s="1"/>
  <c r="C11"/>
  <c r="B11"/>
  <c r="A11"/>
  <c r="AN10"/>
  <c r="C10" i="24" s="1"/>
  <c r="AM10" i="16"/>
  <c r="E10"/>
  <c r="I10" s="1"/>
  <c r="D10"/>
  <c r="H10" s="1"/>
  <c r="C10"/>
  <c r="B10"/>
  <c r="A10"/>
  <c r="AN9"/>
  <c r="C9" i="24" s="1"/>
  <c r="AM9" i="16"/>
  <c r="E9"/>
  <c r="I9" s="1"/>
  <c r="D9"/>
  <c r="H9" s="1"/>
  <c r="C9"/>
  <c r="B9"/>
  <c r="A9"/>
  <c r="AN8"/>
  <c r="C8" i="24" s="1"/>
  <c r="AM8" i="16"/>
  <c r="E8"/>
  <c r="I8" s="1"/>
  <c r="D8"/>
  <c r="H8" s="1"/>
  <c r="C8"/>
  <c r="B8"/>
  <c r="A8"/>
  <c r="AN7"/>
  <c r="C7" i="24" s="1"/>
  <c r="AM7" i="16"/>
  <c r="E7"/>
  <c r="I7" s="1"/>
  <c r="D7"/>
  <c r="H7" s="1"/>
  <c r="C7"/>
  <c r="B7"/>
  <c r="A7"/>
  <c r="AN6"/>
  <c r="C6" i="24" s="1"/>
  <c r="AM6" i="16"/>
  <c r="E6"/>
  <c r="I6" s="1"/>
  <c r="D6"/>
  <c r="H6" s="1"/>
  <c r="C6"/>
  <c r="B6"/>
  <c r="A6"/>
  <c r="AN5"/>
  <c r="C5" i="24" s="1"/>
  <c r="AM5" i="16"/>
  <c r="E5"/>
  <c r="I5" s="1"/>
  <c r="D5"/>
  <c r="H5" s="1"/>
  <c r="C5"/>
  <c r="B5"/>
  <c r="A5"/>
  <c r="AN4"/>
  <c r="C4" i="24" s="1"/>
  <c r="AM4" i="16"/>
  <c r="E4"/>
  <c r="I4" s="1"/>
  <c r="D4"/>
  <c r="H4" s="1"/>
  <c r="C4"/>
  <c r="B4"/>
  <c r="A4"/>
  <c r="AN3"/>
  <c r="C3" i="24" s="1"/>
  <c r="AM3" i="16"/>
  <c r="E3"/>
  <c r="I3" s="1"/>
  <c r="D3"/>
  <c r="H3" s="1"/>
  <c r="I18" s="1"/>
  <c r="C3"/>
  <c r="B3"/>
  <c r="A3"/>
  <c r="O11" i="4"/>
  <c r="I11" i="1"/>
  <c r="D11" i="4"/>
  <c r="C11"/>
  <c r="B11"/>
  <c r="A11"/>
  <c r="O10"/>
  <c r="E10" i="24" s="1"/>
  <c r="F10" i="4"/>
  <c r="H10" s="1"/>
  <c r="I10" i="1" s="1"/>
  <c r="D10" i="4"/>
  <c r="C10"/>
  <c r="B10"/>
  <c r="A10"/>
  <c r="O9"/>
  <c r="E9" i="24" s="1"/>
  <c r="I9" i="1"/>
  <c r="D9" i="4"/>
  <c r="C9"/>
  <c r="B9"/>
  <c r="A9"/>
  <c r="O8"/>
  <c r="E8" i="24" s="1"/>
  <c r="D8" i="4"/>
  <c r="C8"/>
  <c r="B8"/>
  <c r="A8"/>
  <c r="O7"/>
  <c r="E7" i="24" s="1"/>
  <c r="F7" i="4"/>
  <c r="H7" s="1"/>
  <c r="I7" i="1" s="1"/>
  <c r="D7" i="4"/>
  <c r="C7"/>
  <c r="B7"/>
  <c r="A7"/>
  <c r="O6"/>
  <c r="D6"/>
  <c r="C6"/>
  <c r="B6"/>
  <c r="A6"/>
  <c r="O5"/>
  <c r="E5" i="24" s="1"/>
  <c r="I5" i="1"/>
  <c r="D5" i="4"/>
  <c r="C5"/>
  <c r="B5"/>
  <c r="A5"/>
  <c r="O4"/>
  <c r="E4" i="24" s="1"/>
  <c r="D4" i="4"/>
  <c r="C4"/>
  <c r="B4"/>
  <c r="A4"/>
  <c r="O3"/>
  <c r="F3"/>
  <c r="H3" s="1"/>
  <c r="I3" i="1" s="1"/>
  <c r="D3" i="4"/>
  <c r="C3"/>
  <c r="B3"/>
  <c r="A3"/>
  <c r="P11" i="20"/>
  <c r="H11" i="24" s="1"/>
  <c r="D11" i="20"/>
  <c r="C11"/>
  <c r="B11"/>
  <c r="A11"/>
  <c r="P10"/>
  <c r="D10"/>
  <c r="C10"/>
  <c r="B10"/>
  <c r="A10"/>
  <c r="P9"/>
  <c r="D9"/>
  <c r="C9"/>
  <c r="B9"/>
  <c r="A9"/>
  <c r="P8"/>
  <c r="D8"/>
  <c r="C8"/>
  <c r="B8"/>
  <c r="A8"/>
  <c r="P7"/>
  <c r="H7" i="24" s="1"/>
  <c r="D7" i="20"/>
  <c r="C7"/>
  <c r="B7"/>
  <c r="A7"/>
  <c r="P6"/>
  <c r="H6" i="24" s="1"/>
  <c r="D6" i="20"/>
  <c r="C6"/>
  <c r="B6"/>
  <c r="A6"/>
  <c r="P5"/>
  <c r="D5"/>
  <c r="C5"/>
  <c r="B5"/>
  <c r="A5"/>
  <c r="P4"/>
  <c r="D4"/>
  <c r="C4"/>
  <c r="B4"/>
  <c r="A4"/>
  <c r="P3"/>
  <c r="H3" i="24" s="1"/>
  <c r="D3" i="20"/>
  <c r="C3"/>
  <c r="B3"/>
  <c r="A3"/>
  <c r="AF11" i="26"/>
  <c r="N11" i="1" s="1"/>
  <c r="K11" i="9" s="1"/>
  <c r="E11" i="27"/>
  <c r="C11" i="26"/>
  <c r="B11"/>
  <c r="A11"/>
  <c r="AF10"/>
  <c r="C10"/>
  <c r="E10" i="27" s="1"/>
  <c r="B10" i="26"/>
  <c r="A10"/>
  <c r="AF9"/>
  <c r="N9" i="1" s="1"/>
  <c r="K9" i="9" s="1"/>
  <c r="C9" i="26"/>
  <c r="B9"/>
  <c r="A9"/>
  <c r="AF8"/>
  <c r="C8"/>
  <c r="F8" i="27" s="1"/>
  <c r="B8" i="26"/>
  <c r="A8"/>
  <c r="AF7"/>
  <c r="AF7" i="5" s="1"/>
  <c r="C7" i="26"/>
  <c r="F7" i="27" s="1"/>
  <c r="B7" i="26"/>
  <c r="A7"/>
  <c r="AF6"/>
  <c r="C6"/>
  <c r="D6" s="1"/>
  <c r="B6"/>
  <c r="A6"/>
  <c r="AF5"/>
  <c r="C5"/>
  <c r="E5" i="27" s="1"/>
  <c r="B5" i="26"/>
  <c r="A5"/>
  <c r="AF4"/>
  <c r="C4"/>
  <c r="F4" i="27" s="1"/>
  <c r="B4" i="26"/>
  <c r="A4"/>
  <c r="C3"/>
  <c r="F3" i="27" s="1"/>
  <c r="B3" i="26"/>
  <c r="A3"/>
  <c r="B11" i="23"/>
  <c r="A11"/>
  <c r="B10"/>
  <c r="A10"/>
  <c r="B9"/>
  <c r="A9"/>
  <c r="B8"/>
  <c r="A8"/>
  <c r="B7"/>
  <c r="A7"/>
  <c r="B6"/>
  <c r="A6"/>
  <c r="B5"/>
  <c r="A5"/>
  <c r="B4"/>
  <c r="A4"/>
  <c r="B3"/>
  <c r="A3"/>
  <c r="BT10" i="24"/>
  <c r="BN10"/>
  <c r="BB10"/>
  <c r="AX10"/>
  <c r="AR10"/>
  <c r="AC10"/>
  <c r="I10"/>
  <c r="H10"/>
  <c r="G10"/>
  <c r="F10"/>
  <c r="D10"/>
  <c r="B10"/>
  <c r="A10"/>
  <c r="BT9"/>
  <c r="BN9"/>
  <c r="BB9"/>
  <c r="AX9"/>
  <c r="AR9"/>
  <c r="AC9"/>
  <c r="I9"/>
  <c r="H9"/>
  <c r="G9"/>
  <c r="F9"/>
  <c r="D9"/>
  <c r="B9"/>
  <c r="A9"/>
  <c r="BT8"/>
  <c r="BN8"/>
  <c r="BB8"/>
  <c r="AX8"/>
  <c r="AR8"/>
  <c r="AC8"/>
  <c r="I8"/>
  <c r="H8"/>
  <c r="G8"/>
  <c r="F8"/>
  <c r="D8"/>
  <c r="B8"/>
  <c r="A8"/>
  <c r="BT7"/>
  <c r="BN7"/>
  <c r="BB7"/>
  <c r="AX7"/>
  <c r="AR7"/>
  <c r="AC7"/>
  <c r="I7"/>
  <c r="G7"/>
  <c r="F7"/>
  <c r="D7"/>
  <c r="B7"/>
  <c r="A7"/>
  <c r="BT6"/>
  <c r="BN6"/>
  <c r="BB6"/>
  <c r="AX6"/>
  <c r="AR6"/>
  <c r="AC6"/>
  <c r="I6"/>
  <c r="G6"/>
  <c r="F6"/>
  <c r="E6"/>
  <c r="D6"/>
  <c r="B6"/>
  <c r="A6"/>
  <c r="BT5"/>
  <c r="BN5"/>
  <c r="BB5"/>
  <c r="AX5"/>
  <c r="AR5"/>
  <c r="AC5"/>
  <c r="I5"/>
  <c r="H5"/>
  <c r="G5"/>
  <c r="F5"/>
  <c r="D5"/>
  <c r="B5"/>
  <c r="A5"/>
  <c r="BT4"/>
  <c r="BN4"/>
  <c r="BB4"/>
  <c r="AX4"/>
  <c r="AR4"/>
  <c r="AC4"/>
  <c r="I4"/>
  <c r="H4"/>
  <c r="G4"/>
  <c r="F4"/>
  <c r="D4"/>
  <c r="B4"/>
  <c r="A4"/>
  <c r="BT3"/>
  <c r="BN3"/>
  <c r="BB3"/>
  <c r="AX3"/>
  <c r="AC3"/>
  <c r="I3"/>
  <c r="G3"/>
  <c r="F3"/>
  <c r="E3"/>
  <c r="D3"/>
  <c r="B3"/>
  <c r="A3"/>
  <c r="D11" i="9"/>
  <c r="C11"/>
  <c r="A11"/>
  <c r="D10"/>
  <c r="C10"/>
  <c r="A10"/>
  <c r="D9"/>
  <c r="C9"/>
  <c r="A9"/>
  <c r="D8"/>
  <c r="C8"/>
  <c r="A8"/>
  <c r="D7"/>
  <c r="C7"/>
  <c r="A7"/>
  <c r="D6"/>
  <c r="C6"/>
  <c r="A6"/>
  <c r="D5"/>
  <c r="C5"/>
  <c r="A5"/>
  <c r="D4"/>
  <c r="C4"/>
  <c r="A4"/>
  <c r="D3"/>
  <c r="C3"/>
  <c r="B3"/>
  <c r="A3"/>
  <c r="AJ11" i="5"/>
  <c r="E11"/>
  <c r="D11"/>
  <c r="C11"/>
  <c r="A11"/>
  <c r="AJ10"/>
  <c r="AF10"/>
  <c r="E10"/>
  <c r="D10"/>
  <c r="C10"/>
  <c r="A10"/>
  <c r="AJ9"/>
  <c r="E9"/>
  <c r="D9"/>
  <c r="C9"/>
  <c r="A9"/>
  <c r="AJ8"/>
  <c r="E8"/>
  <c r="D8"/>
  <c r="C8"/>
  <c r="A8"/>
  <c r="AJ7"/>
  <c r="E7"/>
  <c r="D7"/>
  <c r="C7"/>
  <c r="A7"/>
  <c r="AJ6"/>
  <c r="E6"/>
  <c r="D6"/>
  <c r="C6"/>
  <c r="A6"/>
  <c r="AJ5"/>
  <c r="E5"/>
  <c r="D5"/>
  <c r="C5"/>
  <c r="A5"/>
  <c r="AJ4"/>
  <c r="E4"/>
  <c r="D4"/>
  <c r="C4"/>
  <c r="A4"/>
  <c r="AJ3"/>
  <c r="E3"/>
  <c r="D3"/>
  <c r="C3"/>
  <c r="B3"/>
  <c r="A3"/>
  <c r="J11" i="1"/>
  <c r="N10"/>
  <c r="K10" i="9" s="1"/>
  <c r="J10" i="1"/>
  <c r="J9"/>
  <c r="N8"/>
  <c r="D8" i="23" s="1"/>
  <c r="J8" i="1"/>
  <c r="I8"/>
  <c r="J7"/>
  <c r="N6"/>
  <c r="K6" i="9" s="1"/>
  <c r="J6" i="1"/>
  <c r="I6"/>
  <c r="N5"/>
  <c r="K5" i="9" s="1"/>
  <c r="J5" i="1"/>
  <c r="J4"/>
  <c r="I4"/>
  <c r="J3"/>
  <c r="BT11" i="24"/>
  <c r="BN11"/>
  <c r="BB11"/>
  <c r="AX11"/>
  <c r="AR11"/>
  <c r="AC11"/>
  <c r="I11"/>
  <c r="G11"/>
  <c r="F11"/>
  <c r="E11"/>
  <c r="D11"/>
  <c r="C11"/>
  <c r="B11"/>
  <c r="A11"/>
  <c r="K11" i="15"/>
  <c r="C11"/>
  <c r="B11"/>
  <c r="A11"/>
  <c r="K10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C11" i="27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D10" i="26" l="1"/>
  <c r="D10" i="27" s="1"/>
  <c r="P11" i="14"/>
  <c r="G11" i="1" s="1"/>
  <c r="P5" i="14"/>
  <c r="G5" i="1" s="1"/>
  <c r="P9" i="14"/>
  <c r="G9" i="1" s="1"/>
  <c r="AF8" i="5"/>
  <c r="AF4"/>
  <c r="D7" i="26"/>
  <c r="D4"/>
  <c r="D4" i="27" s="1"/>
  <c r="BV11" i="24"/>
  <c r="Q11" i="9" s="1"/>
  <c r="G11" i="5" s="1"/>
  <c r="BV7" i="24"/>
  <c r="Q7" i="9" s="1"/>
  <c r="G7" i="5" s="1"/>
  <c r="BV3" i="24"/>
  <c r="Q3" i="9" s="1"/>
  <c r="G3" i="5" s="1"/>
  <c r="L8" i="16"/>
  <c r="K8"/>
  <c r="P6" i="14"/>
  <c r="G6" i="1" s="1"/>
  <c r="P10" i="14"/>
  <c r="G10" i="1" s="1"/>
  <c r="P7" i="14"/>
  <c r="G7" i="1" s="1"/>
  <c r="P3" i="14"/>
  <c r="G3" i="1" s="1"/>
  <c r="AF11" i="5"/>
  <c r="N3" i="1"/>
  <c r="K3" i="9" s="1"/>
  <c r="F10" i="27"/>
  <c r="E3"/>
  <c r="AE6" i="26"/>
  <c r="AG6" s="1"/>
  <c r="P6" i="9" s="1"/>
  <c r="D6" i="27"/>
  <c r="D3" i="26"/>
  <c r="E6" i="27"/>
  <c r="D8" i="26"/>
  <c r="D8" i="27" s="1"/>
  <c r="D11" i="26"/>
  <c r="AE11" s="1"/>
  <c r="AG11" s="1"/>
  <c r="J11" i="5" s="1"/>
  <c r="K11" s="1"/>
  <c r="F6" i="27"/>
  <c r="D7"/>
  <c r="AE7" i="26"/>
  <c r="AG7" s="1"/>
  <c r="H4" i="13"/>
  <c r="I4"/>
  <c r="H8"/>
  <c r="I8"/>
  <c r="H3"/>
  <c r="I3"/>
  <c r="H7"/>
  <c r="I7"/>
  <c r="H11"/>
  <c r="I11"/>
  <c r="H6"/>
  <c r="I6"/>
  <c r="H10"/>
  <c r="I10"/>
  <c r="H5"/>
  <c r="I5"/>
  <c r="H9"/>
  <c r="I9"/>
  <c r="P4" i="14"/>
  <c r="G4" i="1" s="1"/>
  <c r="P8" i="14"/>
  <c r="G8" i="1" s="1"/>
  <c r="L4" i="16"/>
  <c r="K4"/>
  <c r="P7"/>
  <c r="N7" s="1"/>
  <c r="F4" i="1"/>
  <c r="P3" i="16"/>
  <c r="N3" s="1"/>
  <c r="P11"/>
  <c r="N11" s="1"/>
  <c r="P4"/>
  <c r="N4" s="1"/>
  <c r="J6"/>
  <c r="K6"/>
  <c r="L6"/>
  <c r="P9"/>
  <c r="N9" s="1"/>
  <c r="K5"/>
  <c r="L5"/>
  <c r="J5"/>
  <c r="P8"/>
  <c r="N8" s="1"/>
  <c r="K9"/>
  <c r="J9"/>
  <c r="L9"/>
  <c r="P5"/>
  <c r="N5" s="1"/>
  <c r="J10"/>
  <c r="K10"/>
  <c r="L10"/>
  <c r="L3"/>
  <c r="L7"/>
  <c r="L11"/>
  <c r="BV4" i="24"/>
  <c r="Q4" i="9" s="1"/>
  <c r="G4" i="5" s="1"/>
  <c r="K3" i="16"/>
  <c r="J4"/>
  <c r="P6"/>
  <c r="N6" s="1"/>
  <c r="K7"/>
  <c r="J8"/>
  <c r="P10"/>
  <c r="N10" s="1"/>
  <c r="K11"/>
  <c r="BV8" i="24"/>
  <c r="Q8" i="9" s="1"/>
  <c r="G8" i="5" s="1"/>
  <c r="J3" i="16"/>
  <c r="J7"/>
  <c r="J11"/>
  <c r="BV5" i="24"/>
  <c r="Q5" i="9" s="1"/>
  <c r="G5" i="5" s="1"/>
  <c r="BU10" i="24"/>
  <c r="R10" i="9" s="1"/>
  <c r="L10" i="5" s="1"/>
  <c r="M10" s="1"/>
  <c r="BV9" i="24"/>
  <c r="Q9" i="9" s="1"/>
  <c r="G9" i="5" s="1"/>
  <c r="BU6" i="24"/>
  <c r="R6" i="9" s="1"/>
  <c r="L6" i="5" s="1"/>
  <c r="M6" s="1"/>
  <c r="BV10" i="24"/>
  <c r="Q10" i="9" s="1"/>
  <c r="G10" i="5" s="1"/>
  <c r="BU4" i="24"/>
  <c r="R4" i="9" s="1"/>
  <c r="L4" i="5" s="1"/>
  <c r="M4" s="1"/>
  <c r="BU8" i="24"/>
  <c r="R8" i="9" s="1"/>
  <c r="L8" i="5" s="1"/>
  <c r="M8" s="1"/>
  <c r="BV6" i="24"/>
  <c r="Q6" i="9" s="1"/>
  <c r="G6" i="5" s="1"/>
  <c r="BU3" i="24"/>
  <c r="R3" i="9" s="1"/>
  <c r="L3" i="5" s="1"/>
  <c r="M3" s="1"/>
  <c r="BU5" i="24"/>
  <c r="R5" i="9" s="1"/>
  <c r="L5" i="5" s="1"/>
  <c r="M5" s="1"/>
  <c r="BU7" i="24"/>
  <c r="R7" i="9" s="1"/>
  <c r="L7" i="5" s="1"/>
  <c r="M7" s="1"/>
  <c r="BU9" i="24"/>
  <c r="R9" i="9" s="1"/>
  <c r="L9" i="5" s="1"/>
  <c r="M9" s="1"/>
  <c r="D5" i="23"/>
  <c r="N7" i="1"/>
  <c r="K8" i="9"/>
  <c r="D9" i="23"/>
  <c r="D10"/>
  <c r="E4" i="27"/>
  <c r="D5" i="26"/>
  <c r="E8" i="27"/>
  <c r="D9" i="26"/>
  <c r="D6" i="23"/>
  <c r="F5" i="27"/>
  <c r="F9"/>
  <c r="N4" i="1"/>
  <c r="D11" i="23"/>
  <c r="E7" i="27"/>
  <c r="BU11" i="24"/>
  <c r="R11" i="9" s="1"/>
  <c r="L11" i="5" s="1"/>
  <c r="M11" s="1"/>
  <c r="F11" i="27"/>
  <c r="O11" i="16" l="1"/>
  <c r="M11" s="1"/>
  <c r="H11" i="1" s="1"/>
  <c r="O8" i="16"/>
  <c r="M8" s="1"/>
  <c r="H8" i="1" s="1"/>
  <c r="AE5" i="26"/>
  <c r="AG5" s="1"/>
  <c r="J5" i="5" s="1"/>
  <c r="K5" s="1"/>
  <c r="AE10" i="26"/>
  <c r="AG10" s="1"/>
  <c r="P7" i="9"/>
  <c r="J7" i="5"/>
  <c r="K7" s="1"/>
  <c r="AE3" i="26"/>
  <c r="AG3" s="1"/>
  <c r="D3" i="27"/>
  <c r="AE4" i="26"/>
  <c r="AG4" s="1"/>
  <c r="J4" i="5" s="1"/>
  <c r="P11" i="9"/>
  <c r="J6" i="5"/>
  <c r="K6" s="1"/>
  <c r="L9" i="13"/>
  <c r="K9"/>
  <c r="L6"/>
  <c r="K6"/>
  <c r="V6" i="27"/>
  <c r="G6"/>
  <c r="G4"/>
  <c r="V4"/>
  <c r="L5" i="13"/>
  <c r="K5"/>
  <c r="L10"/>
  <c r="K10"/>
  <c r="L11"/>
  <c r="K11"/>
  <c r="L3"/>
  <c r="K3"/>
  <c r="L8"/>
  <c r="K8"/>
  <c r="L7"/>
  <c r="K7"/>
  <c r="L4"/>
  <c r="K4"/>
  <c r="V10" i="27"/>
  <c r="G10"/>
  <c r="V8"/>
  <c r="G8"/>
  <c r="O9" i="16"/>
  <c r="Q9" s="1"/>
  <c r="O4"/>
  <c r="M4" s="1"/>
  <c r="H4" i="1" s="1"/>
  <c r="O7" i="16"/>
  <c r="O10"/>
  <c r="O5"/>
  <c r="O6"/>
  <c r="Q11"/>
  <c r="O3"/>
  <c r="K4" i="9"/>
  <c r="D4" i="23"/>
  <c r="AE8" i="26"/>
  <c r="AG8" s="1"/>
  <c r="D9" i="27"/>
  <c r="AE9" i="26"/>
  <c r="D7" i="23"/>
  <c r="K7" i="9"/>
  <c r="D5" i="27"/>
  <c r="V5"/>
  <c r="G5"/>
  <c r="G11"/>
  <c r="V11"/>
  <c r="V3"/>
  <c r="G3"/>
  <c r="V9"/>
  <c r="G9"/>
  <c r="D11"/>
  <c r="E9"/>
  <c r="V7"/>
  <c r="G7"/>
  <c r="M34" i="1"/>
  <c r="L34"/>
  <c r="J34"/>
  <c r="I34"/>
  <c r="H34"/>
  <c r="G34"/>
  <c r="N12" i="4"/>
  <c r="O10" i="13" l="1"/>
  <c r="M10" s="1"/>
  <c r="E10" i="1" s="1"/>
  <c r="O6" i="13"/>
  <c r="M6" s="1"/>
  <c r="E6" i="1" s="1"/>
  <c r="Q4" i="16"/>
  <c r="Q8"/>
  <c r="O3" i="13"/>
  <c r="M3" s="1"/>
  <c r="E3" i="1" s="1"/>
  <c r="P5" i="9"/>
  <c r="P10"/>
  <c r="J10" i="5"/>
  <c r="K10" s="1"/>
  <c r="O9" i="13"/>
  <c r="M9" s="1"/>
  <c r="E9" i="1" s="1"/>
  <c r="P4" i="9"/>
  <c r="O11" i="13"/>
  <c r="M11" s="1"/>
  <c r="P3" i="9"/>
  <c r="J3" i="5"/>
  <c r="K3" s="1"/>
  <c r="O7" i="13"/>
  <c r="M7" s="1"/>
  <c r="E7" i="1" s="1"/>
  <c r="O8" i="13"/>
  <c r="L8" i="9" s="1"/>
  <c r="O8" s="1"/>
  <c r="F8" i="5" s="1"/>
  <c r="H8" s="1"/>
  <c r="I8" s="1"/>
  <c r="O5" i="13"/>
  <c r="M5" s="1"/>
  <c r="E5" i="1" s="1"/>
  <c r="L11" i="9"/>
  <c r="O11" s="1"/>
  <c r="F11" i="5" s="1"/>
  <c r="H11" s="1"/>
  <c r="I11" s="1"/>
  <c r="I4" i="27"/>
  <c r="W4"/>
  <c r="X10"/>
  <c r="J10"/>
  <c r="W6"/>
  <c r="I6"/>
  <c r="X4"/>
  <c r="J4"/>
  <c r="X8"/>
  <c r="J8"/>
  <c r="W10"/>
  <c r="I10"/>
  <c r="O4" i="13"/>
  <c r="M4" s="1"/>
  <c r="E4" i="1" s="1"/>
  <c r="L4" s="1"/>
  <c r="W8" i="27"/>
  <c r="I8"/>
  <c r="X6"/>
  <c r="J6"/>
  <c r="M9" i="16"/>
  <c r="H9" i="1" s="1"/>
  <c r="Q3" i="16"/>
  <c r="M3"/>
  <c r="H3" i="1" s="1"/>
  <c r="Q6" i="16"/>
  <c r="M6"/>
  <c r="H6" i="1" s="1"/>
  <c r="Q5" i="16"/>
  <c r="M5"/>
  <c r="H5" i="1" s="1"/>
  <c r="Q7" i="16"/>
  <c r="M7"/>
  <c r="H7" i="1" s="1"/>
  <c r="Q10" i="16"/>
  <c r="L10" i="9"/>
  <c r="O10" s="1"/>
  <c r="F10" i="5" s="1"/>
  <c r="H10" s="1"/>
  <c r="M10" i="16"/>
  <c r="H10" i="1" s="1"/>
  <c r="J8" i="5"/>
  <c r="P8" i="9"/>
  <c r="K4" i="5"/>
  <c r="AG9" i="26"/>
  <c r="W5" i="27"/>
  <c r="I5"/>
  <c r="W11"/>
  <c r="I11"/>
  <c r="X5"/>
  <c r="J5"/>
  <c r="J11"/>
  <c r="X11"/>
  <c r="J3"/>
  <c r="X3"/>
  <c r="X9"/>
  <c r="J9"/>
  <c r="J7"/>
  <c r="X7"/>
  <c r="I3"/>
  <c r="W3"/>
  <c r="W9"/>
  <c r="I9"/>
  <c r="I7"/>
  <c r="W7"/>
  <c r="N34" i="1"/>
  <c r="L10" l="1"/>
  <c r="O10" s="1"/>
  <c r="N10" i="9" s="1"/>
  <c r="N10" i="5" s="1"/>
  <c r="O10" s="1"/>
  <c r="L6" i="1"/>
  <c r="C6" i="23" s="1"/>
  <c r="E6" s="1"/>
  <c r="L9" i="1"/>
  <c r="O9" s="1"/>
  <c r="N9" i="9" s="1"/>
  <c r="L3"/>
  <c r="O3" s="1"/>
  <c r="F3" i="5" s="1"/>
  <c r="H3" s="1"/>
  <c r="I3" s="1"/>
  <c r="L6" i="9"/>
  <c r="O6" s="1"/>
  <c r="F6" i="5" s="1"/>
  <c r="H6" s="1"/>
  <c r="I6" s="1"/>
  <c r="L9" i="9"/>
  <c r="O9" s="1"/>
  <c r="F9" i="5" s="1"/>
  <c r="H9" s="1"/>
  <c r="I9" s="1"/>
  <c r="L5" i="1"/>
  <c r="L7"/>
  <c r="M8" i="13"/>
  <c r="E8" i="1" s="1"/>
  <c r="L8" s="1"/>
  <c r="AC8" i="5" s="1"/>
  <c r="L7" i="9"/>
  <c r="O7" s="1"/>
  <c r="F7" i="5" s="1"/>
  <c r="H7" s="1"/>
  <c r="L5" i="9"/>
  <c r="O5" s="1"/>
  <c r="F5" i="5" s="1"/>
  <c r="H5" s="1"/>
  <c r="C4" i="23"/>
  <c r="E4" s="1"/>
  <c r="O4" i="1"/>
  <c r="N4" i="9" s="1"/>
  <c r="L4"/>
  <c r="O4" s="1"/>
  <c r="F4" i="5" s="1"/>
  <c r="H4" s="1"/>
  <c r="I10"/>
  <c r="L3" i="1"/>
  <c r="O6"/>
  <c r="N6" i="9" s="1"/>
  <c r="P9"/>
  <c r="J9" i="5"/>
  <c r="K8"/>
  <c r="E11" i="1"/>
  <c r="L11" s="1"/>
  <c r="AC11" i="5" s="1"/>
  <c r="O34" i="1"/>
  <c r="P34" s="1"/>
  <c r="AC10" i="5" l="1"/>
  <c r="AD10" s="1"/>
  <c r="C10" i="23"/>
  <c r="E10" s="1"/>
  <c r="N6" i="5"/>
  <c r="O6" s="1"/>
  <c r="N9"/>
  <c r="O9" s="1"/>
  <c r="C9" i="23"/>
  <c r="E9" s="1"/>
  <c r="O8" i="1"/>
  <c r="N8" i="9" s="1"/>
  <c r="N8" i="5" s="1"/>
  <c r="O8" s="1"/>
  <c r="AC9"/>
  <c r="AG9" s="1"/>
  <c r="U9" s="1"/>
  <c r="V9" s="1"/>
  <c r="C8" i="23"/>
  <c r="E8" s="1"/>
  <c r="AC5" i="5"/>
  <c r="AG5" s="1"/>
  <c r="AC6"/>
  <c r="AG6" s="1"/>
  <c r="AC4"/>
  <c r="C7" i="23"/>
  <c r="E7" s="1"/>
  <c r="AC7" i="5"/>
  <c r="AG7" s="1"/>
  <c r="O5" i="1"/>
  <c r="N5" i="9" s="1"/>
  <c r="N5" i="5" s="1"/>
  <c r="O5" s="1"/>
  <c r="C5" i="23"/>
  <c r="E5" s="1"/>
  <c r="O3" i="1"/>
  <c r="N3" i="9" s="1"/>
  <c r="N3" i="5" s="1"/>
  <c r="O3" s="1"/>
  <c r="AC3"/>
  <c r="AG3" s="1"/>
  <c r="AD8"/>
  <c r="AG8"/>
  <c r="O7" i="1"/>
  <c r="N7" i="9" s="1"/>
  <c r="N7" i="5" s="1"/>
  <c r="O7" s="1"/>
  <c r="I7"/>
  <c r="N4"/>
  <c r="O4" s="1"/>
  <c r="I5"/>
  <c r="I4"/>
  <c r="AG10"/>
  <c r="O11" i="1"/>
  <c r="N11" i="9" s="1"/>
  <c r="N11" i="5" s="1"/>
  <c r="O11" s="1"/>
  <c r="C11" i="23"/>
  <c r="E11" s="1"/>
  <c r="K9" i="5"/>
  <c r="Q34" i="1"/>
  <c r="R34" s="1"/>
  <c r="AH9" i="5" l="1"/>
  <c r="AD9"/>
  <c r="AD6"/>
  <c r="W9"/>
  <c r="X9" s="1"/>
  <c r="U10"/>
  <c r="V10" s="1"/>
  <c r="AH8"/>
  <c r="U8"/>
  <c r="V8" s="1"/>
  <c r="U5"/>
  <c r="V5" s="1"/>
  <c r="U6"/>
  <c r="V6" s="1"/>
  <c r="U7"/>
  <c r="V7" s="1"/>
  <c r="U3"/>
  <c r="V3" s="1"/>
  <c r="AD7"/>
  <c r="AD5"/>
  <c r="AD3"/>
  <c r="AD4"/>
  <c r="AG4"/>
  <c r="AH6"/>
  <c r="AH10"/>
  <c r="AG11"/>
  <c r="AD11"/>
  <c r="AH3"/>
  <c r="AH5"/>
  <c r="AH7"/>
  <c r="W5" l="1"/>
  <c r="X5" s="1"/>
  <c r="W6"/>
  <c r="X6" s="1"/>
  <c r="W8"/>
  <c r="X8" s="1"/>
  <c r="U11"/>
  <c r="V11" s="1"/>
  <c r="U4"/>
  <c r="V4" s="1"/>
  <c r="W7"/>
  <c r="X7" s="1"/>
  <c r="W10"/>
  <c r="X10" s="1"/>
  <c r="W3"/>
  <c r="X3" s="1"/>
  <c r="AH4"/>
  <c r="AH11"/>
  <c r="BO12" i="24"/>
  <c r="BP12"/>
  <c r="BQ12"/>
  <c r="BR12"/>
  <c r="BS12"/>
  <c r="W11" i="5" l="1"/>
  <c r="X11" s="1"/>
  <c r="W4"/>
  <c r="X4" s="1"/>
  <c r="BT12" i="24"/>
  <c r="V12" i="5" l="1"/>
  <c r="U12"/>
  <c r="O12" i="24"/>
  <c r="AO12"/>
  <c r="AP12"/>
  <c r="S12"/>
  <c r="T12" i="23"/>
  <c r="Q12" i="24"/>
  <c r="R12"/>
  <c r="U12" i="9"/>
  <c r="V12"/>
  <c r="W12"/>
  <c r="X12"/>
  <c r="R12" i="5" l="1"/>
  <c r="AD12" i="16" l="1"/>
  <c r="AE12"/>
  <c r="AF12"/>
  <c r="AH12"/>
  <c r="AI12"/>
  <c r="AL12"/>
  <c r="AM12"/>
  <c r="M12" i="9"/>
  <c r="D12" i="15" l="1"/>
  <c r="E12"/>
  <c r="F12"/>
  <c r="G12"/>
  <c r="H12"/>
  <c r="I12"/>
  <c r="J12"/>
  <c r="K12" l="1"/>
  <c r="AB12" i="5" l="1"/>
  <c r="Y12"/>
  <c r="C11" i="28" l="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2" i="10"/>
  <c r="Q12" l="1"/>
  <c r="O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2" l="1"/>
  <c r="A11" i="8"/>
  <c r="A10"/>
  <c r="A9"/>
  <c r="A8"/>
  <c r="A7"/>
  <c r="A6"/>
  <c r="A5"/>
  <c r="A4"/>
  <c r="A3"/>
  <c r="T12" i="9" l="1"/>
  <c r="S12"/>
  <c r="J12" l="1"/>
  <c r="I12"/>
  <c r="H12"/>
  <c r="G12"/>
  <c r="F12"/>
  <c r="E12"/>
  <c r="BM12" i="24" l="1"/>
  <c r="BJ12"/>
  <c r="BI12"/>
  <c r="BH12"/>
  <c r="BG12"/>
  <c r="BF12"/>
  <c r="BE12"/>
  <c r="BD12"/>
  <c r="BC12"/>
  <c r="BA12"/>
  <c r="AZ12"/>
  <c r="AY12"/>
  <c r="AW12"/>
  <c r="AV12"/>
  <c r="AU12"/>
  <c r="AT12"/>
  <c r="AS12"/>
  <c r="AQ12"/>
  <c r="AN12"/>
  <c r="AM12"/>
  <c r="AL12"/>
  <c r="AK12"/>
  <c r="AJ12"/>
  <c r="AI12"/>
  <c r="AH12"/>
  <c r="AG12"/>
  <c r="AF12"/>
  <c r="AE12"/>
  <c r="AB12"/>
  <c r="AA12"/>
  <c r="Z12"/>
  <c r="Y12"/>
  <c r="X12"/>
  <c r="W12"/>
  <c r="V12"/>
  <c r="U12"/>
  <c r="T12"/>
  <c r="P12"/>
  <c r="N12"/>
  <c r="M12"/>
  <c r="L12"/>
  <c r="K12"/>
  <c r="J12"/>
  <c r="C21" i="23"/>
  <c r="S12"/>
  <c r="R12"/>
  <c r="Q12"/>
  <c r="P12"/>
  <c r="O12"/>
  <c r="N12"/>
  <c r="M12"/>
  <c r="L12"/>
  <c r="K12"/>
  <c r="J12"/>
  <c r="I12"/>
  <c r="BB12" i="24" l="1"/>
  <c r="AX12"/>
  <c r="BN12"/>
  <c r="AR12"/>
  <c r="AC12"/>
  <c r="G12"/>
  <c r="F12" s="1"/>
  <c r="D12"/>
  <c r="I12"/>
  <c r="Q12" i="9" l="1"/>
  <c r="G12" i="5"/>
  <c r="L12" i="15" l="1"/>
  <c r="A12" i="27" l="1"/>
  <c r="AH12" i="26"/>
  <c r="A12"/>
  <c r="Q12" i="20" l="1"/>
  <c r="O12"/>
  <c r="N12"/>
  <c r="M12"/>
  <c r="L12"/>
  <c r="K12"/>
  <c r="J12"/>
  <c r="I12"/>
  <c r="E12"/>
  <c r="BI12" i="4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Q12"/>
  <c r="AP12"/>
  <c r="AN12"/>
  <c r="AM12"/>
  <c r="AL12"/>
  <c r="AJ12"/>
  <c r="AI12"/>
  <c r="AH12"/>
  <c r="AG12"/>
  <c r="AF12"/>
  <c r="AE12"/>
  <c r="AC12"/>
  <c r="AB12"/>
  <c r="AA12"/>
  <c r="Z12"/>
  <c r="Y12"/>
  <c r="W12"/>
  <c r="U12"/>
  <c r="R12"/>
  <c r="Q12"/>
  <c r="P12"/>
  <c r="M12"/>
  <c r="L12"/>
  <c r="K12"/>
  <c r="G12"/>
  <c r="F12"/>
  <c r="E12"/>
  <c r="AF12" i="5" l="1"/>
  <c r="AE12"/>
  <c r="H12" i="24"/>
  <c r="P12" i="20"/>
  <c r="E12" i="24"/>
  <c r="O12" i="4"/>
  <c r="H12"/>
  <c r="AC12" i="16"/>
  <c r="AA12"/>
  <c r="Y12"/>
  <c r="X12"/>
  <c r="W12"/>
  <c r="V12"/>
  <c r="U12"/>
  <c r="T12"/>
  <c r="S12"/>
  <c r="R12"/>
  <c r="D12" i="26" l="1"/>
  <c r="M12"/>
  <c r="G12" i="16"/>
  <c r="F12"/>
  <c r="G12" i="12" l="1"/>
  <c r="AB12" i="16" l="1"/>
  <c r="R8" i="10"/>
  <c r="AN12" i="16" l="1"/>
  <c r="R3" i="10"/>
  <c r="R5"/>
  <c r="J12" i="16"/>
  <c r="R11" i="10"/>
  <c r="R6"/>
  <c r="R9"/>
  <c r="R7"/>
  <c r="R10"/>
  <c r="R4"/>
  <c r="L12" i="16"/>
  <c r="K12"/>
  <c r="I12"/>
  <c r="C12" i="24"/>
  <c r="H12" i="16"/>
  <c r="F12" i="12"/>
  <c r="P12" i="16" l="1"/>
  <c r="O12"/>
  <c r="BU12" i="24"/>
  <c r="R12" i="9"/>
  <c r="F12" i="13"/>
  <c r="E12"/>
  <c r="D12"/>
  <c r="N12" i="16" l="1"/>
  <c r="Q12"/>
  <c r="R12" i="10"/>
  <c r="M12" i="16"/>
  <c r="K11" i="25" l="1"/>
  <c r="J11"/>
  <c r="I11"/>
  <c r="H11"/>
  <c r="G11"/>
  <c r="F11"/>
  <c r="E11"/>
  <c r="D11"/>
  <c r="A11"/>
  <c r="M12" i="1"/>
  <c r="K12"/>
  <c r="P12" i="14" l="1"/>
  <c r="F12" i="1" l="1"/>
  <c r="I12" l="1"/>
  <c r="J12"/>
  <c r="G12" l="1"/>
  <c r="H12" l="1"/>
  <c r="N12" i="13" l="1"/>
  <c r="AF12" i="26"/>
  <c r="M12" i="5" l="1"/>
  <c r="L12"/>
  <c r="D12" i="27"/>
  <c r="E12"/>
  <c r="V12" i="26"/>
  <c r="G12" i="13"/>
  <c r="H12" l="1"/>
  <c r="AG12" i="26"/>
  <c r="J12" i="13"/>
  <c r="AE12" i="26"/>
  <c r="I12" i="13"/>
  <c r="F12" i="27"/>
  <c r="P12" i="9" l="1"/>
  <c r="L12" i="13"/>
  <c r="K12"/>
  <c r="K12" i="5"/>
  <c r="J12"/>
  <c r="H12" i="27"/>
  <c r="G12"/>
  <c r="J12" l="1"/>
  <c r="I12"/>
  <c r="O12" i="13"/>
  <c r="L12" i="9" l="1"/>
  <c r="M12" i="13"/>
  <c r="P5" i="10"/>
  <c r="P11"/>
  <c r="P8"/>
  <c r="P3"/>
  <c r="P7"/>
  <c r="P6"/>
  <c r="P9"/>
  <c r="P4"/>
  <c r="P10"/>
  <c r="L12" i="1" l="1"/>
  <c r="E12"/>
  <c r="N12"/>
  <c r="H12" i="5"/>
  <c r="O12" i="9"/>
  <c r="F12" i="5"/>
  <c r="AD12" l="1"/>
  <c r="E12" i="23"/>
  <c r="K12" i="9"/>
  <c r="O12" i="5"/>
  <c r="I12"/>
  <c r="P12" i="10"/>
  <c r="AC12" i="5"/>
  <c r="C12" i="23"/>
  <c r="O12" i="1"/>
  <c r="N12" i="5" l="1"/>
  <c r="D12" i="23"/>
  <c r="AA12" i="5"/>
  <c r="AH12"/>
  <c r="T12"/>
  <c r="AG12"/>
  <c r="AJ12"/>
  <c r="N12" i="9"/>
  <c r="P12" i="5"/>
  <c r="Q12"/>
  <c r="X12" l="1"/>
  <c r="Z12"/>
  <c r="W12" l="1"/>
</calcChain>
</file>

<file path=xl/sharedStrings.xml><?xml version="1.0" encoding="utf-8"?>
<sst xmlns="http://schemas.openxmlformats.org/spreadsheetml/2006/main" count="985" uniqueCount="522">
  <si>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</si>
  <si>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</si>
  <si>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</si>
  <si>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</si>
  <si>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</si>
  <si>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</si>
  <si>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</si>
  <si>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</si>
  <si>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</si>
  <si>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</si>
  <si>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</si>
  <si>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</si>
  <si>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</si>
  <si>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</si>
  <si>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</si>
  <si>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</si>
  <si>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</si>
  <si>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</si>
  <si>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</si>
  <si>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</si>
  <si>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</si>
  <si>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</si>
  <si>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</si>
  <si>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</si>
  <si>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</si>
  <si>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</si>
  <si>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</si>
  <si>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</si>
  <si>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</si>
  <si>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</si>
  <si>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</si>
  <si>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</si>
  <si>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</si>
  <si>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</si>
  <si>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</si>
  <si>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</si>
  <si>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</si>
  <si>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</si>
  <si>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</si>
  <si>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</si>
  <si>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</si>
  <si>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</si>
  <si>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</si>
  <si>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</si>
  <si>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</si>
  <si>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</si>
  <si>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</si>
  <si>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</si>
  <si>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</si>
  <si>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</si>
  <si>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</si>
  <si>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</si>
  <si>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</si>
  <si>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</si>
  <si>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</si>
  <si>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</si>
  <si>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</si>
  <si>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</si>
  <si>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</si>
  <si>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</si>
  <si>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</si>
  <si>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</si>
  <si>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</si>
  <si>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</si>
  <si>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</si>
  <si>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</si>
  <si>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</si>
  <si>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</si>
  <si>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</si>
  <si>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</si>
  <si>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</si>
  <si>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</si>
  <si>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</si>
  <si>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</si>
  <si>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</si>
  <si>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</si>
  <si>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</si>
  <si>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</si>
  <si>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</si>
  <si>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</si>
  <si>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</si>
  <si>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</si>
  <si>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</si>
  <si>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</si>
  <si>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</si>
  <si>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</si>
  <si>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</si>
  <si>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</si>
  <si>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</si>
  <si>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</si>
  <si>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</si>
  <si>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</si>
  <si>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</si>
  <si>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</si>
  <si>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</si>
  <si>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</si>
  <si>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</si>
  <si>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</si>
  <si>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</si>
  <si>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</si>
  <si>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</si>
  <si>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</si>
  <si>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</si>
  <si>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</si>
  <si>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</si>
  <si>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</si>
  <si>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</si>
  <si>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</si>
  <si>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</si>
  <si>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</si>
  <si>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</si>
  <si>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</si>
  <si>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</si>
  <si>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</si>
  <si>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</si>
  <si>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</si>
  <si>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</si>
  <si>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</si>
  <si>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</si>
  <si>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</si>
  <si>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</si>
  <si>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</si>
  <si>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</si>
  <si>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</si>
  <si>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</si>
  <si>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</si>
  <si>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</si>
  <si>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</si>
  <si>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</si>
  <si>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</si>
  <si>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</si>
  <si>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</si>
  <si>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</si>
  <si>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</si>
  <si>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</si>
  <si>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</si>
  <si>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</si>
  <si>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</si>
  <si>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</si>
  <si>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</si>
  <si>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</si>
  <si>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</si>
  <si>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</si>
  <si>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</si>
  <si>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</si>
  <si>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</si>
  <si>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</si>
  <si>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</si>
  <si>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</si>
  <si>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</si>
  <si>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</si>
  <si>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</si>
  <si>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</si>
  <si>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</si>
  <si>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</si>
  <si>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</si>
  <si>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</si>
  <si>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</si>
  <si>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</si>
  <si>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</si>
  <si>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</si>
  <si>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</si>
  <si>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</si>
  <si>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</si>
  <si>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</si>
  <si>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</si>
  <si>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</si>
  <si>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</si>
  <si>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</si>
  <si>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</si>
  <si>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</si>
  <si>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</si>
  <si>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</si>
  <si>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</si>
  <si>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</si>
  <si>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</si>
  <si>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</si>
  <si>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</si>
  <si>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</si>
  <si>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</si>
  <si>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</si>
  <si>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</si>
  <si>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</si>
  <si>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</si>
  <si>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</si>
  <si>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</si>
  <si>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</si>
  <si>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</si>
  <si>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</si>
  <si>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</si>
  <si>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</si>
  <si>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</si>
  <si>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</si>
  <si>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</si>
  <si>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</si>
  <si>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</si>
  <si>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</si>
  <si>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</si>
  <si>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</si>
  <si>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</si>
  <si>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</si>
  <si>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</si>
  <si>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</si>
  <si>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</si>
  <si>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</si>
  <si>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</si>
  <si>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</si>
  <si>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</si>
  <si>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</si>
  <si>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</si>
  <si>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</si>
  <si>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</si>
  <si>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</si>
  <si>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</si>
  <si>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</si>
  <si>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</si>
  <si>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</si>
  <si>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</si>
  <si>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</si>
  <si>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</si>
  <si>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</si>
  <si>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</si>
  <si>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</si>
  <si>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</si>
  <si>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</si>
  <si>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</si>
  <si>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</si>
  <si>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</si>
  <si>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</si>
  <si>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</si>
  <si>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</si>
  <si>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</si>
  <si>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</si>
  <si>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</si>
  <si>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</si>
  <si>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</si>
  <si>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</si>
  <si>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</si>
  <si>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</si>
  <si>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</si>
  <si>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</si>
  <si>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</si>
  <si>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</si>
  <si>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</si>
  <si>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</si>
  <si>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</si>
  <si>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</si>
  <si>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</si>
  <si>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</si>
  <si>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</si>
  <si>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</si>
  <si>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</si>
  <si>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</si>
  <si>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</si>
  <si>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</si>
  <si>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</si>
  <si>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</si>
  <si>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</si>
  <si>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</si>
  <si>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</si>
  <si>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</si>
  <si>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</si>
  <si>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</si>
  <si>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</si>
  <si>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</si>
  <si>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</si>
  <si>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</si>
  <si>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</si>
  <si>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</si>
  <si>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</si>
  <si>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</si>
  <si>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</si>
  <si>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</si>
  <si>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</si>
  <si>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</si>
  <si>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</si>
  <si>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</si>
  <si>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</si>
  <si>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</si>
  <si>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</si>
  <si>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</si>
  <si>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</si>
  <si>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</si>
  <si>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</si>
  <si>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</si>
  <si>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</si>
  <si>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</si>
  <si>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</si>
  <si>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</si>
  <si>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</si>
  <si>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</si>
  <si>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</si>
  <si>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</si>
  <si>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</si>
  <si>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</si>
  <si>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</si>
  <si>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</si>
  <si>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</si>
  <si>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</si>
  <si>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</si>
  <si>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</si>
  <si>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</si>
  <si>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</si>
  <si>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</si>
  <si>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</si>
  <si>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</si>
  <si>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</si>
  <si>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</si>
  <si>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</si>
  <si>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</si>
  <si>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</si>
  <si>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</si>
  <si>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</si>
  <si>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</si>
  <si>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</si>
  <si>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</si>
  <si>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</si>
  <si>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</si>
  <si>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</si>
  <si>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</si>
  <si>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</si>
  <si>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</si>
  <si>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</si>
  <si>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</si>
  <si>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</si>
  <si>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</si>
  <si>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</si>
  <si>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</si>
  <si>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</si>
  <si>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</si>
  <si>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</si>
  <si>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</si>
  <si>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</si>
  <si>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</si>
  <si>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</si>
  <si>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</si>
  <si>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</si>
  <si>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</si>
  <si>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</si>
  <si>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</si>
  <si>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</si>
  <si>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</si>
  <si>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</si>
  <si>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</si>
  <si>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</si>
  <si>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</si>
  <si>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</si>
  <si>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</si>
  <si>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</si>
  <si>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</si>
  <si>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</si>
  <si>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</si>
  <si>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</si>
  <si>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</si>
  <si>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</si>
  <si>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</si>
  <si>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</si>
  <si>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</si>
  <si>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</si>
  <si>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</si>
  <si>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</si>
  <si>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</si>
  <si>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</si>
  <si>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</si>
  <si>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</si>
  <si>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</si>
  <si>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</si>
  <si>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</si>
  <si>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</si>
  <si>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</si>
  <si>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</si>
  <si>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</si>
  <si>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</si>
  <si>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</si>
  <si>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</si>
  <si>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</si>
  <si>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</si>
  <si>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</si>
  <si>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</si>
  <si>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</si>
  <si>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</si>
  <si>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</si>
  <si>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</si>
  <si>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</si>
  <si>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</si>
  <si>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</si>
  <si>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</si>
  <si>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</si>
  <si>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</si>
  <si>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</si>
  <si>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</si>
  <si>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</si>
  <si>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</si>
  <si>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</si>
  <si>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</si>
  <si>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</si>
  <si>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</si>
  <si>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</si>
  <si>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</si>
  <si>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</si>
  <si>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</si>
  <si>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</si>
  <si>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</si>
  <si>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</si>
  <si>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</si>
  <si>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</si>
  <si>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</si>
  <si>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</si>
  <si>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</si>
  <si>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</si>
  <si>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</si>
  <si>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</si>
  <si>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</si>
  <si>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</si>
  <si>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</si>
  <si>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</si>
  <si>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</si>
  <si>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</si>
  <si>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</si>
  <si>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</si>
  <si>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</si>
  <si>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</si>
  <si>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</si>
  <si>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</si>
  <si>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</si>
  <si>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</si>
  <si>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</si>
  <si>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</si>
  <si>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</si>
  <si>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</si>
  <si>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</si>
  <si>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</si>
  <si>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</si>
  <si>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</si>
  <si>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</si>
  <si>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</si>
  <si>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</si>
  <si>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</si>
  <si>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</si>
  <si>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</si>
  <si>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</si>
  <si>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</si>
  <si>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</si>
  <si>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</si>
  <si>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</si>
  <si>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</si>
  <si>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</si>
  <si>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</si>
  <si>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</si>
  <si>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</si>
  <si>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</si>
  <si>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</si>
  <si>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</si>
  <si>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</si>
  <si>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</si>
  <si>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</si>
  <si>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</si>
  <si>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</si>
  <si>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</si>
  <si>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</si>
  <si>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</si>
  <si>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</si>
  <si>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</si>
  <si>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</si>
  <si>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</si>
  <si>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</si>
  <si>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</si>
  <si>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</si>
  <si>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</si>
  <si>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</si>
  <si>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</si>
  <si>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</si>
  <si>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</si>
  <si>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</si>
  <si>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</si>
  <si>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</si>
  <si>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</si>
  <si>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</si>
  <si>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</si>
  <si>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</si>
  <si>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</si>
  <si>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</si>
  <si>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</si>
  <si>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</si>
  <si>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</si>
  <si>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</si>
  <si>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</si>
  <si>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</si>
  <si>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ΚΥΡΟΣ</t>
  </si>
  <si>
    <t>ΚΥΡΟΣ σύνολο</t>
  </si>
  <si>
    <t>40.000δρχ*3% = 1.200 ---+---  υπόλοιπο *1% {{{ από 02/02/1978 έως 1981}}}</t>
  </si>
  <si>
    <t>πάγιες = 150δρχ για 1ο φύλλο {{{ 1978 έως 1981 }}}</t>
  </si>
  <si>
    <t xml:space="preserve">ΕΠΙ ΠΑΝΤΟΣ συμβολαιογραφικού εγγράφου ο Συμβολαιογράφος παίρνει ως αμοιβή = 60δρχ (02/02/1978 έως …/…/1981) </t>
  </si>
  <si>
    <t>150 ή 60+{{{[30.000*3%=900)]+[C-30.000*1%]}}}</t>
  </si>
  <si>
    <t>60δρχ για υπόλοιπα φύλλα {{{ από 02/02/1978 έως …1981 }}}</t>
  </si>
  <si>
    <t xml:space="preserve"> 2' φύλλα [= 60</t>
  </si>
  <si>
    <t>αντίγραφα = 60</t>
  </si>
  <si>
    <t>60δρχ {{{ από 02/02/1978 έως ….1981 }}}</t>
  </si>
  <si>
    <t>δικαιώματα επί μεταγραφής = 60</t>
  </si>
  <si>
    <t>60δρχ {{{ από 02/02/1978 έως …/1981 }}}</t>
  </si>
  <si>
    <t>60/φύλο</t>
  </si>
  <si>
    <t>100 έως 200 + 100 έως 300 +10/χλμ</t>
  </si>
  <si>
    <t>60 ανά φύλλο</t>
  </si>
  <si>
    <t>**7α** = αντίγραφα συμβολαίων = από αρχείο φωτοτυπία = 100δρχ/φυλλο &amp; ΑΤΕΛΩΣ</t>
  </si>
  <si>
    <t>**71α** = δημοςΓη = αίτηση-πήγαινε-έλα = 100+100+60 = 260</t>
  </si>
  <si>
    <t>**81** = υπΔηλ - αιγιαλο-ρεμα = 60</t>
  </si>
  <si>
    <t>2 με 1</t>
  </si>
  <si>
    <t>2 με 2</t>
  </si>
  <si>
    <t>υποθήκη 1.627 δανείου ΕΞΑΛΕΙΨΗ</t>
  </si>
  <si>
    <t>δάνειο τοκοχρεωλυτικό 1.627 … ΕΞΟΦΛΗΣΗ</t>
  </si>
  <si>
    <t>δανείου 1.627κ ΤΟΚΟΙ  {προπληρωθέντες VS υπερβάλλοντες}</t>
  </si>
  <si>
    <t>δάνειο τοκοχρεωλυτικό 1ο [9-4-1974] , [9%]    ΕΞΟΦΛΗΣΗ</t>
  </si>
  <si>
    <t>υποθήκη δανείου 1ο    ΕΞΑΛΕΙΨΗ</t>
  </si>
  <si>
    <t>δάνειο τοκοχρεωλυτικό 2ο [9-4-1974] , [12%]   ΕΞΟΦΛΗΣΗ</t>
  </si>
  <si>
    <t>υποθήκη δανείου 2ο    ΕΞΑΛΕΙΨΗ</t>
  </si>
  <si>
    <t>δανείου 2ο  ΤΟΚΟΙ  {προπληρωθέντες VS υπερβάλλοντες}</t>
  </si>
  <si>
    <t>δανείου 1ο  ΤΟΚΟΙ  {προπληρωθέντες VS υπερβάλλοντες}</t>
  </si>
  <si>
    <t>ΚΥΡΟΣ = συναίνεση προς εξάλειψη υποθήκης ;;;????;;;;!!!!</t>
  </si>
  <si>
    <t>ΔΕΝ αναφέρει ποιών υποθηκών</t>
  </si>
  <si>
    <t>219-124κ</t>
  </si>
  <si>
    <t>2ο</t>
  </si>
  <si>
    <t xml:space="preserve">τραπεζα …??? [= …. 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</si>
</sst>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78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2" borderId="1" xfId="1" applyNumberFormat="1" applyFont="1" applyFill="1" applyBorder="1" applyAlignment="1">
      <alignment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33" fillId="3" borderId="0" xfId="0" applyNumberFormat="1" applyFont="1" applyFill="1"/>
    <xf numFmtId="164" fontId="45" fillId="6" borderId="0" xfId="1" applyNumberFormat="1" applyFont="1" applyFill="1"/>
    <xf numFmtId="164" fontId="41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right"/>
    </xf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43" fontId="17" fillId="0" borderId="0" xfId="1" applyFont="1" applyFill="1" applyAlignment="1">
      <alignment horizontal="right"/>
    </xf>
    <xf numFmtId="164" fontId="20" fillId="0" borderId="0" xfId="1" applyNumberFormat="1" applyFont="1" applyFill="1" applyAlignment="1">
      <alignment horizontal="left"/>
    </xf>
    <xf numFmtId="164" fontId="22" fillId="2" borderId="2" xfId="1" applyNumberFormat="1" applyFont="1" applyFill="1" applyBorder="1" applyAlignment="1">
      <alignment horizontal="center" vertical="center"/>
    </xf>
    <xf numFmtId="43" fontId="20" fillId="0" borderId="0" xfId="1" applyFont="1" applyFill="1" applyAlignment="1"/>
    <xf numFmtId="164" fontId="20" fillId="0" borderId="0" xfId="1" applyNumberFormat="1" applyFont="1" applyFill="1" applyAlignment="1"/>
    <xf numFmtId="0" fontId="46" fillId="0" borderId="0" xfId="0" applyFont="1" applyFill="1" applyBorder="1" applyAlignment="1">
      <alignment horizontal="center"/>
    </xf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20" fillId="0" borderId="9" xfId="0" applyFont="1" applyFill="1" applyBorder="1"/>
    <xf numFmtId="164" fontId="22" fillId="2" borderId="1" xfId="1" applyNumberFormat="1" applyFont="1" applyFill="1" applyBorder="1" applyAlignment="1">
      <alignment horizontal="center" vertical="center"/>
    </xf>
    <xf numFmtId="164" fontId="20" fillId="4" borderId="0" xfId="1" applyNumberFormat="1" applyFont="1" applyFill="1"/>
    <xf numFmtId="164" fontId="20" fillId="0" borderId="9" xfId="1" applyNumberFormat="1" applyFont="1" applyBorder="1"/>
    <xf numFmtId="43" fontId="20" fillId="0" borderId="9" xfId="1" applyFont="1" applyBorder="1"/>
    <xf numFmtId="164" fontId="20" fillId="2" borderId="1" xfId="1" applyNumberFormat="1" applyFont="1" applyFill="1" applyBorder="1"/>
    <xf numFmtId="164" fontId="20" fillId="2" borderId="9" xfId="1" applyNumberFormat="1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3" fontId="5" fillId="0" borderId="0" xfId="0" applyNumberFormat="1" applyFont="1" applyFill="1"/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17" fillId="0" borderId="9" xfId="1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41" fillId="0" borderId="9" xfId="1" applyFont="1" applyFill="1" applyBorder="1"/>
    <xf numFmtId="14" fontId="17" fillId="0" borderId="9" xfId="1" applyNumberFormat="1" applyFont="1" applyFill="1" applyBorder="1"/>
    <xf numFmtId="14" fontId="20" fillId="0" borderId="9" xfId="0" applyNumberFormat="1" applyFont="1" applyFill="1" applyBorder="1"/>
    <xf numFmtId="165" fontId="20" fillId="0" borderId="9" xfId="1" applyNumberFormat="1" applyFont="1" applyFill="1" applyBorder="1" applyAlignment="1">
      <alignment wrapText="1"/>
    </xf>
    <xf numFmtId="16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9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0" fillId="13" borderId="9" xfId="1" applyNumberFormat="1" applyFont="1" applyFill="1" applyBorder="1"/>
    <xf numFmtId="43" fontId="20" fillId="13" borderId="9" xfId="1" applyFont="1" applyFill="1" applyBorder="1"/>
    <xf numFmtId="164" fontId="20" fillId="13" borderId="1" xfId="1" applyNumberFormat="1" applyFont="1" applyFill="1" applyBorder="1"/>
    <xf numFmtId="164" fontId="23" fillId="0" borderId="0" xfId="1" applyNumberFormat="1" applyFont="1" applyAlignment="1">
      <alignment horizont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17" fillId="3" borderId="1" xfId="1" applyNumberFormat="1" applyFont="1" applyFill="1" applyBorder="1"/>
    <xf numFmtId="164" fontId="17" fillId="3" borderId="9" xfId="1" applyNumberFormat="1" applyFont="1" applyFill="1" applyBorder="1"/>
    <xf numFmtId="0" fontId="46" fillId="0" borderId="0" xfId="0" applyFont="1" applyFill="1" applyAlignment="1">
      <alignment horizontal="right"/>
    </xf>
    <xf numFmtId="0" fontId="41" fillId="3" borderId="1" xfId="0" applyFont="1" applyFill="1" applyBorder="1"/>
    <xf numFmtId="0" fontId="41" fillId="3" borderId="9" xfId="0" applyFont="1" applyFill="1" applyBorder="1"/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8" fillId="2" borderId="23" xfId="0" applyFont="1" applyFill="1" applyBorder="1" applyAlignment="1">
      <alignment horizontal="right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5"/>
  <sheetViews>
    <sheetView tabSelected="1"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8.140625" style="7" bestFit="1" customWidth="1"/>
    <col min="2" max="2" width="12.28515625" style="142" customWidth="1"/>
    <col min="3" max="3" width="51.85546875" style="3" customWidth="1"/>
    <col min="4" max="4" width="11" style="2" customWidth="1"/>
    <col min="5" max="5" width="11.7109375" style="2" customWidth="1"/>
    <col min="6" max="6" width="11.5703125" style="2" customWidth="1"/>
    <col min="7" max="7" width="11.140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6.570312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4" t="s">
        <v>1</v>
      </c>
      <c r="B1" s="486" t="s">
        <v>2</v>
      </c>
      <c r="C1" s="488" t="s">
        <v>0</v>
      </c>
      <c r="D1" s="490" t="s">
        <v>60</v>
      </c>
      <c r="E1" s="498" t="s">
        <v>81</v>
      </c>
      <c r="F1" s="499"/>
      <c r="G1" s="499"/>
      <c r="H1" s="499"/>
      <c r="I1" s="499"/>
      <c r="J1" s="499"/>
      <c r="K1" s="499"/>
      <c r="L1" s="494" t="s">
        <v>355</v>
      </c>
      <c r="M1" s="494"/>
      <c r="N1" s="492" t="s">
        <v>61</v>
      </c>
      <c r="O1" s="493"/>
      <c r="P1" s="495" t="s">
        <v>29</v>
      </c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7"/>
    </row>
    <row r="2" spans="1:27" ht="12" thickBot="1">
      <c r="A2" s="485"/>
      <c r="B2" s="487"/>
      <c r="C2" s="489"/>
      <c r="D2" s="491"/>
      <c r="E2" s="85" t="s">
        <v>90</v>
      </c>
      <c r="F2" s="85" t="s">
        <v>3</v>
      </c>
      <c r="G2" s="85" t="s">
        <v>129</v>
      </c>
      <c r="H2" s="85" t="s">
        <v>91</v>
      </c>
      <c r="I2" s="85" t="s">
        <v>92</v>
      </c>
      <c r="J2" s="85" t="s">
        <v>93</v>
      </c>
      <c r="K2" s="96" t="s">
        <v>127</v>
      </c>
      <c r="L2" s="60" t="s">
        <v>23</v>
      </c>
      <c r="M2" s="161" t="s">
        <v>489</v>
      </c>
      <c r="N2" s="153" t="s">
        <v>23</v>
      </c>
      <c r="O2" s="95" t="s">
        <v>128</v>
      </c>
      <c r="P2" s="319">
        <v>1</v>
      </c>
      <c r="Q2" s="163" t="s">
        <v>209</v>
      </c>
      <c r="R2" s="163" t="s">
        <v>210</v>
      </c>
      <c r="S2" s="163" t="s">
        <v>211</v>
      </c>
      <c r="T2" s="163" t="s">
        <v>212</v>
      </c>
      <c r="U2" s="163" t="s">
        <v>363</v>
      </c>
      <c r="V2" s="163" t="s">
        <v>364</v>
      </c>
      <c r="W2" s="163" t="s">
        <v>365</v>
      </c>
      <c r="X2" s="163" t="s">
        <v>366</v>
      </c>
      <c r="Y2" s="163"/>
      <c r="Z2" s="163"/>
      <c r="AA2" s="164"/>
    </row>
    <row r="3" spans="1:27" s="5" customFormat="1">
      <c r="A3" s="371" t="s">
        <v>520</v>
      </c>
      <c r="B3" s="314">
        <v>28292</v>
      </c>
      <c r="C3" s="302" t="s">
        <v>508</v>
      </c>
      <c r="D3" s="285"/>
      <c r="E3" s="303">
        <f>'2-δικαιώμ'!M3</f>
        <v>133.5</v>
      </c>
      <c r="F3" s="286">
        <f>'3-φύλλα2α'!F3</f>
        <v>60</v>
      </c>
      <c r="G3" s="286">
        <f>'4-πολλυπρ'!P3</f>
        <v>0</v>
      </c>
      <c r="H3" s="285">
        <f>'5-αντίγρ'!M3</f>
        <v>213.6</v>
      </c>
      <c r="I3" s="285">
        <f>'6-μεταγρ'!H3</f>
        <v>120</v>
      </c>
      <c r="J3" s="285">
        <f>'7-προςΔΟΥ'!E3</f>
        <v>0</v>
      </c>
      <c r="K3" s="285"/>
      <c r="L3" s="303">
        <f t="shared" ref="L3:L11" si="0">E3+F3+G3+H3+I3+J3+K3</f>
        <v>527.1</v>
      </c>
      <c r="M3" s="303">
        <v>208</v>
      </c>
      <c r="N3" s="287">
        <f>M3-P3-'14-βιβλΕσ'!M3-'8-κ-15-17'!AF3</f>
        <v>140</v>
      </c>
      <c r="O3" s="287">
        <f t="shared" ref="O3:O11" si="1">L3-N3</f>
        <v>387.1</v>
      </c>
      <c r="P3" s="288">
        <v>47</v>
      </c>
      <c r="Q3" s="304"/>
      <c r="R3" s="304"/>
      <c r="S3" s="304"/>
      <c r="T3" s="304"/>
      <c r="U3" s="480" t="s">
        <v>363</v>
      </c>
      <c r="V3" s="304"/>
      <c r="W3" s="304"/>
      <c r="X3" s="304"/>
      <c r="Y3" s="304"/>
      <c r="Z3" s="71"/>
      <c r="AA3" s="71"/>
    </row>
    <row r="4" spans="1:27" s="5" customFormat="1">
      <c r="A4" s="371"/>
      <c r="B4" s="314"/>
      <c r="C4" s="302" t="s">
        <v>509</v>
      </c>
      <c r="D4" s="285"/>
      <c r="E4" s="303">
        <f>'2-δικαιώμ'!M4</f>
        <v>133.5</v>
      </c>
      <c r="F4" s="286">
        <f>'3-φύλλα2α'!F4</f>
        <v>60</v>
      </c>
      <c r="G4" s="286">
        <f>'4-πολλυπρ'!P4</f>
        <v>0</v>
      </c>
      <c r="H4" s="285">
        <f>'5-αντίγρ'!M4</f>
        <v>0</v>
      </c>
      <c r="I4" s="285">
        <f>'6-μεταγρ'!H4</f>
        <v>0</v>
      </c>
      <c r="J4" s="285">
        <f>'7-προςΔΟΥ'!E4</f>
        <v>0</v>
      </c>
      <c r="K4" s="285"/>
      <c r="L4" s="303">
        <f t="shared" si="0"/>
        <v>193.5</v>
      </c>
      <c r="M4" s="303"/>
      <c r="N4" s="287">
        <f>M4-P4-'14-βιβλΕσ'!M4-'8-κ-15-17'!AF4</f>
        <v>0</v>
      </c>
      <c r="O4" s="287">
        <f t="shared" si="1"/>
        <v>193.5</v>
      </c>
      <c r="P4" s="288"/>
      <c r="Q4" s="304"/>
      <c r="R4" s="304"/>
      <c r="S4" s="304"/>
      <c r="T4" s="304"/>
      <c r="U4" s="480" t="s">
        <v>363</v>
      </c>
      <c r="V4" s="304"/>
      <c r="W4" s="304"/>
      <c r="X4" s="304"/>
      <c r="Y4" s="304"/>
      <c r="Z4" s="71"/>
      <c r="AA4" s="71"/>
    </row>
    <row r="5" spans="1:27" s="5" customFormat="1">
      <c r="A5" s="383"/>
      <c r="B5" s="314"/>
      <c r="C5" s="302" t="s">
        <v>510</v>
      </c>
      <c r="D5" s="477">
        <v>2222</v>
      </c>
      <c r="E5" s="303">
        <f>'2-δικαιώμ'!M5</f>
        <v>582.28700000000003</v>
      </c>
      <c r="F5" s="303">
        <f>'3-φύλλα2α'!F5</f>
        <v>60</v>
      </c>
      <c r="G5" s="303">
        <f>'4-πολλυπρ'!P5</f>
        <v>0</v>
      </c>
      <c r="H5" s="285">
        <f>'5-αντίγρ'!M5</f>
        <v>0</v>
      </c>
      <c r="I5" s="285">
        <f>'6-μεταγρ'!H5</f>
        <v>0</v>
      </c>
      <c r="J5" s="285">
        <f>'7-προςΔΟΥ'!E5</f>
        <v>0</v>
      </c>
      <c r="K5" s="285"/>
      <c r="L5" s="303">
        <f t="shared" si="0"/>
        <v>642.28700000000003</v>
      </c>
      <c r="M5" s="303"/>
      <c r="N5" s="289">
        <f>M5-P5-'14-βιβλΕσ'!M5-'8-κ-15-17'!AF5</f>
        <v>0</v>
      </c>
      <c r="O5" s="289">
        <f t="shared" si="1"/>
        <v>642.28700000000003</v>
      </c>
      <c r="P5" s="288"/>
      <c r="Q5" s="304"/>
      <c r="R5" s="304"/>
      <c r="S5" s="304"/>
      <c r="T5" s="304"/>
      <c r="U5" s="480" t="s">
        <v>363</v>
      </c>
      <c r="V5" s="304"/>
      <c r="W5" s="304"/>
      <c r="X5" s="304"/>
      <c r="Y5" s="304"/>
      <c r="Z5" s="71"/>
      <c r="AA5" s="71"/>
    </row>
    <row r="6" spans="1:27" s="5" customFormat="1">
      <c r="A6" s="383"/>
      <c r="B6" s="314"/>
      <c r="C6" s="302" t="s">
        <v>511</v>
      </c>
      <c r="D6" s="285"/>
      <c r="E6" s="303">
        <f>'2-δικαιώμ'!M6</f>
        <v>133.5</v>
      </c>
      <c r="F6" s="303">
        <f>'3-φύλλα2α'!F6</f>
        <v>60</v>
      </c>
      <c r="G6" s="303">
        <f>'4-πολλυπρ'!P6</f>
        <v>0</v>
      </c>
      <c r="H6" s="285">
        <f>'5-αντίγρ'!M6</f>
        <v>0</v>
      </c>
      <c r="I6" s="285">
        <f>'6-μεταγρ'!H6</f>
        <v>0</v>
      </c>
      <c r="J6" s="285">
        <f>'7-προςΔΟΥ'!E6</f>
        <v>0</v>
      </c>
      <c r="K6" s="285"/>
      <c r="L6" s="303">
        <f t="shared" si="0"/>
        <v>193.5</v>
      </c>
      <c r="M6" s="303"/>
      <c r="N6" s="289">
        <f>M6-P6-'14-βιβλΕσ'!M6-'8-κ-15-17'!AF6</f>
        <v>0</v>
      </c>
      <c r="O6" s="289">
        <f t="shared" si="1"/>
        <v>193.5</v>
      </c>
      <c r="P6" s="288"/>
      <c r="Q6" s="304"/>
      <c r="R6" s="304"/>
      <c r="S6" s="304"/>
      <c r="T6" s="304"/>
      <c r="U6" s="480" t="s">
        <v>363</v>
      </c>
      <c r="V6" s="304"/>
      <c r="W6" s="304"/>
      <c r="X6" s="304"/>
      <c r="Y6" s="304"/>
      <c r="Z6" s="71"/>
      <c r="AA6" s="71"/>
    </row>
    <row r="7" spans="1:27" s="5" customFormat="1">
      <c r="A7" s="383"/>
      <c r="B7" s="314"/>
      <c r="C7" s="302" t="s">
        <v>512</v>
      </c>
      <c r="D7" s="285"/>
      <c r="E7" s="303">
        <f>'2-δικαιώμ'!M7</f>
        <v>133.5</v>
      </c>
      <c r="F7" s="303">
        <f>'3-φύλλα2α'!F7</f>
        <v>60</v>
      </c>
      <c r="G7" s="303">
        <f>'4-πολλυπρ'!P7</f>
        <v>0</v>
      </c>
      <c r="H7" s="285">
        <f>'5-αντίγρ'!M7</f>
        <v>0</v>
      </c>
      <c r="I7" s="285">
        <f>'6-μεταγρ'!H7</f>
        <v>120</v>
      </c>
      <c r="J7" s="285">
        <f>'7-προςΔΟΥ'!E7</f>
        <v>0</v>
      </c>
      <c r="K7" s="285"/>
      <c r="L7" s="303">
        <f t="shared" si="0"/>
        <v>313.5</v>
      </c>
      <c r="M7" s="303"/>
      <c r="N7" s="289">
        <f>M7-P7-'14-βιβλΕσ'!M7-'8-κ-15-17'!AF7</f>
        <v>0</v>
      </c>
      <c r="O7" s="289">
        <f t="shared" si="1"/>
        <v>313.5</v>
      </c>
      <c r="P7" s="288"/>
      <c r="Q7" s="304"/>
      <c r="R7" s="304"/>
      <c r="S7" s="304"/>
      <c r="T7" s="304"/>
      <c r="U7" s="480" t="s">
        <v>363</v>
      </c>
      <c r="V7" s="304"/>
      <c r="W7" s="304"/>
      <c r="X7" s="304"/>
      <c r="Y7" s="304"/>
      <c r="Z7" s="71"/>
      <c r="AA7" s="71"/>
    </row>
    <row r="8" spans="1:27" s="5" customFormat="1">
      <c r="A8" s="383"/>
      <c r="B8" s="314"/>
      <c r="C8" s="302" t="s">
        <v>516</v>
      </c>
      <c r="D8" s="477">
        <v>8888</v>
      </c>
      <c r="E8" s="303">
        <f>'2-δικαιώμ'!M8</f>
        <v>638.94799999999998</v>
      </c>
      <c r="F8" s="303">
        <f>'3-φύλλα2α'!F8</f>
        <v>60</v>
      </c>
      <c r="G8" s="303">
        <f>'4-πολλυπρ'!P8</f>
        <v>0</v>
      </c>
      <c r="H8" s="285">
        <f>'5-αντίγρ'!M8</f>
        <v>0</v>
      </c>
      <c r="I8" s="285">
        <f>'6-μεταγρ'!H8</f>
        <v>0</v>
      </c>
      <c r="J8" s="285">
        <f>'7-προςΔΟΥ'!E8</f>
        <v>0</v>
      </c>
      <c r="K8" s="285"/>
      <c r="L8" s="303">
        <f t="shared" si="0"/>
        <v>698.94799999999998</v>
      </c>
      <c r="M8" s="303"/>
      <c r="N8" s="289">
        <f>M8-P8-'14-βιβλΕσ'!M8-'8-κ-15-17'!AF8</f>
        <v>0</v>
      </c>
      <c r="O8" s="289">
        <f t="shared" si="1"/>
        <v>698.94799999999998</v>
      </c>
      <c r="P8" s="288"/>
      <c r="Q8" s="304"/>
      <c r="R8" s="304"/>
      <c r="S8" s="304"/>
      <c r="T8" s="304"/>
      <c r="U8" s="480" t="s">
        <v>363</v>
      </c>
      <c r="V8" s="304"/>
      <c r="W8" s="304"/>
      <c r="X8" s="304"/>
      <c r="Y8" s="304"/>
      <c r="Z8" s="71"/>
      <c r="AA8" s="71"/>
    </row>
    <row r="9" spans="1:27" s="5" customFormat="1">
      <c r="A9" s="371"/>
      <c r="B9" s="314"/>
      <c r="C9" s="302" t="s">
        <v>513</v>
      </c>
      <c r="D9" s="285"/>
      <c r="E9" s="303">
        <f>'2-δικαιώμ'!M9</f>
        <v>133.5</v>
      </c>
      <c r="F9" s="286">
        <f>'3-φύλλα2α'!F9</f>
        <v>60</v>
      </c>
      <c r="G9" s="286">
        <f>'4-πολλυπρ'!P9</f>
        <v>0</v>
      </c>
      <c r="H9" s="285">
        <f>'5-αντίγρ'!M9</f>
        <v>0</v>
      </c>
      <c r="I9" s="285">
        <f>'6-μεταγρ'!H9</f>
        <v>0</v>
      </c>
      <c r="J9" s="285">
        <f>'7-προςΔΟΥ'!E9</f>
        <v>0</v>
      </c>
      <c r="K9" s="285"/>
      <c r="L9" s="303">
        <f t="shared" si="0"/>
        <v>193.5</v>
      </c>
      <c r="M9" s="303"/>
      <c r="N9" s="287">
        <f>M9-P9-'14-βιβλΕσ'!M9-'8-κ-15-17'!AF9</f>
        <v>0</v>
      </c>
      <c r="O9" s="287">
        <f t="shared" si="1"/>
        <v>193.5</v>
      </c>
      <c r="P9" s="288"/>
      <c r="Q9" s="304"/>
      <c r="R9" s="304"/>
      <c r="S9" s="304"/>
      <c r="T9" s="304"/>
      <c r="U9" s="480" t="s">
        <v>363</v>
      </c>
      <c r="V9" s="304"/>
      <c r="W9" s="304"/>
      <c r="X9" s="304"/>
      <c r="Y9" s="304"/>
      <c r="Z9" s="71"/>
      <c r="AA9" s="71"/>
    </row>
    <row r="10" spans="1:27" s="5" customFormat="1">
      <c r="A10" s="371"/>
      <c r="B10" s="314"/>
      <c r="C10" s="302" t="s">
        <v>514</v>
      </c>
      <c r="D10" s="285"/>
      <c r="E10" s="303">
        <f>'2-δικαιώμ'!M10</f>
        <v>133.5</v>
      </c>
      <c r="F10" s="286">
        <f>'3-φύλλα2α'!F10</f>
        <v>60</v>
      </c>
      <c r="G10" s="286">
        <f>'4-πολλυπρ'!P10</f>
        <v>0</v>
      </c>
      <c r="H10" s="285">
        <f>'5-αντίγρ'!M10</f>
        <v>0</v>
      </c>
      <c r="I10" s="285">
        <f>'6-μεταγρ'!H10</f>
        <v>120</v>
      </c>
      <c r="J10" s="285">
        <f>'7-προςΔΟΥ'!E10</f>
        <v>0</v>
      </c>
      <c r="K10" s="285"/>
      <c r="L10" s="303">
        <f t="shared" si="0"/>
        <v>313.5</v>
      </c>
      <c r="M10" s="303"/>
      <c r="N10" s="287">
        <f>M10-P10-'14-βιβλΕσ'!M10-'8-κ-15-17'!AF10</f>
        <v>0</v>
      </c>
      <c r="O10" s="287">
        <f t="shared" si="1"/>
        <v>313.5</v>
      </c>
      <c r="P10" s="288"/>
      <c r="Q10" s="304"/>
      <c r="R10" s="304"/>
      <c r="S10" s="304"/>
      <c r="T10" s="304"/>
      <c r="U10" s="480" t="s">
        <v>363</v>
      </c>
      <c r="V10" s="304"/>
      <c r="W10" s="304"/>
      <c r="X10" s="304"/>
      <c r="Y10" s="304"/>
      <c r="Z10" s="71"/>
      <c r="AA10" s="71"/>
    </row>
    <row r="11" spans="1:27" s="5" customFormat="1" ht="12" thickBot="1">
      <c r="A11" s="375"/>
      <c r="B11" s="376"/>
      <c r="C11" s="302" t="s">
        <v>515</v>
      </c>
      <c r="D11" s="478">
        <v>11111</v>
      </c>
      <c r="E11" s="378">
        <f>'2-δικαιώμ'!M11</f>
        <v>657.84350000000006</v>
      </c>
      <c r="F11" s="378">
        <f>'3-φύλλα2α'!F11</f>
        <v>60</v>
      </c>
      <c r="G11" s="378">
        <f>'4-πολλυπρ'!P11</f>
        <v>0</v>
      </c>
      <c r="H11" s="377">
        <f>'5-αντίγρ'!M11</f>
        <v>0</v>
      </c>
      <c r="I11" s="377">
        <f>'6-μεταγρ'!H11</f>
        <v>0</v>
      </c>
      <c r="J11" s="377">
        <f>'7-προςΔΟΥ'!E11</f>
        <v>0</v>
      </c>
      <c r="K11" s="377"/>
      <c r="L11" s="378">
        <f t="shared" si="0"/>
        <v>717.84350000000006</v>
      </c>
      <c r="M11" s="378"/>
      <c r="N11" s="379">
        <f>M11-P11-'14-βιβλΕσ'!M11-'8-κ-15-17'!AF11</f>
        <v>0</v>
      </c>
      <c r="O11" s="379">
        <f t="shared" si="1"/>
        <v>717.84350000000006</v>
      </c>
      <c r="P11" s="380"/>
      <c r="Q11" s="381"/>
      <c r="R11" s="381"/>
      <c r="S11" s="381"/>
      <c r="T11" s="381"/>
      <c r="U11" s="481" t="s">
        <v>363</v>
      </c>
      <c r="V11" s="381"/>
      <c r="W11" s="381"/>
      <c r="X11" s="381"/>
      <c r="Y11" s="381"/>
      <c r="Z11" s="382"/>
      <c r="AA11" s="382"/>
    </row>
    <row r="12" spans="1:27">
      <c r="A12" s="482" t="s">
        <v>45</v>
      </c>
      <c r="B12" s="483"/>
      <c r="C12" s="483"/>
      <c r="D12" s="483"/>
      <c r="E12" s="162">
        <f t="shared" ref="E12:O12" si="2">SUM(E3:E11)</f>
        <v>2680.0785000000001</v>
      </c>
      <c r="F12" s="162">
        <f t="shared" si="2"/>
        <v>540</v>
      </c>
      <c r="G12" s="162">
        <f t="shared" si="2"/>
        <v>0</v>
      </c>
      <c r="H12" s="162">
        <f t="shared" si="2"/>
        <v>213.6</v>
      </c>
      <c r="I12" s="162">
        <f t="shared" si="2"/>
        <v>360</v>
      </c>
      <c r="J12" s="162">
        <f t="shared" si="2"/>
        <v>0</v>
      </c>
      <c r="K12" s="162">
        <f t="shared" si="2"/>
        <v>0</v>
      </c>
      <c r="L12" s="162">
        <f t="shared" si="2"/>
        <v>3793.6785</v>
      </c>
      <c r="M12" s="162">
        <f t="shared" si="2"/>
        <v>208</v>
      </c>
      <c r="N12" s="162">
        <f t="shared" si="2"/>
        <v>140</v>
      </c>
      <c r="O12" s="162">
        <f t="shared" si="2"/>
        <v>3653.6785</v>
      </c>
    </row>
    <row r="14" spans="1:27">
      <c r="A14" s="54"/>
      <c r="B14" s="112"/>
      <c r="C14" s="144" t="s">
        <v>517</v>
      </c>
      <c r="P14" s="209" t="s">
        <v>96</v>
      </c>
      <c r="Q14" s="134"/>
      <c r="R14" s="134"/>
      <c r="S14" s="134"/>
      <c r="T14" s="144"/>
      <c r="U14" s="144"/>
      <c r="V14" s="144"/>
      <c r="W14" s="144"/>
      <c r="X14" s="144"/>
      <c r="Z14" s="134"/>
      <c r="AA14" s="134"/>
    </row>
    <row r="15" spans="1:27" ht="20.25">
      <c r="A15" s="54"/>
      <c r="B15" s="112"/>
      <c r="C15" s="479" t="s">
        <v>518</v>
      </c>
      <c r="K15" s="364" t="s">
        <v>501</v>
      </c>
      <c r="L15" s="7"/>
      <c r="M15" s="7"/>
      <c r="Q15" s="117" t="s">
        <v>359</v>
      </c>
      <c r="R15" s="117"/>
      <c r="S15" s="117"/>
      <c r="T15" s="136"/>
      <c r="U15" s="144"/>
      <c r="V15" s="144"/>
      <c r="W15" s="144"/>
      <c r="X15" s="144"/>
      <c r="Z15" s="135"/>
      <c r="AA15" s="117"/>
    </row>
    <row r="16" spans="1:27">
      <c r="A16" s="54"/>
      <c r="B16" s="112"/>
      <c r="C16" s="356"/>
      <c r="D16" s="7"/>
      <c r="K16" s="166" t="s">
        <v>213</v>
      </c>
      <c r="L16" s="119"/>
      <c r="M16" s="119"/>
      <c r="Q16" s="117"/>
      <c r="R16" s="117" t="s">
        <v>124</v>
      </c>
      <c r="S16" s="117"/>
      <c r="T16" s="144"/>
      <c r="U16" s="144"/>
      <c r="V16" s="144"/>
      <c r="W16" s="144"/>
      <c r="X16" s="144"/>
      <c r="Z16" s="117"/>
    </row>
    <row r="17" spans="1:24">
      <c r="A17" s="370"/>
      <c r="B17" s="112"/>
      <c r="C17" s="356"/>
      <c r="D17" s="7"/>
      <c r="K17" s="222" t="s">
        <v>214</v>
      </c>
      <c r="S17" s="117" t="s">
        <v>358</v>
      </c>
      <c r="T17" s="90"/>
      <c r="U17" s="90"/>
      <c r="V17" s="90"/>
      <c r="W17" s="90"/>
      <c r="X17" s="90"/>
    </row>
    <row r="18" spans="1:24">
      <c r="A18" s="370"/>
      <c r="B18" s="112"/>
      <c r="C18" s="356"/>
      <c r="E18" s="7"/>
      <c r="F18" s="7"/>
      <c r="G18" s="7"/>
      <c r="H18" s="7"/>
      <c r="I18" s="7"/>
      <c r="J18" s="7"/>
      <c r="K18" s="7"/>
      <c r="L18" s="7"/>
      <c r="M18" s="7" t="s">
        <v>482</v>
      </c>
      <c r="N18" s="7"/>
      <c r="O18" s="7"/>
      <c r="T18" s="117" t="s">
        <v>360</v>
      </c>
      <c r="U18" s="144"/>
      <c r="V18" s="144"/>
      <c r="W18" s="144"/>
      <c r="X18" s="144"/>
    </row>
    <row r="19" spans="1:24">
      <c r="A19" s="367"/>
      <c r="B19" s="112"/>
      <c r="C19" s="356"/>
      <c r="O19" s="7"/>
      <c r="Q19" s="7"/>
      <c r="T19" s="90"/>
      <c r="U19" s="144" t="s">
        <v>361</v>
      </c>
      <c r="V19" s="144"/>
      <c r="W19" s="144"/>
      <c r="X19" s="144"/>
    </row>
    <row r="20" spans="1:24">
      <c r="A20" s="54"/>
      <c r="B20" s="112"/>
      <c r="C20" s="356"/>
      <c r="L20" s="7"/>
      <c r="M20" s="7"/>
      <c r="N20" s="7"/>
      <c r="O20" s="7"/>
      <c r="Q20" s="2"/>
      <c r="R20" s="2"/>
      <c r="T20" s="90"/>
      <c r="U20" s="90"/>
      <c r="V20" s="144" t="s">
        <v>362</v>
      </c>
      <c r="W20" s="90"/>
      <c r="X20" s="90"/>
    </row>
    <row r="21" spans="1:24">
      <c r="A21" s="54"/>
      <c r="B21" s="353"/>
      <c r="C21" s="356"/>
    </row>
    <row r="22" spans="1:24">
      <c r="A22" s="54"/>
      <c r="B22" s="353"/>
      <c r="C22" s="356"/>
      <c r="D22" s="306"/>
      <c r="E22" s="7"/>
      <c r="F22" s="7"/>
      <c r="G22" s="7"/>
      <c r="H22" s="7" t="s">
        <v>308</v>
      </c>
      <c r="I22" s="7" t="s">
        <v>309</v>
      </c>
      <c r="J22" s="7" t="s">
        <v>486</v>
      </c>
      <c r="L22" s="500" t="s">
        <v>477</v>
      </c>
      <c r="M22" s="500"/>
      <c r="N22" s="500"/>
      <c r="O22" s="500"/>
      <c r="P22" s="500"/>
      <c r="Q22" s="500"/>
    </row>
    <row r="23" spans="1:24">
      <c r="A23" s="54"/>
      <c r="B23" s="368"/>
      <c r="C23" s="356"/>
      <c r="D23" s="474" t="s">
        <v>520</v>
      </c>
      <c r="E23" s="7">
        <v>208</v>
      </c>
      <c r="F23" s="320" t="s">
        <v>304</v>
      </c>
      <c r="G23" s="54">
        <v>10</v>
      </c>
      <c r="H23" s="7"/>
      <c r="I23" s="7"/>
      <c r="J23" s="7"/>
      <c r="K23" s="7"/>
      <c r="L23" s="7"/>
      <c r="M23" s="7"/>
      <c r="N23" s="7"/>
      <c r="O23" s="7"/>
      <c r="Q23" s="7"/>
      <c r="S23" s="3">
        <v>20</v>
      </c>
      <c r="T23" s="3" t="s">
        <v>304</v>
      </c>
    </row>
    <row r="24" spans="1:24">
      <c r="A24" s="54"/>
      <c r="B24" s="353"/>
      <c r="C24" s="356"/>
      <c r="D24" s="306"/>
      <c r="E24" s="7"/>
      <c r="F24" s="320" t="s">
        <v>57</v>
      </c>
      <c r="G24" s="54"/>
      <c r="H24" s="7"/>
      <c r="I24" s="7"/>
      <c r="J24" s="7"/>
      <c r="K24" s="7"/>
      <c r="L24" s="7"/>
      <c r="M24" s="7"/>
      <c r="N24" s="7"/>
      <c r="O24" s="7"/>
      <c r="Q24" s="7"/>
      <c r="S24" s="3">
        <v>60</v>
      </c>
      <c r="T24" s="3" t="s">
        <v>390</v>
      </c>
    </row>
    <row r="25" spans="1:24">
      <c r="A25" s="54"/>
      <c r="B25" s="353"/>
      <c r="C25" s="356"/>
      <c r="D25" s="335"/>
      <c r="E25" s="7"/>
      <c r="F25" s="320" t="s">
        <v>474</v>
      </c>
      <c r="G25" s="54">
        <v>60</v>
      </c>
      <c r="H25" s="7"/>
      <c r="I25" s="7"/>
      <c r="J25" s="7">
        <v>150</v>
      </c>
      <c r="K25" s="7"/>
      <c r="L25" s="7"/>
      <c r="M25" s="7"/>
      <c r="N25" s="7"/>
      <c r="O25" s="7"/>
      <c r="Q25" s="7"/>
      <c r="S25" s="3">
        <v>550</v>
      </c>
      <c r="T25" s="3" t="s">
        <v>474</v>
      </c>
    </row>
    <row r="26" spans="1:24">
      <c r="A26" s="54"/>
      <c r="B26" s="353"/>
      <c r="C26" s="356"/>
      <c r="D26" s="349"/>
      <c r="E26" s="7"/>
      <c r="F26" s="320" t="s">
        <v>475</v>
      </c>
      <c r="G26" s="54"/>
      <c r="H26" s="7"/>
      <c r="I26" s="7"/>
      <c r="J26" s="7"/>
      <c r="K26" s="7"/>
      <c r="L26" s="7"/>
      <c r="M26" s="7"/>
      <c r="N26" s="7"/>
      <c r="O26" s="7"/>
      <c r="Q26" s="7"/>
    </row>
    <row r="27" spans="1:24">
      <c r="A27" s="54"/>
      <c r="B27" s="353"/>
      <c r="C27" s="356"/>
      <c r="D27" s="349"/>
      <c r="E27" s="7"/>
      <c r="F27" s="320">
        <v>3600</v>
      </c>
      <c r="G27" s="54"/>
      <c r="H27" s="7"/>
      <c r="I27" s="7"/>
      <c r="J27" s="7"/>
      <c r="K27" s="7"/>
      <c r="L27" s="7"/>
      <c r="M27" s="7"/>
      <c r="N27" s="7"/>
      <c r="O27" s="7"/>
      <c r="Q27" s="7"/>
    </row>
    <row r="28" spans="1:24">
      <c r="A28" s="54"/>
      <c r="B28" s="353"/>
      <c r="C28" s="356"/>
      <c r="D28" s="349"/>
      <c r="E28" s="7"/>
      <c r="F28" s="320" t="s">
        <v>357</v>
      </c>
      <c r="G28" s="54"/>
      <c r="H28" s="7"/>
      <c r="I28" s="7"/>
      <c r="J28" s="7"/>
      <c r="K28" s="7"/>
      <c r="L28" s="7"/>
      <c r="M28" s="7"/>
      <c r="N28" s="7"/>
      <c r="O28" s="7"/>
      <c r="Q28" s="7"/>
      <c r="T28" s="361"/>
    </row>
    <row r="29" spans="1:24">
      <c r="A29" s="54"/>
      <c r="B29" s="353"/>
      <c r="C29" s="356"/>
      <c r="D29" s="349"/>
      <c r="E29" s="7"/>
      <c r="F29" s="320" t="s">
        <v>476</v>
      </c>
      <c r="G29" s="384"/>
      <c r="H29" s="7"/>
      <c r="I29" s="7"/>
      <c r="J29" s="7">
        <v>60</v>
      </c>
      <c r="K29" s="7"/>
      <c r="L29" s="7"/>
      <c r="M29" s="7"/>
      <c r="N29" s="7"/>
      <c r="O29" s="7"/>
      <c r="Q29" s="7"/>
      <c r="T29" s="361"/>
    </row>
    <row r="30" spans="1:24">
      <c r="A30" s="54"/>
      <c r="B30" s="353"/>
      <c r="C30" s="356"/>
      <c r="D30" s="349"/>
      <c r="E30" s="7"/>
      <c r="F30" s="140" t="s">
        <v>91</v>
      </c>
      <c r="G30" s="54">
        <v>120</v>
      </c>
      <c r="H30" s="7"/>
      <c r="I30" s="7"/>
      <c r="J30" s="7">
        <v>120</v>
      </c>
      <c r="K30" s="7"/>
      <c r="L30" s="7"/>
      <c r="M30" s="7"/>
      <c r="N30" s="7"/>
      <c r="O30" s="7"/>
      <c r="Q30" s="7"/>
      <c r="T30" s="361"/>
    </row>
    <row r="31" spans="1:24">
      <c r="A31" s="54"/>
      <c r="B31" s="355"/>
      <c r="C31" s="356"/>
      <c r="D31" s="349"/>
      <c r="E31" s="7"/>
      <c r="F31" s="140" t="s">
        <v>354</v>
      </c>
      <c r="G31" s="54"/>
      <c r="H31" s="7"/>
      <c r="I31" s="7"/>
      <c r="J31" s="7"/>
      <c r="K31" s="7"/>
      <c r="L31" s="7"/>
      <c r="M31" s="7"/>
      <c r="N31" s="7"/>
      <c r="O31" s="7"/>
      <c r="Q31" s="7"/>
      <c r="T31" s="361"/>
    </row>
    <row r="32" spans="1:24">
      <c r="A32" s="54"/>
      <c r="B32" s="112"/>
      <c r="C32" s="357"/>
      <c r="D32" s="349"/>
      <c r="E32" s="7"/>
      <c r="F32" s="140" t="s">
        <v>92</v>
      </c>
      <c r="G32" s="54"/>
      <c r="H32" s="7"/>
      <c r="I32" s="7"/>
      <c r="J32" s="7"/>
      <c r="K32" s="7"/>
      <c r="L32" s="7"/>
      <c r="M32" s="7"/>
      <c r="N32" s="7"/>
      <c r="O32" s="7"/>
      <c r="Q32" s="7"/>
      <c r="T32" s="361"/>
    </row>
    <row r="33" spans="1:20">
      <c r="A33" s="54"/>
      <c r="B33" s="112"/>
      <c r="C33" s="354"/>
      <c r="D33" s="349"/>
      <c r="E33" s="7"/>
      <c r="F33" s="140" t="s">
        <v>478</v>
      </c>
      <c r="G33" s="54">
        <v>18</v>
      </c>
      <c r="H33" s="7"/>
      <c r="I33" s="7"/>
      <c r="J33" s="7"/>
      <c r="K33" s="7"/>
      <c r="L33" s="7"/>
      <c r="M33" s="7"/>
      <c r="N33" s="7"/>
      <c r="O33" s="7"/>
      <c r="Q33" s="7"/>
      <c r="T33" s="361"/>
    </row>
    <row r="34" spans="1:20">
      <c r="A34" s="54"/>
      <c r="B34" s="353"/>
      <c r="C34" s="90"/>
      <c r="D34" s="349"/>
      <c r="F34" s="140"/>
      <c r="G34" s="234">
        <f>SUM(G23:G33)</f>
        <v>208</v>
      </c>
      <c r="H34" s="234">
        <f t="shared" ref="H34:J34" si="3">SUM(H23:H33)</f>
        <v>0</v>
      </c>
      <c r="I34" s="234">
        <f t="shared" si="3"/>
        <v>0</v>
      </c>
      <c r="J34" s="234">
        <f t="shared" si="3"/>
        <v>330</v>
      </c>
      <c r="K34" s="234"/>
      <c r="L34" s="362">
        <f t="shared" ref="L34:M34" si="4">SUM(L23:L33)</f>
        <v>0</v>
      </c>
      <c r="M34" s="362">
        <f t="shared" si="4"/>
        <v>0</v>
      </c>
      <c r="N34" s="342">
        <f>SUM(L34:M34)</f>
        <v>0</v>
      </c>
      <c r="O34" s="342">
        <f t="shared" ref="O34:Q34" si="5">SUM(M34:N34)</f>
        <v>0</v>
      </c>
      <c r="P34" s="342">
        <f t="shared" si="5"/>
        <v>0</v>
      </c>
      <c r="Q34" s="342">
        <f t="shared" si="5"/>
        <v>0</v>
      </c>
      <c r="R34" s="363">
        <f>SUM(L34:Q34)</f>
        <v>0</v>
      </c>
    </row>
    <row r="35" spans="1:20">
      <c r="A35" s="54"/>
      <c r="B35" s="353"/>
      <c r="C35" s="335"/>
    </row>
    <row r="36" spans="1:20">
      <c r="B36" s="353"/>
      <c r="C36" s="365"/>
    </row>
    <row r="37" spans="1:20">
      <c r="B37" s="353"/>
      <c r="C37" s="90"/>
    </row>
    <row r="38" spans="1:20">
      <c r="B38" s="353"/>
      <c r="C38" s="335"/>
    </row>
    <row r="39" spans="1:20">
      <c r="B39" s="353"/>
      <c r="C39" s="335"/>
    </row>
    <row r="40" spans="1:20">
      <c r="B40" s="355"/>
      <c r="C40" s="356"/>
    </row>
    <row r="41" spans="1:20">
      <c r="B41" s="112"/>
      <c r="C41" s="357"/>
    </row>
    <row r="42" spans="1:20">
      <c r="B42" s="112"/>
      <c r="C42" s="354"/>
    </row>
    <row r="43" spans="1:20">
      <c r="B43" s="112"/>
      <c r="C43" s="366"/>
    </row>
    <row r="45" spans="1:20">
      <c r="C45" s="356"/>
    </row>
    <row r="46" spans="1:20">
      <c r="C46" s="356"/>
    </row>
    <row r="47" spans="1:20">
      <c r="C47" s="374"/>
    </row>
    <row r="48" spans="1:20">
      <c r="C48" s="90"/>
    </row>
    <row r="49" spans="3:3">
      <c r="C49" s="90"/>
    </row>
    <row r="50" spans="3:3">
      <c r="C50" s="335"/>
    </row>
    <row r="51" spans="3:3">
      <c r="C51" s="335"/>
    </row>
    <row r="52" spans="3:3">
      <c r="C52" s="91"/>
    </row>
    <row r="53" spans="3:3">
      <c r="C53" s="356"/>
    </row>
    <row r="54" spans="3:3">
      <c r="C54" s="356"/>
    </row>
    <row r="55" spans="3:3">
      <c r="C55" s="142"/>
    </row>
  </sheetData>
  <mergeCells count="10">
    <mergeCell ref="N1:O1"/>
    <mergeCell ref="L1:M1"/>
    <mergeCell ref="P1:AA1"/>
    <mergeCell ref="E1:K1"/>
    <mergeCell ref="L22:Q22"/>
    <mergeCell ref="A12:D12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3"/>
  <sheetViews>
    <sheetView workbookViewId="0">
      <pane ySplit="2" topLeftCell="A3" activePane="bottomLeft" state="frozen"/>
      <selection pane="bottomLeft" activeCell="J34" sqref="J34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42" t="s">
        <v>19</v>
      </c>
      <c r="B1" s="644" t="s">
        <v>339</v>
      </c>
      <c r="C1" s="644" t="s">
        <v>83</v>
      </c>
      <c r="D1" s="646" t="s">
        <v>340</v>
      </c>
      <c r="E1" s="647"/>
      <c r="F1" s="647"/>
      <c r="G1" s="648" t="s">
        <v>308</v>
      </c>
      <c r="H1" s="649"/>
      <c r="I1" s="638" t="s">
        <v>309</v>
      </c>
      <c r="J1" s="638"/>
      <c r="K1" s="271"/>
      <c r="L1" s="272"/>
      <c r="M1" s="639" t="s">
        <v>341</v>
      </c>
      <c r="N1" s="639"/>
      <c r="O1" s="639"/>
      <c r="P1" s="272"/>
      <c r="Q1" s="639" t="s">
        <v>342</v>
      </c>
      <c r="R1" s="639"/>
      <c r="S1" s="639"/>
      <c r="T1" s="639"/>
      <c r="U1" s="273"/>
      <c r="V1" s="640" t="s">
        <v>308</v>
      </c>
      <c r="W1" s="640" t="s">
        <v>343</v>
      </c>
      <c r="X1" s="640" t="s">
        <v>344</v>
      </c>
      <c r="Y1" s="273"/>
      <c r="Z1" s="632" t="s">
        <v>345</v>
      </c>
      <c r="AA1" s="633"/>
      <c r="AB1" s="633"/>
      <c r="AC1" s="633"/>
      <c r="AD1" s="634"/>
    </row>
    <row r="2" spans="1:30" ht="12" thickBot="1">
      <c r="A2" s="643"/>
      <c r="B2" s="645"/>
      <c r="C2" s="645"/>
      <c r="D2" s="217" t="s">
        <v>317</v>
      </c>
      <c r="E2" s="217" t="s">
        <v>323</v>
      </c>
      <c r="F2" s="155" t="s">
        <v>324</v>
      </c>
      <c r="G2" s="218" t="s">
        <v>346</v>
      </c>
      <c r="H2" s="219" t="s">
        <v>347</v>
      </c>
      <c r="I2" s="218" t="s">
        <v>348</v>
      </c>
      <c r="J2" s="220" t="s">
        <v>349</v>
      </c>
      <c r="K2" s="274" t="s">
        <v>350</v>
      </c>
      <c r="L2" s="275"/>
      <c r="M2" s="276" t="s">
        <v>353</v>
      </c>
      <c r="N2" s="276" t="s">
        <v>351</v>
      </c>
      <c r="O2" s="276" t="s">
        <v>352</v>
      </c>
      <c r="P2" s="275"/>
      <c r="Q2" s="277" t="s">
        <v>353</v>
      </c>
      <c r="R2" s="278">
        <v>1.2999999999999999E-2</v>
      </c>
      <c r="S2" s="278">
        <v>6.4999999999999997E-3</v>
      </c>
      <c r="T2" s="279">
        <v>1.25E-3</v>
      </c>
      <c r="U2" s="280"/>
      <c r="V2" s="641"/>
      <c r="W2" s="641"/>
      <c r="X2" s="641"/>
      <c r="Y2" s="280"/>
      <c r="Z2" s="281" t="s">
        <v>353</v>
      </c>
      <c r="AA2" s="281" t="s">
        <v>351</v>
      </c>
      <c r="AB2" s="282" t="s">
        <v>352</v>
      </c>
      <c r="AC2" s="281" t="s">
        <v>343</v>
      </c>
      <c r="AD2" s="281" t="s">
        <v>344</v>
      </c>
    </row>
    <row r="3" spans="1:30" s="17" customFormat="1">
      <c r="A3" s="124" t="str">
        <f>'1-συμβολαια'!A3</f>
        <v>2ο</v>
      </c>
      <c r="B3" s="124" t="str">
        <f>'1-συμβολαια'!C3</f>
        <v>υποθήκη 1.627 δανείου ΕΞΑΛΕΙΨΗ</v>
      </c>
      <c r="C3" s="221">
        <f>'1-συμβολαια'!D3</f>
        <v>0</v>
      </c>
      <c r="D3" s="221">
        <f>'8-κ-15-17'!D3</f>
        <v>0</v>
      </c>
      <c r="E3" s="221">
        <f>'8-κ-15-17'!M3</f>
        <v>0</v>
      </c>
      <c r="F3" s="221">
        <f>'8-κ-15-17'!V3</f>
        <v>0</v>
      </c>
      <c r="G3" s="221">
        <f>'2-δικαιώμ'!I3</f>
        <v>0</v>
      </c>
      <c r="H3" s="221">
        <f>'2-δικαιώμ'!J3</f>
        <v>7.5</v>
      </c>
      <c r="I3" s="221">
        <f>'2-δικαιώμ'!K3</f>
        <v>7.5</v>
      </c>
      <c r="J3" s="221">
        <f>'2-δικαιώμ'!L3</f>
        <v>1.5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7.5</v>
      </c>
      <c r="W3" s="11">
        <f>'2-δικαιώμ'!K3</f>
        <v>7.5</v>
      </c>
      <c r="X3" s="11">
        <f>'2-δικαιώμ'!L3</f>
        <v>1.5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δάνειο τοκοχρεωλυτικό 1.627 … ΕΞΟΦΛΗΣΗ</v>
      </c>
      <c r="C4" s="221">
        <f>'1-συμβολαια'!D4</f>
        <v>0</v>
      </c>
      <c r="D4" s="221">
        <f>'8-κ-15-17'!D4</f>
        <v>0</v>
      </c>
      <c r="E4" s="221">
        <f>'8-κ-15-17'!M4</f>
        <v>0</v>
      </c>
      <c r="F4" s="221">
        <f>'8-κ-15-17'!V4</f>
        <v>0</v>
      </c>
      <c r="G4" s="221">
        <f>'2-δικαιώμ'!I4</f>
        <v>0</v>
      </c>
      <c r="H4" s="221">
        <f>'2-δικαιώμ'!J4</f>
        <v>7.5</v>
      </c>
      <c r="I4" s="221">
        <f>'2-δικαιώμ'!K4</f>
        <v>7.5</v>
      </c>
      <c r="J4" s="221">
        <f>'2-δικαιώμ'!L4</f>
        <v>1.5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7.5</v>
      </c>
      <c r="W4" s="11">
        <f>'2-δικαιώμ'!K4</f>
        <v>7.5</v>
      </c>
      <c r="X4" s="11">
        <f>'2-δικαιώμ'!L4</f>
        <v>1.5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δανείου 1.627κ ΤΟΚΟΙ  {προπληρωθέντες VS υπερβάλλοντες}</v>
      </c>
      <c r="C5" s="221">
        <f>'1-συμβολαια'!D5</f>
        <v>2222</v>
      </c>
      <c r="D5" s="221">
        <f>'8-κ-15-17'!D5</f>
        <v>28.886000000000003</v>
      </c>
      <c r="E5" s="221">
        <f>'8-κ-15-17'!M5</f>
        <v>0</v>
      </c>
      <c r="F5" s="221">
        <f>'8-κ-15-17'!V5</f>
        <v>0</v>
      </c>
      <c r="G5" s="221">
        <f>'2-δικαιώμ'!I5</f>
        <v>55.9998</v>
      </c>
      <c r="H5" s="221">
        <f>'2-δικαιώμ'!J5</f>
        <v>3</v>
      </c>
      <c r="I5" s="221">
        <f>'2-δικαιώμ'!K5</f>
        <v>34.111000000000004</v>
      </c>
      <c r="J5" s="221">
        <f>'2-δικαιώμ'!L5</f>
        <v>6.8222000000000005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58.9998</v>
      </c>
      <c r="W5" s="11">
        <f>'2-δικαιώμ'!K5</f>
        <v>34.111000000000004</v>
      </c>
      <c r="X5" s="11">
        <f>'2-δικαιώμ'!L5</f>
        <v>6.8222000000000005</v>
      </c>
      <c r="Z5" s="11"/>
      <c r="AA5" s="11"/>
      <c r="AB5" s="11"/>
      <c r="AC5" s="11"/>
      <c r="AD5" s="11"/>
    </row>
    <row r="6" spans="1:30" s="17" customFormat="1">
      <c r="A6" s="124">
        <f>'1-συμβολαια'!A6</f>
        <v>0</v>
      </c>
      <c r="B6" s="124" t="str">
        <f>'1-συμβολαια'!C6</f>
        <v>δάνειο τοκοχρεωλυτικό 1ο [9-4-1974] , [9%]    ΕΞΟΦΛΗΣΗ</v>
      </c>
      <c r="C6" s="221">
        <f>'1-συμβολαια'!D6</f>
        <v>0</v>
      </c>
      <c r="D6" s="221">
        <f>'8-κ-15-17'!D6</f>
        <v>0</v>
      </c>
      <c r="E6" s="221">
        <f>'8-κ-15-17'!M6</f>
        <v>0</v>
      </c>
      <c r="F6" s="221">
        <f>'8-κ-15-17'!V6</f>
        <v>0</v>
      </c>
      <c r="G6" s="221">
        <f>'2-δικαιώμ'!I6</f>
        <v>0</v>
      </c>
      <c r="H6" s="221">
        <f>'2-δικαιώμ'!J6</f>
        <v>7.5</v>
      </c>
      <c r="I6" s="221">
        <f>'2-δικαιώμ'!K6</f>
        <v>7.5</v>
      </c>
      <c r="J6" s="221">
        <f>'2-δικαιώμ'!L6</f>
        <v>1.5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7.5</v>
      </c>
      <c r="W6" s="11">
        <f>'2-δικαιώμ'!K6</f>
        <v>7.5</v>
      </c>
      <c r="X6" s="11">
        <f>'2-δικαιώμ'!L6</f>
        <v>1.5</v>
      </c>
      <c r="Z6" s="11"/>
      <c r="AA6" s="11"/>
      <c r="AB6" s="11"/>
      <c r="AC6" s="11"/>
      <c r="AD6" s="11"/>
    </row>
    <row r="7" spans="1:30" s="17" customFormat="1">
      <c r="A7" s="124">
        <f>'1-συμβολαια'!A7</f>
        <v>0</v>
      </c>
      <c r="B7" s="124" t="str">
        <f>'1-συμβολαια'!C7</f>
        <v>υποθήκη δανείου 1ο    ΕΞΑΛΕΙΨΗ</v>
      </c>
      <c r="C7" s="221">
        <f>'1-συμβολαια'!D7</f>
        <v>0</v>
      </c>
      <c r="D7" s="221">
        <f>'8-κ-15-17'!D7</f>
        <v>0</v>
      </c>
      <c r="E7" s="221">
        <f>'8-κ-15-17'!M7</f>
        <v>0</v>
      </c>
      <c r="F7" s="221">
        <f>'8-κ-15-17'!V7</f>
        <v>0</v>
      </c>
      <c r="G7" s="221">
        <f>'2-δικαιώμ'!I7</f>
        <v>0</v>
      </c>
      <c r="H7" s="221">
        <f>'2-δικαιώμ'!J7</f>
        <v>7.5</v>
      </c>
      <c r="I7" s="221">
        <f>'2-δικαιώμ'!K7</f>
        <v>7.5</v>
      </c>
      <c r="J7" s="221">
        <f>'2-δικαιώμ'!L7</f>
        <v>1.5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7.5</v>
      </c>
      <c r="W7" s="11">
        <f>'2-δικαιώμ'!K7</f>
        <v>7.5</v>
      </c>
      <c r="X7" s="11">
        <f>'2-δικαιώμ'!L7</f>
        <v>1.5</v>
      </c>
      <c r="Z7" s="11"/>
      <c r="AA7" s="11"/>
      <c r="AB7" s="11"/>
      <c r="AC7" s="11"/>
      <c r="AD7" s="11"/>
    </row>
    <row r="8" spans="1:30" s="17" customFormat="1">
      <c r="A8" s="124">
        <f>'1-συμβολαια'!A8</f>
        <v>0</v>
      </c>
      <c r="B8" s="124" t="str">
        <f>'1-συμβολαια'!C8</f>
        <v>δανείου 1ο  ΤΟΚΟΙ  {προπληρωθέντες VS υπερβάλλοντες}</v>
      </c>
      <c r="C8" s="221">
        <f>'1-συμβολαια'!D8</f>
        <v>8888</v>
      </c>
      <c r="D8" s="221">
        <f>'8-κ-15-17'!D8</f>
        <v>115.54400000000001</v>
      </c>
      <c r="E8" s="221">
        <f>'8-κ-15-17'!M8</f>
        <v>0</v>
      </c>
      <c r="F8" s="221">
        <f>'8-κ-15-17'!V8</f>
        <v>0</v>
      </c>
      <c r="G8" s="221">
        <f>'2-δικαιώμ'!I8</f>
        <v>61.999199999999995</v>
      </c>
      <c r="H8" s="221">
        <f>'2-δικαιώμ'!J8</f>
        <v>3</v>
      </c>
      <c r="I8" s="221">
        <f>'2-δικαιώμ'!K8</f>
        <v>37.444000000000003</v>
      </c>
      <c r="J8" s="221">
        <f>'2-δικαιώμ'!L8</f>
        <v>7.4888000000000003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64.999200000000002</v>
      </c>
      <c r="W8" s="11">
        <f>'2-δικαιώμ'!K8</f>
        <v>37.444000000000003</v>
      </c>
      <c r="X8" s="11">
        <f>'2-δικαιώμ'!L8</f>
        <v>7.4888000000000003</v>
      </c>
      <c r="Z8" s="11"/>
      <c r="AA8" s="11"/>
      <c r="AB8" s="11"/>
      <c r="AC8" s="11"/>
      <c r="AD8" s="11"/>
    </row>
    <row r="9" spans="1:30" s="17" customFormat="1">
      <c r="A9" s="124">
        <f>'1-συμβολαια'!A9</f>
        <v>0</v>
      </c>
      <c r="B9" s="124" t="str">
        <f>'1-συμβολαια'!C9</f>
        <v>δάνειο τοκοχρεωλυτικό 2ο [9-4-1974] , [12%]   ΕΞΟΦΛΗΣΗ</v>
      </c>
      <c r="C9" s="221">
        <f>'1-συμβολαια'!D9</f>
        <v>0</v>
      </c>
      <c r="D9" s="221">
        <f>'8-κ-15-17'!D9</f>
        <v>0</v>
      </c>
      <c r="E9" s="221">
        <f>'8-κ-15-17'!M9</f>
        <v>0</v>
      </c>
      <c r="F9" s="221">
        <f>'8-κ-15-17'!V9</f>
        <v>0</v>
      </c>
      <c r="G9" s="221">
        <f>'2-δικαιώμ'!I9</f>
        <v>0</v>
      </c>
      <c r="H9" s="221">
        <f>'2-δικαιώμ'!J9</f>
        <v>7.5</v>
      </c>
      <c r="I9" s="221">
        <f>'2-δικαιώμ'!K9</f>
        <v>7.5</v>
      </c>
      <c r="J9" s="221">
        <f>'2-δικαιώμ'!L9</f>
        <v>1.5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7.5</v>
      </c>
      <c r="W9" s="11">
        <f>'2-δικαιώμ'!K9</f>
        <v>7.5</v>
      </c>
      <c r="X9" s="11">
        <f>'2-δικαιώμ'!L9</f>
        <v>1.5</v>
      </c>
      <c r="Z9" s="11"/>
      <c r="AA9" s="11"/>
      <c r="AB9" s="11"/>
      <c r="AC9" s="11"/>
      <c r="AD9" s="11"/>
    </row>
    <row r="10" spans="1:30" s="17" customFormat="1">
      <c r="A10" s="124">
        <f>'1-συμβολαια'!A10</f>
        <v>0</v>
      </c>
      <c r="B10" s="124" t="str">
        <f>'1-συμβολαια'!C10</f>
        <v>υποθήκη δανείου 2ο    ΕΞΑΛΕΙΨΗ</v>
      </c>
      <c r="C10" s="221">
        <f>'1-συμβολαια'!D10</f>
        <v>0</v>
      </c>
      <c r="D10" s="221">
        <f>'8-κ-15-17'!D10</f>
        <v>0</v>
      </c>
      <c r="E10" s="221">
        <f>'8-κ-15-17'!M10</f>
        <v>0</v>
      </c>
      <c r="F10" s="221">
        <f>'8-κ-15-17'!V10</f>
        <v>0</v>
      </c>
      <c r="G10" s="221">
        <f>'2-δικαιώμ'!I10</f>
        <v>0</v>
      </c>
      <c r="H10" s="221">
        <f>'2-δικαιώμ'!J10</f>
        <v>7.5</v>
      </c>
      <c r="I10" s="221">
        <f>'2-δικαιώμ'!K10</f>
        <v>7.5</v>
      </c>
      <c r="J10" s="221">
        <f>'2-δικαιώμ'!L10</f>
        <v>1.5</v>
      </c>
      <c r="M10" s="24"/>
      <c r="N10" s="24"/>
      <c r="O10" s="24"/>
      <c r="Q10" s="11"/>
      <c r="R10" s="11"/>
      <c r="S10" s="11"/>
      <c r="T10" s="11"/>
      <c r="V10" s="11">
        <f>'2-δικαιώμ'!I10+'2-δικαιώμ'!J10</f>
        <v>7.5</v>
      </c>
      <c r="W10" s="11">
        <f>'2-δικαιώμ'!K10</f>
        <v>7.5</v>
      </c>
      <c r="X10" s="11">
        <f>'2-δικαιώμ'!L10</f>
        <v>1.5</v>
      </c>
      <c r="Z10" s="11"/>
      <c r="AA10" s="11"/>
      <c r="AB10" s="11"/>
      <c r="AC10" s="11"/>
      <c r="AD10" s="11"/>
    </row>
    <row r="11" spans="1:30" s="17" customFormat="1">
      <c r="A11" s="124">
        <f>'1-συμβολαια'!A11</f>
        <v>0</v>
      </c>
      <c r="B11" s="124" t="str">
        <f>'1-συμβολαια'!C11</f>
        <v>δανείου 2ο  ΤΟΚΟΙ  {προπληρωθέντες VS υπερβάλλοντες}</v>
      </c>
      <c r="C11" s="221">
        <f>'1-συμβολαια'!D11</f>
        <v>11111</v>
      </c>
      <c r="D11" s="221">
        <f>'8-κ-15-17'!D11</f>
        <v>144.44300000000001</v>
      </c>
      <c r="E11" s="221">
        <f>'8-κ-15-17'!M11</f>
        <v>0</v>
      </c>
      <c r="F11" s="221">
        <f>'8-κ-15-17'!V11</f>
        <v>0</v>
      </c>
      <c r="G11" s="221">
        <f>'2-δικαιώμ'!I11</f>
        <v>63.999899999999997</v>
      </c>
      <c r="H11" s="221">
        <f>'2-δικαιώμ'!J11</f>
        <v>3</v>
      </c>
      <c r="I11" s="221">
        <f>'2-δικαιώμ'!K11</f>
        <v>38.555500000000002</v>
      </c>
      <c r="J11" s="221">
        <f>'2-δικαιώμ'!L11</f>
        <v>7.7111000000000001</v>
      </c>
      <c r="M11" s="24"/>
      <c r="N11" s="24"/>
      <c r="O11" s="24"/>
      <c r="Q11" s="11"/>
      <c r="R11" s="11"/>
      <c r="S11" s="11"/>
      <c r="T11" s="11"/>
      <c r="V11" s="11">
        <f>'2-δικαιώμ'!I11+'2-δικαιώμ'!J11</f>
        <v>66.999899999999997</v>
      </c>
      <c r="W11" s="11">
        <f>'2-δικαιώμ'!K11</f>
        <v>38.555500000000002</v>
      </c>
      <c r="X11" s="11">
        <f>'2-δικαιώμ'!L11</f>
        <v>7.7111000000000001</v>
      </c>
      <c r="Z11" s="11"/>
      <c r="AA11" s="11"/>
      <c r="AB11" s="11"/>
      <c r="AC11" s="11"/>
      <c r="AD11" s="11"/>
    </row>
    <row r="12" spans="1:30">
      <c r="A12" s="635" t="str">
        <f>'1-συμβολαια'!A12</f>
        <v>σύνολο</v>
      </c>
      <c r="B12" s="636"/>
      <c r="C12" s="637"/>
      <c r="D12" s="206">
        <f t="shared" ref="D12:J12" si="0">SUM(D3:D11)</f>
        <v>288.87300000000005</v>
      </c>
      <c r="E12" s="206">
        <f t="shared" si="0"/>
        <v>0</v>
      </c>
      <c r="F12" s="206">
        <f t="shared" si="0"/>
        <v>0</v>
      </c>
      <c r="G12" s="206">
        <f t="shared" si="0"/>
        <v>181.99889999999999</v>
      </c>
      <c r="H12" s="206">
        <f t="shared" si="0"/>
        <v>54</v>
      </c>
      <c r="I12" s="206">
        <f t="shared" si="0"/>
        <v>155.1105</v>
      </c>
      <c r="J12" s="206">
        <f t="shared" si="0"/>
        <v>31.022100000000002</v>
      </c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 ht="12.75">
      <c r="B16" s="231" t="s">
        <v>377</v>
      </c>
      <c r="D16" s="2"/>
      <c r="E16" s="2"/>
      <c r="F16" s="2"/>
      <c r="G16" s="169"/>
      <c r="H16" s="5"/>
      <c r="I16" s="5"/>
      <c r="J16" s="2"/>
    </row>
    <row r="17" spans="2:12" ht="12.75">
      <c r="B17" s="232" t="s">
        <v>378</v>
      </c>
      <c r="D17" s="2"/>
      <c r="E17" s="2"/>
      <c r="F17" s="2"/>
      <c r="G17" s="117"/>
      <c r="J17" s="2"/>
      <c r="L17" s="117"/>
    </row>
    <row r="18" spans="2:12" ht="15.75">
      <c r="B18" s="245" t="s">
        <v>379</v>
      </c>
      <c r="D18" s="2"/>
      <c r="E18" s="2"/>
      <c r="F18" s="2"/>
      <c r="G18" s="2"/>
      <c r="H18" s="5"/>
      <c r="I18" s="5"/>
      <c r="J18" s="2"/>
    </row>
    <row r="19" spans="2:12">
      <c r="B19" s="90"/>
      <c r="D19" s="2"/>
      <c r="E19" s="2"/>
      <c r="F19" s="2"/>
      <c r="G19" s="2"/>
      <c r="H19" s="5"/>
      <c r="J19" s="2"/>
    </row>
    <row r="20" spans="2:12">
      <c r="B20" s="90"/>
      <c r="D20" s="2"/>
      <c r="E20" s="2"/>
      <c r="F20" s="2"/>
      <c r="G20" s="2"/>
      <c r="H20" s="237"/>
      <c r="I20" s="5"/>
      <c r="J20" s="5"/>
    </row>
    <row r="21" spans="2:12">
      <c r="B21" s="90"/>
      <c r="D21" s="2"/>
      <c r="E21" s="2"/>
      <c r="F21" s="2"/>
      <c r="G21" s="2"/>
      <c r="H21" s="2"/>
      <c r="I21" s="2"/>
      <c r="J21" s="2"/>
    </row>
    <row r="22" spans="2:12">
      <c r="B22" s="90"/>
      <c r="D22" s="2"/>
      <c r="E22" s="2"/>
      <c r="F22" s="2"/>
      <c r="G22" s="2"/>
      <c r="H22" s="2"/>
      <c r="I22" s="2"/>
      <c r="J22" s="2"/>
    </row>
    <row r="23" spans="2:12">
      <c r="B23" s="90"/>
      <c r="D23" s="2"/>
      <c r="E23" s="2"/>
      <c r="F23" s="2"/>
      <c r="G23" s="2"/>
      <c r="H23" s="2"/>
      <c r="I23" s="2"/>
      <c r="J23" s="2"/>
    </row>
    <row r="24" spans="2:12">
      <c r="B24" s="90"/>
      <c r="D24" s="2"/>
      <c r="E24" s="2"/>
      <c r="F24" s="2"/>
      <c r="G24" s="2"/>
      <c r="H24" s="2"/>
      <c r="I24" s="2"/>
      <c r="J24" s="2"/>
    </row>
    <row r="25" spans="2:12">
      <c r="C25" s="306"/>
      <c r="D25" s="7"/>
      <c r="E25" s="7"/>
    </row>
    <row r="26" spans="2:12">
      <c r="C26" s="306"/>
      <c r="D26" s="7"/>
      <c r="E26" s="7"/>
    </row>
    <row r="27" spans="2:12">
      <c r="C27" s="306"/>
      <c r="D27" s="7"/>
      <c r="E27" s="7"/>
    </row>
    <row r="28" spans="2:12">
      <c r="C28" s="306"/>
      <c r="D28" s="7"/>
      <c r="E28" s="7"/>
    </row>
    <row r="29" spans="2:12">
      <c r="C29" s="306"/>
      <c r="D29" s="7"/>
      <c r="E29" s="7"/>
    </row>
    <row r="30" spans="2:12">
      <c r="C30" s="306"/>
      <c r="D30" s="7"/>
      <c r="E30" s="7"/>
    </row>
    <row r="31" spans="2:12">
      <c r="C31" s="306"/>
      <c r="D31" s="7"/>
      <c r="E31" s="7"/>
    </row>
    <row r="32" spans="2:12">
      <c r="C32" s="306"/>
      <c r="D32" s="7"/>
      <c r="E32" s="7"/>
    </row>
    <row r="33" spans="3:5">
      <c r="C33" s="306"/>
      <c r="D33" s="7"/>
      <c r="E33" s="7"/>
    </row>
  </sheetData>
  <mergeCells count="13">
    <mergeCell ref="Z1:AD1"/>
    <mergeCell ref="A12:C1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3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0.42578125" style="7" bestFit="1" customWidth="1"/>
    <col min="2" max="2" width="43.285156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21" t="s">
        <v>1</v>
      </c>
      <c r="B1" s="523" t="s">
        <v>0</v>
      </c>
      <c r="C1" s="559" t="s">
        <v>7</v>
      </c>
      <c r="D1" s="655" t="s">
        <v>43</v>
      </c>
      <c r="E1" s="656"/>
      <c r="F1" s="656"/>
      <c r="G1" s="657" t="s">
        <v>391</v>
      </c>
      <c r="H1" s="658"/>
      <c r="I1" s="658"/>
      <c r="J1" s="658"/>
      <c r="K1" s="659"/>
      <c r="L1" s="653" t="s">
        <v>55</v>
      </c>
      <c r="M1" s="650" t="s">
        <v>29</v>
      </c>
      <c r="N1" s="651"/>
      <c r="O1" s="651"/>
      <c r="P1" s="651"/>
      <c r="Q1" s="651"/>
      <c r="R1" s="651"/>
      <c r="S1" s="652"/>
    </row>
    <row r="2" spans="1:25" ht="34.5" customHeight="1" thickBot="1">
      <c r="A2" s="522"/>
      <c r="B2" s="524"/>
      <c r="C2" s="560"/>
      <c r="D2" s="242" t="s">
        <v>304</v>
      </c>
      <c r="E2" s="242" t="s">
        <v>390</v>
      </c>
      <c r="F2" s="248" t="s">
        <v>88</v>
      </c>
      <c r="G2" s="246" t="s">
        <v>304</v>
      </c>
      <c r="H2" s="247" t="s">
        <v>308</v>
      </c>
      <c r="I2" s="247" t="s">
        <v>392</v>
      </c>
      <c r="J2" s="247" t="s">
        <v>309</v>
      </c>
      <c r="K2" s="244" t="s">
        <v>33</v>
      </c>
      <c r="L2" s="654"/>
      <c r="M2" s="514"/>
      <c r="N2" s="515"/>
      <c r="O2" s="515"/>
      <c r="P2" s="515"/>
      <c r="Q2" s="515"/>
      <c r="R2" s="515"/>
      <c r="S2" s="516"/>
    </row>
    <row r="3" spans="1:25" s="108" customFormat="1" ht="14.25">
      <c r="A3" s="109" t="str">
        <f>'1-συμβολαια'!A3</f>
        <v>2ο</v>
      </c>
      <c r="B3" s="110" t="str">
        <f>'1-συμβολαια'!C3</f>
        <v>υποθήκη 1.627 δανείου ΕΞΑΛΕΙΨΗ</v>
      </c>
      <c r="C3" s="111">
        <f>'1-συμβολαια'!D3</f>
        <v>0</v>
      </c>
      <c r="D3" s="250"/>
      <c r="E3" s="250"/>
      <c r="F3" s="249"/>
      <c r="G3" s="250"/>
      <c r="H3" s="251"/>
      <c r="I3" s="251"/>
      <c r="J3" s="251"/>
      <c r="K3" s="251">
        <f t="shared" ref="K3:K11" si="0">D3+E3-G3-H3-I3-J3</f>
        <v>0</v>
      </c>
      <c r="L3" s="251"/>
      <c r="M3" s="132" t="s">
        <v>123</v>
      </c>
      <c r="N3" s="132" t="s">
        <v>397</v>
      </c>
      <c r="O3" s="132" t="s">
        <v>121</v>
      </c>
      <c r="P3" s="132" t="s">
        <v>398</v>
      </c>
      <c r="Q3" s="132" t="s">
        <v>399</v>
      </c>
      <c r="R3" s="132" t="s">
        <v>400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δάνειο τοκοχρεωλυτικό 1.627 … ΕΞΟΦΛΗΣΗ</v>
      </c>
      <c r="C4" s="111">
        <f>'1-συμβολαια'!D4</f>
        <v>0</v>
      </c>
      <c r="D4" s="250"/>
      <c r="E4" s="250"/>
      <c r="F4" s="249"/>
      <c r="G4" s="250"/>
      <c r="H4" s="251"/>
      <c r="I4" s="251"/>
      <c r="J4" s="251"/>
      <c r="K4" s="251">
        <f t="shared" si="0"/>
        <v>0</v>
      </c>
      <c r="L4" s="251"/>
      <c r="M4" s="132" t="s">
        <v>123</v>
      </c>
      <c r="N4" s="132" t="s">
        <v>397</v>
      </c>
      <c r="O4" s="132" t="s">
        <v>121</v>
      </c>
      <c r="P4" s="132" t="s">
        <v>398</v>
      </c>
      <c r="Q4" s="132" t="s">
        <v>399</v>
      </c>
      <c r="R4" s="132" t="s">
        <v>400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1.627κ ΤΟΚΟΙ  {προπληρωθέντες VS υπερβάλλοντες}</v>
      </c>
      <c r="C5" s="111">
        <f>'1-συμβολαια'!D5</f>
        <v>2222</v>
      </c>
      <c r="D5" s="250"/>
      <c r="E5" s="250"/>
      <c r="F5" s="249"/>
      <c r="G5" s="250"/>
      <c r="H5" s="251"/>
      <c r="I5" s="251"/>
      <c r="J5" s="251"/>
      <c r="K5" s="251">
        <f t="shared" si="0"/>
        <v>0</v>
      </c>
      <c r="L5" s="251"/>
      <c r="M5" s="132" t="s">
        <v>123</v>
      </c>
      <c r="N5" s="132" t="s">
        <v>397</v>
      </c>
      <c r="O5" s="132" t="s">
        <v>121</v>
      </c>
      <c r="P5" s="132" t="s">
        <v>398</v>
      </c>
      <c r="Q5" s="132" t="s">
        <v>399</v>
      </c>
      <c r="R5" s="132" t="s">
        <v>400</v>
      </c>
      <c r="S5" s="24"/>
    </row>
    <row r="6" spans="1:25" s="108" customFormat="1" ht="14.25">
      <c r="A6" s="109">
        <f>'1-συμβολαια'!A6</f>
        <v>0</v>
      </c>
      <c r="B6" s="110" t="str">
        <f>'1-συμβολαια'!C6</f>
        <v>δάνειο τοκοχρεωλυτικό 1ο [9-4-1974] , [9%]    ΕΞΟΦΛΗΣΗ</v>
      </c>
      <c r="C6" s="111">
        <f>'1-συμβολαια'!D6</f>
        <v>0</v>
      </c>
      <c r="D6" s="250"/>
      <c r="E6" s="250"/>
      <c r="F6" s="249"/>
      <c r="G6" s="250"/>
      <c r="H6" s="251"/>
      <c r="I6" s="251"/>
      <c r="J6" s="251"/>
      <c r="K6" s="251">
        <f t="shared" si="0"/>
        <v>0</v>
      </c>
      <c r="L6" s="251"/>
      <c r="M6" s="132" t="s">
        <v>123</v>
      </c>
      <c r="N6" s="132" t="s">
        <v>397</v>
      </c>
      <c r="O6" s="132" t="s">
        <v>121</v>
      </c>
      <c r="P6" s="132" t="s">
        <v>398</v>
      </c>
      <c r="Q6" s="132" t="s">
        <v>399</v>
      </c>
      <c r="R6" s="132" t="s">
        <v>400</v>
      </c>
      <c r="S6" s="24"/>
    </row>
    <row r="7" spans="1:25" s="108" customFormat="1" ht="14.25">
      <c r="A7" s="109">
        <f>'1-συμβολαια'!A7</f>
        <v>0</v>
      </c>
      <c r="B7" s="110" t="str">
        <f>'1-συμβολαια'!C7</f>
        <v>υποθήκη δανείου 1ο    ΕΞΑΛΕΙΨΗ</v>
      </c>
      <c r="C7" s="111">
        <f>'1-συμβολαια'!D7</f>
        <v>0</v>
      </c>
      <c r="D7" s="250"/>
      <c r="E7" s="250"/>
      <c r="F7" s="249"/>
      <c r="G7" s="250"/>
      <c r="H7" s="251"/>
      <c r="I7" s="251"/>
      <c r="J7" s="251"/>
      <c r="K7" s="251">
        <f t="shared" si="0"/>
        <v>0</v>
      </c>
      <c r="L7" s="251"/>
      <c r="M7" s="132" t="s">
        <v>123</v>
      </c>
      <c r="N7" s="132" t="s">
        <v>397</v>
      </c>
      <c r="O7" s="132" t="s">
        <v>121</v>
      </c>
      <c r="P7" s="132" t="s">
        <v>398</v>
      </c>
      <c r="Q7" s="132" t="s">
        <v>399</v>
      </c>
      <c r="R7" s="132" t="s">
        <v>400</v>
      </c>
      <c r="S7" s="24"/>
    </row>
    <row r="8" spans="1:25" s="108" customFormat="1" ht="14.25">
      <c r="A8" s="109">
        <f>'1-συμβολαια'!A8</f>
        <v>0</v>
      </c>
      <c r="B8" s="110" t="str">
        <f>'1-συμβολαια'!C8</f>
        <v>δανείου 1ο  ΤΟΚΟΙ  {προπληρωθέντες VS υπερβάλλοντες}</v>
      </c>
      <c r="C8" s="111">
        <f>'1-συμβολαια'!D8</f>
        <v>8888</v>
      </c>
      <c r="D8" s="250"/>
      <c r="E8" s="250"/>
      <c r="F8" s="249"/>
      <c r="G8" s="250"/>
      <c r="H8" s="251"/>
      <c r="I8" s="251"/>
      <c r="J8" s="251"/>
      <c r="K8" s="251">
        <f t="shared" si="0"/>
        <v>0</v>
      </c>
      <c r="L8" s="251"/>
      <c r="M8" s="132" t="s">
        <v>123</v>
      </c>
      <c r="N8" s="132" t="s">
        <v>397</v>
      </c>
      <c r="O8" s="132" t="s">
        <v>121</v>
      </c>
      <c r="P8" s="132" t="s">
        <v>398</v>
      </c>
      <c r="Q8" s="132" t="s">
        <v>399</v>
      </c>
      <c r="R8" s="132" t="s">
        <v>400</v>
      </c>
      <c r="S8" s="24"/>
    </row>
    <row r="9" spans="1:25" s="108" customFormat="1" ht="14.25">
      <c r="A9" s="109">
        <f>'1-συμβολαια'!A9</f>
        <v>0</v>
      </c>
      <c r="B9" s="110" t="str">
        <f>'1-συμβολαια'!C9</f>
        <v>δάνειο τοκοχρεωλυτικό 2ο [9-4-1974] , [12%]   ΕΞΟΦΛΗΣΗ</v>
      </c>
      <c r="C9" s="111">
        <f>'1-συμβολαια'!D9</f>
        <v>0</v>
      </c>
      <c r="D9" s="250"/>
      <c r="E9" s="250"/>
      <c r="F9" s="249"/>
      <c r="G9" s="250"/>
      <c r="H9" s="251"/>
      <c r="I9" s="251"/>
      <c r="J9" s="251"/>
      <c r="K9" s="251">
        <f t="shared" si="0"/>
        <v>0</v>
      </c>
      <c r="L9" s="251"/>
      <c r="M9" s="132" t="s">
        <v>123</v>
      </c>
      <c r="N9" s="132" t="s">
        <v>397</v>
      </c>
      <c r="O9" s="132" t="s">
        <v>121</v>
      </c>
      <c r="P9" s="132" t="s">
        <v>398</v>
      </c>
      <c r="Q9" s="132" t="s">
        <v>399</v>
      </c>
      <c r="R9" s="132" t="s">
        <v>400</v>
      </c>
      <c r="S9" s="24"/>
    </row>
    <row r="10" spans="1:25" s="108" customFormat="1" ht="14.25">
      <c r="A10" s="109">
        <f>'1-συμβολαια'!A10</f>
        <v>0</v>
      </c>
      <c r="B10" s="110" t="str">
        <f>'1-συμβολαια'!C10</f>
        <v>υποθήκη δανείου 2ο    ΕΞΑΛΕΙΨΗ</v>
      </c>
      <c r="C10" s="111">
        <f>'1-συμβολαια'!D10</f>
        <v>0</v>
      </c>
      <c r="D10" s="250"/>
      <c r="E10" s="250"/>
      <c r="F10" s="249"/>
      <c r="G10" s="250"/>
      <c r="H10" s="251"/>
      <c r="I10" s="251"/>
      <c r="J10" s="251"/>
      <c r="K10" s="251">
        <f t="shared" si="0"/>
        <v>0</v>
      </c>
      <c r="L10" s="251"/>
      <c r="M10" s="132" t="s">
        <v>123</v>
      </c>
      <c r="N10" s="132" t="s">
        <v>397</v>
      </c>
      <c r="O10" s="132" t="s">
        <v>121</v>
      </c>
      <c r="P10" s="132" t="s">
        <v>398</v>
      </c>
      <c r="Q10" s="132" t="s">
        <v>399</v>
      </c>
      <c r="R10" s="132" t="s">
        <v>400</v>
      </c>
      <c r="S10" s="24"/>
    </row>
    <row r="11" spans="1:25" s="108" customFormat="1" ht="14.25">
      <c r="A11" s="109">
        <f>'1-συμβολαια'!A11</f>
        <v>0</v>
      </c>
      <c r="B11" s="110" t="str">
        <f>'1-συμβολαια'!C11</f>
        <v>δανείου 2ο  ΤΟΚΟΙ  {προπληρωθέντες VS υπερβάλλοντες}</v>
      </c>
      <c r="C11" s="111">
        <f>'1-συμβολαια'!D11</f>
        <v>11111</v>
      </c>
      <c r="D11" s="250"/>
      <c r="E11" s="250"/>
      <c r="F11" s="249"/>
      <c r="G11" s="250"/>
      <c r="H11" s="251"/>
      <c r="I11" s="251"/>
      <c r="J11" s="251"/>
      <c r="K11" s="251">
        <f t="shared" si="0"/>
        <v>0</v>
      </c>
      <c r="L11" s="251"/>
      <c r="M11" s="132" t="s">
        <v>123</v>
      </c>
      <c r="N11" s="132" t="s">
        <v>397</v>
      </c>
      <c r="O11" s="132" t="s">
        <v>121</v>
      </c>
      <c r="P11" s="132" t="s">
        <v>398</v>
      </c>
      <c r="Q11" s="132" t="s">
        <v>399</v>
      </c>
      <c r="R11" s="132" t="s">
        <v>400</v>
      </c>
      <c r="S11" s="24"/>
    </row>
    <row r="12" spans="1:25" ht="15.75">
      <c r="A12" s="539" t="s">
        <v>54</v>
      </c>
      <c r="B12" s="540"/>
      <c r="C12" s="540"/>
      <c r="D12" s="252">
        <f t="shared" ref="D12:L12" si="1">SUM(D3:D11)</f>
        <v>0</v>
      </c>
      <c r="E12" s="252">
        <f t="shared" si="1"/>
        <v>0</v>
      </c>
      <c r="F12" s="252">
        <f t="shared" si="1"/>
        <v>0</v>
      </c>
      <c r="G12" s="252">
        <f t="shared" si="1"/>
        <v>0</v>
      </c>
      <c r="H12" s="252">
        <f t="shared" si="1"/>
        <v>0</v>
      </c>
      <c r="I12" s="252">
        <f t="shared" si="1"/>
        <v>0</v>
      </c>
      <c r="J12" s="252">
        <f t="shared" si="1"/>
        <v>0</v>
      </c>
      <c r="K12" s="252">
        <f t="shared" si="1"/>
        <v>0</v>
      </c>
      <c r="L12" s="252">
        <f t="shared" si="1"/>
        <v>0</v>
      </c>
    </row>
    <row r="13" spans="1:25" ht="15.75">
      <c r="M13" s="129" t="s">
        <v>99</v>
      </c>
      <c r="N13" s="146"/>
      <c r="O13" s="146"/>
      <c r="P13" s="146"/>
      <c r="Q13" s="146"/>
      <c r="R13" s="146"/>
      <c r="S13" s="146"/>
      <c r="T13" s="122"/>
      <c r="U13" s="122"/>
      <c r="V13" s="122"/>
      <c r="W13" s="122"/>
      <c r="X13" s="5"/>
    </row>
    <row r="14" spans="1:25" ht="15.75">
      <c r="M14" s="243"/>
      <c r="N14" s="129" t="s">
        <v>393</v>
      </c>
      <c r="O14" s="243"/>
      <c r="P14" s="243"/>
      <c r="Q14" s="243"/>
      <c r="R14" s="243"/>
      <c r="S14" s="243"/>
      <c r="T14" s="243"/>
      <c r="U14" s="243"/>
      <c r="V14" s="243"/>
      <c r="W14" s="254"/>
      <c r="X14" s="254"/>
      <c r="Y14" s="254"/>
    </row>
    <row r="15" spans="1:25" ht="15.75">
      <c r="M15" s="254"/>
      <c r="N15" s="254"/>
      <c r="O15" s="146" t="s">
        <v>100</v>
      </c>
      <c r="P15" s="146"/>
      <c r="Q15" s="146"/>
      <c r="R15" s="146"/>
      <c r="S15" s="146"/>
      <c r="T15" s="146"/>
      <c r="U15" s="146"/>
      <c r="V15" s="146"/>
      <c r="W15" s="146"/>
      <c r="X15" s="254"/>
      <c r="Y15" s="253"/>
    </row>
    <row r="16" spans="1:25" ht="15.75">
      <c r="B16" s="137"/>
      <c r="M16" s="254"/>
      <c r="N16" s="254"/>
      <c r="O16" s="254"/>
      <c r="P16" s="255" t="s">
        <v>394</v>
      </c>
      <c r="Q16" s="254"/>
      <c r="R16" s="254"/>
      <c r="S16" s="255"/>
      <c r="T16" s="255"/>
      <c r="U16" s="255"/>
      <c r="V16" s="255"/>
      <c r="W16" s="255"/>
      <c r="X16" s="255"/>
      <c r="Y16" s="253"/>
    </row>
    <row r="17" spans="2:25" ht="15.75">
      <c r="B17" s="138"/>
      <c r="M17" s="254"/>
      <c r="N17" s="254"/>
      <c r="O17" s="254"/>
      <c r="P17" s="254"/>
      <c r="Q17" s="146" t="s">
        <v>395</v>
      </c>
      <c r="R17" s="146"/>
      <c r="S17" s="146"/>
      <c r="T17" s="255"/>
      <c r="U17" s="255"/>
      <c r="V17" s="146"/>
      <c r="W17" s="146"/>
      <c r="X17" s="146"/>
      <c r="Y17" s="253"/>
    </row>
    <row r="18" spans="2:25" ht="15.75">
      <c r="M18" s="254"/>
      <c r="N18" s="254"/>
      <c r="O18" s="254"/>
      <c r="P18" s="254"/>
      <c r="Q18" s="254"/>
      <c r="R18" s="255" t="s">
        <v>396</v>
      </c>
      <c r="S18" s="255"/>
      <c r="T18" s="255"/>
      <c r="U18" s="255"/>
      <c r="V18" s="255"/>
      <c r="W18" s="255"/>
      <c r="X18" s="255"/>
      <c r="Y18" s="253"/>
    </row>
    <row r="19" spans="2:25" ht="15.75">
      <c r="B19" s="137"/>
      <c r="C19" s="306"/>
      <c r="D19" s="7"/>
      <c r="E19" s="7"/>
      <c r="T19" s="131"/>
      <c r="Y19" s="253"/>
    </row>
    <row r="20" spans="2:25" ht="15.75">
      <c r="B20" s="138"/>
      <c r="C20" s="306"/>
      <c r="D20" s="7"/>
      <c r="E20" s="7"/>
      <c r="T20" s="131"/>
    </row>
    <row r="21" spans="2:25" ht="15.75">
      <c r="C21" s="90"/>
      <c r="D21" s="90"/>
      <c r="E21" s="90"/>
      <c r="F21" s="90"/>
      <c r="G21" s="90"/>
      <c r="H21" s="90"/>
      <c r="I21" s="90"/>
      <c r="J21" s="90"/>
      <c r="K21" s="90"/>
      <c r="L21" s="90"/>
      <c r="T21" s="131"/>
    </row>
    <row r="22" spans="2:25" ht="15.75">
      <c r="C22" s="306"/>
      <c r="D22" s="7"/>
      <c r="E22" s="7"/>
      <c r="T22" s="131"/>
    </row>
    <row r="23" spans="2:25">
      <c r="C23" s="306"/>
      <c r="D23" s="7"/>
      <c r="E23" s="7"/>
    </row>
    <row r="24" spans="2:25">
      <c r="C24" s="306"/>
      <c r="D24" s="7"/>
      <c r="E24" s="7"/>
    </row>
    <row r="25" spans="2:25">
      <c r="C25" s="306"/>
      <c r="D25" s="7"/>
      <c r="E25" s="7"/>
    </row>
    <row r="26" spans="2:25">
      <c r="C26" s="306"/>
      <c r="D26" s="7"/>
      <c r="E26" s="7"/>
    </row>
    <row r="27" spans="2:25">
      <c r="C27" s="306"/>
      <c r="D27" s="7"/>
      <c r="E27" s="7"/>
    </row>
    <row r="28" spans="2:25">
      <c r="C28" s="306"/>
      <c r="D28" s="7"/>
      <c r="E28" s="7"/>
    </row>
    <row r="29" spans="2:25">
      <c r="C29" s="306"/>
      <c r="D29" s="7"/>
      <c r="E29" s="7"/>
    </row>
    <row r="30" spans="2:25">
      <c r="C30" s="306"/>
      <c r="D30" s="7"/>
      <c r="E30" s="7"/>
    </row>
    <row r="31" spans="2:25">
      <c r="C31" s="306"/>
      <c r="D31" s="7"/>
      <c r="E31" s="7"/>
    </row>
    <row r="32" spans="2:25">
      <c r="C32" s="306"/>
      <c r="D32" s="7"/>
      <c r="E32" s="7"/>
    </row>
    <row r="33" spans="3:6">
      <c r="C33" s="306"/>
      <c r="D33" s="7"/>
      <c r="E33" s="7"/>
      <c r="F33" s="7"/>
    </row>
  </sheetData>
  <mergeCells count="8">
    <mergeCell ref="M1:S2"/>
    <mergeCell ref="L1:L2"/>
    <mergeCell ref="A12:C12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1"/>
  <sheetViews>
    <sheetView workbookViewId="0">
      <pane ySplit="2" topLeftCell="A3" activePane="bottomLeft" state="frozen"/>
      <selection pane="bottomLeft" activeCell="C20" sqref="C20"/>
    </sheetView>
  </sheetViews>
  <sheetFormatPr defaultRowHeight="15"/>
  <cols>
    <col min="1" max="1" width="11.5703125" style="102" bestFit="1" customWidth="1"/>
    <col min="2" max="2" width="46.28515625" style="103" bestFit="1" customWidth="1"/>
    <col min="3" max="3" width="14.28515625" style="104" customWidth="1"/>
    <col min="4" max="4" width="11.5703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21" t="s">
        <v>1</v>
      </c>
      <c r="B1" s="660" t="s">
        <v>0</v>
      </c>
      <c r="C1" s="662" t="s">
        <v>130</v>
      </c>
      <c r="D1" s="662"/>
      <c r="E1" s="662"/>
      <c r="F1" s="663" t="s">
        <v>29</v>
      </c>
      <c r="G1" s="664"/>
      <c r="H1" s="664"/>
      <c r="I1" s="664"/>
      <c r="J1" s="664"/>
      <c r="K1" s="664"/>
      <c r="L1" s="664"/>
      <c r="M1" s="664"/>
      <c r="N1" s="664"/>
      <c r="O1" s="664"/>
      <c r="P1" s="664"/>
      <c r="Q1" s="664"/>
      <c r="R1" s="664"/>
      <c r="S1" s="664"/>
      <c r="T1" s="664"/>
      <c r="U1" s="664"/>
      <c r="V1" s="665"/>
    </row>
    <row r="2" spans="1:22" ht="16.5" thickBot="1">
      <c r="A2" s="522"/>
      <c r="B2" s="661"/>
      <c r="C2" s="100" t="s">
        <v>23</v>
      </c>
      <c r="D2" s="105" t="s">
        <v>9</v>
      </c>
      <c r="E2" s="107" t="s">
        <v>33</v>
      </c>
      <c r="F2" s="293">
        <v>61</v>
      </c>
      <c r="G2" s="293">
        <v>62</v>
      </c>
      <c r="H2" s="293">
        <v>63</v>
      </c>
      <c r="I2" s="294">
        <v>64</v>
      </c>
      <c r="J2" s="295" t="s">
        <v>428</v>
      </c>
      <c r="K2" s="295" t="s">
        <v>429</v>
      </c>
      <c r="L2" s="295" t="s">
        <v>430</v>
      </c>
      <c r="M2" s="296">
        <v>65</v>
      </c>
      <c r="N2" s="297" t="s">
        <v>431</v>
      </c>
      <c r="O2" s="297" t="s">
        <v>432</v>
      </c>
      <c r="P2" s="297" t="s">
        <v>433</v>
      </c>
      <c r="Q2" s="297" t="s">
        <v>434</v>
      </c>
      <c r="R2" s="297" t="s">
        <v>435</v>
      </c>
      <c r="S2" s="293">
        <v>67</v>
      </c>
      <c r="T2" s="183"/>
      <c r="U2" s="183"/>
      <c r="V2" s="292"/>
    </row>
    <row r="3" spans="1:22" s="143" customFormat="1">
      <c r="A3" s="438" t="str">
        <f>'1-συμβολαια'!A3</f>
        <v>2ο</v>
      </c>
      <c r="B3" s="434" t="str">
        <f>'1-συμβολαια'!C3</f>
        <v>υποθήκη 1.627 δανείου ΕΞΑΛΕΙΨΗ</v>
      </c>
      <c r="C3" s="400"/>
      <c r="D3" s="435"/>
      <c r="E3" s="435"/>
      <c r="F3" s="401"/>
      <c r="G3" s="401"/>
      <c r="H3" s="436"/>
      <c r="I3" s="437"/>
      <c r="J3" s="437"/>
      <c r="K3" s="437"/>
      <c r="L3" s="437"/>
      <c r="M3" s="437"/>
      <c r="N3" s="401"/>
      <c r="O3" s="401"/>
      <c r="P3" s="401"/>
      <c r="Q3" s="401"/>
      <c r="R3" s="401"/>
      <c r="S3" s="401"/>
      <c r="T3" s="401"/>
      <c r="U3" s="401"/>
      <c r="V3" s="401"/>
    </row>
    <row r="4" spans="1:22" s="143" customFormat="1">
      <c r="A4" s="438">
        <f>'1-συμβολαια'!A4</f>
        <v>0</v>
      </c>
      <c r="B4" s="434" t="str">
        <f>'1-συμβολαια'!C4</f>
        <v>δάνειο τοκοχρεωλυτικό 1.627 … ΕΞΟΦΛΗΣΗ</v>
      </c>
      <c r="C4" s="400">
        <f>'1-συμβολαια'!L4</f>
        <v>193.5</v>
      </c>
      <c r="D4" s="435">
        <f>'1-συμβολαια'!N4</f>
        <v>0</v>
      </c>
      <c r="E4" s="435">
        <f t="shared" ref="E4:E11" si="0">C4-D4</f>
        <v>193.5</v>
      </c>
      <c r="F4" s="401">
        <v>61</v>
      </c>
      <c r="G4" s="401">
        <v>62</v>
      </c>
      <c r="H4" s="436"/>
      <c r="I4" s="437"/>
      <c r="J4" s="437"/>
      <c r="K4" s="437"/>
      <c r="L4" s="437"/>
      <c r="M4" s="437"/>
      <c r="N4" s="401"/>
      <c r="O4" s="401"/>
      <c r="P4" s="401"/>
      <c r="Q4" s="401"/>
      <c r="R4" s="401"/>
      <c r="S4" s="401"/>
      <c r="T4" s="401"/>
      <c r="U4" s="401"/>
      <c r="V4" s="401"/>
    </row>
    <row r="5" spans="1:22" s="143" customFormat="1">
      <c r="A5" s="438">
        <f>'1-συμβολαια'!A5</f>
        <v>0</v>
      </c>
      <c r="B5" s="434" t="str">
        <f>'1-συμβολαια'!C5</f>
        <v>δανείου 1.627κ ΤΟΚΟΙ  {προπληρωθέντες VS υπερβάλλοντες}</v>
      </c>
      <c r="C5" s="400">
        <f>'1-συμβολαια'!L5</f>
        <v>642.28700000000003</v>
      </c>
      <c r="D5" s="435">
        <f>'1-συμβολαια'!N5</f>
        <v>0</v>
      </c>
      <c r="E5" s="435">
        <f t="shared" si="0"/>
        <v>642.28700000000003</v>
      </c>
      <c r="F5" s="401">
        <v>61</v>
      </c>
      <c r="G5" s="401">
        <v>62</v>
      </c>
      <c r="H5" s="436"/>
      <c r="I5" s="437"/>
      <c r="J5" s="437"/>
      <c r="K5" s="437"/>
      <c r="L5" s="437"/>
      <c r="M5" s="437"/>
      <c r="N5" s="401"/>
      <c r="O5" s="401"/>
      <c r="P5" s="401"/>
      <c r="Q5" s="401"/>
      <c r="R5" s="401"/>
      <c r="S5" s="401"/>
      <c r="T5" s="401"/>
      <c r="U5" s="401"/>
      <c r="V5" s="401"/>
    </row>
    <row r="6" spans="1:22" s="143" customFormat="1">
      <c r="A6" s="438">
        <f>'1-συμβολαια'!A6</f>
        <v>0</v>
      </c>
      <c r="B6" s="434" t="str">
        <f>'1-συμβολαια'!C6</f>
        <v>δάνειο τοκοχρεωλυτικό 1ο [9-4-1974] , [9%]    ΕΞΟΦΛΗΣΗ</v>
      </c>
      <c r="C6" s="400">
        <f>'1-συμβολαια'!L6</f>
        <v>193.5</v>
      </c>
      <c r="D6" s="435">
        <f>'1-συμβολαια'!N6</f>
        <v>0</v>
      </c>
      <c r="E6" s="435">
        <f t="shared" si="0"/>
        <v>193.5</v>
      </c>
      <c r="F6" s="401">
        <v>61</v>
      </c>
      <c r="G6" s="401">
        <v>62</v>
      </c>
      <c r="H6" s="436"/>
      <c r="I6" s="437"/>
      <c r="J6" s="437"/>
      <c r="K6" s="437"/>
      <c r="L6" s="437"/>
      <c r="M6" s="437"/>
      <c r="N6" s="401"/>
      <c r="O6" s="401"/>
      <c r="P6" s="401"/>
      <c r="Q6" s="401"/>
      <c r="R6" s="401"/>
      <c r="S6" s="401"/>
      <c r="T6" s="401"/>
      <c r="U6" s="401"/>
      <c r="V6" s="401"/>
    </row>
    <row r="7" spans="1:22" s="143" customFormat="1">
      <c r="A7" s="438">
        <f>'1-συμβολαια'!A7</f>
        <v>0</v>
      </c>
      <c r="B7" s="434" t="str">
        <f>'1-συμβολαια'!C7</f>
        <v>υποθήκη δανείου 1ο    ΕΞΑΛΕΙΨΗ</v>
      </c>
      <c r="C7" s="400">
        <f>'1-συμβολαια'!L7</f>
        <v>313.5</v>
      </c>
      <c r="D7" s="435">
        <f>'1-συμβολαια'!N7</f>
        <v>0</v>
      </c>
      <c r="E7" s="435">
        <f t="shared" si="0"/>
        <v>313.5</v>
      </c>
      <c r="F7" s="401">
        <v>61</v>
      </c>
      <c r="G7" s="401">
        <v>62</v>
      </c>
      <c r="H7" s="436"/>
      <c r="I7" s="437"/>
      <c r="J7" s="437"/>
      <c r="K7" s="437"/>
      <c r="L7" s="437"/>
      <c r="M7" s="437"/>
      <c r="N7" s="401"/>
      <c r="O7" s="401"/>
      <c r="P7" s="401"/>
      <c r="Q7" s="401"/>
      <c r="R7" s="401"/>
      <c r="S7" s="401"/>
      <c r="T7" s="401"/>
      <c r="U7" s="401"/>
      <c r="V7" s="401"/>
    </row>
    <row r="8" spans="1:22" s="143" customFormat="1">
      <c r="A8" s="438">
        <f>'1-συμβολαια'!A8</f>
        <v>0</v>
      </c>
      <c r="B8" s="434" t="str">
        <f>'1-συμβολαια'!C8</f>
        <v>δανείου 1ο  ΤΟΚΟΙ  {προπληρωθέντες VS υπερβάλλοντες}</v>
      </c>
      <c r="C8" s="400">
        <f>'1-συμβολαια'!L8</f>
        <v>698.94799999999998</v>
      </c>
      <c r="D8" s="435">
        <f>'1-συμβολαια'!N8</f>
        <v>0</v>
      </c>
      <c r="E8" s="435">
        <f t="shared" si="0"/>
        <v>698.94799999999998</v>
      </c>
      <c r="F8" s="401">
        <v>61</v>
      </c>
      <c r="G8" s="401">
        <v>62</v>
      </c>
      <c r="H8" s="436"/>
      <c r="I8" s="437"/>
      <c r="J8" s="437"/>
      <c r="K8" s="437"/>
      <c r="L8" s="437"/>
      <c r="M8" s="437"/>
      <c r="N8" s="401"/>
      <c r="O8" s="401"/>
      <c r="P8" s="401"/>
      <c r="Q8" s="401"/>
      <c r="R8" s="401"/>
      <c r="S8" s="401"/>
      <c r="T8" s="401"/>
      <c r="U8" s="401"/>
      <c r="V8" s="401"/>
    </row>
    <row r="9" spans="1:22" s="143" customFormat="1">
      <c r="A9" s="438">
        <f>'1-συμβολαια'!A9</f>
        <v>0</v>
      </c>
      <c r="B9" s="434" t="str">
        <f>'1-συμβολαια'!C9</f>
        <v>δάνειο τοκοχρεωλυτικό 2ο [9-4-1974] , [12%]   ΕΞΟΦΛΗΣΗ</v>
      </c>
      <c r="C9" s="400">
        <f>'1-συμβολαια'!L9</f>
        <v>193.5</v>
      </c>
      <c r="D9" s="435">
        <f>'1-συμβολαια'!N9</f>
        <v>0</v>
      </c>
      <c r="E9" s="435">
        <f t="shared" si="0"/>
        <v>193.5</v>
      </c>
      <c r="F9" s="401">
        <v>61</v>
      </c>
      <c r="G9" s="401">
        <v>62</v>
      </c>
      <c r="H9" s="436"/>
      <c r="I9" s="437"/>
      <c r="J9" s="437"/>
      <c r="K9" s="437"/>
      <c r="L9" s="437"/>
      <c r="M9" s="437"/>
      <c r="N9" s="401"/>
      <c r="O9" s="401"/>
      <c r="P9" s="401"/>
      <c r="Q9" s="401"/>
      <c r="R9" s="401"/>
      <c r="S9" s="401"/>
      <c r="T9" s="401"/>
      <c r="U9" s="401"/>
      <c r="V9" s="401"/>
    </row>
    <row r="10" spans="1:22" s="143" customFormat="1">
      <c r="A10" s="438">
        <f>'1-συμβολαια'!A10</f>
        <v>0</v>
      </c>
      <c r="B10" s="434" t="str">
        <f>'1-συμβολαια'!C10</f>
        <v>υποθήκη δανείου 2ο    ΕΞΑΛΕΙΨΗ</v>
      </c>
      <c r="C10" s="400">
        <f>'1-συμβολαια'!L10</f>
        <v>313.5</v>
      </c>
      <c r="D10" s="435">
        <f>'1-συμβολαια'!N10</f>
        <v>0</v>
      </c>
      <c r="E10" s="435">
        <f t="shared" si="0"/>
        <v>313.5</v>
      </c>
      <c r="F10" s="401">
        <v>61</v>
      </c>
      <c r="G10" s="401">
        <v>62</v>
      </c>
      <c r="H10" s="436"/>
      <c r="I10" s="437"/>
      <c r="J10" s="437"/>
      <c r="K10" s="437"/>
      <c r="L10" s="437"/>
      <c r="M10" s="437"/>
      <c r="N10" s="401"/>
      <c r="O10" s="401"/>
      <c r="P10" s="401"/>
      <c r="Q10" s="401"/>
      <c r="R10" s="401"/>
      <c r="S10" s="401"/>
      <c r="T10" s="401"/>
      <c r="U10" s="401"/>
      <c r="V10" s="401"/>
    </row>
    <row r="11" spans="1:22" s="143" customFormat="1" ht="15.75" thickBot="1">
      <c r="A11" s="439">
        <f>'1-συμβολαια'!A11</f>
        <v>0</v>
      </c>
      <c r="B11" s="440" t="str">
        <f>'1-συμβολαια'!C11</f>
        <v>δανείου 2ο  ΤΟΚΟΙ  {προπληρωθέντες VS υπερβάλλοντες}</v>
      </c>
      <c r="C11" s="407">
        <f>'1-συμβολαια'!L11</f>
        <v>717.84350000000006</v>
      </c>
      <c r="D11" s="407">
        <f>'1-συμβολαια'!N11</f>
        <v>0</v>
      </c>
      <c r="E11" s="407">
        <f t="shared" si="0"/>
        <v>717.84350000000006</v>
      </c>
      <c r="F11" s="408">
        <v>61</v>
      </c>
      <c r="G11" s="408">
        <v>62</v>
      </c>
      <c r="H11" s="441"/>
      <c r="I11" s="442"/>
      <c r="J11" s="442"/>
      <c r="K11" s="442"/>
      <c r="L11" s="442"/>
      <c r="M11" s="442"/>
      <c r="N11" s="408"/>
      <c r="O11" s="408"/>
      <c r="P11" s="408"/>
      <c r="Q11" s="408"/>
      <c r="R11" s="408"/>
      <c r="S11" s="408"/>
      <c r="T11" s="408"/>
      <c r="U11" s="408"/>
      <c r="V11" s="408"/>
    </row>
    <row r="12" spans="1:22" ht="15.75">
      <c r="A12" s="539" t="s">
        <v>45</v>
      </c>
      <c r="B12" s="540"/>
      <c r="C12" s="106">
        <f>SUM(C3:C11)</f>
        <v>3266.5785000000001</v>
      </c>
      <c r="D12" s="106">
        <f>SUM(D3:D11)</f>
        <v>0</v>
      </c>
      <c r="E12" s="106">
        <f>SUM(E3:E11)</f>
        <v>3266.5785000000001</v>
      </c>
      <c r="I12" s="65">
        <f t="shared" ref="I12:T12" si="1">SUM(I3:I11)</f>
        <v>0</v>
      </c>
      <c r="J12" s="65">
        <f t="shared" si="1"/>
        <v>0</v>
      </c>
      <c r="K12" s="65">
        <f t="shared" si="1"/>
        <v>0</v>
      </c>
      <c r="L12" s="65">
        <f t="shared" si="1"/>
        <v>0</v>
      </c>
      <c r="M12" s="65">
        <f t="shared" si="1"/>
        <v>0</v>
      </c>
      <c r="N12" s="65">
        <f t="shared" si="1"/>
        <v>0</v>
      </c>
      <c r="O12" s="65">
        <f t="shared" si="1"/>
        <v>0</v>
      </c>
      <c r="P12" s="65">
        <f t="shared" si="1"/>
        <v>0</v>
      </c>
      <c r="Q12" s="65">
        <f t="shared" si="1"/>
        <v>0</v>
      </c>
      <c r="R12" s="65">
        <f t="shared" si="1"/>
        <v>0</v>
      </c>
      <c r="S12" s="65">
        <f t="shared" si="1"/>
        <v>0</v>
      </c>
      <c r="T12" s="65">
        <f t="shared" si="1"/>
        <v>0</v>
      </c>
    </row>
    <row r="13" spans="1:22"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</row>
    <row r="14" spans="1:22" ht="15.75">
      <c r="F14" s="165" t="s">
        <v>227</v>
      </c>
      <c r="G14" s="129"/>
      <c r="H14" s="298"/>
      <c r="I14" s="298"/>
      <c r="J14" s="298"/>
      <c r="K14" s="298"/>
      <c r="L14" s="298"/>
      <c r="M14" s="298"/>
      <c r="N14" s="298"/>
      <c r="O14" s="298"/>
      <c r="P14" s="298"/>
      <c r="Q14" s="298"/>
      <c r="R14" s="298"/>
      <c r="S14" s="298"/>
      <c r="T14" s="298"/>
      <c r="U14" s="298"/>
      <c r="V14" s="299"/>
    </row>
    <row r="15" spans="1:22" ht="15.75">
      <c r="F15" s="300"/>
      <c r="G15" s="146" t="s">
        <v>228</v>
      </c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9"/>
    </row>
    <row r="16" spans="1:22" ht="15.75">
      <c r="F16" s="299"/>
      <c r="G16" s="299"/>
      <c r="H16" s="165" t="s">
        <v>229</v>
      </c>
      <c r="I16" s="129"/>
      <c r="J16" s="129"/>
      <c r="K16" s="129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9"/>
    </row>
    <row r="17" spans="2:22" ht="15.75">
      <c r="F17" s="299"/>
      <c r="G17" s="300"/>
      <c r="H17" s="299"/>
      <c r="I17" s="146" t="s">
        <v>249</v>
      </c>
      <c r="J17" s="146"/>
      <c r="K17" s="146"/>
      <c r="L17" s="301"/>
      <c r="M17" s="301"/>
      <c r="N17" s="301"/>
      <c r="O17" s="301"/>
      <c r="P17" s="301"/>
      <c r="Q17" s="301"/>
      <c r="R17" s="301"/>
      <c r="S17" s="301"/>
      <c r="T17" s="301"/>
      <c r="U17" s="298"/>
      <c r="V17" s="299"/>
    </row>
    <row r="18" spans="2:22" ht="15.75">
      <c r="F18" s="299"/>
      <c r="G18" s="300"/>
      <c r="H18" s="299"/>
      <c r="I18" s="146"/>
      <c r="J18" s="165" t="s">
        <v>436</v>
      </c>
      <c r="K18" s="146"/>
      <c r="L18" s="301"/>
      <c r="M18" s="301"/>
      <c r="N18" s="301"/>
      <c r="O18" s="301"/>
      <c r="P18" s="301"/>
      <c r="Q18" s="301"/>
      <c r="R18" s="301"/>
      <c r="S18" s="301"/>
      <c r="T18" s="301"/>
      <c r="U18" s="298"/>
      <c r="V18" s="299"/>
    </row>
    <row r="19" spans="2:22" ht="15.75">
      <c r="F19" s="299"/>
      <c r="G19" s="300"/>
      <c r="H19" s="299"/>
      <c r="I19" s="146"/>
      <c r="J19" s="146"/>
      <c r="K19" s="146" t="s">
        <v>437</v>
      </c>
      <c r="L19" s="301"/>
      <c r="M19" s="301"/>
      <c r="N19" s="301"/>
      <c r="O19" s="301"/>
      <c r="P19" s="301"/>
      <c r="Q19" s="301"/>
      <c r="R19" s="301"/>
      <c r="S19" s="301"/>
      <c r="T19" s="301"/>
      <c r="U19" s="298"/>
      <c r="V19" s="299"/>
    </row>
    <row r="20" spans="2:22" ht="15.75">
      <c r="F20" s="299"/>
      <c r="G20" s="299"/>
      <c r="H20" s="298"/>
      <c r="I20" s="301"/>
      <c r="J20" s="301"/>
      <c r="K20" s="301"/>
      <c r="L20" s="165" t="s">
        <v>438</v>
      </c>
      <c r="M20" s="301"/>
      <c r="N20" s="301"/>
      <c r="O20" s="301"/>
      <c r="P20" s="301"/>
      <c r="Q20" s="301"/>
      <c r="R20" s="301"/>
      <c r="S20" s="301"/>
      <c r="T20" s="301"/>
      <c r="U20" s="298"/>
      <c r="V20" s="299"/>
    </row>
    <row r="21" spans="2:22" ht="15.75">
      <c r="B21" s="137"/>
      <c r="C21" s="104">
        <f>SUM(C13:C14)</f>
        <v>0</v>
      </c>
      <c r="F21" s="298"/>
      <c r="G21" s="298"/>
      <c r="H21" s="298"/>
      <c r="I21" s="301"/>
      <c r="J21" s="301"/>
      <c r="K21" s="301"/>
      <c r="L21" s="301"/>
      <c r="M21" s="146" t="s">
        <v>250</v>
      </c>
      <c r="N21" s="301"/>
      <c r="O21" s="301"/>
      <c r="P21" s="301"/>
      <c r="Q21" s="301"/>
      <c r="R21" s="301"/>
      <c r="S21" s="301"/>
      <c r="T21" s="301"/>
      <c r="U21" s="298"/>
      <c r="V21" s="299"/>
    </row>
    <row r="22" spans="2:22" ht="15.75">
      <c r="B22" s="138"/>
      <c r="F22" s="299"/>
      <c r="G22" s="299"/>
      <c r="H22" s="298"/>
      <c r="I22" s="301"/>
      <c r="J22" s="301"/>
      <c r="K22" s="301"/>
      <c r="L22" s="301"/>
      <c r="M22" s="301"/>
      <c r="N22" s="165" t="s">
        <v>439</v>
      </c>
      <c r="O22" s="301"/>
      <c r="P22" s="301"/>
      <c r="Q22" s="301"/>
      <c r="R22" s="301"/>
      <c r="S22" s="301"/>
      <c r="T22" s="301"/>
      <c r="U22" s="298"/>
      <c r="V22" s="299"/>
    </row>
    <row r="23" spans="2:22" ht="15.75">
      <c r="F23" s="299"/>
      <c r="G23" s="299"/>
      <c r="H23" s="298"/>
      <c r="I23" s="301"/>
      <c r="J23" s="301"/>
      <c r="K23" s="301"/>
      <c r="L23" s="301"/>
      <c r="M23" s="301"/>
      <c r="N23" s="301"/>
      <c r="O23" s="146" t="s">
        <v>440</v>
      </c>
      <c r="P23" s="301"/>
      <c r="Q23" s="301"/>
      <c r="R23" s="301"/>
      <c r="S23" s="301"/>
      <c r="T23" s="301"/>
      <c r="U23" s="298"/>
      <c r="V23" s="299"/>
    </row>
    <row r="24" spans="2:22" ht="15.75">
      <c r="F24" s="299"/>
      <c r="G24" s="299"/>
      <c r="H24" s="298"/>
      <c r="I24" s="301"/>
      <c r="J24" s="301"/>
      <c r="K24" s="301"/>
      <c r="L24" s="301"/>
      <c r="M24" s="301"/>
      <c r="N24" s="301"/>
      <c r="O24" s="301"/>
      <c r="P24" s="165" t="s">
        <v>251</v>
      </c>
      <c r="Q24" s="301"/>
      <c r="R24" s="301"/>
      <c r="S24" s="301"/>
      <c r="T24" s="301"/>
      <c r="U24" s="298"/>
      <c r="V24" s="299"/>
    </row>
    <row r="25" spans="2:22" ht="15.75">
      <c r="F25" s="299"/>
      <c r="G25" s="299"/>
      <c r="H25" s="298"/>
      <c r="I25" s="301"/>
      <c r="J25" s="301"/>
      <c r="K25" s="301"/>
      <c r="L25" s="301"/>
      <c r="M25" s="301"/>
      <c r="N25" s="301"/>
      <c r="O25" s="301"/>
      <c r="P25" s="301"/>
      <c r="Q25" s="146" t="s">
        <v>252</v>
      </c>
      <c r="R25" s="146"/>
      <c r="S25" s="146"/>
      <c r="T25" s="301"/>
      <c r="U25" s="298"/>
      <c r="V25" s="299"/>
    </row>
    <row r="26" spans="2:22" ht="15.75">
      <c r="F26" s="299"/>
      <c r="G26" s="299"/>
      <c r="H26" s="298"/>
      <c r="I26" s="301"/>
      <c r="J26" s="301"/>
      <c r="K26" s="301"/>
      <c r="L26" s="301"/>
      <c r="M26" s="301"/>
      <c r="N26" s="301"/>
      <c r="O26" s="301"/>
      <c r="P26" s="301"/>
      <c r="Q26" s="301"/>
      <c r="R26" s="165" t="s">
        <v>253</v>
      </c>
      <c r="S26" s="301"/>
      <c r="T26" s="301"/>
      <c r="U26" s="298"/>
      <c r="V26" s="299"/>
    </row>
    <row r="27" spans="2:22" ht="15.75">
      <c r="F27" s="299"/>
      <c r="G27" s="299"/>
      <c r="H27" s="298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146" t="s">
        <v>254</v>
      </c>
      <c r="T27" s="301"/>
      <c r="U27" s="298"/>
      <c r="V27" s="299"/>
    </row>
    <row r="28" spans="2:22" ht="15.75">
      <c r="F28" s="299"/>
      <c r="G28" s="299"/>
      <c r="H28" s="298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165" t="s">
        <v>462</v>
      </c>
      <c r="U28" s="298"/>
      <c r="V28" s="299"/>
    </row>
    <row r="29" spans="2:22">
      <c r="F29" s="299"/>
      <c r="G29" s="299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298"/>
      <c r="U29" s="298"/>
      <c r="V29" s="299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  <row r="39" spans="8:21"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</row>
    <row r="40" spans="8:21"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</row>
    <row r="41" spans="8:21"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</row>
  </sheetData>
  <mergeCells count="5">
    <mergeCell ref="A1:A2"/>
    <mergeCell ref="B1:B2"/>
    <mergeCell ref="C1:E1"/>
    <mergeCell ref="A12:B12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3"/>
  <sheetViews>
    <sheetView workbookViewId="0">
      <pane ySplit="2" topLeftCell="A3" activePane="bottomLeft" state="frozen"/>
      <selection pane="bottomLeft" activeCell="A40" sqref="A40"/>
    </sheetView>
  </sheetViews>
  <sheetFormatPr defaultRowHeight="11.25"/>
  <cols>
    <col min="1" max="1" width="9" style="7" customWidth="1"/>
    <col min="2" max="2" width="32.4257812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4" t="s">
        <v>1</v>
      </c>
      <c r="B1" s="678" t="s">
        <v>0</v>
      </c>
      <c r="C1" s="681" t="s">
        <v>91</v>
      </c>
      <c r="D1" s="682"/>
      <c r="E1" s="669" t="s">
        <v>92</v>
      </c>
      <c r="F1" s="669"/>
      <c r="G1" s="669"/>
      <c r="H1" s="670" t="s">
        <v>157</v>
      </c>
      <c r="I1" s="670"/>
      <c r="J1" s="669" t="s">
        <v>161</v>
      </c>
      <c r="K1" s="669"/>
      <c r="L1" s="669"/>
      <c r="M1" s="669"/>
      <c r="N1" s="669"/>
      <c r="O1" s="669"/>
      <c r="P1" s="669"/>
      <c r="Q1" s="669"/>
      <c r="R1" s="669"/>
      <c r="S1" s="669"/>
      <c r="T1" s="669"/>
      <c r="U1" s="669"/>
      <c r="V1" s="669"/>
      <c r="W1" s="669"/>
      <c r="X1" s="669"/>
      <c r="Y1" s="669"/>
      <c r="Z1" s="669"/>
      <c r="AA1" s="669"/>
      <c r="AB1" s="669"/>
      <c r="AC1" s="669"/>
      <c r="AD1" s="669"/>
      <c r="AE1" s="680" t="s">
        <v>162</v>
      </c>
      <c r="AF1" s="680"/>
      <c r="AG1" s="680"/>
      <c r="AH1" s="680"/>
      <c r="AI1" s="680"/>
      <c r="AJ1" s="680"/>
      <c r="AK1" s="680"/>
      <c r="AL1" s="680"/>
      <c r="AM1" s="680"/>
      <c r="AN1" s="680"/>
      <c r="AO1" s="680"/>
      <c r="AP1" s="680"/>
      <c r="AQ1" s="680"/>
      <c r="AR1" s="680"/>
      <c r="AS1" s="671" t="s">
        <v>178</v>
      </c>
      <c r="AT1" s="672"/>
      <c r="AU1" s="672"/>
      <c r="AV1" s="672"/>
      <c r="AW1" s="672"/>
      <c r="AX1" s="673"/>
      <c r="AY1" s="674" t="s">
        <v>182</v>
      </c>
      <c r="AZ1" s="675"/>
      <c r="BA1" s="675"/>
      <c r="BB1" s="676"/>
      <c r="BC1" s="677" t="s">
        <v>170</v>
      </c>
      <c r="BD1" s="677"/>
      <c r="BE1" s="677"/>
      <c r="BF1" s="677"/>
      <c r="BG1" s="677"/>
      <c r="BH1" s="677"/>
      <c r="BI1" s="677"/>
      <c r="BJ1" s="677"/>
      <c r="BK1" s="677"/>
      <c r="BL1" s="677"/>
      <c r="BM1" s="677"/>
      <c r="BN1" s="677"/>
      <c r="BO1" s="683" t="s">
        <v>466</v>
      </c>
      <c r="BP1" s="684"/>
      <c r="BQ1" s="684"/>
      <c r="BR1" s="684"/>
      <c r="BS1" s="684"/>
      <c r="BT1" s="685"/>
      <c r="BU1" s="666" t="s">
        <v>276</v>
      </c>
      <c r="BV1" s="666"/>
      <c r="BW1" s="666"/>
    </row>
    <row r="2" spans="1:75" ht="23.25" thickBot="1">
      <c r="A2" s="485"/>
      <c r="B2" s="679"/>
      <c r="C2" s="172"/>
      <c r="D2" s="191" t="s">
        <v>89</v>
      </c>
      <c r="E2" s="153"/>
      <c r="F2" s="192" t="s">
        <v>89</v>
      </c>
      <c r="G2" s="152" t="s">
        <v>156</v>
      </c>
      <c r="H2" s="153"/>
      <c r="I2" s="192" t="s">
        <v>89</v>
      </c>
      <c r="J2" s="153" t="s">
        <v>230</v>
      </c>
      <c r="K2" s="153" t="s">
        <v>231</v>
      </c>
      <c r="L2" s="153" t="s">
        <v>232</v>
      </c>
      <c r="M2" s="153" t="s">
        <v>233</v>
      </c>
      <c r="N2" s="153" t="s">
        <v>234</v>
      </c>
      <c r="O2" s="153" t="s">
        <v>457</v>
      </c>
      <c r="P2" s="153" t="s">
        <v>235</v>
      </c>
      <c r="Q2" s="153" t="s">
        <v>424</v>
      </c>
      <c r="R2" s="153" t="s">
        <v>425</v>
      </c>
      <c r="S2" s="153" t="s">
        <v>451</v>
      </c>
      <c r="T2" s="153" t="s">
        <v>460</v>
      </c>
      <c r="U2" s="153" t="s">
        <v>236</v>
      </c>
      <c r="V2" s="153" t="s">
        <v>237</v>
      </c>
      <c r="W2" s="153" t="s">
        <v>238</v>
      </c>
      <c r="X2" s="153" t="s">
        <v>269</v>
      </c>
      <c r="Y2" s="153" t="s">
        <v>267</v>
      </c>
      <c r="Z2" s="153" t="s">
        <v>268</v>
      </c>
      <c r="AA2" s="153"/>
      <c r="AB2" s="153"/>
      <c r="AC2" s="153" t="s">
        <v>45</v>
      </c>
      <c r="AD2" s="151" t="s">
        <v>29</v>
      </c>
      <c r="AE2" s="153" t="s">
        <v>163</v>
      </c>
      <c r="AF2" s="153" t="s">
        <v>164</v>
      </c>
      <c r="AG2" s="153" t="s">
        <v>165</v>
      </c>
      <c r="AH2" s="153" t="s">
        <v>167</v>
      </c>
      <c r="AI2" s="153" t="s">
        <v>168</v>
      </c>
      <c r="AJ2" s="153" t="s">
        <v>169</v>
      </c>
      <c r="AK2" s="153" t="s">
        <v>255</v>
      </c>
      <c r="AL2" s="153" t="s">
        <v>256</v>
      </c>
      <c r="AM2" s="153" t="s">
        <v>257</v>
      </c>
      <c r="AN2" s="153" t="s">
        <v>453</v>
      </c>
      <c r="AO2" s="153" t="s">
        <v>454</v>
      </c>
      <c r="AP2" s="153"/>
      <c r="AQ2" s="153"/>
      <c r="AR2" s="155" t="s">
        <v>45</v>
      </c>
      <c r="AS2" s="153" t="s">
        <v>175</v>
      </c>
      <c r="AT2" s="153" t="s">
        <v>176</v>
      </c>
      <c r="AU2" s="153" t="s">
        <v>179</v>
      </c>
      <c r="AV2" s="153" t="s">
        <v>177</v>
      </c>
      <c r="AW2" s="153" t="s">
        <v>181</v>
      </c>
      <c r="AX2" s="151" t="s">
        <v>45</v>
      </c>
      <c r="AY2" s="153" t="s">
        <v>186</v>
      </c>
      <c r="AZ2" s="153" t="s">
        <v>187</v>
      </c>
      <c r="BA2" s="153" t="s">
        <v>188</v>
      </c>
      <c r="BB2" s="154" t="s">
        <v>45</v>
      </c>
      <c r="BC2" s="153" t="s">
        <v>197</v>
      </c>
      <c r="BD2" s="153" t="s">
        <v>198</v>
      </c>
      <c r="BE2" s="153" t="s">
        <v>201</v>
      </c>
      <c r="BF2" s="153" t="s">
        <v>206</v>
      </c>
      <c r="BG2" s="153" t="s">
        <v>207</v>
      </c>
      <c r="BH2" s="153" t="s">
        <v>208</v>
      </c>
      <c r="BI2" s="153" t="s">
        <v>271</v>
      </c>
      <c r="BJ2" s="153" t="s">
        <v>272</v>
      </c>
      <c r="BK2" s="153" t="s">
        <v>441</v>
      </c>
      <c r="BL2" s="153" t="s">
        <v>442</v>
      </c>
      <c r="BM2" s="153"/>
      <c r="BN2" s="151" t="s">
        <v>45</v>
      </c>
      <c r="BO2" s="153"/>
      <c r="BP2" s="153"/>
      <c r="BQ2" s="153"/>
      <c r="BR2" s="153"/>
      <c r="BS2" s="153"/>
      <c r="BT2" s="155" t="s">
        <v>467</v>
      </c>
      <c r="BU2" s="340" t="s">
        <v>125</v>
      </c>
      <c r="BV2" s="341" t="s">
        <v>473</v>
      </c>
      <c r="BW2" s="190" t="s">
        <v>275</v>
      </c>
    </row>
    <row r="3" spans="1:75" s="5" customFormat="1">
      <c r="A3" s="383" t="str">
        <f>'1-συμβολαια'!A3</f>
        <v>2ο</v>
      </c>
      <c r="B3" s="443" t="str">
        <f>'1-συμβολαια'!C3</f>
        <v>υποθήκη 1.627 δανείου ΕΞΑΛΕΙΨΗ</v>
      </c>
      <c r="C3" s="444">
        <f>'5-αντίγρ'!AN3</f>
        <v>490</v>
      </c>
      <c r="D3" s="444">
        <f>'5-αντίγρ'!U3+'5-αντίγρ'!Y3+'5-αντίγρ'!AA3+'5-αντίγρ'!AI3</f>
        <v>80</v>
      </c>
      <c r="E3" s="445">
        <f>'6-μεταγρ'!O3</f>
        <v>200</v>
      </c>
      <c r="F3" s="445">
        <f>'6-μεταγρ'!M3+'6-μεταγρ'!N3</f>
        <v>50</v>
      </c>
      <c r="G3" s="446">
        <f>'6-μεταγρ'!P3</f>
        <v>0</v>
      </c>
      <c r="H3" s="445">
        <f>'7-προςΔΟΥ'!P3</f>
        <v>0</v>
      </c>
      <c r="I3" s="445">
        <f>'7-προςΔΟΥ'!K3</f>
        <v>0</v>
      </c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>
        <f t="shared" ref="AC3:AC10" si="0">SUM(J3:AB3)</f>
        <v>0</v>
      </c>
      <c r="AD3" s="447"/>
      <c r="AE3" s="447"/>
      <c r="AF3" s="447"/>
      <c r="AG3" s="447">
        <f>4*60</f>
        <v>240</v>
      </c>
      <c r="AH3" s="447"/>
      <c r="AI3" s="447"/>
      <c r="AJ3" s="447"/>
      <c r="AK3" s="447"/>
      <c r="AL3" s="447">
        <v>60</v>
      </c>
      <c r="AM3" s="447"/>
      <c r="AN3" s="447"/>
      <c r="AO3" s="447"/>
      <c r="AP3" s="447"/>
      <c r="AQ3" s="447"/>
      <c r="AR3" s="447">
        <f t="shared" ref="AR3:AR10" si="1">SUM(AE3:AJ3)</f>
        <v>240</v>
      </c>
      <c r="AS3" s="447">
        <v>160</v>
      </c>
      <c r="AT3" s="447"/>
      <c r="AU3" s="447">
        <v>160</v>
      </c>
      <c r="AV3" s="447"/>
      <c r="AW3" s="447"/>
      <c r="AX3" s="447">
        <f t="shared" ref="AX3:AX10" si="2">SUM(AS3:AW3)</f>
        <v>320</v>
      </c>
      <c r="AY3" s="447"/>
      <c r="AZ3" s="447"/>
      <c r="BA3" s="447"/>
      <c r="BB3" s="447">
        <f t="shared" ref="BB3:BB10" si="3">SUM(AY3:BA3)</f>
        <v>0</v>
      </c>
      <c r="BC3" s="447"/>
      <c r="BD3" s="447"/>
      <c r="BE3" s="447"/>
      <c r="BF3" s="447"/>
      <c r="BG3" s="447"/>
      <c r="BH3" s="447"/>
      <c r="BI3" s="447"/>
      <c r="BJ3" s="447"/>
      <c r="BK3" s="447">
        <v>20</v>
      </c>
      <c r="BL3" s="447">
        <v>40</v>
      </c>
      <c r="BM3" s="392"/>
      <c r="BN3" s="448">
        <f t="shared" ref="BN3:BN10" si="4">SUM(BC3:BM3)</f>
        <v>60</v>
      </c>
      <c r="BO3" s="449"/>
      <c r="BP3" s="449"/>
      <c r="BQ3" s="449"/>
      <c r="BR3" s="449"/>
      <c r="BS3" s="449"/>
      <c r="BT3" s="449">
        <f t="shared" ref="BT3:BT10" si="5">BO3+BP3+BQ3+BR3</f>
        <v>0</v>
      </c>
      <c r="BU3" s="446">
        <f t="shared" ref="BU3:BU10" si="6">C3+E3+G3+H3+AC3-W3-Y3+AR3+AX3+BB3+BN3-BJ3+BT3-BS3</f>
        <v>1310</v>
      </c>
      <c r="BV3" s="446">
        <f t="shared" ref="BV3:BV10" si="7">D3+F3+I3+W3+BJ3+BS3</f>
        <v>130</v>
      </c>
      <c r="BW3" s="424"/>
    </row>
    <row r="4" spans="1:75" s="5" customFormat="1">
      <c r="A4" s="383">
        <f>'1-συμβολαια'!A4</f>
        <v>0</v>
      </c>
      <c r="B4" s="443" t="str">
        <f>'1-συμβολαια'!C4</f>
        <v>δάνειο τοκοχρεωλυτικό 1.627 … ΕΞΟΦΛΗΣΗ</v>
      </c>
      <c r="C4" s="444">
        <f>'5-αντίγρ'!AN4</f>
        <v>0</v>
      </c>
      <c r="D4" s="444">
        <f>'5-αντίγρ'!U4+'5-αντίγρ'!Y4+'5-αντίγρ'!AA4+'5-αντίγρ'!AI4</f>
        <v>0</v>
      </c>
      <c r="E4" s="445">
        <f>'6-μεταγρ'!O4</f>
        <v>0</v>
      </c>
      <c r="F4" s="445">
        <f>'6-μεταγρ'!M4+'6-μεταγρ'!N4</f>
        <v>0</v>
      </c>
      <c r="G4" s="446">
        <f>'6-μεταγρ'!P4</f>
        <v>0</v>
      </c>
      <c r="H4" s="445">
        <f>'7-προςΔΟΥ'!P4</f>
        <v>0</v>
      </c>
      <c r="I4" s="445">
        <f>'7-προςΔΟΥ'!K4</f>
        <v>0</v>
      </c>
      <c r="J4" s="447"/>
      <c r="K4" s="447"/>
      <c r="L4" s="447"/>
      <c r="M4" s="447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>
        <f t="shared" si="0"/>
        <v>0</v>
      </c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>
        <f t="shared" si="1"/>
        <v>0</v>
      </c>
      <c r="AS4" s="447"/>
      <c r="AT4" s="447"/>
      <c r="AU4" s="447"/>
      <c r="AV4" s="447"/>
      <c r="AW4" s="447"/>
      <c r="AX4" s="447">
        <f t="shared" si="2"/>
        <v>0</v>
      </c>
      <c r="AY4" s="447"/>
      <c r="AZ4" s="447"/>
      <c r="BA4" s="447"/>
      <c r="BB4" s="447">
        <f t="shared" si="3"/>
        <v>0</v>
      </c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392"/>
      <c r="BN4" s="448">
        <f t="shared" si="4"/>
        <v>0</v>
      </c>
      <c r="BO4" s="449"/>
      <c r="BP4" s="449"/>
      <c r="BQ4" s="449"/>
      <c r="BR4" s="449"/>
      <c r="BS4" s="449"/>
      <c r="BT4" s="449">
        <f t="shared" si="5"/>
        <v>0</v>
      </c>
      <c r="BU4" s="446">
        <f t="shared" si="6"/>
        <v>0</v>
      </c>
      <c r="BV4" s="446">
        <f t="shared" si="7"/>
        <v>0</v>
      </c>
      <c r="BW4" s="424"/>
    </row>
    <row r="5" spans="1:75" s="5" customFormat="1">
      <c r="A5" s="383">
        <f>'1-συμβολαια'!A5</f>
        <v>0</v>
      </c>
      <c r="B5" s="443" t="str">
        <f>'1-συμβολαια'!C5</f>
        <v>δανείου 1.627κ ΤΟΚΟΙ  {προπληρωθέντες VS υπερβάλλοντες}</v>
      </c>
      <c r="C5" s="444">
        <f>'5-αντίγρ'!AN5</f>
        <v>0</v>
      </c>
      <c r="D5" s="444">
        <f>'5-αντίγρ'!U5+'5-αντίγρ'!Y5+'5-αντίγρ'!AA5+'5-αντίγρ'!AI5</f>
        <v>0</v>
      </c>
      <c r="E5" s="445">
        <f>'6-μεταγρ'!O5</f>
        <v>0</v>
      </c>
      <c r="F5" s="445">
        <f>'6-μεταγρ'!M5+'6-μεταγρ'!N5</f>
        <v>0</v>
      </c>
      <c r="G5" s="446">
        <f>'6-μεταγρ'!P5</f>
        <v>0</v>
      </c>
      <c r="H5" s="445">
        <f>'7-προςΔΟΥ'!P5</f>
        <v>0</v>
      </c>
      <c r="I5" s="445">
        <f>'7-προςΔΟΥ'!K5</f>
        <v>0</v>
      </c>
      <c r="J5" s="447"/>
      <c r="K5" s="447"/>
      <c r="L5" s="447"/>
      <c r="M5" s="447"/>
      <c r="N5" s="447"/>
      <c r="O5" s="447"/>
      <c r="P5" s="447"/>
      <c r="Q5" s="447"/>
      <c r="R5" s="447"/>
      <c r="S5" s="447"/>
      <c r="T5" s="447"/>
      <c r="U5" s="447"/>
      <c r="V5" s="447"/>
      <c r="W5" s="447"/>
      <c r="X5" s="447"/>
      <c r="Y5" s="447"/>
      <c r="Z5" s="447"/>
      <c r="AA5" s="447"/>
      <c r="AB5" s="447"/>
      <c r="AC5" s="447">
        <f t="shared" si="0"/>
        <v>0</v>
      </c>
      <c r="AD5" s="447"/>
      <c r="AE5" s="447"/>
      <c r="AF5" s="447"/>
      <c r="AG5" s="447"/>
      <c r="AH5" s="447"/>
      <c r="AI5" s="447"/>
      <c r="AJ5" s="447"/>
      <c r="AK5" s="447"/>
      <c r="AL5" s="447"/>
      <c r="AM5" s="447"/>
      <c r="AN5" s="447"/>
      <c r="AO5" s="447"/>
      <c r="AP5" s="447"/>
      <c r="AQ5" s="447"/>
      <c r="AR5" s="447">
        <f t="shared" si="1"/>
        <v>0</v>
      </c>
      <c r="AS5" s="447"/>
      <c r="AT5" s="447"/>
      <c r="AU5" s="447"/>
      <c r="AV5" s="447"/>
      <c r="AW5" s="447"/>
      <c r="AX5" s="447">
        <f t="shared" si="2"/>
        <v>0</v>
      </c>
      <c r="AY5" s="447"/>
      <c r="AZ5" s="447"/>
      <c r="BA5" s="447">
        <v>160</v>
      </c>
      <c r="BB5" s="447">
        <f t="shared" si="3"/>
        <v>160</v>
      </c>
      <c r="BC5" s="447"/>
      <c r="BD5" s="447"/>
      <c r="BE5" s="447"/>
      <c r="BF5" s="447"/>
      <c r="BG5" s="447"/>
      <c r="BH5" s="447"/>
      <c r="BI5" s="447"/>
      <c r="BJ5" s="447"/>
      <c r="BK5" s="447"/>
      <c r="BL5" s="447"/>
      <c r="BM5" s="392"/>
      <c r="BN5" s="448">
        <f t="shared" si="4"/>
        <v>0</v>
      </c>
      <c r="BO5" s="449"/>
      <c r="BP5" s="449"/>
      <c r="BQ5" s="449"/>
      <c r="BR5" s="449"/>
      <c r="BS5" s="449"/>
      <c r="BT5" s="449">
        <f t="shared" si="5"/>
        <v>0</v>
      </c>
      <c r="BU5" s="446">
        <f t="shared" si="6"/>
        <v>160</v>
      </c>
      <c r="BV5" s="446">
        <f t="shared" si="7"/>
        <v>0</v>
      </c>
      <c r="BW5" s="424"/>
    </row>
    <row r="6" spans="1:75" s="5" customFormat="1">
      <c r="A6" s="383">
        <f>'1-συμβολαια'!A6</f>
        <v>0</v>
      </c>
      <c r="B6" s="443" t="str">
        <f>'1-συμβολαια'!C6</f>
        <v>δάνειο τοκοχρεωλυτικό 1ο [9-4-1974] , [9%]    ΕΞΟΦΛΗΣΗ</v>
      </c>
      <c r="C6" s="444">
        <f>'5-αντίγρ'!AN6</f>
        <v>0</v>
      </c>
      <c r="D6" s="444">
        <f>'5-αντίγρ'!U6+'5-αντίγρ'!Y6+'5-αντίγρ'!AA6+'5-αντίγρ'!AI6</f>
        <v>0</v>
      </c>
      <c r="E6" s="445">
        <f>'6-μεταγρ'!O6</f>
        <v>0</v>
      </c>
      <c r="F6" s="445">
        <f>'6-μεταγρ'!M6+'6-μεταγρ'!N6</f>
        <v>0</v>
      </c>
      <c r="G6" s="446">
        <f>'6-μεταγρ'!P6</f>
        <v>0</v>
      </c>
      <c r="H6" s="445">
        <f>'7-προςΔΟΥ'!P6</f>
        <v>0</v>
      </c>
      <c r="I6" s="445">
        <f>'7-προςΔΟΥ'!K6</f>
        <v>0</v>
      </c>
      <c r="J6" s="447"/>
      <c r="K6" s="447"/>
      <c r="L6" s="447"/>
      <c r="M6" s="447"/>
      <c r="N6" s="447"/>
      <c r="O6" s="447"/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7"/>
      <c r="AC6" s="447">
        <f t="shared" si="0"/>
        <v>0</v>
      </c>
      <c r="AD6" s="447"/>
      <c r="AE6" s="447"/>
      <c r="AF6" s="447"/>
      <c r="AG6" s="447"/>
      <c r="AH6" s="447"/>
      <c r="AI6" s="447"/>
      <c r="AJ6" s="447"/>
      <c r="AK6" s="447"/>
      <c r="AL6" s="447"/>
      <c r="AM6" s="447"/>
      <c r="AN6" s="447"/>
      <c r="AO6" s="447"/>
      <c r="AP6" s="447"/>
      <c r="AQ6" s="447"/>
      <c r="AR6" s="447">
        <f t="shared" si="1"/>
        <v>0</v>
      </c>
      <c r="AS6" s="447"/>
      <c r="AT6" s="447"/>
      <c r="AU6" s="447"/>
      <c r="AV6" s="447"/>
      <c r="AW6" s="447"/>
      <c r="AX6" s="447">
        <f t="shared" si="2"/>
        <v>0</v>
      </c>
      <c r="AY6" s="447"/>
      <c r="AZ6" s="447"/>
      <c r="BA6" s="447"/>
      <c r="BB6" s="447">
        <f t="shared" si="3"/>
        <v>0</v>
      </c>
      <c r="BC6" s="447"/>
      <c r="BD6" s="447"/>
      <c r="BE6" s="447"/>
      <c r="BF6" s="447"/>
      <c r="BG6" s="447"/>
      <c r="BH6" s="447"/>
      <c r="BI6" s="447"/>
      <c r="BJ6" s="447"/>
      <c r="BK6" s="447"/>
      <c r="BL6" s="447"/>
      <c r="BM6" s="392"/>
      <c r="BN6" s="448">
        <f t="shared" si="4"/>
        <v>0</v>
      </c>
      <c r="BO6" s="449"/>
      <c r="BP6" s="449"/>
      <c r="BQ6" s="449"/>
      <c r="BR6" s="449"/>
      <c r="BS6" s="449"/>
      <c r="BT6" s="449">
        <f t="shared" si="5"/>
        <v>0</v>
      </c>
      <c r="BU6" s="446">
        <f t="shared" si="6"/>
        <v>0</v>
      </c>
      <c r="BV6" s="446">
        <f t="shared" si="7"/>
        <v>0</v>
      </c>
      <c r="BW6" s="424"/>
    </row>
    <row r="7" spans="1:75" s="5" customFormat="1">
      <c r="A7" s="383">
        <f>'1-συμβολαια'!A7</f>
        <v>0</v>
      </c>
      <c r="B7" s="443" t="str">
        <f>'1-συμβολαια'!C7</f>
        <v>υποθήκη δανείου 1ο    ΕΞΑΛΕΙΨΗ</v>
      </c>
      <c r="C7" s="444">
        <f>'5-αντίγρ'!AN7</f>
        <v>120</v>
      </c>
      <c r="D7" s="444">
        <f>'5-αντίγρ'!U7+'5-αντίγρ'!Y7+'5-αντίγρ'!AA7+'5-αντίγρ'!AI7</f>
        <v>80</v>
      </c>
      <c r="E7" s="445">
        <f>'6-μεταγρ'!O7</f>
        <v>0</v>
      </c>
      <c r="F7" s="445">
        <f>'6-μεταγρ'!M7+'6-μεταγρ'!N7</f>
        <v>50</v>
      </c>
      <c r="G7" s="446">
        <f>'6-μεταγρ'!P7</f>
        <v>0</v>
      </c>
      <c r="H7" s="445">
        <f>'7-προςΔΟΥ'!P7</f>
        <v>0</v>
      </c>
      <c r="I7" s="445">
        <f>'7-προςΔΟΥ'!K7</f>
        <v>0</v>
      </c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7"/>
      <c r="AC7" s="447">
        <f t="shared" si="0"/>
        <v>0</v>
      </c>
      <c r="AD7" s="447"/>
      <c r="AE7" s="447"/>
      <c r="AF7" s="447"/>
      <c r="AG7" s="447"/>
      <c r="AH7" s="447"/>
      <c r="AI7" s="447"/>
      <c r="AJ7" s="447"/>
      <c r="AK7" s="447"/>
      <c r="AL7" s="447"/>
      <c r="AM7" s="447"/>
      <c r="AN7" s="447"/>
      <c r="AO7" s="447"/>
      <c r="AP7" s="447"/>
      <c r="AQ7" s="447"/>
      <c r="AR7" s="447">
        <f t="shared" si="1"/>
        <v>0</v>
      </c>
      <c r="AS7" s="447"/>
      <c r="AT7" s="447"/>
      <c r="AU7" s="447"/>
      <c r="AV7" s="447"/>
      <c r="AW7" s="447"/>
      <c r="AX7" s="447">
        <f t="shared" si="2"/>
        <v>0</v>
      </c>
      <c r="AY7" s="447"/>
      <c r="AZ7" s="447"/>
      <c r="BA7" s="447"/>
      <c r="BB7" s="447">
        <f t="shared" si="3"/>
        <v>0</v>
      </c>
      <c r="BC7" s="447"/>
      <c r="BD7" s="447"/>
      <c r="BE7" s="447"/>
      <c r="BF7" s="447"/>
      <c r="BG7" s="447"/>
      <c r="BH7" s="447"/>
      <c r="BI7" s="447"/>
      <c r="BJ7" s="447"/>
      <c r="BK7" s="447">
        <v>20</v>
      </c>
      <c r="BL7" s="447"/>
      <c r="BM7" s="392"/>
      <c r="BN7" s="448">
        <f t="shared" si="4"/>
        <v>20</v>
      </c>
      <c r="BO7" s="449"/>
      <c r="BP7" s="449"/>
      <c r="BQ7" s="449"/>
      <c r="BR7" s="449"/>
      <c r="BS7" s="449"/>
      <c r="BT7" s="449">
        <f t="shared" si="5"/>
        <v>0</v>
      </c>
      <c r="BU7" s="446">
        <f t="shared" si="6"/>
        <v>140</v>
      </c>
      <c r="BV7" s="446">
        <f t="shared" si="7"/>
        <v>130</v>
      </c>
      <c r="BW7" s="424"/>
    </row>
    <row r="8" spans="1:75" s="5" customFormat="1">
      <c r="A8" s="383">
        <f>'1-συμβολαια'!A8</f>
        <v>0</v>
      </c>
      <c r="B8" s="443" t="str">
        <f>'1-συμβολαια'!C8</f>
        <v>δανείου 1ο  ΤΟΚΟΙ  {προπληρωθέντες VS υπερβάλλοντες}</v>
      </c>
      <c r="C8" s="444">
        <f>'5-αντίγρ'!AN8</f>
        <v>0</v>
      </c>
      <c r="D8" s="444">
        <f>'5-αντίγρ'!U8+'5-αντίγρ'!Y8+'5-αντίγρ'!AA8+'5-αντίγρ'!AI8</f>
        <v>0</v>
      </c>
      <c r="E8" s="445">
        <f>'6-μεταγρ'!O8</f>
        <v>0</v>
      </c>
      <c r="F8" s="445">
        <f>'6-μεταγρ'!M8+'6-μεταγρ'!N8</f>
        <v>0</v>
      </c>
      <c r="G8" s="446">
        <f>'6-μεταγρ'!P8</f>
        <v>0</v>
      </c>
      <c r="H8" s="445">
        <f>'7-προςΔΟΥ'!P8</f>
        <v>0</v>
      </c>
      <c r="I8" s="445">
        <f>'7-προςΔΟΥ'!K8</f>
        <v>0</v>
      </c>
      <c r="J8" s="447"/>
      <c r="K8" s="447"/>
      <c r="L8" s="447"/>
      <c r="M8" s="447"/>
      <c r="N8" s="447"/>
      <c r="O8" s="447"/>
      <c r="P8" s="447"/>
      <c r="Q8" s="447"/>
      <c r="R8" s="447"/>
      <c r="S8" s="447"/>
      <c r="T8" s="447"/>
      <c r="U8" s="447"/>
      <c r="V8" s="447"/>
      <c r="W8" s="447"/>
      <c r="X8" s="447"/>
      <c r="Y8" s="447"/>
      <c r="Z8" s="447"/>
      <c r="AA8" s="447"/>
      <c r="AB8" s="447"/>
      <c r="AC8" s="447">
        <f t="shared" si="0"/>
        <v>0</v>
      </c>
      <c r="AD8" s="447"/>
      <c r="AE8" s="447"/>
      <c r="AF8" s="447"/>
      <c r="AG8" s="447"/>
      <c r="AH8" s="447"/>
      <c r="AI8" s="447"/>
      <c r="AJ8" s="447"/>
      <c r="AK8" s="447"/>
      <c r="AL8" s="447"/>
      <c r="AM8" s="447"/>
      <c r="AN8" s="447"/>
      <c r="AO8" s="447"/>
      <c r="AP8" s="447"/>
      <c r="AQ8" s="447"/>
      <c r="AR8" s="447">
        <f t="shared" si="1"/>
        <v>0</v>
      </c>
      <c r="AS8" s="447"/>
      <c r="AT8" s="447"/>
      <c r="AU8" s="447"/>
      <c r="AV8" s="447"/>
      <c r="AW8" s="447"/>
      <c r="AX8" s="447">
        <f t="shared" si="2"/>
        <v>0</v>
      </c>
      <c r="AY8" s="447"/>
      <c r="AZ8" s="447"/>
      <c r="BA8" s="447">
        <v>60</v>
      </c>
      <c r="BB8" s="447">
        <f t="shared" si="3"/>
        <v>60</v>
      </c>
      <c r="BC8" s="447"/>
      <c r="BD8" s="447"/>
      <c r="BE8" s="447"/>
      <c r="BF8" s="447"/>
      <c r="BG8" s="447"/>
      <c r="BH8" s="447"/>
      <c r="BI8" s="447"/>
      <c r="BJ8" s="447"/>
      <c r="BK8" s="447"/>
      <c r="BL8" s="447"/>
      <c r="BM8" s="392"/>
      <c r="BN8" s="448">
        <f t="shared" si="4"/>
        <v>0</v>
      </c>
      <c r="BO8" s="449"/>
      <c r="BP8" s="449"/>
      <c r="BQ8" s="449"/>
      <c r="BR8" s="449"/>
      <c r="BS8" s="449"/>
      <c r="BT8" s="449">
        <f t="shared" si="5"/>
        <v>0</v>
      </c>
      <c r="BU8" s="446">
        <f t="shared" si="6"/>
        <v>60</v>
      </c>
      <c r="BV8" s="446">
        <f t="shared" si="7"/>
        <v>0</v>
      </c>
      <c r="BW8" s="424"/>
    </row>
    <row r="9" spans="1:75" s="5" customFormat="1">
      <c r="A9" s="383">
        <f>'1-συμβολαια'!A9</f>
        <v>0</v>
      </c>
      <c r="B9" s="443" t="str">
        <f>'1-συμβολαια'!C9</f>
        <v>δάνειο τοκοχρεωλυτικό 2ο [9-4-1974] , [12%]   ΕΞΟΦΛΗΣΗ</v>
      </c>
      <c r="C9" s="444">
        <f>'5-αντίγρ'!AN9</f>
        <v>0</v>
      </c>
      <c r="D9" s="444">
        <f>'5-αντίγρ'!U9+'5-αντίγρ'!Y9+'5-αντίγρ'!AA9+'5-αντίγρ'!AI9</f>
        <v>0</v>
      </c>
      <c r="E9" s="445">
        <f>'6-μεταγρ'!O9</f>
        <v>0</v>
      </c>
      <c r="F9" s="445">
        <f>'6-μεταγρ'!M9+'6-μεταγρ'!N9</f>
        <v>0</v>
      </c>
      <c r="G9" s="446">
        <f>'6-μεταγρ'!P9</f>
        <v>0</v>
      </c>
      <c r="H9" s="445">
        <f>'7-προςΔΟΥ'!P9</f>
        <v>0</v>
      </c>
      <c r="I9" s="445">
        <f>'7-προςΔΟΥ'!K9</f>
        <v>0</v>
      </c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7"/>
      <c r="AC9" s="447">
        <f t="shared" si="0"/>
        <v>0</v>
      </c>
      <c r="AD9" s="447"/>
      <c r="AE9" s="447"/>
      <c r="AF9" s="447"/>
      <c r="AG9" s="447"/>
      <c r="AH9" s="447"/>
      <c r="AI9" s="447"/>
      <c r="AJ9" s="447"/>
      <c r="AK9" s="447"/>
      <c r="AL9" s="447"/>
      <c r="AM9" s="447"/>
      <c r="AN9" s="447"/>
      <c r="AO9" s="447"/>
      <c r="AP9" s="447"/>
      <c r="AQ9" s="447"/>
      <c r="AR9" s="447">
        <f t="shared" si="1"/>
        <v>0</v>
      </c>
      <c r="AS9" s="447"/>
      <c r="AT9" s="447"/>
      <c r="AU9" s="447"/>
      <c r="AV9" s="447"/>
      <c r="AW9" s="447"/>
      <c r="AX9" s="447">
        <f t="shared" si="2"/>
        <v>0</v>
      </c>
      <c r="AY9" s="447"/>
      <c r="AZ9" s="447"/>
      <c r="BA9" s="447"/>
      <c r="BB9" s="447">
        <f t="shared" si="3"/>
        <v>0</v>
      </c>
      <c r="BC9" s="447"/>
      <c r="BD9" s="447"/>
      <c r="BE9" s="447"/>
      <c r="BF9" s="447"/>
      <c r="BG9" s="447"/>
      <c r="BH9" s="447"/>
      <c r="BI9" s="447"/>
      <c r="BJ9" s="447"/>
      <c r="BK9" s="447"/>
      <c r="BL9" s="447"/>
      <c r="BM9" s="392"/>
      <c r="BN9" s="448">
        <f t="shared" si="4"/>
        <v>0</v>
      </c>
      <c r="BO9" s="449"/>
      <c r="BP9" s="449"/>
      <c r="BQ9" s="449"/>
      <c r="BR9" s="449"/>
      <c r="BS9" s="449"/>
      <c r="BT9" s="449">
        <f t="shared" si="5"/>
        <v>0</v>
      </c>
      <c r="BU9" s="446">
        <f t="shared" si="6"/>
        <v>0</v>
      </c>
      <c r="BV9" s="446">
        <f t="shared" si="7"/>
        <v>0</v>
      </c>
      <c r="BW9" s="424"/>
    </row>
    <row r="10" spans="1:75" s="5" customFormat="1">
      <c r="A10" s="383">
        <f>'1-συμβολαια'!A10</f>
        <v>0</v>
      </c>
      <c r="B10" s="443" t="str">
        <f>'1-συμβολαια'!C10</f>
        <v>υποθήκη δανείου 2ο    ΕΞΑΛΕΙΨΗ</v>
      </c>
      <c r="C10" s="444">
        <f>'5-αντίγρ'!AN10</f>
        <v>120</v>
      </c>
      <c r="D10" s="444">
        <f>'5-αντίγρ'!U10+'5-αντίγρ'!Y10+'5-αντίγρ'!AA10+'5-αντίγρ'!AI10</f>
        <v>80</v>
      </c>
      <c r="E10" s="445">
        <f>'6-μεταγρ'!O10</f>
        <v>0</v>
      </c>
      <c r="F10" s="445">
        <f>'6-μεταγρ'!M10+'6-μεταγρ'!N10</f>
        <v>50</v>
      </c>
      <c r="G10" s="446">
        <f>'6-μεταγρ'!P10</f>
        <v>0</v>
      </c>
      <c r="H10" s="445">
        <f>'7-προςΔΟΥ'!P10</f>
        <v>0</v>
      </c>
      <c r="I10" s="445">
        <f>'7-προςΔΟΥ'!K10</f>
        <v>0</v>
      </c>
      <c r="J10" s="447"/>
      <c r="K10" s="447"/>
      <c r="L10" s="447"/>
      <c r="M10" s="447"/>
      <c r="N10" s="447"/>
      <c r="O10" s="447"/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7"/>
      <c r="AA10" s="447"/>
      <c r="AB10" s="447"/>
      <c r="AC10" s="447">
        <f t="shared" si="0"/>
        <v>0</v>
      </c>
      <c r="AD10" s="447"/>
      <c r="AE10" s="447"/>
      <c r="AF10" s="447"/>
      <c r="AG10" s="447"/>
      <c r="AH10" s="447"/>
      <c r="AI10" s="447"/>
      <c r="AJ10" s="447"/>
      <c r="AK10" s="447"/>
      <c r="AL10" s="447"/>
      <c r="AM10" s="447"/>
      <c r="AN10" s="447"/>
      <c r="AO10" s="447"/>
      <c r="AP10" s="447"/>
      <c r="AQ10" s="447"/>
      <c r="AR10" s="447">
        <f t="shared" si="1"/>
        <v>0</v>
      </c>
      <c r="AS10" s="447"/>
      <c r="AT10" s="447"/>
      <c r="AU10" s="447"/>
      <c r="AV10" s="447"/>
      <c r="AW10" s="447"/>
      <c r="AX10" s="447">
        <f t="shared" si="2"/>
        <v>0</v>
      </c>
      <c r="AY10" s="447"/>
      <c r="AZ10" s="447"/>
      <c r="BA10" s="447"/>
      <c r="BB10" s="447">
        <f t="shared" si="3"/>
        <v>0</v>
      </c>
      <c r="BC10" s="447"/>
      <c r="BD10" s="447"/>
      <c r="BE10" s="447"/>
      <c r="BF10" s="447"/>
      <c r="BG10" s="447"/>
      <c r="BH10" s="447"/>
      <c r="BI10" s="447"/>
      <c r="BJ10" s="447"/>
      <c r="BK10" s="447">
        <v>20</v>
      </c>
      <c r="BL10" s="447"/>
      <c r="BM10" s="392"/>
      <c r="BN10" s="448">
        <f t="shared" si="4"/>
        <v>20</v>
      </c>
      <c r="BO10" s="449"/>
      <c r="BP10" s="449"/>
      <c r="BQ10" s="449"/>
      <c r="BR10" s="449"/>
      <c r="BS10" s="449"/>
      <c r="BT10" s="449">
        <f t="shared" si="5"/>
        <v>0</v>
      </c>
      <c r="BU10" s="446">
        <f t="shared" si="6"/>
        <v>140</v>
      </c>
      <c r="BV10" s="446">
        <f t="shared" si="7"/>
        <v>130</v>
      </c>
      <c r="BW10" s="424"/>
    </row>
    <row r="11" spans="1:75" s="5" customFormat="1" ht="12" thickBot="1">
      <c r="A11" s="450">
        <f>'1-συμβολαια'!A11</f>
        <v>0</v>
      </c>
      <c r="B11" s="451" t="str">
        <f>'1-συμβολαια'!C11</f>
        <v>δανείου 2ο  ΤΟΚΟΙ  {προπληρωθέντες VS υπερβάλλοντες}</v>
      </c>
      <c r="C11" s="452">
        <f>'5-αντίγρ'!AN11</f>
        <v>0</v>
      </c>
      <c r="D11" s="452">
        <f>'5-αντίγρ'!U11+'5-αντίγρ'!Y11+'5-αντίγρ'!AA11+'5-αντίγρ'!AI11</f>
        <v>0</v>
      </c>
      <c r="E11" s="453">
        <f>'6-μεταγρ'!O11</f>
        <v>0</v>
      </c>
      <c r="F11" s="453">
        <f>'6-μεταγρ'!M11+'6-μεταγρ'!N11</f>
        <v>0</v>
      </c>
      <c r="G11" s="454">
        <f>'6-μεταγρ'!P11</f>
        <v>0</v>
      </c>
      <c r="H11" s="453">
        <f>'7-προςΔΟΥ'!P11</f>
        <v>0</v>
      </c>
      <c r="I11" s="453">
        <f>'7-προςΔΟΥ'!K11</f>
        <v>0</v>
      </c>
      <c r="J11" s="454"/>
      <c r="K11" s="454"/>
      <c r="L11" s="454"/>
      <c r="M11" s="454"/>
      <c r="N11" s="454"/>
      <c r="O11" s="454"/>
      <c r="P11" s="454"/>
      <c r="Q11" s="454"/>
      <c r="R11" s="454"/>
      <c r="S11" s="454"/>
      <c r="T11" s="454"/>
      <c r="U11" s="454"/>
      <c r="V11" s="454"/>
      <c r="W11" s="454"/>
      <c r="X11" s="454"/>
      <c r="Y11" s="454"/>
      <c r="Z11" s="454"/>
      <c r="AA11" s="454"/>
      <c r="AB11" s="454"/>
      <c r="AC11" s="454">
        <f t="shared" ref="AC11" si="8">SUM(J11:AB11)</f>
        <v>0</v>
      </c>
      <c r="AD11" s="454"/>
      <c r="AE11" s="454"/>
      <c r="AF11" s="454"/>
      <c r="AG11" s="454"/>
      <c r="AH11" s="454"/>
      <c r="AI11" s="454"/>
      <c r="AJ11" s="454"/>
      <c r="AK11" s="454"/>
      <c r="AL11" s="454"/>
      <c r="AM11" s="454"/>
      <c r="AN11" s="454"/>
      <c r="AO11" s="454"/>
      <c r="AP11" s="454"/>
      <c r="AQ11" s="454"/>
      <c r="AR11" s="454">
        <f t="shared" ref="AR11" si="9">SUM(AE11:AJ11)</f>
        <v>0</v>
      </c>
      <c r="AS11" s="454"/>
      <c r="AT11" s="454"/>
      <c r="AU11" s="454"/>
      <c r="AV11" s="454"/>
      <c r="AW11" s="454"/>
      <c r="AX11" s="454">
        <f t="shared" ref="AX11" si="10">SUM(AS11:AW11)</f>
        <v>0</v>
      </c>
      <c r="AY11" s="454"/>
      <c r="AZ11" s="454"/>
      <c r="BA11" s="454">
        <v>60</v>
      </c>
      <c r="BB11" s="454">
        <f t="shared" ref="BB11" si="11">SUM(AY11:BA11)</f>
        <v>60</v>
      </c>
      <c r="BC11" s="454"/>
      <c r="BD11" s="454"/>
      <c r="BE11" s="454"/>
      <c r="BF11" s="454"/>
      <c r="BG11" s="454"/>
      <c r="BH11" s="454"/>
      <c r="BI11" s="454"/>
      <c r="BJ11" s="454"/>
      <c r="BK11" s="454"/>
      <c r="BL11" s="454"/>
      <c r="BM11" s="395"/>
      <c r="BN11" s="455">
        <f t="shared" ref="BN11" si="12">SUM(BC11:BM11)</f>
        <v>0</v>
      </c>
      <c r="BO11" s="455"/>
      <c r="BP11" s="455"/>
      <c r="BQ11" s="455"/>
      <c r="BR11" s="455"/>
      <c r="BS11" s="455"/>
      <c r="BT11" s="455">
        <f t="shared" ref="BT11" si="13">BO11+BP11+BQ11+BR11</f>
        <v>0</v>
      </c>
      <c r="BU11" s="454">
        <f t="shared" ref="BU11" si="14">C11+E11+G11+H11+AC11-W11-Y11+AR11+AX11+BB11+BN11-BJ11+BT11-BS11</f>
        <v>60</v>
      </c>
      <c r="BV11" s="454">
        <f t="shared" ref="BV11" si="15">D11+F11+I11+W11+BJ11+BS11</f>
        <v>0</v>
      </c>
      <c r="BW11" s="456"/>
    </row>
    <row r="12" spans="1:75" s="7" customFormat="1">
      <c r="A12" s="667" t="s">
        <v>45</v>
      </c>
      <c r="B12" s="668"/>
      <c r="C12" s="162">
        <f t="shared" ref="C12:AC12" si="16">SUM(C3:C11)</f>
        <v>730</v>
      </c>
      <c r="D12" s="162">
        <f t="shared" si="16"/>
        <v>240</v>
      </c>
      <c r="E12" s="162">
        <f t="shared" si="16"/>
        <v>200</v>
      </c>
      <c r="F12" s="162">
        <f t="shared" si="16"/>
        <v>150</v>
      </c>
      <c r="G12" s="162">
        <f t="shared" si="16"/>
        <v>0</v>
      </c>
      <c r="H12" s="162">
        <f t="shared" si="16"/>
        <v>0</v>
      </c>
      <c r="I12" s="162">
        <f t="shared" si="16"/>
        <v>0</v>
      </c>
      <c r="J12" s="162">
        <f t="shared" si="16"/>
        <v>0</v>
      </c>
      <c r="K12" s="162">
        <f t="shared" si="16"/>
        <v>0</v>
      </c>
      <c r="L12" s="162">
        <f t="shared" si="16"/>
        <v>0</v>
      </c>
      <c r="M12" s="162">
        <f t="shared" si="16"/>
        <v>0</v>
      </c>
      <c r="N12" s="162">
        <f t="shared" si="16"/>
        <v>0</v>
      </c>
      <c r="O12" s="162">
        <f t="shared" si="16"/>
        <v>0</v>
      </c>
      <c r="P12" s="162">
        <f t="shared" si="16"/>
        <v>0</v>
      </c>
      <c r="Q12" s="162">
        <f t="shared" si="16"/>
        <v>0</v>
      </c>
      <c r="R12" s="162">
        <f t="shared" si="16"/>
        <v>0</v>
      </c>
      <c r="S12" s="162">
        <f t="shared" si="16"/>
        <v>0</v>
      </c>
      <c r="T12" s="162">
        <f t="shared" si="16"/>
        <v>0</v>
      </c>
      <c r="U12" s="162">
        <f t="shared" si="16"/>
        <v>0</v>
      </c>
      <c r="V12" s="162">
        <f t="shared" si="16"/>
        <v>0</v>
      </c>
      <c r="W12" s="162">
        <f t="shared" si="16"/>
        <v>0</v>
      </c>
      <c r="X12" s="162">
        <f t="shared" si="16"/>
        <v>0</v>
      </c>
      <c r="Y12" s="162">
        <f t="shared" si="16"/>
        <v>0</v>
      </c>
      <c r="Z12" s="162">
        <f t="shared" si="16"/>
        <v>0</v>
      </c>
      <c r="AA12" s="162">
        <f t="shared" si="16"/>
        <v>0</v>
      </c>
      <c r="AB12" s="162">
        <f t="shared" si="16"/>
        <v>0</v>
      </c>
      <c r="AC12" s="162">
        <f t="shared" si="16"/>
        <v>0</v>
      </c>
      <c r="AD12" s="162"/>
      <c r="AE12" s="162">
        <f t="shared" ref="AE12:BJ12" si="17">SUM(AE3:AE11)</f>
        <v>0</v>
      </c>
      <c r="AF12" s="162">
        <f t="shared" si="17"/>
        <v>0</v>
      </c>
      <c r="AG12" s="162">
        <f t="shared" si="17"/>
        <v>240</v>
      </c>
      <c r="AH12" s="162">
        <f t="shared" si="17"/>
        <v>0</v>
      </c>
      <c r="AI12" s="162">
        <f t="shared" si="17"/>
        <v>0</v>
      </c>
      <c r="AJ12" s="347">
        <f t="shared" si="17"/>
        <v>0</v>
      </c>
      <c r="AK12" s="162">
        <f t="shared" si="17"/>
        <v>0</v>
      </c>
      <c r="AL12" s="162">
        <f t="shared" si="17"/>
        <v>60</v>
      </c>
      <c r="AM12" s="162">
        <f t="shared" si="17"/>
        <v>0</v>
      </c>
      <c r="AN12" s="162">
        <f t="shared" si="17"/>
        <v>0</v>
      </c>
      <c r="AO12" s="162">
        <f t="shared" si="17"/>
        <v>0</v>
      </c>
      <c r="AP12" s="162">
        <f t="shared" si="17"/>
        <v>0</v>
      </c>
      <c r="AQ12" s="162">
        <f t="shared" si="17"/>
        <v>0</v>
      </c>
      <c r="AR12" s="162">
        <f t="shared" si="17"/>
        <v>240</v>
      </c>
      <c r="AS12" s="162">
        <f t="shared" si="17"/>
        <v>160</v>
      </c>
      <c r="AT12" s="348">
        <f t="shared" si="17"/>
        <v>0</v>
      </c>
      <c r="AU12" s="162">
        <f t="shared" si="17"/>
        <v>160</v>
      </c>
      <c r="AV12" s="348">
        <f t="shared" si="17"/>
        <v>0</v>
      </c>
      <c r="AW12" s="348">
        <f t="shared" si="17"/>
        <v>0</v>
      </c>
      <c r="AX12" s="162">
        <f t="shared" si="17"/>
        <v>320</v>
      </c>
      <c r="AY12" s="162">
        <f t="shared" si="17"/>
        <v>0</v>
      </c>
      <c r="AZ12" s="348">
        <f t="shared" si="17"/>
        <v>0</v>
      </c>
      <c r="BA12" s="162">
        <f t="shared" si="17"/>
        <v>280</v>
      </c>
      <c r="BB12" s="162">
        <f t="shared" si="17"/>
        <v>280</v>
      </c>
      <c r="BC12" s="162">
        <f t="shared" si="17"/>
        <v>0</v>
      </c>
      <c r="BD12" s="162">
        <f t="shared" si="17"/>
        <v>0</v>
      </c>
      <c r="BE12" s="162">
        <f t="shared" si="17"/>
        <v>0</v>
      </c>
      <c r="BF12" s="162">
        <f t="shared" si="17"/>
        <v>0</v>
      </c>
      <c r="BG12" s="162">
        <f t="shared" si="17"/>
        <v>0</v>
      </c>
      <c r="BH12" s="162">
        <f t="shared" si="17"/>
        <v>0</v>
      </c>
      <c r="BI12" s="162">
        <f t="shared" si="17"/>
        <v>0</v>
      </c>
      <c r="BJ12" s="162">
        <f t="shared" si="17"/>
        <v>0</v>
      </c>
      <c r="BK12" s="162">
        <f t="shared" ref="BK12:BL12" si="18">SUM(BK3:BK11)</f>
        <v>60</v>
      </c>
      <c r="BL12" s="162">
        <f t="shared" si="18"/>
        <v>40</v>
      </c>
      <c r="BM12" s="162">
        <f t="shared" ref="BM12:BV12" si="19">SUM(BM3:BM11)</f>
        <v>0</v>
      </c>
      <c r="BN12" s="162">
        <f t="shared" si="19"/>
        <v>100</v>
      </c>
      <c r="BO12" s="162">
        <f t="shared" si="19"/>
        <v>0</v>
      </c>
      <c r="BP12" s="162">
        <f t="shared" si="19"/>
        <v>0</v>
      </c>
      <c r="BQ12" s="162">
        <f t="shared" si="19"/>
        <v>0</v>
      </c>
      <c r="BR12" s="162">
        <f t="shared" si="19"/>
        <v>0</v>
      </c>
      <c r="BS12" s="162">
        <f t="shared" si="19"/>
        <v>0</v>
      </c>
      <c r="BT12" s="162">
        <f t="shared" si="19"/>
        <v>0</v>
      </c>
      <c r="BU12" s="162">
        <f t="shared" si="19"/>
        <v>1870</v>
      </c>
      <c r="BV12" s="162">
        <f t="shared" si="19"/>
        <v>390</v>
      </c>
      <c r="BW12" s="348"/>
    </row>
    <row r="13" spans="1:75" ht="11.25" customHeight="1"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  <c r="BW13" s="2"/>
    </row>
    <row r="14" spans="1:75" ht="11.25" customHeight="1">
      <c r="C14" s="134"/>
      <c r="D14" s="134"/>
      <c r="E14" s="2"/>
      <c r="F14" s="2"/>
      <c r="G14" s="2"/>
      <c r="H14" s="2"/>
      <c r="I14" s="2"/>
      <c r="J14" s="169" t="s">
        <v>504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17" t="s">
        <v>505</v>
      </c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160" t="s">
        <v>171</v>
      </c>
      <c r="AT14" s="2"/>
      <c r="AU14" s="2"/>
      <c r="AV14" s="2"/>
      <c r="AW14" s="2"/>
      <c r="AX14" s="2"/>
      <c r="AY14" s="160" t="s">
        <v>183</v>
      </c>
      <c r="AZ14" s="2"/>
      <c r="BA14" s="2"/>
      <c r="BB14" s="2"/>
      <c r="BC14" s="160" t="s">
        <v>196</v>
      </c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 t="s">
        <v>463</v>
      </c>
      <c r="BP14" s="2"/>
      <c r="BQ14" s="2"/>
      <c r="BR14" s="2"/>
      <c r="BS14" s="2"/>
      <c r="BT14" s="2"/>
      <c r="BU14" s="7"/>
      <c r="BV14" s="7"/>
      <c r="BW14" s="2"/>
    </row>
    <row r="15" spans="1:75" ht="11.25" customHeight="1">
      <c r="C15" s="134"/>
      <c r="D15" s="134"/>
      <c r="E15" s="2"/>
      <c r="F15" s="2"/>
      <c r="G15" s="2"/>
      <c r="H15" s="2"/>
      <c r="I15" s="2"/>
      <c r="J15" s="4"/>
      <c r="K15" s="169" t="s">
        <v>402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169" t="s">
        <v>166</v>
      </c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60" t="s">
        <v>174</v>
      </c>
      <c r="AU15" s="2"/>
      <c r="AV15" s="2"/>
      <c r="AW15" s="2"/>
      <c r="AX15" s="2"/>
      <c r="AY15" s="2"/>
      <c r="AZ15" s="259" t="s">
        <v>184</v>
      </c>
      <c r="BA15" s="2"/>
      <c r="BB15" s="2"/>
      <c r="BC15" s="2"/>
      <c r="BD15" s="180" t="s">
        <v>199</v>
      </c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 t="s">
        <v>464</v>
      </c>
      <c r="BQ15" s="2"/>
      <c r="BR15" s="2"/>
      <c r="BS15" s="2"/>
      <c r="BT15" s="2"/>
      <c r="BU15" s="7"/>
      <c r="BV15" s="7"/>
      <c r="BW15" s="2"/>
    </row>
    <row r="16" spans="1:75" ht="11.25" customHeight="1">
      <c r="C16" s="134"/>
      <c r="D16" s="134"/>
      <c r="E16" s="2"/>
      <c r="F16" s="2"/>
      <c r="G16" s="2"/>
      <c r="H16" s="2"/>
      <c r="I16" s="2"/>
      <c r="J16" s="4"/>
      <c r="K16" s="4"/>
      <c r="L16" s="169" t="s">
        <v>403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17" t="s">
        <v>412</v>
      </c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4" t="s">
        <v>172</v>
      </c>
      <c r="AV16" s="2"/>
      <c r="AW16" s="2"/>
      <c r="AX16" s="2"/>
      <c r="AY16" s="2"/>
      <c r="AZ16" s="2"/>
      <c r="BA16" s="160" t="s">
        <v>185</v>
      </c>
      <c r="BB16" s="2"/>
      <c r="BC16" s="2"/>
      <c r="BD16" s="2"/>
      <c r="BE16" s="160" t="s">
        <v>200</v>
      </c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 t="s">
        <v>31</v>
      </c>
      <c r="BR16" s="2"/>
      <c r="BS16" s="2"/>
      <c r="BT16" s="2"/>
      <c r="BU16" s="7"/>
      <c r="BV16" s="7"/>
      <c r="BW16" s="2"/>
    </row>
    <row r="17" spans="2:75" ht="11.25" customHeight="1">
      <c r="C17" s="134"/>
      <c r="D17" s="134"/>
      <c r="E17" s="2"/>
      <c r="F17" s="2"/>
      <c r="G17" s="2"/>
      <c r="H17" s="2"/>
      <c r="I17" s="7" t="s">
        <v>507</v>
      </c>
      <c r="J17" s="4"/>
      <c r="K17" s="4"/>
      <c r="L17" s="4"/>
      <c r="M17" s="182" t="s">
        <v>404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117" t="s">
        <v>413</v>
      </c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60" t="s">
        <v>173</v>
      </c>
      <c r="AW17" s="2"/>
      <c r="AX17" s="2"/>
      <c r="AY17" s="2"/>
      <c r="AZ17" s="2"/>
      <c r="BA17" s="2"/>
      <c r="BB17" s="2"/>
      <c r="BC17" s="2"/>
      <c r="BD17" s="2"/>
      <c r="BE17" s="2"/>
      <c r="BF17" s="180" t="s">
        <v>202</v>
      </c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 t="s">
        <v>465</v>
      </c>
      <c r="BS17" s="2"/>
      <c r="BT17" s="2"/>
      <c r="BU17" s="7"/>
      <c r="BV17" s="7"/>
      <c r="BW17" s="2"/>
    </row>
    <row r="18" spans="2:75" ht="11.25" customHeight="1">
      <c r="C18" s="134"/>
      <c r="D18" s="134"/>
      <c r="E18" s="2"/>
      <c r="F18" s="2"/>
      <c r="G18" s="2"/>
      <c r="H18" s="2"/>
      <c r="I18" s="54"/>
      <c r="J18" s="4"/>
      <c r="K18" s="4"/>
      <c r="L18" s="4"/>
      <c r="M18" s="4"/>
      <c r="N18" s="160" t="s">
        <v>405</v>
      </c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17" t="s">
        <v>414</v>
      </c>
      <c r="AJ18" s="2"/>
      <c r="AK18" s="2"/>
      <c r="AL18" s="2"/>
      <c r="AM18" s="2"/>
      <c r="AN18" s="2"/>
      <c r="AO18" s="2"/>
      <c r="AP18" s="2"/>
      <c r="AQ18" s="2"/>
      <c r="AR18" s="2"/>
      <c r="AS18" s="7">
        <v>100</v>
      </c>
      <c r="AT18" s="2"/>
      <c r="AU18" s="2"/>
      <c r="AV18" s="2"/>
      <c r="AW18" s="259" t="s">
        <v>180</v>
      </c>
      <c r="AX18" s="2"/>
      <c r="AY18" s="2"/>
      <c r="AZ18" s="2"/>
      <c r="BA18" s="2"/>
      <c r="BB18" s="2"/>
      <c r="BC18" s="2"/>
      <c r="BD18" s="2"/>
      <c r="BE18" s="2"/>
      <c r="BF18" s="2"/>
      <c r="BG18" s="160" t="s">
        <v>203</v>
      </c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 t="s">
        <v>57</v>
      </c>
      <c r="BT18" s="2"/>
      <c r="BU18" s="7"/>
      <c r="BV18" s="7"/>
    </row>
    <row r="19" spans="2:75" ht="11.25" customHeight="1">
      <c r="C19" s="134"/>
      <c r="D19" s="134"/>
      <c r="E19" s="2"/>
      <c r="F19" s="2"/>
      <c r="G19" s="2"/>
      <c r="H19" s="2"/>
      <c r="I19" s="372"/>
      <c r="J19" s="4"/>
      <c r="K19" s="4"/>
      <c r="L19" s="54">
        <v>60</v>
      </c>
      <c r="M19" s="4"/>
      <c r="N19" s="4"/>
      <c r="O19" s="160" t="s">
        <v>458</v>
      </c>
      <c r="P19" s="4"/>
      <c r="Q19" s="182"/>
      <c r="R19" s="182"/>
      <c r="S19" s="182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58" t="s">
        <v>415</v>
      </c>
      <c r="AK19" s="117"/>
      <c r="AL19" s="117"/>
      <c r="AM19" s="117"/>
      <c r="AN19" s="117"/>
      <c r="AO19" s="117"/>
      <c r="AP19" s="117"/>
      <c r="AQ19" s="117"/>
      <c r="AR19" s="2"/>
      <c r="AS19" s="223" t="s">
        <v>501</v>
      </c>
      <c r="AT19" s="2"/>
      <c r="AU19" s="2"/>
      <c r="AV19" s="2"/>
      <c r="AW19" s="2"/>
      <c r="AX19" s="2"/>
      <c r="AY19" s="2"/>
      <c r="AZ19" s="2"/>
      <c r="BA19" s="160" t="s">
        <v>191</v>
      </c>
      <c r="BB19" s="2"/>
      <c r="BC19" s="2"/>
      <c r="BD19" s="2"/>
      <c r="BE19" s="2"/>
      <c r="BF19" s="2"/>
      <c r="BG19" s="2"/>
      <c r="BH19" s="180" t="s">
        <v>204</v>
      </c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5">
      <c r="C20" s="79"/>
      <c r="D20" s="79"/>
      <c r="E20" s="2"/>
      <c r="F20" s="2"/>
      <c r="G20" s="2"/>
      <c r="H20" s="2"/>
      <c r="I20" s="372"/>
      <c r="J20" s="4"/>
      <c r="K20" s="4"/>
      <c r="L20" s="139" t="s">
        <v>501</v>
      </c>
      <c r="M20" s="4"/>
      <c r="N20" s="4"/>
      <c r="O20" s="4"/>
      <c r="P20" s="182" t="s">
        <v>406</v>
      </c>
      <c r="Q20" s="182"/>
      <c r="R20" s="182"/>
      <c r="S20" s="182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168" t="s">
        <v>416</v>
      </c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60" t="s">
        <v>189</v>
      </c>
      <c r="BB20" s="2"/>
      <c r="BC20" s="2"/>
      <c r="BD20" s="2"/>
      <c r="BE20" s="2"/>
      <c r="BF20" s="2"/>
      <c r="BG20" s="2"/>
      <c r="BH20" s="2"/>
      <c r="BI20" s="160" t="s">
        <v>205</v>
      </c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2:75">
      <c r="B21" s="137"/>
      <c r="C21" s="79"/>
      <c r="D21" s="79"/>
      <c r="E21" s="2"/>
      <c r="F21" s="2"/>
      <c r="G21" s="2"/>
      <c r="H21" s="2"/>
      <c r="I21" s="4"/>
      <c r="J21" s="4"/>
      <c r="K21" s="4"/>
      <c r="L21" s="4"/>
      <c r="M21" s="4"/>
      <c r="N21" s="4"/>
      <c r="O21" s="4"/>
      <c r="P21" s="4"/>
      <c r="Q21" s="160" t="s">
        <v>426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2"/>
      <c r="AH21" s="2"/>
      <c r="AI21" s="2"/>
      <c r="AJ21" s="2"/>
      <c r="AK21" s="2"/>
      <c r="AL21" s="117" t="s">
        <v>455</v>
      </c>
      <c r="AM21" s="117"/>
      <c r="AN21" s="117"/>
      <c r="AO21" s="117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160" t="s">
        <v>190</v>
      </c>
      <c r="BB21" s="2"/>
      <c r="BC21" s="2"/>
      <c r="BD21" s="2"/>
      <c r="BE21" s="2"/>
      <c r="BF21" s="2"/>
      <c r="BG21" s="2"/>
      <c r="BH21" s="2"/>
      <c r="BI21" s="2"/>
      <c r="BJ21" s="180" t="s">
        <v>273</v>
      </c>
      <c r="BK21" s="180"/>
      <c r="BL21" s="180"/>
      <c r="BM21" s="2"/>
      <c r="BN21" s="2"/>
      <c r="BO21" s="2"/>
      <c r="BP21" s="2"/>
      <c r="BQ21" s="2"/>
      <c r="BR21" s="2"/>
      <c r="BS21" s="2"/>
      <c r="BT21" s="2"/>
      <c r="BU21" s="7"/>
      <c r="BV21" s="7"/>
    </row>
    <row r="22" spans="2:75">
      <c r="B22" s="138"/>
      <c r="C22" s="79"/>
      <c r="D22" s="79"/>
      <c r="E22" s="2"/>
      <c r="F22" s="2"/>
      <c r="G22" s="2"/>
      <c r="H22" s="2"/>
      <c r="I22" s="4"/>
      <c r="J22" s="4"/>
      <c r="K22" s="4"/>
      <c r="L22" s="4"/>
      <c r="M22" s="4"/>
      <c r="N22" s="4"/>
      <c r="O22" s="4"/>
      <c r="P22" s="4"/>
      <c r="Q22" s="4"/>
      <c r="R22" s="181" t="s">
        <v>427</v>
      </c>
      <c r="S22" s="182"/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168" t="s">
        <v>456</v>
      </c>
      <c r="AN22" s="2"/>
      <c r="AO22" s="168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180" t="s">
        <v>192</v>
      </c>
      <c r="BB22" s="2"/>
      <c r="BC22" s="2"/>
      <c r="BD22" s="2"/>
      <c r="BE22" s="2"/>
      <c r="BF22" s="2"/>
      <c r="BG22" s="2"/>
      <c r="BH22" s="2"/>
      <c r="BI22" s="2"/>
      <c r="BJ22" s="2"/>
      <c r="BK22" s="160" t="s">
        <v>444</v>
      </c>
      <c r="BL22" s="160"/>
      <c r="BM22" s="2"/>
      <c r="BN22" s="2"/>
      <c r="BO22" s="2"/>
      <c r="BP22" s="2"/>
      <c r="BQ22" s="2"/>
      <c r="BR22" s="2"/>
      <c r="BS22" s="2"/>
      <c r="BT22" s="2"/>
      <c r="BU22" s="7"/>
      <c r="BV22" s="7"/>
    </row>
    <row r="23" spans="2:75">
      <c r="C23" s="79"/>
      <c r="D23" s="79"/>
      <c r="E23" s="84"/>
      <c r="F23" s="84"/>
      <c r="G23" s="84"/>
      <c r="H23" s="84"/>
      <c r="I23" s="54"/>
      <c r="J23" s="84"/>
      <c r="K23" s="84"/>
      <c r="L23" s="84"/>
      <c r="M23" s="84"/>
      <c r="N23" s="4"/>
      <c r="O23" s="4"/>
      <c r="P23" s="4"/>
      <c r="Q23" s="4"/>
      <c r="R23" s="4"/>
      <c r="S23" s="160" t="s">
        <v>452</v>
      </c>
      <c r="T23" s="4"/>
      <c r="U23" s="4"/>
      <c r="V23" s="4"/>
      <c r="W23" s="4"/>
      <c r="X23" s="4"/>
      <c r="Y23" s="4"/>
      <c r="Z23" s="4"/>
      <c r="AA23" s="4"/>
      <c r="AB23" s="4"/>
      <c r="AC23" s="2"/>
      <c r="AD23" s="2"/>
      <c r="AE23" s="2"/>
      <c r="AF23" s="2"/>
      <c r="AG23" s="84"/>
      <c r="AH23" s="84"/>
      <c r="AI23" s="84"/>
      <c r="AJ23" s="84"/>
      <c r="AK23" s="84"/>
      <c r="AL23" s="84"/>
      <c r="AM23" s="84"/>
      <c r="AN23" s="117" t="s">
        <v>417</v>
      </c>
      <c r="AO23" s="117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185" t="s">
        <v>239</v>
      </c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182" t="s">
        <v>443</v>
      </c>
      <c r="BM23" s="84"/>
      <c r="BN23" s="84"/>
      <c r="BO23" s="84"/>
      <c r="BP23" s="84"/>
      <c r="BQ23" s="84"/>
      <c r="BR23" s="84"/>
      <c r="BS23" s="84"/>
      <c r="BT23" s="84"/>
      <c r="BU23" s="7"/>
      <c r="BV23" s="7"/>
    </row>
    <row r="24" spans="2:75">
      <c r="C24" s="79"/>
      <c r="D24" s="79"/>
      <c r="I24" s="54"/>
      <c r="J24" s="84"/>
      <c r="K24" s="84"/>
      <c r="L24" s="84"/>
      <c r="M24" s="84"/>
      <c r="N24" s="84"/>
      <c r="O24" s="84"/>
      <c r="P24" s="4"/>
      <c r="Q24" s="4"/>
      <c r="R24" s="4"/>
      <c r="S24" s="4"/>
      <c r="T24" s="182" t="s">
        <v>459</v>
      </c>
      <c r="U24" s="4"/>
      <c r="V24" s="4"/>
      <c r="W24" s="4"/>
      <c r="X24" s="4"/>
      <c r="Y24" s="4"/>
      <c r="Z24" s="4"/>
      <c r="AA24" s="4"/>
      <c r="AB24" s="4"/>
      <c r="AC24" s="2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2"/>
      <c r="AO24" s="168" t="s">
        <v>418</v>
      </c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186" t="s">
        <v>240</v>
      </c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7"/>
      <c r="BV24" s="7"/>
    </row>
    <row r="25" spans="2:75">
      <c r="C25" s="79"/>
      <c r="D25" s="79"/>
      <c r="L25" s="84"/>
      <c r="M25" s="84"/>
      <c r="N25" s="84"/>
      <c r="O25" s="84"/>
      <c r="P25" s="4"/>
      <c r="Q25" s="4"/>
      <c r="R25" s="4"/>
      <c r="S25" s="4"/>
      <c r="T25" s="4"/>
      <c r="U25" s="182" t="s">
        <v>407</v>
      </c>
      <c r="V25" s="4"/>
      <c r="W25" s="4"/>
      <c r="X25" s="4"/>
      <c r="Y25" s="4"/>
      <c r="Z25" s="4"/>
      <c r="AA25" s="4"/>
      <c r="AB25" s="4"/>
      <c r="AC25" s="2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185" t="s">
        <v>241</v>
      </c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7"/>
      <c r="BV25" s="7"/>
    </row>
    <row r="26" spans="2:75" ht="20.25">
      <c r="C26" s="79"/>
      <c r="D26" s="79"/>
      <c r="L26" s="84"/>
      <c r="M26" s="84"/>
      <c r="N26" s="84"/>
      <c r="O26" s="84"/>
      <c r="P26" s="84"/>
      <c r="Q26" s="84"/>
      <c r="R26" s="84"/>
      <c r="S26" s="84"/>
      <c r="T26" s="4"/>
      <c r="U26" s="4"/>
      <c r="V26" s="160" t="s">
        <v>408</v>
      </c>
      <c r="W26" s="4"/>
      <c r="X26" s="4"/>
      <c r="Y26" s="4"/>
      <c r="Z26" s="4"/>
      <c r="AA26" s="4"/>
      <c r="AB26" s="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339" t="s">
        <v>481</v>
      </c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7"/>
      <c r="BV26" s="7"/>
    </row>
    <row r="27" spans="2:75">
      <c r="C27" s="79"/>
      <c r="D27" s="79"/>
      <c r="L27" s="84"/>
      <c r="M27" s="84"/>
      <c r="N27" s="84"/>
      <c r="O27" s="84"/>
      <c r="P27" s="84"/>
      <c r="Q27" s="84"/>
      <c r="R27" s="84"/>
      <c r="S27" s="84"/>
      <c r="T27" s="4"/>
      <c r="U27" s="4"/>
      <c r="V27" s="4"/>
      <c r="W27" s="181" t="s">
        <v>409</v>
      </c>
      <c r="X27" s="4"/>
      <c r="Y27" s="4"/>
      <c r="Z27" s="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7"/>
      <c r="BV27" s="7"/>
    </row>
    <row r="28" spans="2:75">
      <c r="L28" s="84"/>
      <c r="M28" s="84"/>
      <c r="N28" s="84"/>
      <c r="O28" s="84"/>
      <c r="P28" s="84"/>
      <c r="Q28" s="84"/>
      <c r="R28" s="84"/>
      <c r="S28" s="84"/>
      <c r="T28" s="4"/>
      <c r="U28" s="4"/>
      <c r="V28" s="4"/>
      <c r="W28" s="4"/>
      <c r="X28" s="182" t="s">
        <v>410</v>
      </c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2:75">
      <c r="K29" s="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160" t="s">
        <v>270</v>
      </c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2:75">
      <c r="K30" s="3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182" t="s">
        <v>411</v>
      </c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2:75" ht="20.25">
      <c r="J31" s="364" t="s">
        <v>501</v>
      </c>
      <c r="K31" s="3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2:75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  <row r="38" spans="12:72"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</row>
    <row r="39" spans="12:72"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</row>
    <row r="40" spans="12:72"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</row>
    <row r="41" spans="12:72"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</row>
    <row r="42" spans="12:72"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</row>
    <row r="43" spans="12:72"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</row>
  </sheetData>
  <mergeCells count="13">
    <mergeCell ref="BU1:BW1"/>
    <mergeCell ref="A12:B12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2" topLeftCell="A3" activePane="bottomLeft" state="frozen"/>
      <selection pane="bottomLeft" activeCell="N34" sqref="N34"/>
    </sheetView>
  </sheetViews>
  <sheetFormatPr defaultRowHeight="11.25"/>
  <cols>
    <col min="1" max="1" width="7.28515625" style="7" bestFit="1" customWidth="1"/>
    <col min="2" max="2" width="8.7109375" style="142" bestFit="1" customWidth="1"/>
    <col min="3" max="3" width="32.4257812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98" t="s">
        <v>1</v>
      </c>
      <c r="B1" s="700" t="s">
        <v>2</v>
      </c>
      <c r="C1" s="702" t="s">
        <v>0</v>
      </c>
      <c r="D1" s="704" t="s">
        <v>7</v>
      </c>
      <c r="E1" s="693" t="s">
        <v>6</v>
      </c>
      <c r="F1" s="694"/>
      <c r="G1" s="695" t="s">
        <v>5</v>
      </c>
      <c r="H1" s="696"/>
      <c r="I1" s="693" t="s">
        <v>62</v>
      </c>
      <c r="J1" s="694"/>
      <c r="K1" s="690" t="s">
        <v>9</v>
      </c>
      <c r="L1" s="498" t="s">
        <v>419</v>
      </c>
      <c r="M1" s="692"/>
      <c r="N1" s="498" t="s">
        <v>80</v>
      </c>
      <c r="O1" s="499"/>
      <c r="P1" s="499"/>
      <c r="Q1" s="499"/>
      <c r="R1" s="499"/>
      <c r="S1" s="686" t="s">
        <v>82</v>
      </c>
      <c r="T1" s="686"/>
      <c r="U1" s="686"/>
      <c r="V1" s="686"/>
      <c r="W1" s="686"/>
      <c r="X1" s="686"/>
    </row>
    <row r="2" spans="1:28" ht="15.75" customHeight="1" thickBot="1">
      <c r="A2" s="699"/>
      <c r="B2" s="701"/>
      <c r="C2" s="703"/>
      <c r="D2" s="560"/>
      <c r="E2" s="58"/>
      <c r="F2" s="31" t="s">
        <v>9</v>
      </c>
      <c r="G2" s="58"/>
      <c r="H2" s="59" t="s">
        <v>9</v>
      </c>
      <c r="I2" s="58"/>
      <c r="J2" s="31" t="s">
        <v>9</v>
      </c>
      <c r="K2" s="691"/>
      <c r="L2" s="256"/>
      <c r="M2" s="184" t="s">
        <v>488</v>
      </c>
      <c r="N2" s="187" t="s">
        <v>126</v>
      </c>
      <c r="O2" s="187" t="s">
        <v>419</v>
      </c>
      <c r="P2" s="187" t="s">
        <v>354</v>
      </c>
      <c r="Q2" s="187" t="s">
        <v>57</v>
      </c>
      <c r="R2" s="187" t="s">
        <v>125</v>
      </c>
      <c r="S2" s="687" t="s">
        <v>423</v>
      </c>
      <c r="T2" s="688"/>
      <c r="U2" s="688"/>
      <c r="V2" s="688"/>
      <c r="W2" s="689"/>
      <c r="X2" s="188" t="s">
        <v>45</v>
      </c>
    </row>
    <row r="3" spans="1:28" s="5" customFormat="1">
      <c r="A3" s="383" t="str">
        <f>'1-συμβολαια'!A3</f>
        <v>2ο</v>
      </c>
      <c r="B3" s="457">
        <f>'1-συμβολαια'!B3</f>
        <v>28292</v>
      </c>
      <c r="C3" s="443" t="str">
        <f>'1-συμβολαια'!C3</f>
        <v>υποθήκη 1.627 δανείου ΕΞΑΛΕΙΨΗ</v>
      </c>
      <c r="D3" s="458">
        <f>'1-συμβολαια'!D3</f>
        <v>0</v>
      </c>
      <c r="E3" s="289"/>
      <c r="F3" s="289"/>
      <c r="G3" s="289"/>
      <c r="H3" s="289"/>
      <c r="I3" s="289"/>
      <c r="J3" s="289"/>
      <c r="K3" s="286">
        <f>'1-συμβολαια'!N3</f>
        <v>140</v>
      </c>
      <c r="L3" s="286">
        <f>'2-δικαιώμ'!O3+'5-αντίγρ'!O3</f>
        <v>42.9</v>
      </c>
      <c r="M3" s="286">
        <v>21</v>
      </c>
      <c r="N3" s="286">
        <f>'1-συμβολαια'!O3</f>
        <v>387.1</v>
      </c>
      <c r="O3" s="286">
        <f t="shared" ref="O3:O11" si="0">L3-M3</f>
        <v>21.9</v>
      </c>
      <c r="P3" s="286">
        <f>'8-κ-15-17'!AG3</f>
        <v>0</v>
      </c>
      <c r="Q3" s="286">
        <f>'11-χαρτόσ'!L3+'13-ντιΜιΧο'!BV3</f>
        <v>130</v>
      </c>
      <c r="R3" s="286">
        <f>'13-ντιΜιΧο'!BU3</f>
        <v>1310</v>
      </c>
      <c r="S3" s="459"/>
      <c r="T3" s="288"/>
      <c r="U3" s="288"/>
      <c r="V3" s="288"/>
      <c r="W3" s="288"/>
      <c r="X3" s="289"/>
    </row>
    <row r="4" spans="1:28" s="5" customFormat="1">
      <c r="A4" s="383">
        <f>'1-συμβολαια'!A4</f>
        <v>0</v>
      </c>
      <c r="B4" s="457"/>
      <c r="C4" s="443" t="str">
        <f>'1-συμβολαια'!C4</f>
        <v>δάνειο τοκοχρεωλυτικό 1.627 … ΕΞΟΦΛΗΣΗ</v>
      </c>
      <c r="D4" s="458">
        <f>'1-συμβολαια'!D4</f>
        <v>0</v>
      </c>
      <c r="E4" s="289"/>
      <c r="F4" s="289"/>
      <c r="G4" s="289"/>
      <c r="H4" s="289"/>
      <c r="I4" s="289"/>
      <c r="J4" s="289"/>
      <c r="K4" s="286">
        <f>'1-συμβολαια'!N4</f>
        <v>0</v>
      </c>
      <c r="L4" s="286">
        <f>'2-δικαιώμ'!O4+'5-αντίγρ'!O4</f>
        <v>16.5</v>
      </c>
      <c r="M4" s="286"/>
      <c r="N4" s="286">
        <f>'1-συμβολαια'!O4</f>
        <v>193.5</v>
      </c>
      <c r="O4" s="286">
        <f t="shared" si="0"/>
        <v>16.5</v>
      </c>
      <c r="P4" s="286">
        <f>'8-κ-15-17'!AG4</f>
        <v>0</v>
      </c>
      <c r="Q4" s="286">
        <f>'11-χαρτόσ'!L4+'13-ντιΜιΧο'!BV4</f>
        <v>0</v>
      </c>
      <c r="R4" s="286">
        <f>'13-ντιΜιΧο'!BU4</f>
        <v>0</v>
      </c>
      <c r="S4" s="459"/>
      <c r="T4" s="288"/>
      <c r="U4" s="288"/>
      <c r="V4" s="288"/>
      <c r="W4" s="288"/>
      <c r="X4" s="289"/>
    </row>
    <row r="5" spans="1:28" s="5" customFormat="1">
      <c r="A5" s="383">
        <f>'1-συμβολαια'!A5</f>
        <v>0</v>
      </c>
      <c r="B5" s="457"/>
      <c r="C5" s="443" t="str">
        <f>'1-συμβολαια'!C5</f>
        <v>δανείου 1.627κ ΤΟΚΟΙ  {προπληρωθέντες VS υπερβάλλοντες}</v>
      </c>
      <c r="D5" s="458">
        <f>'1-συμβολαια'!D5</f>
        <v>2222</v>
      </c>
      <c r="E5" s="289"/>
      <c r="F5" s="289"/>
      <c r="G5" s="289"/>
      <c r="H5" s="289"/>
      <c r="I5" s="289"/>
      <c r="J5" s="289"/>
      <c r="K5" s="286">
        <f>'1-συμβολαια'!N5</f>
        <v>0</v>
      </c>
      <c r="L5" s="286">
        <f>'2-δικαιώμ'!O5+'5-αντίγρ'!O5</f>
        <v>99.933000000000007</v>
      </c>
      <c r="M5" s="286"/>
      <c r="N5" s="286">
        <f>'1-συμβολαια'!O5</f>
        <v>642.28700000000003</v>
      </c>
      <c r="O5" s="286">
        <f t="shared" si="0"/>
        <v>99.933000000000007</v>
      </c>
      <c r="P5" s="286">
        <f>'8-κ-15-17'!AG5</f>
        <v>28.886000000000003</v>
      </c>
      <c r="Q5" s="286">
        <f>'11-χαρτόσ'!L5+'13-ντιΜιΧο'!BV5</f>
        <v>0</v>
      </c>
      <c r="R5" s="286">
        <f>'13-ντιΜιΧο'!BU5</f>
        <v>160</v>
      </c>
      <c r="S5" s="459"/>
      <c r="T5" s="288"/>
      <c r="U5" s="288"/>
      <c r="V5" s="288"/>
      <c r="W5" s="288"/>
      <c r="X5" s="289"/>
    </row>
    <row r="6" spans="1:28" s="5" customFormat="1">
      <c r="A6" s="383">
        <f>'1-συμβολαια'!A6</f>
        <v>0</v>
      </c>
      <c r="B6" s="457"/>
      <c r="C6" s="443" t="str">
        <f>'1-συμβολαια'!C6</f>
        <v>δάνειο τοκοχρεωλυτικό 1ο [9-4-1974] , [9%]    ΕΞΟΦΛΗΣΗ</v>
      </c>
      <c r="D6" s="458">
        <f>'1-συμβολαια'!D6</f>
        <v>0</v>
      </c>
      <c r="E6" s="289"/>
      <c r="F6" s="289"/>
      <c r="G6" s="289"/>
      <c r="H6" s="289"/>
      <c r="I6" s="289"/>
      <c r="J6" s="289"/>
      <c r="K6" s="286">
        <f>'1-συμβολαια'!N6</f>
        <v>0</v>
      </c>
      <c r="L6" s="286">
        <f>'2-δικαιώμ'!O6+'5-αντίγρ'!O6</f>
        <v>16.5</v>
      </c>
      <c r="M6" s="286"/>
      <c r="N6" s="286">
        <f>'1-συμβολαια'!O6</f>
        <v>193.5</v>
      </c>
      <c r="O6" s="286">
        <f t="shared" si="0"/>
        <v>16.5</v>
      </c>
      <c r="P6" s="286">
        <f>'8-κ-15-17'!AG6</f>
        <v>0</v>
      </c>
      <c r="Q6" s="286">
        <f>'11-χαρτόσ'!L6+'13-ντιΜιΧο'!BV6</f>
        <v>0</v>
      </c>
      <c r="R6" s="286">
        <f>'13-ντιΜιΧο'!BU6</f>
        <v>0</v>
      </c>
      <c r="S6" s="459"/>
      <c r="T6" s="288"/>
      <c r="U6" s="288"/>
      <c r="V6" s="288"/>
      <c r="W6" s="288"/>
      <c r="X6" s="289"/>
    </row>
    <row r="7" spans="1:28" s="5" customFormat="1">
      <c r="A7" s="383">
        <f>'1-συμβολαια'!A7</f>
        <v>0</v>
      </c>
      <c r="B7" s="457"/>
      <c r="C7" s="443" t="str">
        <f>'1-συμβολαια'!C7</f>
        <v>υποθήκη δανείου 1ο    ΕΞΑΛΕΙΨΗ</v>
      </c>
      <c r="D7" s="458">
        <f>'1-συμβολαια'!D7</f>
        <v>0</v>
      </c>
      <c r="E7" s="289"/>
      <c r="F7" s="289"/>
      <c r="G7" s="289"/>
      <c r="H7" s="289"/>
      <c r="I7" s="289"/>
      <c r="J7" s="289"/>
      <c r="K7" s="286">
        <f>'1-συμβολαια'!N7</f>
        <v>0</v>
      </c>
      <c r="L7" s="286">
        <f>'2-δικαιώμ'!O7+'5-αντίγρ'!O7</f>
        <v>16.5</v>
      </c>
      <c r="M7" s="286"/>
      <c r="N7" s="286">
        <f>'1-συμβολαια'!O7</f>
        <v>313.5</v>
      </c>
      <c r="O7" s="286">
        <f t="shared" si="0"/>
        <v>16.5</v>
      </c>
      <c r="P7" s="286">
        <f>'8-κ-15-17'!AG7</f>
        <v>0</v>
      </c>
      <c r="Q7" s="286">
        <f>'11-χαρτόσ'!L7+'13-ντιΜιΧο'!BV7</f>
        <v>130</v>
      </c>
      <c r="R7" s="286">
        <f>'13-ντιΜιΧο'!BU7</f>
        <v>140</v>
      </c>
      <c r="S7" s="459"/>
      <c r="T7" s="288"/>
      <c r="U7" s="288"/>
      <c r="V7" s="288"/>
      <c r="W7" s="288"/>
      <c r="X7" s="289"/>
    </row>
    <row r="8" spans="1:28" s="5" customFormat="1">
      <c r="A8" s="383">
        <f>'1-συμβολαια'!A8</f>
        <v>0</v>
      </c>
      <c r="B8" s="457"/>
      <c r="C8" s="443" t="str">
        <f>'1-συμβολαια'!C8</f>
        <v>δανείου 1ο  ΤΟΚΟΙ  {προπληρωθέντες VS υπερβάλλοντες}</v>
      </c>
      <c r="D8" s="458">
        <f>'1-συμβολαια'!D8</f>
        <v>8888</v>
      </c>
      <c r="E8" s="289"/>
      <c r="F8" s="289"/>
      <c r="G8" s="289"/>
      <c r="H8" s="289"/>
      <c r="I8" s="289"/>
      <c r="J8" s="289"/>
      <c r="K8" s="286">
        <f>'1-συμβολαια'!N8</f>
        <v>0</v>
      </c>
      <c r="L8" s="286">
        <f>'2-δικαιώμ'!O8+'5-αντίγρ'!O8</f>
        <v>109.932</v>
      </c>
      <c r="M8" s="286"/>
      <c r="N8" s="286">
        <f>'1-συμβολαια'!O8</f>
        <v>698.94799999999998</v>
      </c>
      <c r="O8" s="286">
        <f t="shared" si="0"/>
        <v>109.932</v>
      </c>
      <c r="P8" s="286">
        <f>'8-κ-15-17'!AG8</f>
        <v>115.54400000000001</v>
      </c>
      <c r="Q8" s="286">
        <f>'11-χαρτόσ'!L8+'13-ντιΜιΧο'!BV8</f>
        <v>0</v>
      </c>
      <c r="R8" s="286">
        <f>'13-ντιΜιΧο'!BU8</f>
        <v>60</v>
      </c>
      <c r="S8" s="459"/>
      <c r="T8" s="288"/>
      <c r="U8" s="288"/>
      <c r="V8" s="288"/>
      <c r="W8" s="288"/>
      <c r="X8" s="289"/>
    </row>
    <row r="9" spans="1:28" s="5" customFormat="1">
      <c r="A9" s="383">
        <f>'1-συμβολαια'!A9</f>
        <v>0</v>
      </c>
      <c r="B9" s="457"/>
      <c r="C9" s="443" t="str">
        <f>'1-συμβολαια'!C9</f>
        <v>δάνειο τοκοχρεωλυτικό 2ο [9-4-1974] , [12%]   ΕΞΟΦΛΗΣΗ</v>
      </c>
      <c r="D9" s="458">
        <f>'1-συμβολαια'!D9</f>
        <v>0</v>
      </c>
      <c r="E9" s="289"/>
      <c r="F9" s="289"/>
      <c r="G9" s="289"/>
      <c r="H9" s="289"/>
      <c r="I9" s="289"/>
      <c r="J9" s="289"/>
      <c r="K9" s="286">
        <f>'1-συμβολαια'!N9</f>
        <v>0</v>
      </c>
      <c r="L9" s="286">
        <f>'2-δικαιώμ'!O9+'5-αντίγρ'!O9</f>
        <v>16.5</v>
      </c>
      <c r="M9" s="286"/>
      <c r="N9" s="286">
        <f>'1-συμβολαια'!O9</f>
        <v>193.5</v>
      </c>
      <c r="O9" s="286">
        <f t="shared" si="0"/>
        <v>16.5</v>
      </c>
      <c r="P9" s="286">
        <f>'8-κ-15-17'!AG9</f>
        <v>0</v>
      </c>
      <c r="Q9" s="286">
        <f>'11-χαρτόσ'!L9+'13-ντιΜιΧο'!BV9</f>
        <v>0</v>
      </c>
      <c r="R9" s="286">
        <f>'13-ντιΜιΧο'!BU9</f>
        <v>0</v>
      </c>
      <c r="S9" s="459"/>
      <c r="T9" s="288"/>
      <c r="U9" s="288"/>
      <c r="V9" s="288"/>
      <c r="W9" s="288"/>
      <c r="X9" s="289"/>
    </row>
    <row r="10" spans="1:28" s="5" customFormat="1">
      <c r="A10" s="383">
        <f>'1-συμβολαια'!A10</f>
        <v>0</v>
      </c>
      <c r="B10" s="457"/>
      <c r="C10" s="443" t="str">
        <f>'1-συμβολαια'!C10</f>
        <v>υποθήκη δανείου 2ο    ΕΞΑΛΕΙΨΗ</v>
      </c>
      <c r="D10" s="458">
        <f>'1-συμβολαια'!D10</f>
        <v>0</v>
      </c>
      <c r="E10" s="289"/>
      <c r="F10" s="289"/>
      <c r="G10" s="289"/>
      <c r="H10" s="289"/>
      <c r="I10" s="289"/>
      <c r="J10" s="289"/>
      <c r="K10" s="286">
        <f>'1-συμβολαια'!N10</f>
        <v>0</v>
      </c>
      <c r="L10" s="286">
        <f>'2-δικαιώμ'!O10+'5-αντίγρ'!O10</f>
        <v>16.5</v>
      </c>
      <c r="M10" s="286"/>
      <c r="N10" s="286">
        <f>'1-συμβολαια'!O10</f>
        <v>313.5</v>
      </c>
      <c r="O10" s="286">
        <f t="shared" si="0"/>
        <v>16.5</v>
      </c>
      <c r="P10" s="286">
        <f>'8-κ-15-17'!AG10</f>
        <v>0</v>
      </c>
      <c r="Q10" s="286">
        <f>'11-χαρτόσ'!L10+'13-ντιΜιΧο'!BV10</f>
        <v>130</v>
      </c>
      <c r="R10" s="286">
        <f>'13-ντιΜιΧο'!BU10</f>
        <v>140</v>
      </c>
      <c r="S10" s="459"/>
      <c r="T10" s="288"/>
      <c r="U10" s="288"/>
      <c r="V10" s="288"/>
      <c r="W10" s="288"/>
      <c r="X10" s="289"/>
    </row>
    <row r="11" spans="1:28" s="5" customFormat="1" ht="12" thickBot="1">
      <c r="A11" s="450">
        <f>'1-συμβολαια'!A11</f>
        <v>0</v>
      </c>
      <c r="B11" s="460"/>
      <c r="C11" s="451" t="str">
        <f>'1-συμβολαια'!C11</f>
        <v>δανείου 2ο  ΤΟΚΟΙ  {προπληρωθέντες VS υπερβάλλοντες}</v>
      </c>
      <c r="D11" s="461">
        <f>'1-συμβολαια'!D11</f>
        <v>11111</v>
      </c>
      <c r="E11" s="379"/>
      <c r="F11" s="379"/>
      <c r="G11" s="379"/>
      <c r="H11" s="379"/>
      <c r="I11" s="379"/>
      <c r="J11" s="379"/>
      <c r="K11" s="378">
        <f>'1-συμβολαια'!N11</f>
        <v>0</v>
      </c>
      <c r="L11" s="378">
        <f>'2-δικαιώμ'!O11+'5-αντίγρ'!O11</f>
        <v>113.26649999999999</v>
      </c>
      <c r="M11" s="378"/>
      <c r="N11" s="378">
        <f>'1-συμβολαια'!O11</f>
        <v>717.84350000000006</v>
      </c>
      <c r="O11" s="378">
        <f t="shared" si="0"/>
        <v>113.26649999999999</v>
      </c>
      <c r="P11" s="378">
        <f>'8-κ-15-17'!AG11</f>
        <v>144.44300000000001</v>
      </c>
      <c r="Q11" s="378">
        <f>'11-χαρτόσ'!L11+'13-ντιΜιΧο'!BV11</f>
        <v>0</v>
      </c>
      <c r="R11" s="378">
        <f>'13-ντιΜιΧο'!BU11</f>
        <v>60</v>
      </c>
      <c r="S11" s="462"/>
      <c r="T11" s="380"/>
      <c r="U11" s="380"/>
      <c r="V11" s="380"/>
      <c r="W11" s="380"/>
      <c r="X11" s="379"/>
    </row>
    <row r="12" spans="1:28">
      <c r="A12" s="697" t="s">
        <v>54</v>
      </c>
      <c r="B12" s="697"/>
      <c r="C12" s="697"/>
      <c r="D12" s="697"/>
      <c r="E12" s="262">
        <f t="shared" ref="E12:X12" si="1">SUM(E3:E11)</f>
        <v>0</v>
      </c>
      <c r="F12" s="262">
        <f t="shared" si="1"/>
        <v>0</v>
      </c>
      <c r="G12" s="262">
        <f t="shared" si="1"/>
        <v>0</v>
      </c>
      <c r="H12" s="262">
        <f t="shared" si="1"/>
        <v>0</v>
      </c>
      <c r="I12" s="262">
        <f t="shared" si="1"/>
        <v>0</v>
      </c>
      <c r="J12" s="262">
        <f t="shared" si="1"/>
        <v>0</v>
      </c>
      <c r="K12" s="262">
        <f t="shared" si="1"/>
        <v>140</v>
      </c>
      <c r="L12" s="262">
        <f t="shared" si="1"/>
        <v>448.53149999999999</v>
      </c>
      <c r="M12" s="262">
        <f t="shared" si="1"/>
        <v>21</v>
      </c>
      <c r="N12" s="262">
        <f t="shared" si="1"/>
        <v>3653.6785</v>
      </c>
      <c r="O12" s="262">
        <f t="shared" si="1"/>
        <v>427.53149999999999</v>
      </c>
      <c r="P12" s="262">
        <f t="shared" si="1"/>
        <v>288.87300000000005</v>
      </c>
      <c r="Q12" s="262">
        <f t="shared" si="1"/>
        <v>390</v>
      </c>
      <c r="R12" s="262">
        <f t="shared" si="1"/>
        <v>1870</v>
      </c>
      <c r="S12" s="290">
        <f t="shared" si="1"/>
        <v>0</v>
      </c>
      <c r="T12" s="290">
        <f t="shared" si="1"/>
        <v>0</v>
      </c>
      <c r="U12" s="290">
        <f t="shared" si="1"/>
        <v>0</v>
      </c>
      <c r="V12" s="290">
        <f t="shared" si="1"/>
        <v>0</v>
      </c>
      <c r="W12" s="290">
        <f t="shared" si="1"/>
        <v>0</v>
      </c>
      <c r="X12" s="291">
        <f t="shared" si="1"/>
        <v>0</v>
      </c>
    </row>
    <row r="14" spans="1:28">
      <c r="T14" s="81"/>
      <c r="U14" s="81"/>
      <c r="V14" s="81"/>
      <c r="W14" s="81"/>
      <c r="X14" s="81"/>
      <c r="Y14" s="81"/>
      <c r="Z14" s="81"/>
      <c r="AA14" s="81"/>
      <c r="AB14" s="81"/>
    </row>
    <row r="15" spans="1:28">
      <c r="T15" s="81"/>
      <c r="U15" s="81"/>
      <c r="V15" s="81"/>
      <c r="W15" s="81"/>
      <c r="X15" s="81"/>
      <c r="Y15" s="81"/>
      <c r="Z15" s="81"/>
      <c r="AA15" s="81"/>
      <c r="AB15" s="81"/>
    </row>
    <row r="16" spans="1:28" s="5" customFormat="1">
      <c r="A16" s="54"/>
      <c r="B16" s="112"/>
      <c r="C16" s="11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81"/>
      <c r="T16" s="81"/>
      <c r="U16" s="81"/>
      <c r="V16" s="81"/>
      <c r="W16" s="81"/>
      <c r="X16" s="81"/>
      <c r="Y16" s="81"/>
      <c r="Z16" s="81"/>
      <c r="AA16" s="81"/>
      <c r="AB16" s="81"/>
    </row>
    <row r="17" spans="1:28" s="5" customFormat="1">
      <c r="A17" s="54"/>
      <c r="B17" s="112"/>
      <c r="C17" s="137"/>
      <c r="D17" s="306"/>
      <c r="E17" s="7"/>
      <c r="F17" s="7"/>
      <c r="G17" s="7"/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7"/>
      <c r="V17" s="7"/>
      <c r="W17" s="81"/>
      <c r="X17" s="81"/>
      <c r="Y17" s="81"/>
      <c r="Z17" s="81"/>
      <c r="AA17" s="81"/>
      <c r="AB17" s="81"/>
    </row>
    <row r="18" spans="1:28" s="5" customFormat="1">
      <c r="A18" s="54"/>
      <c r="B18" s="112"/>
      <c r="C18" s="138"/>
      <c r="D18" s="306"/>
      <c r="E18" s="7"/>
      <c r="F18" s="7"/>
      <c r="G18" s="7"/>
      <c r="H18" s="7"/>
      <c r="I18" s="4"/>
      <c r="J18" s="4"/>
      <c r="K18" s="306"/>
      <c r="L18" s="4"/>
      <c r="M18" s="54"/>
      <c r="N18" s="4"/>
      <c r="O18" s="4"/>
      <c r="P18" s="4"/>
      <c r="Q18" s="4"/>
      <c r="R18" s="4"/>
      <c r="S18" s="4"/>
      <c r="T18" s="4"/>
      <c r="U18" s="7"/>
      <c r="V18" s="7"/>
      <c r="W18" s="81"/>
      <c r="X18" s="81"/>
      <c r="Y18" s="81"/>
      <c r="Z18" s="81"/>
      <c r="AA18" s="81"/>
      <c r="AB18" s="81"/>
    </row>
    <row r="19" spans="1:28" s="5" customFormat="1">
      <c r="A19" s="54"/>
      <c r="B19" s="112"/>
      <c r="C19" s="113"/>
      <c r="D19" s="306"/>
      <c r="E19" s="7"/>
      <c r="F19" s="7"/>
      <c r="G19" s="7"/>
      <c r="H19" s="7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7"/>
      <c r="V19" s="7"/>
      <c r="W19" s="81"/>
      <c r="X19" s="81"/>
      <c r="Y19" s="81"/>
      <c r="Z19" s="81"/>
      <c r="AA19" s="81"/>
      <c r="AB19" s="81"/>
    </row>
    <row r="20" spans="1:28" s="5" customFormat="1">
      <c r="A20" s="54"/>
      <c r="B20" s="112"/>
      <c r="C20" s="113"/>
      <c r="D20" s="306"/>
      <c r="E20" s="7"/>
      <c r="F20" s="7"/>
      <c r="G20" s="7"/>
      <c r="H20" s="7"/>
      <c r="I20" s="4"/>
      <c r="J20" s="4"/>
      <c r="K20" s="306"/>
      <c r="L20" s="7"/>
      <c r="M20" s="7"/>
      <c r="N20" s="7"/>
      <c r="O20" s="7"/>
      <c r="P20" s="4"/>
      <c r="Q20" s="4"/>
      <c r="R20" s="4"/>
      <c r="S20" s="4"/>
      <c r="T20" s="4"/>
      <c r="U20" s="7"/>
      <c r="V20" s="7"/>
      <c r="W20" s="81"/>
      <c r="X20" s="81"/>
      <c r="Y20" s="81"/>
      <c r="Z20" s="81"/>
      <c r="AA20" s="81"/>
      <c r="AB20" s="81"/>
    </row>
    <row r="21" spans="1:28">
      <c r="D21" s="306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  <c r="W21" s="81"/>
      <c r="X21" s="81"/>
      <c r="Y21" s="81"/>
      <c r="Z21" s="81"/>
      <c r="AA21" s="81"/>
      <c r="AB21" s="81"/>
    </row>
    <row r="22" spans="1:28">
      <c r="D22" s="306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1:28">
      <c r="D23" s="306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1:28">
      <c r="D24" s="306"/>
      <c r="E24" s="7"/>
      <c r="F24" s="7"/>
      <c r="G24" s="7"/>
      <c r="H24" s="7"/>
      <c r="L24" s="7"/>
      <c r="M24" s="234"/>
      <c r="N24" s="7"/>
      <c r="O24" s="7"/>
      <c r="P24" s="4"/>
      <c r="Q24" s="4"/>
      <c r="R24" s="4"/>
      <c r="S24" s="4"/>
      <c r="T24" s="4"/>
      <c r="U24" s="54"/>
      <c r="V24" s="54"/>
    </row>
    <row r="25" spans="1:28">
      <c r="D25" s="306"/>
      <c r="E25" s="7"/>
      <c r="F25" s="7"/>
      <c r="G25" s="7"/>
      <c r="H25" s="7"/>
      <c r="L25" s="7"/>
      <c r="M25" s="234"/>
      <c r="N25" s="7"/>
      <c r="O25" s="7"/>
      <c r="P25" s="4"/>
      <c r="Q25" s="4"/>
      <c r="R25" s="4"/>
      <c r="S25" s="4"/>
      <c r="T25" s="4"/>
      <c r="U25" s="54"/>
      <c r="V25" s="54"/>
    </row>
    <row r="26" spans="1:28">
      <c r="D26" s="306"/>
      <c r="E26" s="7"/>
      <c r="F26" s="7"/>
      <c r="G26" s="7"/>
      <c r="H26" s="7"/>
      <c r="K26" s="306"/>
      <c r="L26" s="7"/>
      <c r="M26" s="7"/>
      <c r="N26" s="7"/>
      <c r="O26" s="7"/>
      <c r="P26" s="4"/>
      <c r="Q26" s="4"/>
      <c r="R26" s="4"/>
      <c r="S26" s="4"/>
      <c r="T26" s="4"/>
      <c r="U26" s="54"/>
      <c r="V26" s="54"/>
    </row>
    <row r="27" spans="1:28">
      <c r="D27" s="306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4"/>
      <c r="V27" s="54"/>
    </row>
    <row r="28" spans="1:28">
      <c r="D28" s="306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4"/>
      <c r="V28" s="54"/>
    </row>
    <row r="29" spans="1:28">
      <c r="D29" s="306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4"/>
      <c r="V29" s="54"/>
    </row>
    <row r="30" spans="1:28">
      <c r="D30" s="306"/>
      <c r="E30" s="7"/>
      <c r="F30" s="7"/>
      <c r="G30" s="7"/>
      <c r="H30" s="7"/>
      <c r="L30" s="7"/>
      <c r="M30" s="7"/>
      <c r="N30" s="7"/>
      <c r="O30" s="7"/>
      <c r="P30" s="4"/>
      <c r="Q30" s="4"/>
      <c r="R30" s="4"/>
      <c r="S30" s="4"/>
      <c r="T30" s="4"/>
      <c r="U30" s="54"/>
      <c r="V30" s="54"/>
    </row>
    <row r="31" spans="1:28">
      <c r="D31" s="306"/>
      <c r="E31" s="7"/>
      <c r="F31" s="7"/>
      <c r="G31" s="7"/>
      <c r="H31" s="7"/>
      <c r="L31" s="7"/>
      <c r="M31" s="7"/>
      <c r="N31" s="7"/>
      <c r="O31" s="7"/>
      <c r="P31" s="4"/>
      <c r="Q31" s="4"/>
      <c r="R31" s="4"/>
      <c r="S31" s="4"/>
      <c r="T31" s="4"/>
      <c r="U31" s="54"/>
      <c r="V31" s="54"/>
    </row>
    <row r="32" spans="1:28">
      <c r="L32" s="7"/>
      <c r="M32" s="7"/>
      <c r="N32" s="7"/>
      <c r="O32" s="7"/>
      <c r="P32" s="4"/>
      <c r="Q32" s="4"/>
      <c r="R32" s="4"/>
      <c r="S32" s="4"/>
      <c r="T32" s="4"/>
    </row>
    <row r="33" spans="11:16">
      <c r="K33" s="306"/>
      <c r="L33" s="7"/>
      <c r="M33" s="7"/>
      <c r="N33" s="7"/>
      <c r="O33" s="7"/>
      <c r="P33" s="4"/>
    </row>
    <row r="34" spans="11:16">
      <c r="L34" s="7"/>
      <c r="M34" s="7"/>
      <c r="N34" s="7"/>
      <c r="O34" s="7"/>
      <c r="P34" s="4"/>
    </row>
    <row r="35" spans="11:16">
      <c r="L35" s="7"/>
      <c r="M35" s="7"/>
      <c r="N35" s="7"/>
      <c r="O35" s="7"/>
      <c r="P35" s="4"/>
    </row>
    <row r="36" spans="11:16">
      <c r="M36" s="7"/>
      <c r="N36" s="7"/>
      <c r="O36" s="7"/>
      <c r="P36" s="4"/>
    </row>
    <row r="37" spans="11:16">
      <c r="M37" s="7"/>
      <c r="N37" s="7"/>
      <c r="O37" s="7"/>
      <c r="P37" s="4"/>
    </row>
    <row r="38" spans="11:16">
      <c r="M38" s="7"/>
      <c r="N38" s="7"/>
      <c r="O38" s="7"/>
      <c r="P38" s="4"/>
    </row>
    <row r="39" spans="11:16">
      <c r="M39" s="7"/>
      <c r="N39" s="7"/>
      <c r="O39" s="7"/>
      <c r="P39" s="4"/>
    </row>
  </sheetData>
  <mergeCells count="13">
    <mergeCell ref="E1:F1"/>
    <mergeCell ref="G1:H1"/>
    <mergeCell ref="I1:J1"/>
    <mergeCell ref="A12:D12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6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707" t="s">
        <v>73</v>
      </c>
      <c r="B1" s="707"/>
      <c r="C1" s="707"/>
      <c r="D1" s="707"/>
      <c r="E1" s="707"/>
      <c r="F1" s="707"/>
      <c r="G1" s="707"/>
      <c r="H1" s="707"/>
      <c r="I1" s="707"/>
      <c r="J1" s="707"/>
      <c r="K1" s="707"/>
      <c r="L1" s="707"/>
      <c r="M1" s="707"/>
      <c r="N1" s="707"/>
      <c r="O1" s="707"/>
      <c r="P1" s="707"/>
      <c r="Q1" s="707"/>
    </row>
    <row r="2" spans="1:17" s="8" customFormat="1" ht="23.25" customHeight="1" thickBot="1">
      <c r="A2" s="265" t="s">
        <v>19</v>
      </c>
      <c r="B2" s="708" t="s">
        <v>29</v>
      </c>
      <c r="C2" s="709"/>
      <c r="D2" s="710"/>
      <c r="E2" s="711" t="s">
        <v>82</v>
      </c>
      <c r="F2" s="712"/>
      <c r="G2" s="712"/>
      <c r="H2" s="713"/>
      <c r="I2" s="714" t="s">
        <v>82</v>
      </c>
      <c r="J2" s="715"/>
      <c r="K2" s="715"/>
      <c r="L2" s="716"/>
      <c r="M2" s="266" t="s">
        <v>36</v>
      </c>
      <c r="N2" s="266" t="s">
        <v>37</v>
      </c>
      <c r="O2" s="266" t="s">
        <v>38</v>
      </c>
      <c r="P2" s="266" t="s">
        <v>39</v>
      </c>
      <c r="Q2" s="266" t="s">
        <v>40</v>
      </c>
    </row>
    <row r="3" spans="1:17" s="17" customFormat="1">
      <c r="A3" s="29" t="str">
        <f>'1-συμβολαια'!A3</f>
        <v>2ο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>
        <f>'1-συμβολαια'!A9</f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3" spans="1:17" ht="15.75" customHeight="1">
      <c r="B13" s="705" t="s">
        <v>101</v>
      </c>
      <c r="C13" s="705"/>
      <c r="D13" s="705"/>
      <c r="E13" s="705"/>
      <c r="F13" s="705"/>
      <c r="G13" s="705"/>
      <c r="H13" s="705"/>
      <c r="I13" s="705"/>
      <c r="J13" s="705"/>
      <c r="K13" s="705"/>
      <c r="L13" s="3"/>
      <c r="M13" s="3"/>
      <c r="N13" s="3"/>
      <c r="O13" s="3"/>
      <c r="P13" s="3"/>
      <c r="Q13" s="3"/>
    </row>
    <row r="14" spans="1:17" ht="15.75" customHeight="1">
      <c r="C14" s="706" t="s">
        <v>102</v>
      </c>
      <c r="D14" s="706"/>
      <c r="E14" s="706"/>
      <c r="F14" s="706"/>
      <c r="G14" s="706"/>
      <c r="H14" s="706"/>
      <c r="I14" s="706"/>
      <c r="J14" s="706"/>
      <c r="K14" s="706"/>
      <c r="L14" s="3"/>
      <c r="M14" s="3"/>
      <c r="N14" s="3"/>
      <c r="O14" s="3"/>
      <c r="P14" s="3"/>
      <c r="Q14" s="3"/>
    </row>
    <row r="15" spans="1:17" ht="15.75" customHeight="1">
      <c r="D15" s="705" t="s">
        <v>274</v>
      </c>
      <c r="E15" s="705"/>
      <c r="F15" s="705"/>
      <c r="G15" s="705"/>
      <c r="H15" s="705"/>
      <c r="I15" s="705"/>
      <c r="J15" s="705"/>
      <c r="K15" s="705"/>
      <c r="L15" s="705"/>
      <c r="M15" s="705"/>
      <c r="N15" s="705"/>
      <c r="O15" s="705"/>
      <c r="P15" s="3"/>
      <c r="Q15" s="3"/>
    </row>
    <row r="16" spans="1:17" s="5" customFormat="1" ht="15.75" customHeight="1">
      <c r="A16" s="54"/>
      <c r="B16" s="263"/>
      <c r="C16" s="263"/>
      <c r="D16" s="264"/>
      <c r="E16" s="706" t="s">
        <v>420</v>
      </c>
      <c r="F16" s="706"/>
      <c r="G16" s="706"/>
      <c r="H16" s="706"/>
      <c r="I16" s="706"/>
      <c r="J16" s="706"/>
      <c r="K16" s="706"/>
      <c r="L16" s="706"/>
      <c r="M16" s="706"/>
      <c r="N16" s="3"/>
      <c r="O16" s="3"/>
      <c r="P16" s="3"/>
      <c r="Q16" s="3"/>
    </row>
    <row r="17" spans="1:23" s="5" customFormat="1" ht="15.75" customHeight="1">
      <c r="A17" s="54"/>
      <c r="B17" s="263"/>
      <c r="C17" s="263"/>
      <c r="D17" s="264"/>
      <c r="E17" s="6"/>
      <c r="F17" s="705" t="s">
        <v>116</v>
      </c>
      <c r="G17" s="705"/>
      <c r="H17" s="705"/>
      <c r="I17" s="705"/>
      <c r="J17" s="705"/>
      <c r="K17" s="705"/>
      <c r="L17" s="705"/>
      <c r="M17" s="705"/>
      <c r="N17" s="705"/>
      <c r="O17" s="705"/>
      <c r="P17" s="705"/>
      <c r="Q17" s="3"/>
    </row>
    <row r="18" spans="1:23" s="5" customFormat="1" ht="15.75" customHeight="1">
      <c r="A18" s="54"/>
      <c r="B18" s="263"/>
      <c r="C18" s="263"/>
      <c r="D18" s="264"/>
      <c r="E18" s="6"/>
      <c r="F18" s="6"/>
      <c r="G18" s="706" t="s">
        <v>421</v>
      </c>
      <c r="H18" s="706"/>
      <c r="I18" s="706"/>
      <c r="J18" s="706"/>
      <c r="K18" s="706"/>
      <c r="L18" s="706"/>
      <c r="M18" s="706"/>
      <c r="N18" s="706"/>
      <c r="O18" s="706"/>
      <c r="P18" s="706"/>
      <c r="Q18" s="706"/>
    </row>
    <row r="19" spans="1:23" s="5" customFormat="1" ht="15.75" customHeight="1">
      <c r="A19" s="54"/>
      <c r="B19" s="263"/>
      <c r="C19" s="263"/>
      <c r="D19" s="264"/>
      <c r="E19" s="6"/>
      <c r="F19" s="6"/>
      <c r="G19" s="257"/>
      <c r="H19" s="705" t="s">
        <v>103</v>
      </c>
      <c r="I19" s="705"/>
      <c r="J19" s="705"/>
      <c r="K19" s="705"/>
      <c r="L19" s="705"/>
      <c r="M19" s="705"/>
      <c r="N19" s="705"/>
      <c r="O19" s="3"/>
      <c r="P19" s="3"/>
      <c r="Q19" s="3"/>
      <c r="R19" s="3"/>
      <c r="S19" s="3"/>
      <c r="T19" s="3"/>
      <c r="U19" s="3"/>
      <c r="V19" s="3"/>
      <c r="W19" s="3"/>
    </row>
    <row r="20" spans="1:23" s="5" customFormat="1" ht="15.75" customHeight="1">
      <c r="A20" s="54"/>
      <c r="B20" s="263"/>
      <c r="C20" s="263"/>
      <c r="D20" s="264"/>
      <c r="E20" s="6"/>
      <c r="F20" s="6"/>
      <c r="G20" s="257"/>
      <c r="H20" s="6"/>
      <c r="I20" s="706" t="s">
        <v>104</v>
      </c>
      <c r="J20" s="706"/>
      <c r="K20" s="706"/>
      <c r="L20" s="706"/>
      <c r="M20" s="706"/>
      <c r="N20" s="706"/>
      <c r="O20" s="706"/>
      <c r="P20" s="706"/>
      <c r="Q20" s="706"/>
      <c r="R20" s="706"/>
      <c r="S20" s="3"/>
      <c r="T20" s="3"/>
      <c r="U20" s="3"/>
      <c r="V20" s="3"/>
      <c r="W20" s="3"/>
    </row>
    <row r="21" spans="1:23" s="5" customFormat="1" ht="15.75" customHeight="1">
      <c r="A21" s="54"/>
      <c r="B21" s="263"/>
      <c r="C21" s="263"/>
      <c r="D21" s="264"/>
      <c r="E21" s="6"/>
      <c r="F21" s="6"/>
      <c r="G21" s="257"/>
      <c r="H21" s="6"/>
      <c r="I21" s="6"/>
      <c r="J21" s="705" t="s">
        <v>105</v>
      </c>
      <c r="K21" s="705"/>
      <c r="L21" s="705"/>
      <c r="M21" s="705"/>
      <c r="N21" s="705"/>
      <c r="O21" s="705"/>
      <c r="P21" s="705"/>
      <c r="Q21" s="705"/>
      <c r="R21" s="3"/>
      <c r="S21" s="3"/>
      <c r="T21" s="3"/>
      <c r="U21" s="3"/>
      <c r="V21" s="3"/>
      <c r="W21" s="3"/>
    </row>
    <row r="22" spans="1:23" s="5" customFormat="1" ht="15.75" customHeight="1">
      <c r="A22" s="54"/>
      <c r="B22" s="263"/>
      <c r="C22" s="263"/>
      <c r="D22" s="264"/>
      <c r="E22" s="6"/>
      <c r="F22" s="6"/>
      <c r="G22" s="257"/>
      <c r="H22" s="6"/>
      <c r="I22" s="6"/>
      <c r="J22" s="6"/>
      <c r="K22" s="717" t="s">
        <v>117</v>
      </c>
      <c r="L22" s="717"/>
      <c r="M22" s="717"/>
      <c r="N22" s="717"/>
      <c r="O22" s="717"/>
      <c r="P22" s="717"/>
      <c r="Q22" s="717"/>
      <c r="R22" s="717"/>
      <c r="S22" s="717"/>
      <c r="T22" s="717"/>
      <c r="U22" s="717"/>
      <c r="V22" s="3"/>
      <c r="W22" s="3"/>
    </row>
    <row r="23" spans="1:23" s="5" customFormat="1" ht="15.75" customHeight="1">
      <c r="A23" s="54"/>
      <c r="B23" s="263"/>
      <c r="C23" s="263"/>
      <c r="D23" s="264"/>
      <c r="E23" s="6"/>
      <c r="F23" s="6"/>
      <c r="G23" s="257"/>
      <c r="H23" s="6"/>
      <c r="I23" s="6"/>
      <c r="J23" s="6"/>
      <c r="K23" s="6"/>
      <c r="L23" s="705" t="s">
        <v>106</v>
      </c>
      <c r="M23" s="705"/>
      <c r="N23" s="705"/>
      <c r="O23" s="705"/>
      <c r="P23" s="705"/>
      <c r="Q23" s="705"/>
      <c r="R23" s="705"/>
      <c r="S23" s="705"/>
      <c r="T23" s="3"/>
      <c r="U23" s="3"/>
      <c r="V23" s="3"/>
      <c r="W23" s="3"/>
    </row>
    <row r="24" spans="1:23" s="5" customFormat="1" ht="15.75" customHeight="1">
      <c r="A24" s="54"/>
      <c r="B24" s="263"/>
      <c r="C24" s="263"/>
      <c r="D24" s="264"/>
      <c r="E24" s="6"/>
      <c r="F24" s="6"/>
      <c r="G24" s="257"/>
      <c r="H24" s="6"/>
      <c r="I24" s="6"/>
      <c r="J24" s="6"/>
      <c r="K24" s="6"/>
      <c r="L24" s="3"/>
      <c r="M24" s="706" t="s">
        <v>107</v>
      </c>
      <c r="N24" s="706"/>
      <c r="O24" s="706"/>
      <c r="P24" s="706"/>
      <c r="Q24" s="706"/>
      <c r="R24" s="706"/>
      <c r="S24" s="706"/>
      <c r="T24" s="706"/>
      <c r="U24" s="3"/>
      <c r="V24" s="3"/>
      <c r="W24" s="3"/>
    </row>
    <row r="25" spans="1:23" s="5" customFormat="1" ht="15.75" customHeight="1">
      <c r="A25" s="54"/>
      <c r="B25" s="263"/>
      <c r="C25" s="263"/>
      <c r="D25" s="264"/>
      <c r="E25" s="6"/>
      <c r="F25" s="6"/>
      <c r="G25" s="257"/>
      <c r="H25" s="6"/>
      <c r="I25" s="6"/>
      <c r="J25" s="6"/>
      <c r="K25" s="6"/>
      <c r="L25" s="3"/>
      <c r="M25" s="3"/>
      <c r="N25" s="705" t="s">
        <v>108</v>
      </c>
      <c r="O25" s="705"/>
      <c r="P25" s="705"/>
      <c r="Q25" s="705"/>
      <c r="R25" s="705"/>
      <c r="S25" s="705"/>
      <c r="T25" s="705"/>
      <c r="U25" s="705"/>
      <c r="V25" s="705"/>
      <c r="W25" s="705"/>
    </row>
    <row r="26" spans="1:23" s="5" customFormat="1" ht="15.75" customHeight="1">
      <c r="A26" s="54"/>
      <c r="B26" s="263"/>
      <c r="C26" s="263"/>
      <c r="D26" s="264"/>
      <c r="E26" s="6"/>
      <c r="F26" s="6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</row>
  </sheetData>
  <mergeCells count="17">
    <mergeCell ref="J21:Q21"/>
    <mergeCell ref="K22:U22"/>
    <mergeCell ref="L23:S23"/>
    <mergeCell ref="M24:T24"/>
    <mergeCell ref="N25:W25"/>
    <mergeCell ref="A1:Q1"/>
    <mergeCell ref="B2:D2"/>
    <mergeCell ref="E2:H2"/>
    <mergeCell ref="I2:L2"/>
    <mergeCell ref="B13:K13"/>
    <mergeCell ref="H19:N19"/>
    <mergeCell ref="I20:R20"/>
    <mergeCell ref="C14:K14"/>
    <mergeCell ref="D15:O15"/>
    <mergeCell ref="E16:M16"/>
    <mergeCell ref="F17:P17"/>
    <mergeCell ref="G18:Q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20"/>
  <sheetViews>
    <sheetView zoomScaleNormal="100"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18" t="s">
        <v>64</v>
      </c>
      <c r="B1" s="718"/>
      <c r="C1" s="720" t="s">
        <v>65</v>
      </c>
      <c r="D1" s="720"/>
      <c r="E1" s="718" t="s">
        <v>0</v>
      </c>
      <c r="F1" s="718"/>
      <c r="G1" s="721" t="s">
        <v>10</v>
      </c>
      <c r="H1" s="721"/>
      <c r="I1" s="721"/>
      <c r="J1" s="718" t="s">
        <v>8</v>
      </c>
      <c r="K1" s="718"/>
      <c r="L1" s="722" t="s">
        <v>422</v>
      </c>
      <c r="M1" s="723"/>
      <c r="N1" s="723"/>
      <c r="O1" s="724"/>
      <c r="P1" s="719" t="s">
        <v>63</v>
      </c>
      <c r="Q1" s="719"/>
      <c r="R1" s="721" t="s">
        <v>53</v>
      </c>
      <c r="S1" s="721"/>
      <c r="T1" s="727" t="s">
        <v>44</v>
      </c>
      <c r="U1" s="725" t="s">
        <v>82</v>
      </c>
      <c r="V1" s="725"/>
      <c r="W1" s="725"/>
      <c r="X1" s="725"/>
      <c r="Y1" s="725"/>
      <c r="Z1" s="725"/>
      <c r="AA1" s="725"/>
      <c r="AB1" s="725"/>
      <c r="AC1" s="725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304</v>
      </c>
      <c r="M2" s="70" t="s">
        <v>308</v>
      </c>
      <c r="N2" s="70" t="s">
        <v>309</v>
      </c>
      <c r="O2" s="261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28"/>
      <c r="U2" s="726"/>
      <c r="V2" s="726"/>
      <c r="W2" s="726"/>
      <c r="X2" s="726"/>
      <c r="Y2" s="726"/>
      <c r="Z2" s="726"/>
      <c r="AA2" s="726"/>
      <c r="AB2" s="726"/>
      <c r="AC2" s="726"/>
    </row>
    <row r="3" spans="1:35" s="17" customFormat="1">
      <c r="A3" s="12" t="str">
        <f>'1-συμβολαια'!A3</f>
        <v>2ο</v>
      </c>
      <c r="B3" s="46"/>
      <c r="C3" s="77">
        <f>'1-συμβολαια'!B3</f>
        <v>28292</v>
      </c>
      <c r="D3" s="18"/>
      <c r="E3" s="89" t="str">
        <f>'1-συμβολαια'!C3</f>
        <v>υποθήκη 1.627 δανείου ΕΞΑΛΕΙΨΗ</v>
      </c>
      <c r="F3" s="13"/>
      <c r="G3" s="14" t="str">
        <f>'4-πολλυπρ'!D3</f>
        <v xml:space="preserve">τραπεζα …??? [= …. </v>
      </c>
      <c r="H3" s="14" t="str">
        <f>'4-πολλυπρ'!I3</f>
        <v>219-124κ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13.2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δάνειο τοκοχρεωλυτικό 1.627 … ΕΞΟΦΛΗΣΗ</v>
      </c>
      <c r="F4" s="13"/>
      <c r="G4" s="14" t="str">
        <f>'4-πολλυπρ'!D4</f>
        <v xml:space="preserve">τραπεζα …??? [= …. </v>
      </c>
      <c r="H4" s="14" t="str">
        <f>'4-πολλυπρ'!I4</f>
        <v>219-124κ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1.627κ ΤΟΚΟΙ  {προπληρωθέντες VS υπερβάλλοντες}</v>
      </c>
      <c r="F5" s="13"/>
      <c r="G5" s="14" t="str">
        <f>'4-πολλυπρ'!D5</f>
        <v xml:space="preserve">τραπεζα …??? [= …. </v>
      </c>
      <c r="H5" s="14" t="str">
        <f>'4-πολλυπρ'!I5</f>
        <v>219-124κ</v>
      </c>
      <c r="I5" s="19"/>
      <c r="J5" s="19">
        <f>'1-συμβολαια'!D5</f>
        <v>2222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6"/>
      <c r="C6" s="77">
        <f>'1-συμβολαια'!B6</f>
        <v>0</v>
      </c>
      <c r="D6" s="18"/>
      <c r="E6" s="89" t="str">
        <f>'1-συμβολαια'!C6</f>
        <v>δάνειο τοκοχρεωλυτικό 1ο [9-4-1974] , [9%]    ΕΞΟΦΛΗΣΗ</v>
      </c>
      <c r="F6" s="13"/>
      <c r="G6" s="14" t="str">
        <f>'4-πολλυπρ'!D6</f>
        <v xml:space="preserve">τραπεζα …??? [= …. </v>
      </c>
      <c r="H6" s="14" t="str">
        <f>'4-πολλυπρ'!I6</f>
        <v>219-124κ</v>
      </c>
      <c r="I6" s="19"/>
      <c r="J6" s="19">
        <f>'1-συμβολαια'!D6</f>
        <v>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6"/>
      <c r="C7" s="77">
        <f>'1-συμβολαια'!B7</f>
        <v>0</v>
      </c>
      <c r="D7" s="18"/>
      <c r="E7" s="89" t="str">
        <f>'1-συμβολαια'!C7</f>
        <v>υποθήκη δανείου 1ο    ΕΞΑΛΕΙΨΗ</v>
      </c>
      <c r="F7" s="13"/>
      <c r="G7" s="14" t="str">
        <f>'4-πολλυπρ'!D7</f>
        <v xml:space="preserve">τραπεζα …??? [= …. </v>
      </c>
      <c r="H7" s="14" t="str">
        <f>'4-πολλυπρ'!I7</f>
        <v>219-124κ</v>
      </c>
      <c r="I7" s="19"/>
      <c r="J7" s="19">
        <f>'1-συμβολαια'!D7</f>
        <v>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6"/>
      <c r="C8" s="77">
        <f>'1-συμβολαια'!B8</f>
        <v>0</v>
      </c>
      <c r="D8" s="18"/>
      <c r="E8" s="89" t="str">
        <f>'1-συμβολαια'!C8</f>
        <v>δανείου 1ο  ΤΟΚΟΙ  {προπληρωθέντες VS υπερβάλλοντες}</v>
      </c>
      <c r="F8" s="13"/>
      <c r="G8" s="14" t="str">
        <f>'4-πολλυπρ'!D8</f>
        <v xml:space="preserve">τραπεζα …??? [= …. </v>
      </c>
      <c r="H8" s="14" t="str">
        <f>'4-πολλυπρ'!I8</f>
        <v>219-124κ</v>
      </c>
      <c r="I8" s="19"/>
      <c r="J8" s="19">
        <f>'1-συμβολαια'!D8</f>
        <v>8888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35" s="17" customFormat="1">
      <c r="A9" s="12">
        <f>'1-συμβολαια'!A9</f>
        <v>0</v>
      </c>
      <c r="B9" s="46"/>
      <c r="C9" s="77">
        <f>'1-συμβολαια'!B9</f>
        <v>0</v>
      </c>
      <c r="D9" s="18"/>
      <c r="E9" s="89" t="str">
        <f>'1-συμβολαια'!C9</f>
        <v>δάνειο τοκοχρεωλυτικό 2ο [9-4-1974] , [12%]   ΕΞΟΦΛΗΣΗ</v>
      </c>
      <c r="F9" s="13"/>
      <c r="G9" s="14" t="str">
        <f>'4-πολλυπρ'!D9</f>
        <v xml:space="preserve">τραπεζα …??? [= …. </v>
      </c>
      <c r="H9" s="14" t="str">
        <f>'4-πολλυπρ'!I9</f>
        <v>219-124κ</v>
      </c>
      <c r="I9" s="19"/>
      <c r="J9" s="19">
        <f>'1-συμβολαια'!D9</f>
        <v>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3"/>
      <c r="V9" s="83"/>
      <c r="W9" s="78"/>
      <c r="X9" s="24"/>
      <c r="Y9" s="24"/>
      <c r="Z9" s="24"/>
      <c r="AA9" s="24"/>
      <c r="AB9" s="24"/>
      <c r="AC9" s="24"/>
    </row>
    <row r="10" spans="1:35" s="17" customFormat="1">
      <c r="A10" s="12">
        <f>'1-συμβολαια'!A10</f>
        <v>0</v>
      </c>
      <c r="B10" s="46"/>
      <c r="C10" s="77">
        <f>'1-συμβολαια'!B10</f>
        <v>0</v>
      </c>
      <c r="D10" s="18"/>
      <c r="E10" s="89" t="str">
        <f>'1-συμβολαια'!C10</f>
        <v>υποθήκη δανείου 2ο    ΕΞΑΛΕΙΨΗ</v>
      </c>
      <c r="F10" s="13"/>
      <c r="G10" s="14" t="str">
        <f>'4-πολλυπρ'!D10</f>
        <v xml:space="preserve">τραπεζα …??? [= …. </v>
      </c>
      <c r="H10" s="14" t="str">
        <f>'4-πολλυπρ'!I10</f>
        <v>219-124κ</v>
      </c>
      <c r="I10" s="19"/>
      <c r="J10" s="19">
        <f>'1-συμβολαια'!D10</f>
        <v>0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3"/>
      <c r="V10" s="83"/>
      <c r="W10" s="78"/>
      <c r="X10" s="24"/>
      <c r="Y10" s="24"/>
      <c r="Z10" s="24"/>
      <c r="AA10" s="24"/>
      <c r="AB10" s="24"/>
      <c r="AC10" s="24"/>
    </row>
    <row r="11" spans="1:35" s="17" customFormat="1">
      <c r="A11" s="12">
        <f>'1-συμβολαια'!A11</f>
        <v>0</v>
      </c>
      <c r="B11" s="46"/>
      <c r="C11" s="77">
        <f>'1-συμβολαια'!B11</f>
        <v>0</v>
      </c>
      <c r="D11" s="18"/>
      <c r="E11" s="89" t="str">
        <f>'1-συμβολαια'!C11</f>
        <v>δανείου 2ο  ΤΟΚΟΙ  {προπληρωθέντες VS υπερβάλλοντες}</v>
      </c>
      <c r="F11" s="13"/>
      <c r="G11" s="14" t="str">
        <f>'4-πολλυπρ'!D11</f>
        <v xml:space="preserve">τραπεζα …??? [= …. </v>
      </c>
      <c r="H11" s="14" t="str">
        <f>'4-πολλυπρ'!I11</f>
        <v>219-124κ</v>
      </c>
      <c r="I11" s="19"/>
      <c r="J11" s="19">
        <f>'1-συμβολαια'!D11</f>
        <v>11111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3"/>
      <c r="V11" s="83"/>
      <c r="W11" s="78"/>
      <c r="X11" s="24"/>
      <c r="Y11" s="24"/>
      <c r="Z11" s="24"/>
      <c r="AA11" s="24"/>
      <c r="AB11" s="24"/>
      <c r="AC11" s="24"/>
    </row>
    <row r="12" spans="1:35">
      <c r="A12" s="482" t="s">
        <v>54</v>
      </c>
      <c r="B12" s="483"/>
      <c r="C12" s="483"/>
      <c r="D12" s="483"/>
      <c r="E12" s="483"/>
      <c r="F12" s="483"/>
      <c r="G12" s="483"/>
      <c r="H12" s="483"/>
      <c r="I12" s="483"/>
      <c r="J12" s="483"/>
      <c r="K12" s="41"/>
      <c r="L12" s="1">
        <f>SUM(L3:L11)</f>
        <v>0</v>
      </c>
      <c r="M12" s="1"/>
      <c r="N12" s="1"/>
      <c r="O12" s="1">
        <f>SUM(O3:O11)</f>
        <v>0</v>
      </c>
      <c r="P12" s="34" t="e">
        <f>SUM(P3:P11)</f>
        <v>#REF!</v>
      </c>
      <c r="Q12" s="1">
        <f>SUM(Q3:Q11)</f>
        <v>0</v>
      </c>
      <c r="R12" s="1">
        <f>SUM(R3:R11)</f>
        <v>13.2</v>
      </c>
      <c r="S12" s="1">
        <f>SUM(S3:S11)</f>
        <v>0</v>
      </c>
      <c r="T12" s="3"/>
      <c r="U12" s="79"/>
      <c r="V12" s="79"/>
    </row>
    <row r="13" spans="1:35">
      <c r="T13" s="123"/>
    </row>
    <row r="14" spans="1:35" ht="15.75" customHeight="1">
      <c r="T14" s="123"/>
      <c r="U14" s="705" t="s">
        <v>109</v>
      </c>
      <c r="V14" s="705"/>
      <c r="W14" s="705"/>
      <c r="X14" s="705"/>
      <c r="Y14" s="705"/>
      <c r="Z14" s="705"/>
      <c r="AA14" s="705"/>
      <c r="AB14" s="705"/>
      <c r="AC14" s="705"/>
      <c r="AD14" s="121"/>
      <c r="AE14" s="121"/>
      <c r="AF14" s="121"/>
      <c r="AG14" s="121"/>
      <c r="AH14" s="116"/>
      <c r="AI14" s="116"/>
    </row>
    <row r="15" spans="1:35" ht="15.75" customHeight="1">
      <c r="T15" s="123"/>
      <c r="U15" s="122"/>
      <c r="V15" s="706" t="s">
        <v>110</v>
      </c>
      <c r="W15" s="706"/>
      <c r="X15" s="706"/>
      <c r="Y15" s="706"/>
      <c r="Z15" s="706"/>
      <c r="AA15" s="706"/>
      <c r="AB15" s="706"/>
      <c r="AC15" s="706"/>
      <c r="AD15" s="706"/>
      <c r="AE15" s="116"/>
      <c r="AF15" s="116"/>
      <c r="AG15" s="116"/>
      <c r="AH15" s="116"/>
      <c r="AI15" s="116"/>
    </row>
    <row r="16" spans="1:35" ht="15.75" customHeight="1">
      <c r="T16" s="123"/>
      <c r="U16" s="122"/>
      <c r="V16" s="122"/>
      <c r="W16" s="705" t="s">
        <v>111</v>
      </c>
      <c r="X16" s="705"/>
      <c r="Y16" s="705"/>
      <c r="Z16" s="705"/>
      <c r="AA16" s="705"/>
      <c r="AB16" s="705"/>
      <c r="AC16" s="705"/>
      <c r="AD16" s="705"/>
      <c r="AE16" s="705"/>
      <c r="AF16" s="116"/>
      <c r="AG16" s="116"/>
      <c r="AH16" s="116"/>
      <c r="AI16" s="116"/>
    </row>
    <row r="17" spans="21:35" ht="15.75">
      <c r="U17" s="122"/>
      <c r="V17" s="122"/>
      <c r="W17" s="122"/>
      <c r="X17" s="706" t="s">
        <v>112</v>
      </c>
      <c r="Y17" s="706"/>
      <c r="Z17" s="706"/>
      <c r="AA17" s="706"/>
      <c r="AB17" s="706"/>
      <c r="AC17" s="706"/>
      <c r="AD17" s="706"/>
      <c r="AE17" s="706"/>
      <c r="AF17" s="706"/>
      <c r="AG17" s="116"/>
      <c r="AH17" s="116"/>
      <c r="AI17" s="116"/>
    </row>
    <row r="18" spans="21:35" ht="15.75">
      <c r="U18" s="122"/>
      <c r="V18" s="122"/>
      <c r="W18" s="122"/>
      <c r="X18" s="122"/>
      <c r="Y18" s="705" t="s">
        <v>113</v>
      </c>
      <c r="Z18" s="705"/>
      <c r="AA18" s="705"/>
      <c r="AB18" s="705"/>
      <c r="AC18" s="705"/>
      <c r="AD18" s="705"/>
      <c r="AE18" s="705"/>
      <c r="AF18" s="705"/>
      <c r="AG18" s="705"/>
      <c r="AH18" s="116"/>
      <c r="AI18" s="116"/>
    </row>
    <row r="19" spans="21:35" ht="15.75">
      <c r="U19" s="122"/>
      <c r="V19" s="122"/>
      <c r="W19" s="122"/>
      <c r="X19" s="122"/>
      <c r="Y19" s="122"/>
      <c r="Z19" s="706" t="s">
        <v>114</v>
      </c>
      <c r="AA19" s="706"/>
      <c r="AB19" s="706"/>
      <c r="AC19" s="706"/>
      <c r="AD19" s="706"/>
      <c r="AE19" s="706"/>
      <c r="AF19" s="706"/>
      <c r="AG19" s="706"/>
      <c r="AH19" s="706"/>
      <c r="AI19" s="116"/>
    </row>
    <row r="20" spans="21:35" ht="15.75">
      <c r="U20" s="122"/>
      <c r="V20" s="122"/>
      <c r="W20" s="122"/>
      <c r="X20" s="122"/>
      <c r="Y20" s="122"/>
      <c r="Z20" s="122"/>
      <c r="AA20" s="705" t="s">
        <v>115</v>
      </c>
      <c r="AB20" s="705"/>
      <c r="AC20" s="705"/>
      <c r="AD20" s="705"/>
      <c r="AE20" s="705"/>
      <c r="AF20" s="705"/>
      <c r="AG20" s="705"/>
      <c r="AH20" s="705"/>
      <c r="AI20" s="705"/>
    </row>
  </sheetData>
  <mergeCells count="18">
    <mergeCell ref="W16:AE16"/>
    <mergeCell ref="X17:AF17"/>
    <mergeCell ref="Y18:AG18"/>
    <mergeCell ref="Z19:AH19"/>
    <mergeCell ref="AA20:AI20"/>
    <mergeCell ref="U14:AC14"/>
    <mergeCell ref="V15:AD15"/>
    <mergeCell ref="U1:AC2"/>
    <mergeCell ref="T1:T2"/>
    <mergeCell ref="R1:S1"/>
    <mergeCell ref="A12:J12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4"/>
  <sheetViews>
    <sheetView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733" t="s">
        <v>31</v>
      </c>
      <c r="B1" s="734"/>
      <c r="C1" s="734"/>
      <c r="D1" s="734"/>
      <c r="E1" s="735"/>
      <c r="F1" s="736" t="s">
        <v>277</v>
      </c>
      <c r="G1" s="737"/>
      <c r="H1" s="737"/>
      <c r="I1" s="738"/>
      <c r="J1" s="729" t="s">
        <v>278</v>
      </c>
      <c r="K1" s="730"/>
      <c r="L1" s="730"/>
      <c r="M1" s="730"/>
      <c r="N1" s="730"/>
      <c r="O1" s="730"/>
      <c r="P1" s="730"/>
      <c r="Q1" s="730"/>
      <c r="R1" s="730"/>
      <c r="S1" s="730"/>
      <c r="T1" s="730"/>
      <c r="U1" s="730"/>
      <c r="V1" s="730"/>
      <c r="W1" s="730"/>
      <c r="X1" s="730"/>
      <c r="Y1" s="731"/>
      <c r="Z1" s="739" t="s">
        <v>279</v>
      </c>
      <c r="AA1" s="740"/>
      <c r="AB1" s="740"/>
      <c r="AC1" s="741"/>
      <c r="AD1" s="729" t="s">
        <v>280</v>
      </c>
      <c r="AE1" s="730"/>
      <c r="AF1" s="730"/>
      <c r="AG1" s="730"/>
      <c r="AH1" s="730"/>
      <c r="AI1" s="730"/>
      <c r="AJ1" s="730"/>
      <c r="AK1" s="730"/>
      <c r="AL1" s="730"/>
      <c r="AM1" s="730"/>
      <c r="AN1" s="730"/>
      <c r="AO1" s="730"/>
      <c r="AP1" s="730"/>
      <c r="AQ1" s="730"/>
      <c r="AR1" s="730"/>
      <c r="AS1" s="731"/>
      <c r="AT1" s="736" t="s">
        <v>281</v>
      </c>
      <c r="AU1" s="737"/>
      <c r="AV1" s="737"/>
      <c r="AW1" s="738"/>
      <c r="AX1" s="729" t="s">
        <v>282</v>
      </c>
      <c r="AY1" s="730"/>
      <c r="AZ1" s="730"/>
      <c r="BA1" s="730"/>
      <c r="BB1" s="730"/>
      <c r="BC1" s="730"/>
      <c r="BD1" s="730"/>
      <c r="BE1" s="730"/>
      <c r="BF1" s="730"/>
      <c r="BG1" s="730"/>
      <c r="BH1" s="730"/>
      <c r="BI1" s="730"/>
      <c r="BJ1" s="730"/>
      <c r="BK1" s="730"/>
      <c r="BL1" s="730"/>
      <c r="BM1" s="731"/>
    </row>
    <row r="2" spans="1:65" s="4" customFormat="1" ht="23.25" customHeight="1">
      <c r="A2" s="194" t="s">
        <v>19</v>
      </c>
      <c r="B2" s="194" t="s">
        <v>283</v>
      </c>
      <c r="C2" s="195" t="s">
        <v>284</v>
      </c>
      <c r="D2" s="498" t="s">
        <v>29</v>
      </c>
      <c r="E2" s="692"/>
      <c r="F2" s="196" t="s">
        <v>285</v>
      </c>
      <c r="G2" s="194" t="s">
        <v>18</v>
      </c>
      <c r="H2" s="196" t="s">
        <v>23</v>
      </c>
      <c r="I2" s="197" t="s">
        <v>82</v>
      </c>
      <c r="J2" s="198" t="s">
        <v>286</v>
      </c>
      <c r="K2" s="198" t="s">
        <v>287</v>
      </c>
      <c r="L2" s="196" t="s">
        <v>288</v>
      </c>
      <c r="M2" s="196" t="s">
        <v>289</v>
      </c>
      <c r="N2" s="196" t="s">
        <v>290</v>
      </c>
      <c r="O2" s="196" t="s">
        <v>291</v>
      </c>
      <c r="P2" s="196" t="s">
        <v>292</v>
      </c>
      <c r="Q2" s="196" t="s">
        <v>293</v>
      </c>
      <c r="R2" s="196" t="s">
        <v>294</v>
      </c>
      <c r="S2" s="196" t="s">
        <v>295</v>
      </c>
      <c r="T2" s="196" t="s">
        <v>296</v>
      </c>
      <c r="U2" s="196" t="s">
        <v>23</v>
      </c>
      <c r="V2" s="196" t="s">
        <v>297</v>
      </c>
      <c r="W2" s="196" t="s">
        <v>298</v>
      </c>
      <c r="X2" s="196" t="s">
        <v>299</v>
      </c>
      <c r="Y2" s="199" t="s">
        <v>300</v>
      </c>
      <c r="Z2" s="196" t="s">
        <v>285</v>
      </c>
      <c r="AA2" s="194" t="s">
        <v>18</v>
      </c>
      <c r="AB2" s="196" t="s">
        <v>23</v>
      </c>
      <c r="AC2" s="200" t="s">
        <v>82</v>
      </c>
      <c r="AD2" s="198" t="s">
        <v>286</v>
      </c>
      <c r="AE2" s="198" t="s">
        <v>287</v>
      </c>
      <c r="AF2" s="196" t="s">
        <v>288</v>
      </c>
      <c r="AG2" s="196" t="s">
        <v>289</v>
      </c>
      <c r="AH2" s="196" t="s">
        <v>290</v>
      </c>
      <c r="AI2" s="196" t="s">
        <v>291</v>
      </c>
      <c r="AJ2" s="196" t="s">
        <v>292</v>
      </c>
      <c r="AK2" s="196" t="s">
        <v>293</v>
      </c>
      <c r="AL2" s="196" t="s">
        <v>294</v>
      </c>
      <c r="AM2" s="196" t="s">
        <v>295</v>
      </c>
      <c r="AN2" s="196" t="s">
        <v>296</v>
      </c>
      <c r="AO2" s="196" t="s">
        <v>23</v>
      </c>
      <c r="AP2" s="196" t="s">
        <v>297</v>
      </c>
      <c r="AQ2" s="196" t="s">
        <v>298</v>
      </c>
      <c r="AR2" s="196" t="s">
        <v>299</v>
      </c>
      <c r="AS2" s="199" t="s">
        <v>300</v>
      </c>
      <c r="AT2" s="196" t="s">
        <v>285</v>
      </c>
      <c r="AU2" s="194" t="s">
        <v>18</v>
      </c>
      <c r="AV2" s="196" t="s">
        <v>23</v>
      </c>
      <c r="AW2" s="197" t="s">
        <v>82</v>
      </c>
      <c r="AX2" s="198" t="s">
        <v>286</v>
      </c>
      <c r="AY2" s="198" t="s">
        <v>287</v>
      </c>
      <c r="AZ2" s="196" t="s">
        <v>288</v>
      </c>
      <c r="BA2" s="196" t="s">
        <v>289</v>
      </c>
      <c r="BB2" s="196" t="s">
        <v>290</v>
      </c>
      <c r="BC2" s="196" t="s">
        <v>291</v>
      </c>
      <c r="BD2" s="196" t="s">
        <v>292</v>
      </c>
      <c r="BE2" s="196" t="s">
        <v>293</v>
      </c>
      <c r="BF2" s="196" t="s">
        <v>294</v>
      </c>
      <c r="BG2" s="196" t="s">
        <v>295</v>
      </c>
      <c r="BH2" s="196" t="s">
        <v>296</v>
      </c>
      <c r="BI2" s="196" t="s">
        <v>23</v>
      </c>
      <c r="BJ2" s="196" t="s">
        <v>297</v>
      </c>
      <c r="BK2" s="196" t="s">
        <v>298</v>
      </c>
      <c r="BL2" s="196" t="s">
        <v>301</v>
      </c>
      <c r="BM2" s="199" t="s">
        <v>300</v>
      </c>
    </row>
    <row r="3" spans="1:65">
      <c r="A3" s="29" t="str">
        <f>'1-συμβολαια'!A3</f>
        <v>2ο</v>
      </c>
      <c r="B3" s="14" t="str">
        <f>'4-πολλυπρ'!D3</f>
        <v xml:space="preserve">τραπεζα …??? [= …. </v>
      </c>
      <c r="C3" s="14" t="str">
        <f>'4-πολλυπρ'!I3</f>
        <v>219-124κ</v>
      </c>
      <c r="D3" s="24"/>
      <c r="E3" s="24"/>
      <c r="F3" s="11"/>
      <c r="G3" s="28"/>
      <c r="H3" s="11"/>
      <c r="I3" s="24"/>
      <c r="J3" s="11"/>
      <c r="K3" s="149" t="s">
        <v>302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302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 xml:space="preserve">τραπεζα …??? [= …. </v>
      </c>
      <c r="C4" s="14" t="str">
        <f>'4-πολλυπρ'!I4</f>
        <v>219-124κ</v>
      </c>
      <c r="D4" s="24"/>
      <c r="E4" s="24"/>
      <c r="F4" s="11"/>
      <c r="G4" s="28"/>
      <c r="H4" s="11"/>
      <c r="I4" s="24"/>
      <c r="J4" s="11"/>
      <c r="K4" s="149" t="s">
        <v>302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302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 xml:space="preserve">τραπεζα …??? [= …. </v>
      </c>
      <c r="C5" s="14" t="str">
        <f>'4-πολλυπρ'!I5</f>
        <v>219-124κ</v>
      </c>
      <c r="D5" s="24"/>
      <c r="E5" s="24"/>
      <c r="F5" s="11"/>
      <c r="G5" s="28"/>
      <c r="H5" s="11"/>
      <c r="I5" s="24"/>
      <c r="J5" s="11"/>
      <c r="K5" s="149" t="s">
        <v>302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302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0</v>
      </c>
      <c r="B6" s="14" t="str">
        <f>'4-πολλυπρ'!D6</f>
        <v xml:space="preserve">τραπεζα …??? [= …. </v>
      </c>
      <c r="C6" s="14" t="str">
        <f>'4-πολλυπρ'!I6</f>
        <v>219-124κ</v>
      </c>
      <c r="D6" s="24"/>
      <c r="E6" s="24"/>
      <c r="F6" s="11"/>
      <c r="G6" s="28"/>
      <c r="H6" s="11"/>
      <c r="I6" s="24"/>
      <c r="J6" s="11"/>
      <c r="K6" s="149" t="s">
        <v>302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1" t="s">
        <v>302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 xml:space="preserve">τραπεζα …??? [= …. </v>
      </c>
      <c r="C7" s="14" t="str">
        <f>'4-πολλυπρ'!I7</f>
        <v>219-124κ</v>
      </c>
      <c r="D7" s="24"/>
      <c r="E7" s="24"/>
      <c r="F7" s="11"/>
      <c r="G7" s="28"/>
      <c r="H7" s="11"/>
      <c r="I7" s="24"/>
      <c r="J7" s="11"/>
      <c r="K7" s="149" t="s">
        <v>302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201" t="s">
        <v>302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 xml:space="preserve">τραπεζα …??? [= …. </v>
      </c>
      <c r="C8" s="14" t="str">
        <f>'4-πολλυπρ'!I8</f>
        <v>219-124κ</v>
      </c>
      <c r="D8" s="24"/>
      <c r="E8" s="24"/>
      <c r="F8" s="11"/>
      <c r="G8" s="28"/>
      <c r="H8" s="11"/>
      <c r="I8" s="24"/>
      <c r="J8" s="11"/>
      <c r="K8" s="149" t="s">
        <v>302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201" t="s">
        <v>302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29">
        <f>'1-συμβολαια'!A9</f>
        <v>0</v>
      </c>
      <c r="B9" s="14" t="str">
        <f>'4-πολλυπρ'!D9</f>
        <v xml:space="preserve">τραπεζα …??? [= …. </v>
      </c>
      <c r="C9" s="14" t="str">
        <f>'4-πολλυπρ'!I9</f>
        <v>219-124κ</v>
      </c>
      <c r="D9" s="24"/>
      <c r="E9" s="24"/>
      <c r="F9" s="11"/>
      <c r="G9" s="28"/>
      <c r="H9" s="11"/>
      <c r="I9" s="24"/>
      <c r="J9" s="11"/>
      <c r="K9" s="149" t="s">
        <v>302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8"/>
      <c r="W9" s="28"/>
      <c r="X9" s="24"/>
      <c r="Y9" s="24"/>
      <c r="Z9" s="11"/>
      <c r="AA9" s="24"/>
      <c r="AB9" s="11"/>
      <c r="AC9" s="24"/>
      <c r="AD9" s="11"/>
      <c r="AE9" s="201" t="s">
        <v>302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0" spans="1:65">
      <c r="A10" s="29">
        <f>'1-συμβολαια'!A10</f>
        <v>0</v>
      </c>
      <c r="B10" s="14" t="str">
        <f>'4-πολλυπρ'!D10</f>
        <v xml:space="preserve">τραπεζα …??? [= …. </v>
      </c>
      <c r="C10" s="14" t="str">
        <f>'4-πολλυπρ'!I10</f>
        <v>219-124κ</v>
      </c>
      <c r="D10" s="24"/>
      <c r="E10" s="24"/>
      <c r="F10" s="11"/>
      <c r="G10" s="28"/>
      <c r="H10" s="11"/>
      <c r="I10" s="24"/>
      <c r="J10" s="11"/>
      <c r="K10" s="149" t="s">
        <v>302</v>
      </c>
      <c r="L10" s="24"/>
      <c r="M10" s="24"/>
      <c r="N10" s="24"/>
      <c r="O10" s="24"/>
      <c r="P10" s="24"/>
      <c r="Q10" s="24"/>
      <c r="R10" s="24"/>
      <c r="S10" s="24"/>
      <c r="T10" s="24"/>
      <c r="U10" s="11"/>
      <c r="V10" s="28"/>
      <c r="W10" s="28"/>
      <c r="X10" s="24"/>
      <c r="Y10" s="24"/>
      <c r="Z10" s="11"/>
      <c r="AA10" s="24"/>
      <c r="AB10" s="11"/>
      <c r="AC10" s="24"/>
      <c r="AD10" s="11"/>
      <c r="AE10" s="201" t="s">
        <v>302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11"/>
      <c r="AU10" s="24"/>
      <c r="AV10" s="11"/>
      <c r="AW10" s="24"/>
      <c r="AX10" s="11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11"/>
      <c r="BJ10" s="24"/>
      <c r="BK10" s="24"/>
      <c r="BL10" s="24"/>
      <c r="BM10" s="24"/>
    </row>
    <row r="11" spans="1:65">
      <c r="A11" s="29">
        <f>'1-συμβολαια'!A11</f>
        <v>0</v>
      </c>
      <c r="B11" s="14" t="str">
        <f>'4-πολλυπρ'!D11</f>
        <v xml:space="preserve">τραπεζα …??? [= …. </v>
      </c>
      <c r="C11" s="14" t="str">
        <f>'4-πολλυπρ'!I11</f>
        <v>219-124κ</v>
      </c>
      <c r="D11" s="24"/>
      <c r="E11" s="24"/>
      <c r="F11" s="11"/>
      <c r="G11" s="28"/>
      <c r="H11" s="11"/>
      <c r="I11" s="24"/>
      <c r="J11" s="11"/>
      <c r="K11" s="149" t="s">
        <v>302</v>
      </c>
      <c r="L11" s="24"/>
      <c r="M11" s="24"/>
      <c r="N11" s="24"/>
      <c r="O11" s="24"/>
      <c r="P11" s="24"/>
      <c r="Q11" s="24"/>
      <c r="R11" s="24"/>
      <c r="S11" s="24"/>
      <c r="T11" s="24"/>
      <c r="U11" s="11"/>
      <c r="V11" s="28"/>
      <c r="W11" s="28"/>
      <c r="X11" s="24"/>
      <c r="Y11" s="24"/>
      <c r="Z11" s="11"/>
      <c r="AA11" s="24"/>
      <c r="AB11" s="11"/>
      <c r="AC11" s="24"/>
      <c r="AD11" s="11"/>
      <c r="AE11" s="201" t="s">
        <v>302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11"/>
      <c r="AU11" s="24"/>
      <c r="AV11" s="11"/>
      <c r="AW11" s="24"/>
      <c r="AX11" s="11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11"/>
      <c r="BJ11" s="24"/>
      <c r="BK11" s="24"/>
      <c r="BL11" s="24"/>
      <c r="BM11" s="24"/>
    </row>
    <row r="13" spans="1:65">
      <c r="F13" s="732" t="s">
        <v>303</v>
      </c>
      <c r="G13" s="732"/>
      <c r="H13" s="732"/>
      <c r="I13" s="732"/>
    </row>
    <row r="14" spans="1:65">
      <c r="F14" s="732"/>
      <c r="G14" s="732"/>
      <c r="H14" s="732"/>
      <c r="I14" s="732"/>
    </row>
  </sheetData>
  <mergeCells count="9">
    <mergeCell ref="AX1:BM1"/>
    <mergeCell ref="D2:E2"/>
    <mergeCell ref="F13:I14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82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32.42578125" style="90" bestFit="1" customWidth="1"/>
    <col min="4" max="4" width="7.7109375" style="3" customWidth="1"/>
    <col min="5" max="5" width="7" style="3" customWidth="1"/>
    <col min="6" max="6" width="9" style="3" customWidth="1"/>
    <col min="7" max="7" width="7.28515625" style="2" customWidth="1"/>
    <col min="8" max="8" width="9" style="2" bestFit="1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3" bestFit="1" customWidth="1"/>
    <col min="19" max="19" width="4.5703125" style="73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73" t="s">
        <v>1</v>
      </c>
      <c r="B1" s="775" t="s">
        <v>2</v>
      </c>
      <c r="C1" s="772" t="s">
        <v>0</v>
      </c>
      <c r="D1" s="776" t="s">
        <v>11</v>
      </c>
      <c r="E1" s="770" t="s">
        <v>12</v>
      </c>
      <c r="F1" s="722" t="s">
        <v>469</v>
      </c>
      <c r="G1" s="723"/>
      <c r="H1" s="723"/>
      <c r="I1" s="724"/>
      <c r="J1" s="765" t="s">
        <v>472</v>
      </c>
      <c r="K1" s="766"/>
      <c r="L1" s="746" t="s">
        <v>125</v>
      </c>
      <c r="M1" s="747"/>
      <c r="N1" s="763" t="s">
        <v>468</v>
      </c>
      <c r="O1" s="764"/>
      <c r="P1" s="760" t="s">
        <v>74</v>
      </c>
      <c r="Q1" s="761"/>
      <c r="R1" s="761"/>
      <c r="S1" s="761"/>
      <c r="T1" s="762"/>
      <c r="U1" s="763" t="s">
        <v>461</v>
      </c>
      <c r="V1" s="763"/>
      <c r="W1" s="752" t="s">
        <v>41</v>
      </c>
      <c r="X1" s="753"/>
      <c r="Y1" s="754"/>
      <c r="Z1" s="646" t="s">
        <v>56</v>
      </c>
      <c r="AA1" s="647"/>
      <c r="AB1" s="755"/>
      <c r="AC1" s="750" t="s">
        <v>75</v>
      </c>
      <c r="AD1" s="751"/>
      <c r="AE1" s="751"/>
      <c r="AF1" s="751"/>
      <c r="AG1" s="751"/>
      <c r="AH1" s="333"/>
      <c r="AI1" s="756" t="s">
        <v>52</v>
      </c>
      <c r="AJ1" s="758" t="s">
        <v>42</v>
      </c>
      <c r="AK1" s="748" t="s">
        <v>78</v>
      </c>
      <c r="AL1" s="743" t="s">
        <v>29</v>
      </c>
      <c r="AM1" s="744"/>
      <c r="AN1" s="744"/>
      <c r="AO1" s="744"/>
      <c r="AP1" s="745"/>
    </row>
    <row r="2" spans="1:42" ht="39" thickBot="1">
      <c r="A2" s="774"/>
      <c r="B2" s="487"/>
      <c r="C2" s="524"/>
      <c r="D2" s="777"/>
      <c r="E2" s="771"/>
      <c r="F2" s="312" t="s">
        <v>241</v>
      </c>
      <c r="G2" s="313" t="s">
        <v>89</v>
      </c>
      <c r="H2" s="313" t="s">
        <v>45</v>
      </c>
      <c r="I2" s="309" t="s">
        <v>386</v>
      </c>
      <c r="J2" s="270" t="s">
        <v>23</v>
      </c>
      <c r="K2" s="311" t="s">
        <v>386</v>
      </c>
      <c r="L2" s="37" t="s">
        <v>23</v>
      </c>
      <c r="M2" s="309" t="s">
        <v>386</v>
      </c>
      <c r="N2" s="66" t="s">
        <v>23</v>
      </c>
      <c r="O2" s="310" t="s">
        <v>386</v>
      </c>
      <c r="P2" s="345" t="s">
        <v>23</v>
      </c>
      <c r="Q2" s="346" t="s">
        <v>386</v>
      </c>
      <c r="R2" s="72" t="s">
        <v>79</v>
      </c>
      <c r="S2" s="72" t="s">
        <v>484</v>
      </c>
      <c r="T2" s="344" t="s">
        <v>485</v>
      </c>
      <c r="U2" s="66" t="s">
        <v>23</v>
      </c>
      <c r="V2" s="310" t="s">
        <v>386</v>
      </c>
      <c r="W2" s="37" t="s">
        <v>23</v>
      </c>
      <c r="X2" s="270" t="s">
        <v>386</v>
      </c>
      <c r="Y2" s="32" t="s">
        <v>34</v>
      </c>
      <c r="Z2" s="37" t="s">
        <v>23</v>
      </c>
      <c r="AA2" s="270" t="s">
        <v>386</v>
      </c>
      <c r="AB2" s="241" t="s">
        <v>34</v>
      </c>
      <c r="AC2" s="37" t="s">
        <v>470</v>
      </c>
      <c r="AD2" s="270" t="s">
        <v>386</v>
      </c>
      <c r="AE2" s="9" t="s">
        <v>471</v>
      </c>
      <c r="AF2" s="270" t="s">
        <v>386</v>
      </c>
      <c r="AG2" s="67" t="s">
        <v>33</v>
      </c>
      <c r="AH2" s="334" t="s">
        <v>386</v>
      </c>
      <c r="AI2" s="757"/>
      <c r="AJ2" s="759"/>
      <c r="AK2" s="749"/>
      <c r="AL2" s="743"/>
      <c r="AM2" s="744"/>
      <c r="AN2" s="744"/>
      <c r="AO2" s="744"/>
      <c r="AP2" s="745"/>
    </row>
    <row r="3" spans="1:42" s="5" customFormat="1">
      <c r="A3" s="467" t="str">
        <f>'1-συμβολαια'!A3</f>
        <v>2ο</v>
      </c>
      <c r="B3" s="463">
        <f>'1-συμβολαια'!B3</f>
        <v>28292</v>
      </c>
      <c r="C3" s="464" t="str">
        <f>'1-συμβολαια'!C3</f>
        <v>υποθήκη 1.627 δανείου ΕΞΑΛΕΙΨΗ</v>
      </c>
      <c r="D3" s="390" t="str">
        <f>'4-πολλυπρ'!D3</f>
        <v xml:space="preserve">τραπεζα …??? [= …. </v>
      </c>
      <c r="E3" s="390" t="str">
        <f>'4-πολλυπρ'!I3</f>
        <v>219-124κ</v>
      </c>
      <c r="F3" s="390">
        <f>'14-βιβλΕσ'!O3</f>
        <v>21.9</v>
      </c>
      <c r="G3" s="287">
        <f>'14-βιβλΕσ'!Q3</f>
        <v>130</v>
      </c>
      <c r="H3" s="287">
        <f t="shared" ref="H3:H11" si="0">F3+G3</f>
        <v>151.9</v>
      </c>
      <c r="I3" s="465">
        <f t="shared" ref="I3:I11" si="1">H3/340.75</f>
        <v>0.44578136463683055</v>
      </c>
      <c r="J3" s="287">
        <f>'8-κ-15-17'!AG3</f>
        <v>0</v>
      </c>
      <c r="K3" s="465">
        <f t="shared" ref="K3:K11" si="2">J3/340.75</f>
        <v>0</v>
      </c>
      <c r="L3" s="287">
        <f>'14-βιβλΕσ'!R3</f>
        <v>1310</v>
      </c>
      <c r="M3" s="465">
        <f t="shared" ref="M3:M11" si="3">L3/340.75</f>
        <v>3.8444607483492295</v>
      </c>
      <c r="N3" s="287">
        <f>('14-βιβλΕσ'!N3+'14-βιβλΕσ'!O3+'14-βιβλΕσ'!R3)*30%</f>
        <v>515.69999999999993</v>
      </c>
      <c r="O3" s="465">
        <f t="shared" ref="O3:O11" si="4">N3/340.75</f>
        <v>1.5134262655906088</v>
      </c>
      <c r="P3" s="469"/>
      <c r="Q3" s="470"/>
      <c r="R3" s="469"/>
      <c r="S3" s="469"/>
      <c r="T3" s="469"/>
      <c r="U3" s="287">
        <f>AG3</f>
        <v>1802</v>
      </c>
      <c r="V3" s="465">
        <f t="shared" ref="V3:V11" si="5">U3/340.75</f>
        <v>5.2883345561261921</v>
      </c>
      <c r="W3" s="287">
        <f>AG3+U3</f>
        <v>3604</v>
      </c>
      <c r="X3" s="465">
        <f t="shared" ref="X3:X11" si="6">W3/340.75</f>
        <v>10.576669112252384</v>
      </c>
      <c r="Y3" s="289">
        <v>41332</v>
      </c>
      <c r="Z3" s="469"/>
      <c r="AA3" s="470"/>
      <c r="AB3" s="473"/>
      <c r="AC3" s="287">
        <f>'1-συμβολαια'!L3+'8-κ-15-17'!AE3+'14-βιβλΕσ'!L3+'14-βιβλΕσ'!Q3+'14-βιβλΕσ'!R3</f>
        <v>2010</v>
      </c>
      <c r="AD3" s="465">
        <f t="shared" ref="AD3:AD11" si="7">AC3/340.75</f>
        <v>5.8987527512839328</v>
      </c>
      <c r="AE3" s="287">
        <f>'1-συμβολαια'!M3</f>
        <v>208</v>
      </c>
      <c r="AF3" s="465">
        <f t="shared" ref="AF3:AF11" si="8">AE3/340.75</f>
        <v>0.61041819515774032</v>
      </c>
      <c r="AG3" s="287">
        <f t="shared" ref="AG3:AG11" si="9">AC3-AE3</f>
        <v>1802</v>
      </c>
      <c r="AH3" s="465">
        <f t="shared" ref="AH3:AH11" si="10">AG3/340.75</f>
        <v>5.2883345561261921</v>
      </c>
      <c r="AI3" s="422">
        <v>45948</v>
      </c>
      <c r="AJ3" s="432">
        <f t="shared" ref="AJ3:AJ11" si="11">Y3+AB3</f>
        <v>41332</v>
      </c>
      <c r="AK3" s="466"/>
      <c r="AL3" s="71"/>
      <c r="AM3" s="71"/>
      <c r="AN3" s="71"/>
      <c r="AO3" s="71"/>
      <c r="AP3" s="71"/>
    </row>
    <row r="4" spans="1:42" s="5" customFormat="1">
      <c r="A4" s="467">
        <f>'1-συμβολαια'!A4</f>
        <v>0</v>
      </c>
      <c r="B4" s="463"/>
      <c r="C4" s="464" t="str">
        <f>'1-συμβολαια'!C4</f>
        <v>δάνειο τοκοχρεωλυτικό 1.627 … ΕΞΟΦΛΗΣΗ</v>
      </c>
      <c r="D4" s="390" t="str">
        <f>'4-πολλυπρ'!D4</f>
        <v xml:space="preserve">τραπεζα …??? [= …. </v>
      </c>
      <c r="E4" s="390" t="str">
        <f>'4-πολλυπρ'!I4</f>
        <v>219-124κ</v>
      </c>
      <c r="F4" s="390">
        <f>'14-βιβλΕσ'!O4</f>
        <v>16.5</v>
      </c>
      <c r="G4" s="287">
        <f>'14-βιβλΕσ'!Q4</f>
        <v>0</v>
      </c>
      <c r="H4" s="287">
        <f t="shared" si="0"/>
        <v>16.5</v>
      </c>
      <c r="I4" s="465">
        <f t="shared" si="1"/>
        <v>4.8422597212032278E-2</v>
      </c>
      <c r="J4" s="287">
        <f>'8-κ-15-17'!AG4</f>
        <v>0</v>
      </c>
      <c r="K4" s="465">
        <f t="shared" si="2"/>
        <v>0</v>
      </c>
      <c r="L4" s="287">
        <f>'14-βιβλΕσ'!R4</f>
        <v>0</v>
      </c>
      <c r="M4" s="465">
        <f t="shared" si="3"/>
        <v>0</v>
      </c>
      <c r="N4" s="287">
        <f>('14-βιβλΕσ'!N4+'14-βιβλΕσ'!O4+'14-βιβλΕσ'!R4)*30%</f>
        <v>63</v>
      </c>
      <c r="O4" s="465">
        <f t="shared" si="4"/>
        <v>0.18488628026412326</v>
      </c>
      <c r="P4" s="469"/>
      <c r="Q4" s="470"/>
      <c r="R4" s="469"/>
      <c r="S4" s="469"/>
      <c r="T4" s="469"/>
      <c r="U4" s="287">
        <f t="shared" ref="U4:U11" si="12">AG4</f>
        <v>210</v>
      </c>
      <c r="V4" s="465">
        <f t="shared" si="5"/>
        <v>0.6162876008804109</v>
      </c>
      <c r="W4" s="287">
        <f t="shared" ref="W4:W11" si="13">AG4+U4</f>
        <v>420</v>
      </c>
      <c r="X4" s="465">
        <f t="shared" si="6"/>
        <v>1.2325752017608218</v>
      </c>
      <c r="Y4" s="289">
        <v>4815.1930722848729</v>
      </c>
      <c r="Z4" s="469"/>
      <c r="AA4" s="470"/>
      <c r="AB4" s="473"/>
      <c r="AC4" s="287">
        <f>'1-συμβολαια'!L4+'8-κ-15-17'!AE4+'14-βιβλΕσ'!L4+'14-βιβλΕσ'!Q4+'14-βιβλΕσ'!R4</f>
        <v>210</v>
      </c>
      <c r="AD4" s="465">
        <f t="shared" si="7"/>
        <v>0.6162876008804109</v>
      </c>
      <c r="AE4" s="287">
        <f>'1-συμβολαια'!M4</f>
        <v>0</v>
      </c>
      <c r="AF4" s="465">
        <f t="shared" si="8"/>
        <v>0</v>
      </c>
      <c r="AG4" s="287">
        <f t="shared" si="9"/>
        <v>210</v>
      </c>
      <c r="AH4" s="465">
        <f t="shared" si="10"/>
        <v>0.6162876008804109</v>
      </c>
      <c r="AI4" s="422"/>
      <c r="AJ4" s="432">
        <f t="shared" si="11"/>
        <v>4815.1930722848729</v>
      </c>
      <c r="AK4" s="466"/>
      <c r="AL4" s="71"/>
      <c r="AM4" s="71"/>
      <c r="AN4" s="71"/>
      <c r="AO4" s="71"/>
      <c r="AP4" s="71"/>
    </row>
    <row r="5" spans="1:42" s="5" customFormat="1">
      <c r="A5" s="467">
        <f>'1-συμβολαια'!A5</f>
        <v>0</v>
      </c>
      <c r="B5" s="463"/>
      <c r="C5" s="464" t="str">
        <f>'1-συμβολαια'!C5</f>
        <v>δανείου 1.627κ ΤΟΚΟΙ  {προπληρωθέντες VS υπερβάλλοντες}</v>
      </c>
      <c r="D5" s="390" t="str">
        <f>'4-πολλυπρ'!D5</f>
        <v xml:space="preserve">τραπεζα …??? [= …. </v>
      </c>
      <c r="E5" s="390" t="str">
        <f>'4-πολλυπρ'!I5</f>
        <v>219-124κ</v>
      </c>
      <c r="F5" s="390">
        <f>'14-βιβλΕσ'!O5</f>
        <v>99.933000000000007</v>
      </c>
      <c r="G5" s="287">
        <f>'14-βιβλΕσ'!Q5</f>
        <v>0</v>
      </c>
      <c r="H5" s="287">
        <f t="shared" si="0"/>
        <v>99.933000000000007</v>
      </c>
      <c r="I5" s="465">
        <f t="shared" si="1"/>
        <v>0.29327366104181951</v>
      </c>
      <c r="J5" s="287">
        <f>'8-κ-15-17'!AG5</f>
        <v>28.886000000000003</v>
      </c>
      <c r="K5" s="465">
        <f t="shared" si="2"/>
        <v>8.4771826852531193E-2</v>
      </c>
      <c r="L5" s="287">
        <f>'14-βιβλΕσ'!R5</f>
        <v>160</v>
      </c>
      <c r="M5" s="465">
        <f t="shared" si="3"/>
        <v>0.46955245781364635</v>
      </c>
      <c r="N5" s="287">
        <f>('14-βιβλΕσ'!N5+'14-βιβλΕσ'!O5+'14-βιβλΕσ'!R5)*30%</f>
        <v>270.666</v>
      </c>
      <c r="O5" s="465">
        <f t="shared" si="4"/>
        <v>0.79432428466617755</v>
      </c>
      <c r="P5" s="469"/>
      <c r="Q5" s="470"/>
      <c r="R5" s="469"/>
      <c r="S5" s="469"/>
      <c r="T5" s="469"/>
      <c r="U5" s="287">
        <f t="shared" si="12"/>
        <v>931.10599999999999</v>
      </c>
      <c r="V5" s="465">
        <f t="shared" si="5"/>
        <v>2.7325194424064563</v>
      </c>
      <c r="W5" s="287">
        <f t="shared" si="13"/>
        <v>1862.212</v>
      </c>
      <c r="X5" s="465">
        <f t="shared" si="6"/>
        <v>5.4650388848129126</v>
      </c>
      <c r="Y5" s="289">
        <v>21349.786479823219</v>
      </c>
      <c r="Z5" s="469"/>
      <c r="AA5" s="470"/>
      <c r="AB5" s="473"/>
      <c r="AC5" s="287">
        <f>'1-συμβολαια'!L5+'8-κ-15-17'!AE5+'14-βιβλΕσ'!L5+'14-βιβλΕσ'!Q5+'14-βιβλΕσ'!R5</f>
        <v>931.10599999999999</v>
      </c>
      <c r="AD5" s="465">
        <f t="shared" si="7"/>
        <v>2.7325194424064563</v>
      </c>
      <c r="AE5" s="287">
        <f>'1-συμβολαια'!M5</f>
        <v>0</v>
      </c>
      <c r="AF5" s="465">
        <f t="shared" si="8"/>
        <v>0</v>
      </c>
      <c r="AG5" s="287">
        <f t="shared" si="9"/>
        <v>931.10599999999999</v>
      </c>
      <c r="AH5" s="465">
        <f t="shared" si="10"/>
        <v>2.7325194424064563</v>
      </c>
      <c r="AI5" s="422"/>
      <c r="AJ5" s="432">
        <f t="shared" si="11"/>
        <v>21349.786479823219</v>
      </c>
      <c r="AK5" s="466"/>
      <c r="AL5" s="71"/>
      <c r="AM5" s="71"/>
      <c r="AN5" s="71"/>
      <c r="AO5" s="71"/>
      <c r="AP5" s="71"/>
    </row>
    <row r="6" spans="1:42" s="5" customFormat="1">
      <c r="A6" s="467">
        <f>'1-συμβολαια'!A6</f>
        <v>0</v>
      </c>
      <c r="B6" s="463"/>
      <c r="C6" s="464" t="str">
        <f>'1-συμβολαια'!C6</f>
        <v>δάνειο τοκοχρεωλυτικό 1ο [9-4-1974] , [9%]    ΕΞΟΦΛΗΣΗ</v>
      </c>
      <c r="D6" s="390" t="str">
        <f>'4-πολλυπρ'!D6</f>
        <v xml:space="preserve">τραπεζα …??? [= …. </v>
      </c>
      <c r="E6" s="390" t="str">
        <f>'4-πολλυπρ'!I6</f>
        <v>219-124κ</v>
      </c>
      <c r="F6" s="390">
        <f>'14-βιβλΕσ'!O6</f>
        <v>16.5</v>
      </c>
      <c r="G6" s="287">
        <f>'14-βιβλΕσ'!Q6</f>
        <v>0</v>
      </c>
      <c r="H6" s="287">
        <f t="shared" si="0"/>
        <v>16.5</v>
      </c>
      <c r="I6" s="465">
        <f t="shared" si="1"/>
        <v>4.8422597212032278E-2</v>
      </c>
      <c r="J6" s="287">
        <f>'8-κ-15-17'!AG6</f>
        <v>0</v>
      </c>
      <c r="K6" s="465">
        <f t="shared" si="2"/>
        <v>0</v>
      </c>
      <c r="L6" s="287">
        <f>'14-βιβλΕσ'!R6</f>
        <v>0</v>
      </c>
      <c r="M6" s="465">
        <f t="shared" si="3"/>
        <v>0</v>
      </c>
      <c r="N6" s="287">
        <f>('14-βιβλΕσ'!N6+'14-βιβλΕσ'!O6+'14-βιβλΕσ'!R6)*30%</f>
        <v>63</v>
      </c>
      <c r="O6" s="465">
        <f t="shared" si="4"/>
        <v>0.18488628026412326</v>
      </c>
      <c r="P6" s="469"/>
      <c r="Q6" s="470"/>
      <c r="R6" s="469"/>
      <c r="S6" s="469"/>
      <c r="T6" s="469"/>
      <c r="U6" s="287">
        <f t="shared" si="12"/>
        <v>210</v>
      </c>
      <c r="V6" s="465">
        <f t="shared" si="5"/>
        <v>0.6162876008804109</v>
      </c>
      <c r="W6" s="287">
        <f t="shared" si="13"/>
        <v>420</v>
      </c>
      <c r="X6" s="465">
        <f t="shared" si="6"/>
        <v>1.2325752017608218</v>
      </c>
      <c r="Y6" s="289">
        <v>4815.1930722848729</v>
      </c>
      <c r="Z6" s="469"/>
      <c r="AA6" s="470"/>
      <c r="AB6" s="473"/>
      <c r="AC6" s="287">
        <f>'1-συμβολαια'!L6+'8-κ-15-17'!AE6+'14-βιβλΕσ'!L6+'14-βιβλΕσ'!Q6+'14-βιβλΕσ'!R6</f>
        <v>210</v>
      </c>
      <c r="AD6" s="465">
        <f t="shared" si="7"/>
        <v>0.6162876008804109</v>
      </c>
      <c r="AE6" s="287">
        <f>'1-συμβολαια'!M6</f>
        <v>0</v>
      </c>
      <c r="AF6" s="465">
        <f t="shared" si="8"/>
        <v>0</v>
      </c>
      <c r="AG6" s="287">
        <f t="shared" si="9"/>
        <v>210</v>
      </c>
      <c r="AH6" s="465">
        <f t="shared" si="10"/>
        <v>0.6162876008804109</v>
      </c>
      <c r="AI6" s="422"/>
      <c r="AJ6" s="432">
        <f t="shared" si="11"/>
        <v>4815.1930722848729</v>
      </c>
      <c r="AK6" s="466"/>
      <c r="AL6" s="71"/>
      <c r="AM6" s="71"/>
      <c r="AN6" s="71"/>
      <c r="AO6" s="71"/>
      <c r="AP6" s="71"/>
    </row>
    <row r="7" spans="1:42" s="5" customFormat="1">
      <c r="A7" s="467">
        <f>'1-συμβολαια'!A7</f>
        <v>0</v>
      </c>
      <c r="B7" s="463"/>
      <c r="C7" s="464" t="str">
        <f>'1-συμβολαια'!C7</f>
        <v>υποθήκη δανείου 1ο    ΕΞΑΛΕΙΨΗ</v>
      </c>
      <c r="D7" s="390" t="str">
        <f>'4-πολλυπρ'!D7</f>
        <v xml:space="preserve">τραπεζα …??? [= …. </v>
      </c>
      <c r="E7" s="390" t="str">
        <f>'4-πολλυπρ'!I7</f>
        <v>219-124κ</v>
      </c>
      <c r="F7" s="390">
        <f>'14-βιβλΕσ'!O7</f>
        <v>16.5</v>
      </c>
      <c r="G7" s="287">
        <f>'14-βιβλΕσ'!Q7</f>
        <v>130</v>
      </c>
      <c r="H7" s="287">
        <f t="shared" si="0"/>
        <v>146.5</v>
      </c>
      <c r="I7" s="465">
        <f t="shared" si="1"/>
        <v>0.42993396918561994</v>
      </c>
      <c r="J7" s="287">
        <f>'8-κ-15-17'!AG7</f>
        <v>0</v>
      </c>
      <c r="K7" s="465">
        <f t="shared" si="2"/>
        <v>0</v>
      </c>
      <c r="L7" s="287">
        <f>'14-βιβλΕσ'!R7</f>
        <v>140</v>
      </c>
      <c r="M7" s="465">
        <f t="shared" si="3"/>
        <v>0.41085840058694056</v>
      </c>
      <c r="N7" s="287">
        <f>('14-βιβλΕσ'!N7+'14-βιβλΕσ'!O7+'14-βιβλΕσ'!R7)*30%</f>
        <v>141</v>
      </c>
      <c r="O7" s="465">
        <f t="shared" si="4"/>
        <v>0.41379310344827586</v>
      </c>
      <c r="P7" s="469"/>
      <c r="Q7" s="470"/>
      <c r="R7" s="469"/>
      <c r="S7" s="469"/>
      <c r="T7" s="469"/>
      <c r="U7" s="287">
        <f t="shared" si="12"/>
        <v>600</v>
      </c>
      <c r="V7" s="465">
        <f t="shared" si="5"/>
        <v>1.7608217168011739</v>
      </c>
      <c r="W7" s="287">
        <f t="shared" si="13"/>
        <v>1200</v>
      </c>
      <c r="X7" s="465">
        <f t="shared" si="6"/>
        <v>3.5216434336023479</v>
      </c>
      <c r="Y7" s="289">
        <v>13757.69449224249</v>
      </c>
      <c r="Z7" s="469"/>
      <c r="AA7" s="470"/>
      <c r="AB7" s="473"/>
      <c r="AC7" s="287">
        <f>'1-συμβολαια'!L7+'8-κ-15-17'!AE7+'14-βιβλΕσ'!L7+'14-βιβλΕσ'!Q7+'14-βιβλΕσ'!R7</f>
        <v>600</v>
      </c>
      <c r="AD7" s="465">
        <f t="shared" si="7"/>
        <v>1.7608217168011739</v>
      </c>
      <c r="AE7" s="287">
        <f>'1-συμβολαια'!M7</f>
        <v>0</v>
      </c>
      <c r="AF7" s="465">
        <f t="shared" si="8"/>
        <v>0</v>
      </c>
      <c r="AG7" s="287">
        <f t="shared" si="9"/>
        <v>600</v>
      </c>
      <c r="AH7" s="465">
        <f t="shared" si="10"/>
        <v>1.7608217168011739</v>
      </c>
      <c r="AI7" s="422"/>
      <c r="AJ7" s="432">
        <f t="shared" si="11"/>
        <v>13757.69449224249</v>
      </c>
      <c r="AK7" s="466"/>
      <c r="AL7" s="71"/>
      <c r="AM7" s="71"/>
      <c r="AN7" s="71"/>
      <c r="AO7" s="71"/>
      <c r="AP7" s="71"/>
    </row>
    <row r="8" spans="1:42" s="5" customFormat="1">
      <c r="A8" s="467">
        <f>'1-συμβολαια'!A8</f>
        <v>0</v>
      </c>
      <c r="B8" s="463"/>
      <c r="C8" s="464" t="str">
        <f>'1-συμβολαια'!C8</f>
        <v>δανείου 1ο  ΤΟΚΟΙ  {προπληρωθέντες VS υπερβάλλοντες}</v>
      </c>
      <c r="D8" s="390" t="str">
        <f>'4-πολλυπρ'!D8</f>
        <v xml:space="preserve">τραπεζα …??? [= …. </v>
      </c>
      <c r="E8" s="390" t="str">
        <f>'4-πολλυπρ'!I8</f>
        <v>219-124κ</v>
      </c>
      <c r="F8" s="390">
        <f>'14-βιβλΕσ'!O8</f>
        <v>109.932</v>
      </c>
      <c r="G8" s="287">
        <f>'14-βιβλΕσ'!Q8</f>
        <v>0</v>
      </c>
      <c r="H8" s="287">
        <f t="shared" si="0"/>
        <v>109.932</v>
      </c>
      <c r="I8" s="465">
        <f t="shared" si="1"/>
        <v>0.3226177549523111</v>
      </c>
      <c r="J8" s="287">
        <f>'8-κ-15-17'!AG8</f>
        <v>115.54400000000001</v>
      </c>
      <c r="K8" s="465">
        <f t="shared" si="2"/>
        <v>0.33908730741012477</v>
      </c>
      <c r="L8" s="287">
        <f>'14-βιβλΕσ'!R8</f>
        <v>60</v>
      </c>
      <c r="M8" s="465">
        <f t="shared" si="3"/>
        <v>0.17608217168011739</v>
      </c>
      <c r="N8" s="287">
        <f>('14-βιβλΕσ'!N8+'14-βιβλΕσ'!O8+'14-βιβλΕσ'!R8)*30%</f>
        <v>260.66399999999999</v>
      </c>
      <c r="O8" s="465">
        <f t="shared" si="4"/>
        <v>0.76497138664710196</v>
      </c>
      <c r="P8" s="469"/>
      <c r="Q8" s="470"/>
      <c r="R8" s="469"/>
      <c r="S8" s="469"/>
      <c r="T8" s="469"/>
      <c r="U8" s="287">
        <f t="shared" si="12"/>
        <v>984.42399999999998</v>
      </c>
      <c r="V8" s="465">
        <f t="shared" si="5"/>
        <v>2.8889919295671311</v>
      </c>
      <c r="W8" s="287">
        <f t="shared" si="13"/>
        <v>1968.848</v>
      </c>
      <c r="X8" s="465">
        <f t="shared" si="6"/>
        <v>5.7779838591342623</v>
      </c>
      <c r="Y8" s="289">
        <v>22572.341071385516</v>
      </c>
      <c r="Z8" s="469"/>
      <c r="AA8" s="470"/>
      <c r="AB8" s="473"/>
      <c r="AC8" s="287">
        <f>'1-συμβολαια'!L8+'8-κ-15-17'!AE8+'14-βιβλΕσ'!L8+'14-βιβλΕσ'!Q8+'14-βιβλΕσ'!R8</f>
        <v>984.42399999999998</v>
      </c>
      <c r="AD8" s="465">
        <f t="shared" si="7"/>
        <v>2.8889919295671311</v>
      </c>
      <c r="AE8" s="287">
        <f>'1-συμβολαια'!M8</f>
        <v>0</v>
      </c>
      <c r="AF8" s="465">
        <f t="shared" si="8"/>
        <v>0</v>
      </c>
      <c r="AG8" s="287">
        <f t="shared" si="9"/>
        <v>984.42399999999998</v>
      </c>
      <c r="AH8" s="465">
        <f t="shared" si="10"/>
        <v>2.8889919295671311</v>
      </c>
      <c r="AI8" s="422"/>
      <c r="AJ8" s="432">
        <f t="shared" si="11"/>
        <v>22572.341071385516</v>
      </c>
      <c r="AK8" s="466"/>
      <c r="AL8" s="71"/>
      <c r="AM8" s="71"/>
      <c r="AN8" s="71"/>
      <c r="AO8" s="71"/>
      <c r="AP8" s="71"/>
    </row>
    <row r="9" spans="1:42" s="5" customFormat="1">
      <c r="A9" s="467">
        <f>'1-συμβολαια'!A9</f>
        <v>0</v>
      </c>
      <c r="B9" s="463"/>
      <c r="C9" s="464" t="str">
        <f>'1-συμβολαια'!C9</f>
        <v>δάνειο τοκοχρεωλυτικό 2ο [9-4-1974] , [12%]   ΕΞΟΦΛΗΣΗ</v>
      </c>
      <c r="D9" s="390" t="str">
        <f>'4-πολλυπρ'!D9</f>
        <v xml:space="preserve">τραπεζα …??? [= …. </v>
      </c>
      <c r="E9" s="390" t="str">
        <f>'4-πολλυπρ'!I9</f>
        <v>219-124κ</v>
      </c>
      <c r="F9" s="390">
        <f>'14-βιβλΕσ'!O9</f>
        <v>16.5</v>
      </c>
      <c r="G9" s="287">
        <f>'14-βιβλΕσ'!Q9</f>
        <v>0</v>
      </c>
      <c r="H9" s="287">
        <f t="shared" si="0"/>
        <v>16.5</v>
      </c>
      <c r="I9" s="465">
        <f t="shared" si="1"/>
        <v>4.8422597212032278E-2</v>
      </c>
      <c r="J9" s="287">
        <f>'8-κ-15-17'!AG9</f>
        <v>0</v>
      </c>
      <c r="K9" s="465">
        <f t="shared" si="2"/>
        <v>0</v>
      </c>
      <c r="L9" s="287">
        <f>'14-βιβλΕσ'!R9</f>
        <v>0</v>
      </c>
      <c r="M9" s="465">
        <f t="shared" si="3"/>
        <v>0</v>
      </c>
      <c r="N9" s="287">
        <f>('14-βιβλΕσ'!N9+'14-βιβλΕσ'!O9+'14-βιβλΕσ'!R9)*30%</f>
        <v>63</v>
      </c>
      <c r="O9" s="465">
        <f t="shared" si="4"/>
        <v>0.18488628026412326</v>
      </c>
      <c r="P9" s="469"/>
      <c r="Q9" s="470"/>
      <c r="R9" s="469"/>
      <c r="S9" s="469"/>
      <c r="T9" s="469"/>
      <c r="U9" s="287">
        <f t="shared" si="12"/>
        <v>210</v>
      </c>
      <c r="V9" s="465">
        <f t="shared" si="5"/>
        <v>0.6162876008804109</v>
      </c>
      <c r="W9" s="287">
        <f t="shared" si="13"/>
        <v>420</v>
      </c>
      <c r="X9" s="465">
        <f t="shared" si="6"/>
        <v>1.2325752017608218</v>
      </c>
      <c r="Y9" s="289">
        <v>4815.1930722848729</v>
      </c>
      <c r="Z9" s="469"/>
      <c r="AA9" s="470"/>
      <c r="AB9" s="473"/>
      <c r="AC9" s="287">
        <f>'1-συμβολαια'!L9+'8-κ-15-17'!AE9+'14-βιβλΕσ'!L9+'14-βιβλΕσ'!Q9+'14-βιβλΕσ'!R9</f>
        <v>210</v>
      </c>
      <c r="AD9" s="465">
        <f t="shared" si="7"/>
        <v>0.6162876008804109</v>
      </c>
      <c r="AE9" s="287">
        <f>'1-συμβολαια'!M9</f>
        <v>0</v>
      </c>
      <c r="AF9" s="465">
        <f t="shared" si="8"/>
        <v>0</v>
      </c>
      <c r="AG9" s="287">
        <f t="shared" si="9"/>
        <v>210</v>
      </c>
      <c r="AH9" s="465">
        <f t="shared" si="10"/>
        <v>0.6162876008804109</v>
      </c>
      <c r="AI9" s="422"/>
      <c r="AJ9" s="432">
        <f t="shared" si="11"/>
        <v>4815.1930722848729</v>
      </c>
      <c r="AK9" s="466"/>
      <c r="AL9" s="71"/>
      <c r="AM9" s="71"/>
      <c r="AN9" s="71"/>
      <c r="AO9" s="71"/>
      <c r="AP9" s="71"/>
    </row>
    <row r="10" spans="1:42" s="5" customFormat="1">
      <c r="A10" s="467">
        <f>'1-συμβολαια'!A10</f>
        <v>0</v>
      </c>
      <c r="B10" s="463"/>
      <c r="C10" s="464" t="str">
        <f>'1-συμβολαια'!C10</f>
        <v>υποθήκη δανείου 2ο    ΕΞΑΛΕΙΨΗ</v>
      </c>
      <c r="D10" s="390" t="str">
        <f>'4-πολλυπρ'!D10</f>
        <v xml:space="preserve">τραπεζα …??? [= …. </v>
      </c>
      <c r="E10" s="390" t="str">
        <f>'4-πολλυπρ'!I10</f>
        <v>219-124κ</v>
      </c>
      <c r="F10" s="390">
        <f>'14-βιβλΕσ'!O10</f>
        <v>16.5</v>
      </c>
      <c r="G10" s="287">
        <f>'14-βιβλΕσ'!Q10</f>
        <v>130</v>
      </c>
      <c r="H10" s="287">
        <f t="shared" si="0"/>
        <v>146.5</v>
      </c>
      <c r="I10" s="465">
        <f t="shared" si="1"/>
        <v>0.42993396918561994</v>
      </c>
      <c r="J10" s="287">
        <f>'8-κ-15-17'!AG10</f>
        <v>0</v>
      </c>
      <c r="K10" s="465">
        <f t="shared" si="2"/>
        <v>0</v>
      </c>
      <c r="L10" s="287">
        <f>'14-βιβλΕσ'!R10</f>
        <v>140</v>
      </c>
      <c r="M10" s="465">
        <f t="shared" si="3"/>
        <v>0.41085840058694056</v>
      </c>
      <c r="N10" s="287">
        <f>('14-βιβλΕσ'!N10+'14-βιβλΕσ'!O10+'14-βιβλΕσ'!R10)*30%</f>
        <v>141</v>
      </c>
      <c r="O10" s="465">
        <f t="shared" si="4"/>
        <v>0.41379310344827586</v>
      </c>
      <c r="P10" s="469"/>
      <c r="Q10" s="470"/>
      <c r="R10" s="469"/>
      <c r="S10" s="469"/>
      <c r="T10" s="469"/>
      <c r="U10" s="287">
        <f t="shared" si="12"/>
        <v>600</v>
      </c>
      <c r="V10" s="465">
        <f t="shared" si="5"/>
        <v>1.7608217168011739</v>
      </c>
      <c r="W10" s="287">
        <f t="shared" si="13"/>
        <v>1200</v>
      </c>
      <c r="X10" s="465">
        <f t="shared" si="6"/>
        <v>3.5216434336023479</v>
      </c>
      <c r="Y10" s="289">
        <v>13757.69449224249</v>
      </c>
      <c r="Z10" s="469"/>
      <c r="AA10" s="470"/>
      <c r="AB10" s="473"/>
      <c r="AC10" s="287">
        <f>'1-συμβολαια'!L10+'8-κ-15-17'!AE10+'14-βιβλΕσ'!L10+'14-βιβλΕσ'!Q10+'14-βιβλΕσ'!R10</f>
        <v>600</v>
      </c>
      <c r="AD10" s="465">
        <f t="shared" si="7"/>
        <v>1.7608217168011739</v>
      </c>
      <c r="AE10" s="287">
        <f>'1-συμβολαια'!M10</f>
        <v>0</v>
      </c>
      <c r="AF10" s="465">
        <f t="shared" si="8"/>
        <v>0</v>
      </c>
      <c r="AG10" s="287">
        <f t="shared" si="9"/>
        <v>600</v>
      </c>
      <c r="AH10" s="465">
        <f t="shared" si="10"/>
        <v>1.7608217168011739</v>
      </c>
      <c r="AI10" s="422"/>
      <c r="AJ10" s="432">
        <f t="shared" si="11"/>
        <v>13757.69449224249</v>
      </c>
      <c r="AK10" s="466"/>
      <c r="AL10" s="71"/>
      <c r="AM10" s="71"/>
      <c r="AN10" s="71"/>
      <c r="AO10" s="71"/>
      <c r="AP10" s="71"/>
    </row>
    <row r="11" spans="1:42" s="5" customFormat="1" ht="12" thickBot="1">
      <c r="A11" s="375">
        <f>'1-συμβολαια'!A11</f>
        <v>0</v>
      </c>
      <c r="B11" s="376"/>
      <c r="C11" s="393" t="str">
        <f>'1-συμβολαια'!C11</f>
        <v>δανείου 2ο  ΤΟΚΟΙ  {προπληρωθέντες VS υπερβάλλοντες}</v>
      </c>
      <c r="D11" s="377" t="str">
        <f>'4-πολλυπρ'!D11</f>
        <v xml:space="preserve">τραπεζα …??? [= …. </v>
      </c>
      <c r="E11" s="377" t="str">
        <f>'4-πολλυπρ'!I11</f>
        <v>219-124κ</v>
      </c>
      <c r="F11" s="377">
        <f>'14-βιβλΕσ'!O11</f>
        <v>113.26649999999999</v>
      </c>
      <c r="G11" s="379">
        <f>'14-βιβλΕσ'!Q11</f>
        <v>0</v>
      </c>
      <c r="H11" s="379">
        <f t="shared" si="0"/>
        <v>113.26649999999999</v>
      </c>
      <c r="I11" s="456">
        <f t="shared" si="1"/>
        <v>0.33240352164343356</v>
      </c>
      <c r="J11" s="379">
        <f>'8-κ-15-17'!AG11</f>
        <v>144.44300000000001</v>
      </c>
      <c r="K11" s="456">
        <f t="shared" si="2"/>
        <v>0.42389728539985327</v>
      </c>
      <c r="L11" s="379">
        <f>'14-βιβλΕσ'!R11</f>
        <v>60</v>
      </c>
      <c r="M11" s="456">
        <f t="shared" si="3"/>
        <v>0.17608217168011739</v>
      </c>
      <c r="N11" s="379">
        <f>('14-βιβλΕσ'!N11+'14-βιβλΕσ'!O11+'14-βιβλΕσ'!R11)*30%</f>
        <v>267.33299999999997</v>
      </c>
      <c r="O11" s="456">
        <f t="shared" si="4"/>
        <v>0.78454292002934689</v>
      </c>
      <c r="P11" s="471"/>
      <c r="Q11" s="472"/>
      <c r="R11" s="471"/>
      <c r="S11" s="471"/>
      <c r="T11" s="471"/>
      <c r="U11" s="379">
        <f t="shared" si="12"/>
        <v>1035.5529999999999</v>
      </c>
      <c r="V11" s="456">
        <f t="shared" si="5"/>
        <v>3.039040352164343</v>
      </c>
      <c r="W11" s="379">
        <f t="shared" si="13"/>
        <v>2071.1059999999998</v>
      </c>
      <c r="X11" s="456">
        <f t="shared" si="6"/>
        <v>6.078080704328686</v>
      </c>
      <c r="Y11" s="379">
        <v>23744.703007541993</v>
      </c>
      <c r="Z11" s="471"/>
      <c r="AA11" s="472"/>
      <c r="AB11" s="471"/>
      <c r="AC11" s="379">
        <f>'1-συμβολαια'!L11+'8-κ-15-17'!AE11+'14-βιβλΕσ'!L11+'14-βιβλΕσ'!Q11+'14-βιβλΕσ'!R11</f>
        <v>1035.5529999999999</v>
      </c>
      <c r="AD11" s="456">
        <f t="shared" si="7"/>
        <v>3.039040352164343</v>
      </c>
      <c r="AE11" s="379">
        <f>'1-συμβολαια'!M11</f>
        <v>0</v>
      </c>
      <c r="AF11" s="456">
        <f t="shared" si="8"/>
        <v>0</v>
      </c>
      <c r="AG11" s="379">
        <f t="shared" si="9"/>
        <v>1035.5529999999999</v>
      </c>
      <c r="AH11" s="456">
        <f t="shared" si="10"/>
        <v>3.039040352164343</v>
      </c>
      <c r="AI11" s="429"/>
      <c r="AJ11" s="433">
        <f t="shared" si="11"/>
        <v>23744.703007541993</v>
      </c>
      <c r="AK11" s="468"/>
      <c r="AL11" s="382"/>
      <c r="AM11" s="382"/>
      <c r="AN11" s="382"/>
      <c r="AO11" s="382"/>
      <c r="AP11" s="382"/>
    </row>
    <row r="12" spans="1:42">
      <c r="A12" s="767" t="s">
        <v>35</v>
      </c>
      <c r="B12" s="768"/>
      <c r="C12" s="768"/>
      <c r="D12" s="768"/>
      <c r="E12" s="769"/>
      <c r="F12" s="269">
        <f t="shared" ref="F12:R12" si="14">SUM(F3:F11)</f>
        <v>427.53149999999999</v>
      </c>
      <c r="G12" s="269">
        <f t="shared" si="14"/>
        <v>390</v>
      </c>
      <c r="H12" s="269">
        <f t="shared" si="14"/>
        <v>817.53149999999994</v>
      </c>
      <c r="I12" s="39">
        <f t="shared" si="14"/>
        <v>2.3992120322817314</v>
      </c>
      <c r="J12" s="269">
        <f t="shared" si="14"/>
        <v>288.87300000000005</v>
      </c>
      <c r="K12" s="39">
        <f t="shared" si="14"/>
        <v>0.84775641966250925</v>
      </c>
      <c r="L12" s="269">
        <f t="shared" si="14"/>
        <v>1870</v>
      </c>
      <c r="M12" s="39">
        <f t="shared" si="14"/>
        <v>5.4878943506969922</v>
      </c>
      <c r="N12" s="269">
        <f t="shared" si="14"/>
        <v>1785.3629999999998</v>
      </c>
      <c r="O12" s="39">
        <f t="shared" si="14"/>
        <v>5.2395099046221567</v>
      </c>
      <c r="P12" s="475">
        <f t="shared" si="14"/>
        <v>0</v>
      </c>
      <c r="Q12" s="476">
        <f t="shared" si="14"/>
        <v>0</v>
      </c>
      <c r="R12" s="475">
        <f t="shared" si="14"/>
        <v>0</v>
      </c>
      <c r="S12" s="475"/>
      <c r="T12" s="475">
        <f t="shared" ref="T12:AH12" si="15">SUM(T3:T11)</f>
        <v>0</v>
      </c>
      <c r="U12" s="269">
        <f t="shared" si="15"/>
        <v>6583.0829999999996</v>
      </c>
      <c r="V12" s="39">
        <f t="shared" si="15"/>
        <v>19.319392516507701</v>
      </c>
      <c r="W12" s="269">
        <f t="shared" si="15"/>
        <v>13166.165999999999</v>
      </c>
      <c r="X12" s="39">
        <f t="shared" si="15"/>
        <v>38.638785033015402</v>
      </c>
      <c r="Y12" s="269">
        <f t="shared" si="15"/>
        <v>150959.79876009034</v>
      </c>
      <c r="Z12" s="475">
        <f t="shared" si="15"/>
        <v>0</v>
      </c>
      <c r="AA12" s="475">
        <f t="shared" si="15"/>
        <v>0</v>
      </c>
      <c r="AB12" s="475">
        <f t="shared" si="15"/>
        <v>0</v>
      </c>
      <c r="AC12" s="269">
        <f t="shared" si="15"/>
        <v>6791.0829999999996</v>
      </c>
      <c r="AD12" s="39">
        <f t="shared" si="15"/>
        <v>19.929810711665443</v>
      </c>
      <c r="AE12" s="269">
        <f t="shared" si="15"/>
        <v>208</v>
      </c>
      <c r="AF12" s="39">
        <f t="shared" si="15"/>
        <v>0.61041819515774032</v>
      </c>
      <c r="AG12" s="269">
        <f t="shared" si="15"/>
        <v>6583.0829999999996</v>
      </c>
      <c r="AH12" s="39">
        <f t="shared" si="15"/>
        <v>19.319392516507701</v>
      </c>
      <c r="AI12" s="39"/>
      <c r="AJ12" s="269">
        <f>SUM(AJ3:AJ11)</f>
        <v>150959.79876009034</v>
      </c>
    </row>
    <row r="13" spans="1:42">
      <c r="L13" s="73"/>
      <c r="M13" s="73"/>
      <c r="N13" s="73"/>
      <c r="O13" s="73"/>
    </row>
    <row r="14" spans="1:42">
      <c r="L14" s="139"/>
      <c r="M14" s="139"/>
      <c r="N14" s="139"/>
      <c r="O14" s="139"/>
      <c r="AC14" s="139"/>
      <c r="AD14" s="139"/>
    </row>
    <row r="15" spans="1:42">
      <c r="AC15" s="140"/>
      <c r="AD15" s="140"/>
    </row>
    <row r="18" spans="38:49" ht="15">
      <c r="AL18" s="125"/>
      <c r="AM18" s="115"/>
      <c r="AN18" s="115"/>
      <c r="AO18" s="115"/>
      <c r="AP18" s="125"/>
    </row>
    <row r="19" spans="38:49" ht="15">
      <c r="AL19" s="126"/>
      <c r="AM19" s="126"/>
      <c r="AN19" s="126"/>
      <c r="AO19" s="126"/>
      <c r="AP19" s="126"/>
      <c r="AQ19" s="125"/>
      <c r="AR19" s="125"/>
      <c r="AS19" s="125"/>
      <c r="AT19" s="125"/>
      <c r="AU19" s="125"/>
      <c r="AV19" s="125"/>
      <c r="AW19" s="125"/>
    </row>
    <row r="20" spans="38:49" ht="15.75">
      <c r="AL20" s="125"/>
      <c r="AM20" s="127"/>
      <c r="AN20" s="127"/>
      <c r="AO20" s="127"/>
      <c r="AP20" s="127"/>
      <c r="AQ20" s="128"/>
      <c r="AR20" s="128"/>
      <c r="AS20" s="128"/>
      <c r="AT20" s="128"/>
      <c r="AU20" s="128"/>
      <c r="AV20" s="128"/>
      <c r="AW20" s="128"/>
    </row>
    <row r="21" spans="38:49" ht="15.75">
      <c r="AL21" s="125"/>
      <c r="AM21" s="129"/>
      <c r="AN21" s="129"/>
      <c r="AO21" s="129"/>
      <c r="AP21" s="129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.75">
      <c r="AL23" s="128"/>
      <c r="AM23" s="128"/>
      <c r="AN23" s="128"/>
      <c r="AO23" s="128"/>
      <c r="AP23" s="128"/>
      <c r="AQ23" s="130"/>
      <c r="AR23" s="130"/>
      <c r="AS23" s="130"/>
      <c r="AT23" s="130"/>
      <c r="AU23" s="130"/>
      <c r="AV23" s="130"/>
      <c r="AW23" s="128"/>
    </row>
    <row r="24" spans="38:49" ht="15.75"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</row>
    <row r="25" spans="38:49" ht="15.75"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</row>
    <row r="26" spans="38:49" ht="15.75"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</row>
    <row r="27" spans="38:49" ht="15.75"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</row>
    <row r="28" spans="38:49" ht="15.75"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.75" customHeight="1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.75">
      <c r="AL53" s="125"/>
      <c r="AM53" s="125"/>
      <c r="AN53" s="125"/>
      <c r="AO53" s="125"/>
      <c r="AP53" s="125"/>
      <c r="AQ53" s="131"/>
      <c r="AR53" s="131"/>
      <c r="AS53" s="131"/>
      <c r="AT53" s="131"/>
      <c r="AU53" s="131"/>
      <c r="AV53" s="131"/>
      <c r="AW53" s="131"/>
    </row>
    <row r="54" spans="38:49" ht="15.75" customHeight="1">
      <c r="AL54" s="125"/>
      <c r="AM54" s="125"/>
      <c r="AN54" s="125"/>
      <c r="AO54" s="125"/>
      <c r="AP54" s="125"/>
      <c r="AQ54" s="131"/>
      <c r="AR54" s="131"/>
      <c r="AS54" s="131"/>
      <c r="AT54" s="131"/>
      <c r="AU54" s="131"/>
      <c r="AV54" s="131"/>
      <c r="AW54" s="131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"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.75">
      <c r="AL65" s="125"/>
      <c r="AM65" s="125"/>
      <c r="AN65" s="125"/>
      <c r="AO65" s="125"/>
      <c r="AP65" s="125"/>
      <c r="AQ65" s="742"/>
      <c r="AR65" s="742"/>
      <c r="AS65" s="742"/>
      <c r="AT65" s="130"/>
      <c r="AU65" s="130"/>
      <c r="AV65" s="130"/>
      <c r="AW65" s="125"/>
    </row>
    <row r="66" spans="38:49" ht="15.75">
      <c r="AL66" s="125"/>
      <c r="AM66" s="125"/>
      <c r="AN66" s="125"/>
      <c r="AO66" s="125"/>
      <c r="AP66" s="125"/>
      <c r="AQ66" s="717"/>
      <c r="AR66" s="717"/>
      <c r="AS66" s="717"/>
      <c r="AT66" s="717"/>
      <c r="AU66" s="125"/>
      <c r="AV66" s="125"/>
      <c r="AW66" s="125"/>
    </row>
    <row r="67" spans="38:49" ht="15.75">
      <c r="AL67" s="125"/>
      <c r="AM67" s="125"/>
      <c r="AN67" s="125"/>
      <c r="AO67" s="125"/>
      <c r="AP67" s="125"/>
      <c r="AQ67" s="742"/>
      <c r="AR67" s="742"/>
      <c r="AS67" s="742"/>
      <c r="AT67" s="742"/>
      <c r="AU67" s="742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  <row r="78" spans="38:49" ht="15"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</row>
    <row r="79" spans="38:49" ht="15"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</row>
    <row r="80" spans="38:49" ht="15"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</row>
    <row r="81" spans="38:49" ht="15"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</row>
    <row r="82" spans="38:49" ht="15"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</row>
  </sheetData>
  <mergeCells count="22">
    <mergeCell ref="J1:K1"/>
    <mergeCell ref="F1:I1"/>
    <mergeCell ref="A12:E12"/>
    <mergeCell ref="E1:E2"/>
    <mergeCell ref="C1:C2"/>
    <mergeCell ref="A1:A2"/>
    <mergeCell ref="B1:B2"/>
    <mergeCell ref="D1:D2"/>
    <mergeCell ref="AQ65:AS65"/>
    <mergeCell ref="AQ66:AT66"/>
    <mergeCell ref="AQ67:AU67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5"/>
  <sheetViews>
    <sheetView workbookViewId="0">
      <pane ySplit="1" topLeftCell="A2" activePane="bottomLeft" state="frozen"/>
      <selection pane="bottomLeft" activeCell="C33" sqref="C33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50"/>
      <c r="D1" s="203" t="s">
        <v>304</v>
      </c>
      <c r="E1" s="203" t="s">
        <v>305</v>
      </c>
      <c r="F1" s="203" t="s">
        <v>306</v>
      </c>
      <c r="G1" s="203" t="s">
        <v>307</v>
      </c>
      <c r="H1" s="203" t="s">
        <v>308</v>
      </c>
      <c r="I1" s="203" t="s">
        <v>309</v>
      </c>
      <c r="J1" s="203" t="s">
        <v>310</v>
      </c>
      <c r="K1" s="204" t="s">
        <v>311</v>
      </c>
      <c r="L1" s="203" t="s">
        <v>312</v>
      </c>
      <c r="M1" s="203" t="s">
        <v>92</v>
      </c>
      <c r="N1" s="203" t="s">
        <v>313</v>
      </c>
      <c r="O1" s="203" t="s">
        <v>308</v>
      </c>
      <c r="P1" s="205" t="s">
        <v>29</v>
      </c>
      <c r="Q1" s="501" t="s">
        <v>314</v>
      </c>
      <c r="R1" s="502"/>
      <c r="S1" s="503"/>
      <c r="T1" s="336"/>
      <c r="U1" s="509" t="s">
        <v>384</v>
      </c>
      <c r="V1" s="510"/>
      <c r="W1" s="510"/>
      <c r="X1" s="504" t="s">
        <v>315</v>
      </c>
      <c r="Y1" s="504"/>
      <c r="Z1" s="504"/>
      <c r="AA1" s="504"/>
      <c r="AB1" s="505"/>
    </row>
    <row r="2" spans="1:28">
      <c r="A2" s="387" t="str">
        <f>'1-συμβολαια'!A3</f>
        <v>2ο</v>
      </c>
      <c r="B2" s="74" t="str">
        <f>'1-συμβολαια'!C3</f>
        <v>υποθήκη 1.627 δανείου ΕΞΑΛΕΙΨΗ</v>
      </c>
      <c r="C2" s="206">
        <f>'1-συμβολαια'!D3</f>
        <v>0</v>
      </c>
      <c r="D2" s="74">
        <v>10</v>
      </c>
      <c r="E2" s="74">
        <v>12</v>
      </c>
      <c r="F2" s="74"/>
      <c r="G2" s="74">
        <v>24</v>
      </c>
      <c r="H2" s="74">
        <v>1</v>
      </c>
      <c r="I2" s="74"/>
      <c r="J2" s="74"/>
      <c r="K2" s="74">
        <f t="shared" ref="K2:K10" si="0">SUM(D2:I2)</f>
        <v>47</v>
      </c>
      <c r="L2" s="74"/>
      <c r="M2" s="74"/>
      <c r="N2" s="74"/>
      <c r="O2" s="74"/>
      <c r="P2" s="74"/>
      <c r="Q2" s="74"/>
      <c r="R2" s="74"/>
      <c r="S2" s="74"/>
      <c r="T2" s="337"/>
      <c r="U2" s="74"/>
      <c r="V2" s="74"/>
      <c r="W2" s="74"/>
      <c r="X2" s="74"/>
      <c r="Y2" s="74"/>
      <c r="Z2" s="74"/>
      <c r="AA2" s="74"/>
      <c r="AB2" s="74"/>
    </row>
    <row r="3" spans="1:28">
      <c r="A3" s="387">
        <f>'1-συμβολαια'!A4</f>
        <v>0</v>
      </c>
      <c r="B3" s="74" t="str">
        <f>'1-συμβολαια'!C4</f>
        <v>δάνειο τοκοχρεωλυτικό 1.627 … ΕΞΟΦΛΗΣΗ</v>
      </c>
      <c r="C3" s="206">
        <f>'1-συμβολαια'!D4</f>
        <v>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37"/>
      <c r="U3" s="74"/>
      <c r="V3" s="74"/>
      <c r="W3" s="74"/>
      <c r="X3" s="74"/>
      <c r="Y3" s="74"/>
      <c r="Z3" s="74"/>
      <c r="AA3" s="74"/>
      <c r="AB3" s="74"/>
    </row>
    <row r="4" spans="1:28">
      <c r="A4" s="387">
        <f>'1-συμβολαια'!A5</f>
        <v>0</v>
      </c>
      <c r="B4" s="74" t="str">
        <f>'1-συμβολαια'!C5</f>
        <v>δανείου 1.627κ ΤΟΚΟΙ  {προπληρωθέντες VS υπερβάλλοντες}</v>
      </c>
      <c r="C4" s="206">
        <f>'1-συμβολαια'!D5</f>
        <v>2222</v>
      </c>
      <c r="D4" s="74"/>
      <c r="E4" s="74"/>
      <c r="F4" s="74"/>
      <c r="G4" s="74"/>
      <c r="H4" s="74"/>
      <c r="I4" s="74"/>
      <c r="J4" s="74"/>
      <c r="K4" s="74">
        <f t="shared" si="0"/>
        <v>0</v>
      </c>
      <c r="L4" s="74"/>
      <c r="M4" s="74"/>
      <c r="N4" s="74"/>
      <c r="O4" s="74"/>
      <c r="P4" s="74"/>
      <c r="Q4" s="74"/>
      <c r="R4" s="74"/>
      <c r="S4" s="74"/>
      <c r="T4" s="337"/>
      <c r="U4" s="74"/>
      <c r="V4" s="74"/>
      <c r="W4" s="74"/>
      <c r="X4" s="74"/>
      <c r="Y4" s="74"/>
      <c r="Z4" s="74"/>
      <c r="AA4" s="74"/>
      <c r="AB4" s="74"/>
    </row>
    <row r="5" spans="1:28">
      <c r="A5" s="387">
        <f>'1-συμβολαια'!A6</f>
        <v>0</v>
      </c>
      <c r="B5" s="74" t="str">
        <f>'1-συμβολαια'!C6</f>
        <v>δάνειο τοκοχρεωλυτικό 1ο [9-4-1974] , [9%]    ΕΞΟΦΛΗΣΗ</v>
      </c>
      <c r="C5" s="206">
        <f>'1-συμβολαια'!D6</f>
        <v>0</v>
      </c>
      <c r="D5" s="74"/>
      <c r="E5" s="74"/>
      <c r="F5" s="74"/>
      <c r="G5" s="74"/>
      <c r="H5" s="74"/>
      <c r="I5" s="74"/>
      <c r="J5" s="74"/>
      <c r="K5" s="74">
        <f t="shared" si="0"/>
        <v>0</v>
      </c>
      <c r="L5" s="74"/>
      <c r="M5" s="74"/>
      <c r="N5" s="74"/>
      <c r="O5" s="74"/>
      <c r="P5" s="74"/>
      <c r="Q5" s="74"/>
      <c r="R5" s="74"/>
      <c r="S5" s="74"/>
      <c r="T5" s="337"/>
      <c r="U5" s="74"/>
      <c r="V5" s="74"/>
      <c r="W5" s="74"/>
      <c r="X5" s="74"/>
      <c r="Y5" s="74"/>
      <c r="Z5" s="74"/>
      <c r="AA5" s="74"/>
      <c r="AB5" s="74"/>
    </row>
    <row r="6" spans="1:28">
      <c r="A6" s="387">
        <f>'1-συμβολαια'!A7</f>
        <v>0</v>
      </c>
      <c r="B6" s="74" t="str">
        <f>'1-συμβολαια'!C7</f>
        <v>υποθήκη δανείου 1ο    ΕΞΑΛΕΙΨΗ</v>
      </c>
      <c r="C6" s="206">
        <f>'1-συμβολαια'!D7</f>
        <v>0</v>
      </c>
      <c r="D6" s="74"/>
      <c r="E6" s="74"/>
      <c r="F6" s="74"/>
      <c r="G6" s="74"/>
      <c r="H6" s="74"/>
      <c r="I6" s="74"/>
      <c r="J6" s="74"/>
      <c r="K6" s="74">
        <f t="shared" si="0"/>
        <v>0</v>
      </c>
      <c r="L6" s="74"/>
      <c r="M6" s="74"/>
      <c r="N6" s="74"/>
      <c r="O6" s="74"/>
      <c r="P6" s="74"/>
      <c r="Q6" s="74"/>
      <c r="R6" s="74"/>
      <c r="S6" s="74"/>
      <c r="T6" s="337"/>
      <c r="U6" s="74"/>
      <c r="V6" s="74"/>
      <c r="W6" s="74"/>
      <c r="X6" s="74"/>
      <c r="Y6" s="74"/>
      <c r="Z6" s="74"/>
      <c r="AA6" s="74"/>
      <c r="AB6" s="74"/>
    </row>
    <row r="7" spans="1:28">
      <c r="A7" s="387">
        <f>'1-συμβολαια'!A8</f>
        <v>0</v>
      </c>
      <c r="B7" s="74" t="str">
        <f>'1-συμβολαια'!C8</f>
        <v>δανείου 1ο  ΤΟΚΟΙ  {προπληρωθέντες VS υπερβάλλοντες}</v>
      </c>
      <c r="C7" s="206">
        <f>'1-συμβολαια'!D8</f>
        <v>8888</v>
      </c>
      <c r="D7" s="74"/>
      <c r="E7" s="74"/>
      <c r="F7" s="74"/>
      <c r="G7" s="74"/>
      <c r="H7" s="74"/>
      <c r="I7" s="74"/>
      <c r="J7" s="74"/>
      <c r="K7" s="74">
        <f t="shared" si="0"/>
        <v>0</v>
      </c>
      <c r="L7" s="74"/>
      <c r="M7" s="74"/>
      <c r="N7" s="74"/>
      <c r="O7" s="74"/>
      <c r="P7" s="74"/>
      <c r="Q7" s="74"/>
      <c r="R7" s="74"/>
      <c r="S7" s="74"/>
      <c r="T7" s="337"/>
      <c r="U7" s="74"/>
      <c r="V7" s="74"/>
      <c r="W7" s="74"/>
      <c r="X7" s="74"/>
      <c r="Y7" s="74"/>
      <c r="Z7" s="74"/>
      <c r="AA7" s="74"/>
      <c r="AB7" s="74"/>
    </row>
    <row r="8" spans="1:28">
      <c r="A8" s="387">
        <f>'1-συμβολαια'!A9</f>
        <v>0</v>
      </c>
      <c r="B8" s="74" t="str">
        <f>'1-συμβολαια'!C9</f>
        <v>δάνειο τοκοχρεωλυτικό 2ο [9-4-1974] , [12%]   ΕΞΟΦΛΗΣΗ</v>
      </c>
      <c r="C8" s="206">
        <f>'1-συμβολαια'!D9</f>
        <v>0</v>
      </c>
      <c r="D8" s="74"/>
      <c r="E8" s="74"/>
      <c r="F8" s="74"/>
      <c r="G8" s="74"/>
      <c r="H8" s="74"/>
      <c r="I8" s="74"/>
      <c r="J8" s="74"/>
      <c r="K8" s="74">
        <f t="shared" si="0"/>
        <v>0</v>
      </c>
      <c r="L8" s="74"/>
      <c r="M8" s="74"/>
      <c r="N8" s="74"/>
      <c r="O8" s="74"/>
      <c r="P8" s="74"/>
      <c r="Q8" s="74"/>
      <c r="R8" s="74"/>
      <c r="S8" s="74"/>
      <c r="T8" s="337"/>
      <c r="U8" s="74"/>
      <c r="V8" s="74"/>
      <c r="W8" s="74"/>
      <c r="X8" s="74"/>
      <c r="Y8" s="74"/>
      <c r="Z8" s="74"/>
      <c r="AA8" s="74"/>
      <c r="AB8" s="74"/>
    </row>
    <row r="9" spans="1:28">
      <c r="A9" s="387">
        <f>'1-συμβολαια'!A10</f>
        <v>0</v>
      </c>
      <c r="B9" s="74" t="str">
        <f>'1-συμβολαια'!C10</f>
        <v>υποθήκη δανείου 2ο    ΕΞΑΛΕΙΨΗ</v>
      </c>
      <c r="C9" s="206">
        <f>'1-συμβολαια'!D10</f>
        <v>0</v>
      </c>
      <c r="D9" s="74"/>
      <c r="E9" s="74"/>
      <c r="F9" s="74"/>
      <c r="G9" s="74"/>
      <c r="H9" s="74"/>
      <c r="I9" s="74"/>
      <c r="J9" s="74"/>
      <c r="K9" s="74">
        <f t="shared" si="0"/>
        <v>0</v>
      </c>
      <c r="L9" s="74"/>
      <c r="M9" s="74"/>
      <c r="N9" s="74"/>
      <c r="O9" s="74"/>
      <c r="P9" s="74"/>
      <c r="Q9" s="74"/>
      <c r="R9" s="74"/>
      <c r="S9" s="74"/>
      <c r="T9" s="337"/>
      <c r="U9" s="74"/>
      <c r="V9" s="74"/>
      <c r="W9" s="74"/>
      <c r="X9" s="74"/>
      <c r="Y9" s="74"/>
      <c r="Z9" s="74"/>
      <c r="AA9" s="74"/>
      <c r="AB9" s="74"/>
    </row>
    <row r="10" spans="1:28" ht="12" thickBot="1">
      <c r="A10" s="388">
        <f>'1-συμβολαια'!A11</f>
        <v>0</v>
      </c>
      <c r="B10" s="276" t="str">
        <f>'1-συμβολαια'!C11</f>
        <v>δανείου 2ο  ΤΟΚΟΙ  {προπληρωθέντες VS υπερβάλλοντες}</v>
      </c>
      <c r="C10" s="385">
        <f>'1-συμβολαια'!D11</f>
        <v>11111</v>
      </c>
      <c r="D10" s="276"/>
      <c r="E10" s="276"/>
      <c r="F10" s="276"/>
      <c r="G10" s="276"/>
      <c r="H10" s="276"/>
      <c r="I10" s="276"/>
      <c r="J10" s="276"/>
      <c r="K10" s="276">
        <f t="shared" si="0"/>
        <v>0</v>
      </c>
      <c r="L10" s="276"/>
      <c r="M10" s="276"/>
      <c r="N10" s="276"/>
      <c r="O10" s="276"/>
      <c r="P10" s="276"/>
      <c r="Q10" s="276"/>
      <c r="R10" s="276"/>
      <c r="S10" s="276"/>
      <c r="T10" s="386"/>
      <c r="U10" s="276"/>
      <c r="V10" s="276"/>
      <c r="W10" s="276"/>
      <c r="X10" s="276"/>
      <c r="Y10" s="276"/>
      <c r="Z10" s="276"/>
      <c r="AA10" s="276"/>
      <c r="AB10" s="276"/>
    </row>
    <row r="11" spans="1:28">
      <c r="A11" s="506" t="str">
        <f>'1-συμβολαια'!A12</f>
        <v>σύνολο</v>
      </c>
      <c r="B11" s="507"/>
      <c r="C11" s="508"/>
      <c r="D11" s="74">
        <f t="shared" ref="D11:K11" si="1">SUM(D2:D10)</f>
        <v>10</v>
      </c>
      <c r="E11" s="74">
        <f t="shared" si="1"/>
        <v>12</v>
      </c>
      <c r="F11" s="74">
        <f t="shared" si="1"/>
        <v>0</v>
      </c>
      <c r="G11" s="74">
        <f t="shared" si="1"/>
        <v>24</v>
      </c>
      <c r="H11" s="74">
        <f t="shared" si="1"/>
        <v>1</v>
      </c>
      <c r="I11" s="74">
        <f t="shared" si="1"/>
        <v>0</v>
      </c>
      <c r="J11" s="74">
        <f t="shared" si="1"/>
        <v>0</v>
      </c>
      <c r="K11" s="74">
        <f t="shared" si="1"/>
        <v>47</v>
      </c>
    </row>
    <row r="12" spans="1:28">
      <c r="J12" s="2"/>
    </row>
    <row r="13" spans="1:28">
      <c r="C13" s="7" t="s">
        <v>385</v>
      </c>
      <c r="H13" s="3">
        <v>1</v>
      </c>
      <c r="I13" s="5"/>
    </row>
    <row r="14" spans="1:28">
      <c r="J14" s="2"/>
    </row>
    <row r="15" spans="1:28">
      <c r="H15" s="169"/>
    </row>
    <row r="16" spans="1:28">
      <c r="J16" s="2"/>
    </row>
    <row r="17" spans="3:17">
      <c r="E17" s="117"/>
      <c r="J17" s="2"/>
    </row>
    <row r="18" spans="3:17">
      <c r="E18" s="6"/>
      <c r="J18" s="2"/>
    </row>
    <row r="21" spans="3:17">
      <c r="C21" s="5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3:17">
      <c r="C22" s="5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3:17">
      <c r="C23" s="5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3:17">
      <c r="C24" s="351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3:17">
      <c r="C25" s="352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3:17">
      <c r="C26" s="5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</row>
    <row r="27" spans="3:17">
      <c r="D27" s="5"/>
    </row>
    <row r="28" spans="3:17">
      <c r="D28" s="5"/>
      <c r="L28" s="306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7"/>
    </row>
    <row r="30" spans="3:17">
      <c r="D30" s="5"/>
      <c r="L30" s="2"/>
      <c r="M30" s="7"/>
      <c r="N30" s="7"/>
      <c r="O30" s="7"/>
      <c r="P30" s="7"/>
      <c r="Q30" s="7"/>
    </row>
    <row r="31" spans="3:17">
      <c r="D31" s="5"/>
      <c r="L31" s="2"/>
      <c r="M31" s="7"/>
      <c r="N31" s="7"/>
      <c r="O31" s="7"/>
      <c r="P31" s="7"/>
      <c r="Q31" s="7"/>
    </row>
    <row r="32" spans="3:17">
      <c r="D32" s="5"/>
      <c r="L32" s="2"/>
      <c r="M32" s="7"/>
      <c r="N32" s="7"/>
      <c r="O32" s="7"/>
      <c r="P32" s="7"/>
      <c r="Q32" s="234"/>
    </row>
    <row r="33" spans="4:17">
      <c r="D33" s="5"/>
      <c r="L33" s="2"/>
      <c r="M33" s="7"/>
      <c r="N33" s="7"/>
      <c r="O33" s="7"/>
      <c r="P33" s="7"/>
      <c r="Q33" s="234"/>
    </row>
    <row r="34" spans="4:17">
      <c r="D34" s="5"/>
      <c r="L34" s="306"/>
      <c r="M34" s="7"/>
      <c r="N34" s="7"/>
      <c r="O34" s="7"/>
      <c r="P34" s="7"/>
      <c r="Q34" s="7"/>
    </row>
    <row r="35" spans="4:17">
      <c r="L35" s="2"/>
      <c r="M35" s="7"/>
      <c r="N35" s="7"/>
      <c r="O35" s="7"/>
      <c r="P35" s="7"/>
      <c r="Q35" s="7"/>
    </row>
    <row r="36" spans="4:17">
      <c r="L36" s="2"/>
      <c r="M36" s="7"/>
      <c r="N36" s="7"/>
      <c r="O36" s="7"/>
      <c r="P36" s="7"/>
      <c r="Q36" s="7"/>
    </row>
    <row r="37" spans="4:17">
      <c r="L37" s="2"/>
      <c r="M37" s="7"/>
      <c r="N37" s="7"/>
      <c r="O37" s="7"/>
      <c r="P37" s="7"/>
      <c r="Q37" s="7"/>
    </row>
    <row r="38" spans="4:17">
      <c r="L38" s="2"/>
      <c r="M38" s="7"/>
      <c r="N38" s="7"/>
      <c r="O38" s="7"/>
      <c r="P38" s="7"/>
      <c r="Q38" s="7"/>
    </row>
    <row r="39" spans="4:17">
      <c r="L39" s="2"/>
      <c r="M39" s="7"/>
      <c r="N39" s="7"/>
      <c r="O39" s="7"/>
      <c r="P39" s="7"/>
      <c r="Q39" s="7"/>
    </row>
    <row r="40" spans="4:17">
      <c r="L40" s="306"/>
      <c r="M40" s="7"/>
      <c r="N40" s="7"/>
      <c r="O40" s="7"/>
      <c r="P40" s="7"/>
      <c r="Q40" s="7"/>
    </row>
    <row r="41" spans="4:17">
      <c r="L41" s="2"/>
      <c r="M41" s="7"/>
      <c r="N41" s="7"/>
      <c r="O41" s="7"/>
      <c r="P41" s="7"/>
      <c r="Q41" s="7"/>
    </row>
    <row r="42" spans="4:17">
      <c r="L42" s="2"/>
      <c r="M42" s="7"/>
      <c r="N42" s="7"/>
      <c r="O42" s="7"/>
      <c r="P42" s="7"/>
      <c r="Q42" s="7"/>
    </row>
    <row r="43" spans="4:17">
      <c r="L43" s="2"/>
      <c r="M43" s="2"/>
      <c r="N43" s="7"/>
      <c r="O43" s="7"/>
      <c r="P43" s="7"/>
      <c r="Q43" s="7"/>
    </row>
    <row r="44" spans="4:17">
      <c r="L44" s="2"/>
      <c r="M44" s="2"/>
      <c r="N44" s="7"/>
      <c r="O44" s="7"/>
      <c r="P44" s="7"/>
      <c r="Q44" s="7"/>
    </row>
    <row r="45" spans="4:17">
      <c r="L45" s="2"/>
      <c r="M45" s="2"/>
      <c r="N45" s="7"/>
      <c r="O45" s="7"/>
      <c r="P45" s="7"/>
      <c r="Q45" s="7"/>
    </row>
  </sheetData>
  <mergeCells count="4">
    <mergeCell ref="Q1:S1"/>
    <mergeCell ref="X1:AB1"/>
    <mergeCell ref="A11:C11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2"/>
  <sheetViews>
    <sheetView workbookViewId="0">
      <pane ySplit="2" topLeftCell="A3" activePane="bottomLeft" state="frozen"/>
      <selection pane="bottomLeft" activeCell="I35" sqref="I35"/>
    </sheetView>
  </sheetViews>
  <sheetFormatPr defaultRowHeight="11.25"/>
  <cols>
    <col min="1" max="1" width="7" style="7" customWidth="1"/>
    <col min="2" max="2" width="42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21" t="s">
        <v>1</v>
      </c>
      <c r="B1" s="523" t="s">
        <v>0</v>
      </c>
      <c r="C1" s="525" t="s">
        <v>7</v>
      </c>
      <c r="D1" s="519" t="s">
        <v>493</v>
      </c>
      <c r="E1" s="520"/>
      <c r="F1" s="520"/>
      <c r="G1" s="520"/>
      <c r="H1" s="520"/>
      <c r="I1" s="520"/>
      <c r="J1" s="520"/>
      <c r="K1" s="520"/>
      <c r="L1" s="520"/>
      <c r="M1" s="527" t="s">
        <v>90</v>
      </c>
      <c r="N1" s="528"/>
      <c r="O1" s="529" t="s">
        <v>241</v>
      </c>
      <c r="P1" s="511" t="s">
        <v>82</v>
      </c>
      <c r="Q1" s="512"/>
      <c r="R1" s="512"/>
      <c r="S1" s="512"/>
      <c r="T1" s="512"/>
      <c r="U1" s="512"/>
      <c r="V1" s="512"/>
      <c r="W1" s="512"/>
      <c r="X1" s="512"/>
      <c r="Y1" s="512"/>
      <c r="Z1" s="513"/>
    </row>
    <row r="2" spans="1:26" s="10" customFormat="1" ht="24" customHeight="1" thickBot="1">
      <c r="A2" s="522"/>
      <c r="B2" s="524"/>
      <c r="C2" s="526"/>
      <c r="D2" s="56" t="s">
        <v>76</v>
      </c>
      <c r="E2" s="56" t="s">
        <v>77</v>
      </c>
      <c r="F2" s="56" t="s">
        <v>356</v>
      </c>
      <c r="G2" s="56" t="s">
        <v>357</v>
      </c>
      <c r="H2" s="56" t="s">
        <v>23</v>
      </c>
      <c r="I2" s="224" t="s">
        <v>346</v>
      </c>
      <c r="J2" s="224" t="s">
        <v>347</v>
      </c>
      <c r="K2" s="224" t="s">
        <v>367</v>
      </c>
      <c r="L2" s="225" t="s">
        <v>349</v>
      </c>
      <c r="M2" s="229" t="s">
        <v>368</v>
      </c>
      <c r="N2" s="228" t="s">
        <v>369</v>
      </c>
      <c r="O2" s="530"/>
      <c r="P2" s="514"/>
      <c r="Q2" s="515"/>
      <c r="R2" s="515"/>
      <c r="S2" s="515"/>
      <c r="T2" s="515"/>
      <c r="U2" s="515"/>
      <c r="V2" s="515"/>
      <c r="W2" s="515"/>
      <c r="X2" s="515"/>
      <c r="Y2" s="515"/>
      <c r="Z2" s="516"/>
    </row>
    <row r="3" spans="1:26" s="5" customFormat="1">
      <c r="A3" s="371" t="str">
        <f>'1-συμβολαια'!A3</f>
        <v>2ο</v>
      </c>
      <c r="B3" s="389" t="str">
        <f>'1-συμβολαια'!C3</f>
        <v>υποθήκη 1.627 δανείου ΕΞΑΛΕΙΨΗ</v>
      </c>
      <c r="C3" s="390">
        <f>'1-συμβολαια'!D3</f>
        <v>0</v>
      </c>
      <c r="D3" s="303">
        <v>150</v>
      </c>
      <c r="E3" s="303"/>
      <c r="F3" s="303"/>
      <c r="G3" s="303"/>
      <c r="H3" s="303">
        <f t="shared" ref="H3:H11" si="0">D3+E3+F3+G3</f>
        <v>150</v>
      </c>
      <c r="I3" s="286">
        <f t="shared" ref="I3:I11" si="1">(F3+G3)*9%</f>
        <v>0</v>
      </c>
      <c r="J3" s="286">
        <f t="shared" ref="J3:J11" si="2">(D3+E3)*5%</f>
        <v>7.5</v>
      </c>
      <c r="K3" s="286">
        <f t="shared" ref="K3:K11" si="3">H3*5%</f>
        <v>7.5</v>
      </c>
      <c r="L3" s="390">
        <f t="shared" ref="L3:L11" si="4">H3*1%</f>
        <v>1.5</v>
      </c>
      <c r="M3" s="390">
        <f t="shared" ref="M3:M11" si="5">H3-O3</f>
        <v>133.5</v>
      </c>
      <c r="N3" s="390">
        <f t="shared" ref="N3:N11" si="6">D3+E3</f>
        <v>150</v>
      </c>
      <c r="O3" s="390">
        <f t="shared" ref="O3:O11" si="7">I3+J3+K3+L3</f>
        <v>16.5</v>
      </c>
      <c r="P3" s="391" t="s">
        <v>380</v>
      </c>
      <c r="Q3" s="391"/>
      <c r="R3" s="391"/>
      <c r="S3" s="391"/>
      <c r="T3" s="391"/>
      <c r="U3" s="391"/>
      <c r="V3" s="391"/>
      <c r="W3" s="392"/>
      <c r="X3" s="392"/>
      <c r="Y3" s="392"/>
      <c r="Z3" s="392"/>
    </row>
    <row r="4" spans="1:26" s="5" customFormat="1">
      <c r="A4" s="371">
        <f>'1-συμβολαια'!A4</f>
        <v>0</v>
      </c>
      <c r="B4" s="389" t="str">
        <f>'1-συμβολαια'!C4</f>
        <v>δάνειο τοκοχρεωλυτικό 1.627 … ΕΞΟΦΛΗΣΗ</v>
      </c>
      <c r="C4" s="390">
        <f>'1-συμβολαια'!D4</f>
        <v>0</v>
      </c>
      <c r="D4" s="303">
        <v>150</v>
      </c>
      <c r="E4" s="303"/>
      <c r="F4" s="303"/>
      <c r="G4" s="303"/>
      <c r="H4" s="303">
        <f t="shared" si="0"/>
        <v>150</v>
      </c>
      <c r="I4" s="286">
        <f t="shared" si="1"/>
        <v>0</v>
      </c>
      <c r="J4" s="286">
        <f t="shared" si="2"/>
        <v>7.5</v>
      </c>
      <c r="K4" s="286">
        <f t="shared" si="3"/>
        <v>7.5</v>
      </c>
      <c r="L4" s="390">
        <f t="shared" si="4"/>
        <v>1.5</v>
      </c>
      <c r="M4" s="390">
        <f t="shared" si="5"/>
        <v>133.5</v>
      </c>
      <c r="N4" s="390">
        <f t="shared" si="6"/>
        <v>150</v>
      </c>
      <c r="O4" s="390">
        <f t="shared" si="7"/>
        <v>16.5</v>
      </c>
      <c r="P4" s="391" t="s">
        <v>380</v>
      </c>
      <c r="Q4" s="391"/>
      <c r="R4" s="391"/>
      <c r="S4" s="391"/>
      <c r="T4" s="391"/>
      <c r="U4" s="391"/>
      <c r="V4" s="391"/>
      <c r="W4" s="392"/>
      <c r="X4" s="392"/>
      <c r="Y4" s="392"/>
      <c r="Z4" s="392"/>
    </row>
    <row r="5" spans="1:26" s="5" customFormat="1">
      <c r="A5" s="371">
        <f>'1-συμβολαια'!A5</f>
        <v>0</v>
      </c>
      <c r="B5" s="389" t="str">
        <f>'1-συμβολαια'!C5</f>
        <v>δανείου 1.627κ ΤΟΚΟΙ  {προπληρωθέντες VS υπερβάλλοντες}</v>
      </c>
      <c r="C5" s="390">
        <f>'1-συμβολαια'!D5</f>
        <v>2222</v>
      </c>
      <c r="D5" s="303"/>
      <c r="E5" s="303">
        <v>60</v>
      </c>
      <c r="F5" s="303">
        <v>900</v>
      </c>
      <c r="G5" s="303">
        <f t="shared" ref="G5:G11" si="8">(C5-30000)*1%</f>
        <v>-277.78000000000003</v>
      </c>
      <c r="H5" s="303">
        <f t="shared" si="0"/>
        <v>682.22</v>
      </c>
      <c r="I5" s="286">
        <f t="shared" si="1"/>
        <v>55.9998</v>
      </c>
      <c r="J5" s="286">
        <f t="shared" si="2"/>
        <v>3</v>
      </c>
      <c r="K5" s="286">
        <f t="shared" si="3"/>
        <v>34.111000000000004</v>
      </c>
      <c r="L5" s="390">
        <f t="shared" si="4"/>
        <v>6.8222000000000005</v>
      </c>
      <c r="M5" s="390">
        <f t="shared" si="5"/>
        <v>582.28700000000003</v>
      </c>
      <c r="N5" s="390">
        <f t="shared" si="6"/>
        <v>60</v>
      </c>
      <c r="O5" s="390">
        <f t="shared" si="7"/>
        <v>99.933000000000007</v>
      </c>
      <c r="P5" s="391" t="s">
        <v>380</v>
      </c>
      <c r="Q5" s="391" t="s">
        <v>381</v>
      </c>
      <c r="R5" s="391" t="s">
        <v>382</v>
      </c>
      <c r="S5" s="391" t="s">
        <v>383</v>
      </c>
      <c r="T5" s="391"/>
      <c r="U5" s="391"/>
      <c r="V5" s="391"/>
      <c r="W5" s="392"/>
      <c r="X5" s="392"/>
      <c r="Y5" s="392"/>
      <c r="Z5" s="392"/>
    </row>
    <row r="6" spans="1:26" s="5" customFormat="1">
      <c r="A6" s="371">
        <f>'1-συμβολαια'!A6</f>
        <v>0</v>
      </c>
      <c r="B6" s="389" t="str">
        <f>'1-συμβολαια'!C6</f>
        <v>δάνειο τοκοχρεωλυτικό 1ο [9-4-1974] , [9%]    ΕΞΟΦΛΗΣΗ</v>
      </c>
      <c r="C6" s="390">
        <f>'1-συμβολαια'!D6</f>
        <v>0</v>
      </c>
      <c r="D6" s="303">
        <v>150</v>
      </c>
      <c r="E6" s="303"/>
      <c r="F6" s="303"/>
      <c r="G6" s="303"/>
      <c r="H6" s="303">
        <f t="shared" si="0"/>
        <v>150</v>
      </c>
      <c r="I6" s="286">
        <f t="shared" si="1"/>
        <v>0</v>
      </c>
      <c r="J6" s="286">
        <f t="shared" si="2"/>
        <v>7.5</v>
      </c>
      <c r="K6" s="286">
        <f t="shared" si="3"/>
        <v>7.5</v>
      </c>
      <c r="L6" s="390">
        <f t="shared" si="4"/>
        <v>1.5</v>
      </c>
      <c r="M6" s="390">
        <f t="shared" si="5"/>
        <v>133.5</v>
      </c>
      <c r="N6" s="390">
        <f t="shared" si="6"/>
        <v>150</v>
      </c>
      <c r="O6" s="390">
        <f t="shared" si="7"/>
        <v>16.5</v>
      </c>
      <c r="P6" s="391" t="s">
        <v>380</v>
      </c>
      <c r="Q6" s="391"/>
      <c r="R6" s="391"/>
      <c r="S6" s="391"/>
      <c r="T6" s="391"/>
      <c r="U6" s="391"/>
      <c r="V6" s="391"/>
      <c r="W6" s="392"/>
      <c r="X6" s="392"/>
      <c r="Y6" s="392"/>
      <c r="Z6" s="392"/>
    </row>
    <row r="7" spans="1:26" s="5" customFormat="1">
      <c r="A7" s="371">
        <f>'1-συμβολαια'!A7</f>
        <v>0</v>
      </c>
      <c r="B7" s="389" t="str">
        <f>'1-συμβολαια'!C7</f>
        <v>υποθήκη δανείου 1ο    ΕΞΑΛΕΙΨΗ</v>
      </c>
      <c r="C7" s="390">
        <f>'1-συμβολαια'!D7</f>
        <v>0</v>
      </c>
      <c r="D7" s="303">
        <v>150</v>
      </c>
      <c r="E7" s="303"/>
      <c r="F7" s="303"/>
      <c r="G7" s="303"/>
      <c r="H7" s="303">
        <f t="shared" si="0"/>
        <v>150</v>
      </c>
      <c r="I7" s="286">
        <f t="shared" si="1"/>
        <v>0</v>
      </c>
      <c r="J7" s="286">
        <f t="shared" si="2"/>
        <v>7.5</v>
      </c>
      <c r="K7" s="286">
        <f t="shared" si="3"/>
        <v>7.5</v>
      </c>
      <c r="L7" s="390">
        <f t="shared" si="4"/>
        <v>1.5</v>
      </c>
      <c r="M7" s="390">
        <f t="shared" si="5"/>
        <v>133.5</v>
      </c>
      <c r="N7" s="390">
        <f t="shared" si="6"/>
        <v>150</v>
      </c>
      <c r="O7" s="390">
        <f t="shared" si="7"/>
        <v>16.5</v>
      </c>
      <c r="P7" s="391" t="s">
        <v>380</v>
      </c>
      <c r="Q7" s="391"/>
      <c r="R7" s="391"/>
      <c r="S7" s="391"/>
      <c r="T7" s="391"/>
      <c r="U7" s="391"/>
      <c r="V7" s="391"/>
      <c r="W7" s="392"/>
      <c r="X7" s="392"/>
      <c r="Y7" s="392"/>
      <c r="Z7" s="392"/>
    </row>
    <row r="8" spans="1:26" s="5" customFormat="1">
      <c r="A8" s="371">
        <f>'1-συμβολαια'!A8</f>
        <v>0</v>
      </c>
      <c r="B8" s="389" t="str">
        <f>'1-συμβολαια'!C8</f>
        <v>δανείου 1ο  ΤΟΚΟΙ  {προπληρωθέντες VS υπερβάλλοντες}</v>
      </c>
      <c r="C8" s="390">
        <f>'1-συμβολαια'!D8</f>
        <v>8888</v>
      </c>
      <c r="D8" s="303"/>
      <c r="E8" s="303">
        <v>60</v>
      </c>
      <c r="F8" s="303">
        <v>900</v>
      </c>
      <c r="G8" s="303">
        <f t="shared" si="8"/>
        <v>-211.12</v>
      </c>
      <c r="H8" s="303">
        <f t="shared" si="0"/>
        <v>748.88</v>
      </c>
      <c r="I8" s="286">
        <f t="shared" si="1"/>
        <v>61.999199999999995</v>
      </c>
      <c r="J8" s="286">
        <f t="shared" si="2"/>
        <v>3</v>
      </c>
      <c r="K8" s="286">
        <f t="shared" si="3"/>
        <v>37.444000000000003</v>
      </c>
      <c r="L8" s="390">
        <f t="shared" si="4"/>
        <v>7.4888000000000003</v>
      </c>
      <c r="M8" s="390">
        <f t="shared" si="5"/>
        <v>638.94799999999998</v>
      </c>
      <c r="N8" s="390">
        <f t="shared" si="6"/>
        <v>60</v>
      </c>
      <c r="O8" s="390">
        <f t="shared" si="7"/>
        <v>109.932</v>
      </c>
      <c r="P8" s="391" t="s">
        <v>380</v>
      </c>
      <c r="Q8" s="391" t="s">
        <v>381</v>
      </c>
      <c r="R8" s="391" t="s">
        <v>382</v>
      </c>
      <c r="S8" s="391" t="s">
        <v>383</v>
      </c>
      <c r="T8" s="391"/>
      <c r="U8" s="391"/>
      <c r="V8" s="391"/>
      <c r="W8" s="392"/>
      <c r="X8" s="392"/>
      <c r="Y8" s="392"/>
      <c r="Z8" s="392"/>
    </row>
    <row r="9" spans="1:26" s="5" customFormat="1">
      <c r="A9" s="371">
        <f>'1-συμβολαια'!A9</f>
        <v>0</v>
      </c>
      <c r="B9" s="389" t="str">
        <f>'1-συμβολαια'!C9</f>
        <v>δάνειο τοκοχρεωλυτικό 2ο [9-4-1974] , [12%]   ΕΞΟΦΛΗΣΗ</v>
      </c>
      <c r="C9" s="390">
        <f>'1-συμβολαια'!D9</f>
        <v>0</v>
      </c>
      <c r="D9" s="303">
        <v>150</v>
      </c>
      <c r="E9" s="303"/>
      <c r="F9" s="303"/>
      <c r="G9" s="303"/>
      <c r="H9" s="303">
        <f t="shared" si="0"/>
        <v>150</v>
      </c>
      <c r="I9" s="286">
        <f t="shared" si="1"/>
        <v>0</v>
      </c>
      <c r="J9" s="286">
        <f t="shared" si="2"/>
        <v>7.5</v>
      </c>
      <c r="K9" s="286">
        <f t="shared" si="3"/>
        <v>7.5</v>
      </c>
      <c r="L9" s="390">
        <f t="shared" si="4"/>
        <v>1.5</v>
      </c>
      <c r="M9" s="390">
        <f t="shared" si="5"/>
        <v>133.5</v>
      </c>
      <c r="N9" s="390">
        <f t="shared" si="6"/>
        <v>150</v>
      </c>
      <c r="O9" s="390">
        <f t="shared" si="7"/>
        <v>16.5</v>
      </c>
      <c r="P9" s="391" t="s">
        <v>380</v>
      </c>
      <c r="Q9" s="391"/>
      <c r="R9" s="391"/>
      <c r="S9" s="391"/>
      <c r="T9" s="391"/>
      <c r="U9" s="391"/>
      <c r="V9" s="391"/>
      <c r="W9" s="392"/>
      <c r="X9" s="392"/>
      <c r="Y9" s="392"/>
      <c r="Z9" s="392"/>
    </row>
    <row r="10" spans="1:26" s="5" customFormat="1">
      <c r="A10" s="371">
        <f>'1-συμβολαια'!A10</f>
        <v>0</v>
      </c>
      <c r="B10" s="389" t="str">
        <f>'1-συμβολαια'!C10</f>
        <v>υποθήκη δανείου 2ο    ΕΞΑΛΕΙΨΗ</v>
      </c>
      <c r="C10" s="390">
        <f>'1-συμβολαια'!D10</f>
        <v>0</v>
      </c>
      <c r="D10" s="303">
        <v>150</v>
      </c>
      <c r="E10" s="303"/>
      <c r="F10" s="303"/>
      <c r="G10" s="303"/>
      <c r="H10" s="303">
        <f t="shared" si="0"/>
        <v>150</v>
      </c>
      <c r="I10" s="286">
        <f t="shared" si="1"/>
        <v>0</v>
      </c>
      <c r="J10" s="286">
        <f t="shared" si="2"/>
        <v>7.5</v>
      </c>
      <c r="K10" s="286">
        <f t="shared" si="3"/>
        <v>7.5</v>
      </c>
      <c r="L10" s="390">
        <f t="shared" si="4"/>
        <v>1.5</v>
      </c>
      <c r="M10" s="390">
        <f t="shared" si="5"/>
        <v>133.5</v>
      </c>
      <c r="N10" s="390">
        <f t="shared" si="6"/>
        <v>150</v>
      </c>
      <c r="O10" s="390">
        <f t="shared" si="7"/>
        <v>16.5</v>
      </c>
      <c r="P10" s="391" t="s">
        <v>380</v>
      </c>
      <c r="Q10" s="391"/>
      <c r="R10" s="391"/>
      <c r="S10" s="391"/>
      <c r="T10" s="391"/>
      <c r="U10" s="391"/>
      <c r="V10" s="391"/>
      <c r="W10" s="392"/>
      <c r="X10" s="392"/>
      <c r="Y10" s="392"/>
      <c r="Z10" s="392"/>
    </row>
    <row r="11" spans="1:26" s="5" customFormat="1" ht="12" thickBot="1">
      <c r="A11" s="375">
        <f>'1-συμβολαια'!A11</f>
        <v>0</v>
      </c>
      <c r="B11" s="393" t="str">
        <f>'1-συμβολαια'!C11</f>
        <v>δανείου 2ο  ΤΟΚΟΙ  {προπληρωθέντες VS υπερβάλλοντες}</v>
      </c>
      <c r="C11" s="377">
        <f>'1-συμβολαια'!D11</f>
        <v>11111</v>
      </c>
      <c r="D11" s="378"/>
      <c r="E11" s="378">
        <v>60</v>
      </c>
      <c r="F11" s="378">
        <v>900</v>
      </c>
      <c r="G11" s="378">
        <f t="shared" si="8"/>
        <v>-188.89000000000001</v>
      </c>
      <c r="H11" s="378">
        <f t="shared" si="0"/>
        <v>771.11</v>
      </c>
      <c r="I11" s="378">
        <f t="shared" si="1"/>
        <v>63.999899999999997</v>
      </c>
      <c r="J11" s="378">
        <f t="shared" si="2"/>
        <v>3</v>
      </c>
      <c r="K11" s="378">
        <f t="shared" si="3"/>
        <v>38.555500000000002</v>
      </c>
      <c r="L11" s="377">
        <f t="shared" si="4"/>
        <v>7.7111000000000001</v>
      </c>
      <c r="M11" s="377">
        <f t="shared" si="5"/>
        <v>657.84350000000006</v>
      </c>
      <c r="N11" s="377">
        <f t="shared" si="6"/>
        <v>60</v>
      </c>
      <c r="O11" s="377">
        <f t="shared" si="7"/>
        <v>113.26649999999999</v>
      </c>
      <c r="P11" s="394" t="s">
        <v>380</v>
      </c>
      <c r="Q11" s="394" t="s">
        <v>381</v>
      </c>
      <c r="R11" s="394" t="s">
        <v>382</v>
      </c>
      <c r="S11" s="394" t="s">
        <v>383</v>
      </c>
      <c r="T11" s="394"/>
      <c r="U11" s="394"/>
      <c r="V11" s="394"/>
      <c r="W11" s="395"/>
      <c r="X11" s="395"/>
      <c r="Y11" s="395"/>
      <c r="Z11" s="395"/>
    </row>
    <row r="12" spans="1:26">
      <c r="A12" s="482" t="s">
        <v>54</v>
      </c>
      <c r="B12" s="483"/>
      <c r="C12" s="483"/>
      <c r="D12" s="162">
        <f t="shared" ref="D12:O12" si="9">SUM(D3:D11)</f>
        <v>900</v>
      </c>
      <c r="E12" s="162">
        <f t="shared" si="9"/>
        <v>180</v>
      </c>
      <c r="F12" s="162">
        <f t="shared" si="9"/>
        <v>2700</v>
      </c>
      <c r="G12" s="162">
        <f t="shared" si="9"/>
        <v>-677.79000000000008</v>
      </c>
      <c r="H12" s="162">
        <f t="shared" si="9"/>
        <v>3102.21</v>
      </c>
      <c r="I12" s="162">
        <f t="shared" si="9"/>
        <v>181.99889999999999</v>
      </c>
      <c r="J12" s="162">
        <f t="shared" si="9"/>
        <v>54</v>
      </c>
      <c r="K12" s="162">
        <f t="shared" si="9"/>
        <v>155.1105</v>
      </c>
      <c r="L12" s="162">
        <f t="shared" si="9"/>
        <v>31.022100000000002</v>
      </c>
      <c r="M12" s="162">
        <f t="shared" si="9"/>
        <v>2680.0785000000001</v>
      </c>
      <c r="N12" s="162">
        <f t="shared" si="9"/>
        <v>1080</v>
      </c>
      <c r="O12" s="162">
        <f t="shared" si="9"/>
        <v>422.13150000000002</v>
      </c>
    </row>
    <row r="13" spans="1:26">
      <c r="J13" s="234"/>
      <c r="K13" s="234"/>
      <c r="L13" s="7"/>
      <c r="P13" s="167" t="s">
        <v>370</v>
      </c>
      <c r="Q13" s="134"/>
      <c r="R13" s="134"/>
      <c r="S13" s="134"/>
      <c r="T13" s="134"/>
      <c r="U13" s="134"/>
      <c r="V13" s="134"/>
      <c r="W13" s="134"/>
      <c r="X13" s="134"/>
      <c r="Y13" s="134"/>
    </row>
    <row r="14" spans="1:26">
      <c r="K14" s="234"/>
      <c r="L14" s="7"/>
      <c r="P14" s="144"/>
      <c r="Q14" s="167" t="s">
        <v>371</v>
      </c>
      <c r="R14" s="134"/>
      <c r="S14" s="134"/>
      <c r="T14" s="134"/>
      <c r="U14" s="134"/>
      <c r="V14" s="134"/>
      <c r="W14" s="134"/>
      <c r="X14" s="134"/>
      <c r="Y14" s="144"/>
    </row>
    <row r="15" spans="1:26">
      <c r="P15" s="144"/>
      <c r="Q15" s="144"/>
      <c r="R15" s="134" t="s">
        <v>372</v>
      </c>
      <c r="S15" s="144"/>
      <c r="T15" s="144"/>
      <c r="U15" s="144"/>
      <c r="V15" s="144"/>
      <c r="W15" s="144"/>
      <c r="X15" s="144"/>
      <c r="Y15" s="144"/>
    </row>
    <row r="16" spans="1:26">
      <c r="P16" s="144"/>
      <c r="Q16" s="144"/>
      <c r="R16" s="144"/>
      <c r="S16" s="167" t="s">
        <v>373</v>
      </c>
      <c r="T16" s="144"/>
      <c r="U16" s="144"/>
      <c r="V16" s="144"/>
      <c r="W16" s="144"/>
      <c r="X16" s="144"/>
      <c r="Y16" s="144"/>
    </row>
    <row r="17" spans="2:26">
      <c r="P17" s="144"/>
      <c r="Q17" s="144"/>
      <c r="R17" s="144"/>
      <c r="S17" s="144"/>
      <c r="T17" s="134" t="s">
        <v>374</v>
      </c>
      <c r="U17" s="144"/>
      <c r="V17" s="144"/>
      <c r="W17" s="144"/>
      <c r="X17" s="144"/>
      <c r="Y17" s="144"/>
    </row>
    <row r="18" spans="2:26">
      <c r="P18" s="144"/>
      <c r="Q18" s="144"/>
      <c r="R18" s="134"/>
      <c r="S18" s="134"/>
      <c r="T18" s="144"/>
      <c r="U18" s="167" t="s">
        <v>375</v>
      </c>
      <c r="V18" s="144"/>
      <c r="W18" s="134"/>
      <c r="X18" s="134"/>
      <c r="Y18" s="134"/>
      <c r="Z18" s="134"/>
    </row>
    <row r="19" spans="2:26">
      <c r="P19" s="144"/>
      <c r="Q19" s="144"/>
      <c r="R19" s="134"/>
      <c r="S19" s="134"/>
      <c r="T19" s="144"/>
      <c r="U19" s="144"/>
      <c r="V19" s="134" t="s">
        <v>376</v>
      </c>
      <c r="W19" s="134"/>
      <c r="X19" s="134"/>
      <c r="Y19" s="134"/>
      <c r="Z19" s="144"/>
    </row>
    <row r="20" spans="2:26">
      <c r="P20" s="144"/>
      <c r="Q20" s="144"/>
      <c r="R20" s="144"/>
      <c r="S20" s="134"/>
      <c r="T20" s="144"/>
      <c r="U20" s="144"/>
      <c r="V20" s="144"/>
      <c r="W20" s="144"/>
      <c r="X20" s="144"/>
      <c r="Y20" s="144"/>
      <c r="Z20" s="144"/>
    </row>
    <row r="21" spans="2:26" ht="15.75">
      <c r="B21" s="517" t="s">
        <v>492</v>
      </c>
      <c r="C21" s="517"/>
      <c r="D21" s="517"/>
      <c r="E21" s="517"/>
      <c r="F21" s="517"/>
      <c r="G21" s="517"/>
      <c r="H21" s="517"/>
      <c r="I21" s="517"/>
      <c r="J21" s="517"/>
      <c r="K21" s="517"/>
      <c r="L21" s="517"/>
      <c r="M21" s="517"/>
      <c r="N21" s="517"/>
      <c r="O21" s="517"/>
      <c r="P21" s="517"/>
    </row>
    <row r="22" spans="2:26" ht="15.75">
      <c r="C22" s="532" t="s">
        <v>490</v>
      </c>
      <c r="D22" s="532"/>
      <c r="E22" s="532"/>
      <c r="F22" s="532"/>
      <c r="G22" s="532"/>
      <c r="H22" s="532"/>
      <c r="I22" s="532"/>
      <c r="J22" s="532"/>
      <c r="K22" s="532"/>
      <c r="L22" s="532"/>
      <c r="M22" s="532"/>
      <c r="N22" s="57"/>
      <c r="O22" s="235"/>
      <c r="P22" s="236"/>
      <c r="Q22" s="5"/>
      <c r="R22" s="5"/>
      <c r="S22" s="235"/>
      <c r="T22" s="84"/>
    </row>
    <row r="23" spans="2:26" ht="15.75">
      <c r="C23" s="230"/>
      <c r="D23" s="531" t="s">
        <v>491</v>
      </c>
      <c r="E23" s="531"/>
      <c r="F23" s="531"/>
      <c r="G23" s="531"/>
      <c r="H23" s="531"/>
      <c r="I23" s="531"/>
      <c r="J23" s="531"/>
      <c r="K23" s="531"/>
      <c r="L23" s="531"/>
      <c r="M23" s="57"/>
      <c r="N23" s="57"/>
      <c r="O23" s="235"/>
      <c r="P23" s="358"/>
      <c r="Q23" s="236"/>
      <c r="R23" s="5"/>
      <c r="S23" s="235"/>
      <c r="T23" s="84"/>
    </row>
    <row r="24" spans="2:26" ht="15">
      <c r="L24" s="226"/>
      <c r="M24" s="226"/>
      <c r="N24" s="226"/>
      <c r="O24" s="54"/>
      <c r="P24" s="236"/>
      <c r="Q24" s="236"/>
      <c r="R24" s="5"/>
      <c r="S24" s="5"/>
      <c r="T24" s="84"/>
    </row>
    <row r="25" spans="2:26" ht="15">
      <c r="C25" s="518" t="s">
        <v>59</v>
      </c>
      <c r="D25" s="518"/>
      <c r="E25" s="518"/>
      <c r="F25" s="518"/>
      <c r="G25" s="518"/>
      <c r="H25" s="518"/>
      <c r="L25" s="7"/>
      <c r="M25" s="227"/>
      <c r="N25" s="227"/>
      <c r="O25" s="54"/>
      <c r="P25" s="236"/>
      <c r="Q25" s="236"/>
      <c r="R25" s="5"/>
      <c r="S25" s="5"/>
      <c r="T25" s="84"/>
    </row>
    <row r="26" spans="2:26" ht="15">
      <c r="H26" s="3"/>
      <c r="J26" s="3"/>
      <c r="K26" s="3"/>
      <c r="L26" s="226"/>
      <c r="M26" s="226"/>
      <c r="N26" s="226"/>
      <c r="O26" s="54"/>
      <c r="P26" s="396"/>
      <c r="Q26" s="236"/>
      <c r="R26" s="5"/>
      <c r="S26" s="5"/>
      <c r="T26" s="84"/>
      <c r="U26" s="3"/>
      <c r="V26" s="3"/>
      <c r="W26" s="3"/>
      <c r="X26" s="3"/>
    </row>
    <row r="27" spans="2:26">
      <c r="D27" s="3"/>
      <c r="H27" s="3"/>
      <c r="J27" s="3"/>
      <c r="K27" s="3"/>
      <c r="L27" s="227"/>
      <c r="M27" s="227"/>
      <c r="N27" s="227"/>
      <c r="O27" s="54"/>
      <c r="P27" s="5"/>
      <c r="Q27" s="5"/>
      <c r="R27" s="5"/>
      <c r="S27" s="5"/>
      <c r="T27" s="84"/>
      <c r="U27" s="3"/>
      <c r="V27" s="3"/>
      <c r="W27" s="3"/>
      <c r="X27" s="3"/>
    </row>
    <row r="28" spans="2:26" ht="12.75">
      <c r="B28" s="231" t="s">
        <v>377</v>
      </c>
      <c r="H28" s="3"/>
      <c r="J28" s="3"/>
      <c r="K28" s="3"/>
      <c r="O28" s="54"/>
      <c r="P28" s="5"/>
      <c r="Q28" s="5"/>
      <c r="R28" s="5"/>
      <c r="S28" s="5"/>
      <c r="T28" s="84"/>
      <c r="U28" s="3"/>
      <c r="V28" s="3"/>
      <c r="W28" s="3"/>
      <c r="X28" s="3"/>
    </row>
    <row r="29" spans="2:26" ht="12.75">
      <c r="B29" s="232" t="s">
        <v>378</v>
      </c>
      <c r="H29" s="54"/>
      <c r="J29" s="54"/>
      <c r="K29" s="54"/>
      <c r="O29" s="54"/>
      <c r="P29" s="5"/>
      <c r="Q29" s="5"/>
      <c r="R29" s="5"/>
      <c r="S29" s="5"/>
      <c r="T29" s="84"/>
    </row>
    <row r="30" spans="2:26" ht="15.75">
      <c r="B30" s="233" t="s">
        <v>379</v>
      </c>
      <c r="H30" s="54"/>
      <c r="I30" s="54"/>
      <c r="J30" s="54"/>
      <c r="K30" s="54"/>
      <c r="O30" s="54"/>
      <c r="P30" s="5"/>
      <c r="Q30" s="5"/>
      <c r="R30" s="5"/>
      <c r="S30" s="5"/>
      <c r="T30" s="84"/>
    </row>
    <row r="31" spans="2:26" ht="15">
      <c r="B31" s="91"/>
      <c r="C31" s="4"/>
      <c r="D31" s="54"/>
      <c r="E31" s="4"/>
      <c r="F31" s="4"/>
      <c r="G31" s="4"/>
      <c r="H31" s="54"/>
      <c r="I31" s="54"/>
      <c r="J31" s="54"/>
      <c r="K31" s="54"/>
      <c r="O31" s="54"/>
      <c r="P31" s="237"/>
      <c r="Q31" s="236"/>
      <c r="R31" s="5"/>
      <c r="S31" s="5"/>
      <c r="T31" s="84"/>
    </row>
    <row r="32" spans="2:26" ht="15">
      <c r="B32" s="91"/>
      <c r="C32" s="4"/>
      <c r="D32" s="54"/>
      <c r="E32" s="4"/>
      <c r="F32" s="4"/>
      <c r="G32" s="4"/>
      <c r="H32" s="54"/>
      <c r="I32" s="54"/>
      <c r="J32" s="54"/>
      <c r="K32" s="54"/>
      <c r="O32" s="54"/>
      <c r="P32" s="237"/>
      <c r="Q32" s="236"/>
      <c r="R32" s="5"/>
      <c r="S32" s="5"/>
      <c r="T32" s="84"/>
    </row>
    <row r="33" spans="2:20" ht="15">
      <c r="B33" s="91"/>
      <c r="C33" s="4"/>
      <c r="D33" s="54"/>
      <c r="E33" s="4"/>
      <c r="F33" s="4"/>
      <c r="G33" s="4"/>
      <c r="H33" s="54"/>
      <c r="I33" s="54"/>
      <c r="J33" s="54"/>
      <c r="K33" s="54"/>
      <c r="O33" s="235"/>
      <c r="P33" s="236"/>
      <c r="Q33" s="236"/>
      <c r="R33" s="5"/>
      <c r="S33" s="235"/>
      <c r="T33" s="84"/>
    </row>
    <row r="34" spans="2:20">
      <c r="B34" s="91"/>
      <c r="C34" s="4"/>
      <c r="D34" s="54"/>
      <c r="E34" s="4"/>
      <c r="F34" s="4"/>
      <c r="G34" s="4"/>
      <c r="H34" s="54"/>
      <c r="I34" s="54"/>
      <c r="J34" s="54"/>
      <c r="K34" s="54"/>
      <c r="O34" s="7"/>
      <c r="P34" s="5"/>
      <c r="Q34" s="5"/>
      <c r="R34" s="5"/>
      <c r="S34" s="5"/>
    </row>
    <row r="35" spans="2:20">
      <c r="C35" s="306"/>
      <c r="E35" s="7"/>
      <c r="F35" s="7"/>
      <c r="G35" s="7"/>
      <c r="K35" s="306"/>
      <c r="L35" s="7"/>
      <c r="M35" s="7"/>
      <c r="N35" s="7"/>
      <c r="O35" s="7"/>
      <c r="P35" s="7"/>
      <c r="Q35" s="5"/>
      <c r="R35" s="5"/>
      <c r="S35" s="5"/>
    </row>
    <row r="36" spans="2:20">
      <c r="C36" s="306"/>
      <c r="E36" s="7"/>
      <c r="F36" s="7"/>
      <c r="G36" s="7"/>
      <c r="K36" s="2"/>
      <c r="L36" s="7"/>
      <c r="M36" s="7"/>
      <c r="N36" s="7"/>
      <c r="O36" s="7"/>
      <c r="P36" s="7"/>
      <c r="Q36" s="5"/>
      <c r="R36" s="5"/>
      <c r="S36" s="5"/>
    </row>
    <row r="37" spans="2:20">
      <c r="C37" s="306"/>
      <c r="E37" s="7"/>
      <c r="F37" s="7"/>
      <c r="G37" s="7"/>
      <c r="K37" s="2"/>
      <c r="L37" s="7"/>
      <c r="M37" s="7"/>
      <c r="N37" s="7"/>
      <c r="O37" s="7"/>
      <c r="P37" s="7"/>
    </row>
    <row r="38" spans="2:20">
      <c r="C38" s="306"/>
      <c r="E38" s="7"/>
      <c r="F38" s="7"/>
      <c r="G38" s="7"/>
      <c r="K38" s="2"/>
      <c r="L38" s="7"/>
      <c r="M38" s="7"/>
      <c r="N38" s="7"/>
      <c r="O38" s="7"/>
      <c r="P38" s="7"/>
    </row>
    <row r="39" spans="2:20">
      <c r="C39" s="306"/>
      <c r="E39" s="7"/>
      <c r="F39" s="7"/>
      <c r="G39" s="7"/>
      <c r="K39" s="2"/>
      <c r="L39" s="7"/>
      <c r="M39" s="7"/>
      <c r="N39" s="7"/>
      <c r="O39" s="7"/>
      <c r="P39" s="234"/>
    </row>
    <row r="40" spans="2:20">
      <c r="C40" s="306"/>
      <c r="E40" s="7"/>
      <c r="F40" s="7"/>
      <c r="G40" s="7"/>
      <c r="K40" s="2"/>
      <c r="L40" s="7"/>
      <c r="M40" s="7"/>
      <c r="N40" s="7"/>
      <c r="O40" s="7"/>
      <c r="P40" s="234"/>
    </row>
    <row r="41" spans="2:20">
      <c r="C41" s="306"/>
      <c r="E41" s="7"/>
      <c r="F41" s="7"/>
      <c r="G41" s="7"/>
      <c r="K41" s="306"/>
      <c r="L41" s="7"/>
      <c r="M41" s="7"/>
      <c r="N41" s="7"/>
      <c r="O41" s="7"/>
      <c r="P41" s="7"/>
    </row>
    <row r="42" spans="2:20">
      <c r="C42" s="306"/>
      <c r="E42" s="7"/>
      <c r="F42" s="7"/>
      <c r="G42" s="7"/>
      <c r="K42" s="2"/>
      <c r="L42" s="7"/>
      <c r="M42" s="7"/>
      <c r="N42" s="7"/>
      <c r="O42" s="7"/>
      <c r="P42" s="7"/>
    </row>
    <row r="43" spans="2:20">
      <c r="C43" s="306"/>
      <c r="E43" s="7"/>
      <c r="F43" s="7"/>
      <c r="G43" s="7"/>
      <c r="K43" s="2"/>
      <c r="L43" s="7"/>
      <c r="M43" s="7"/>
      <c r="N43" s="7"/>
      <c r="O43" s="7"/>
      <c r="P43" s="7"/>
    </row>
    <row r="44" spans="2:20">
      <c r="C44" s="306"/>
      <c r="E44" s="7"/>
      <c r="F44" s="7"/>
      <c r="G44" s="7"/>
      <c r="K44" s="2"/>
      <c r="L44" s="7"/>
      <c r="M44" s="7"/>
      <c r="N44" s="7"/>
      <c r="O44" s="7"/>
      <c r="P44" s="7"/>
    </row>
    <row r="45" spans="2:20">
      <c r="C45" s="306"/>
      <c r="E45" s="7"/>
      <c r="F45" s="7"/>
      <c r="G45" s="7"/>
      <c r="K45" s="2"/>
      <c r="L45" s="7"/>
      <c r="M45" s="7"/>
      <c r="N45" s="7"/>
      <c r="O45" s="7"/>
      <c r="P45" s="7"/>
    </row>
    <row r="46" spans="2:20">
      <c r="C46" s="306"/>
      <c r="E46" s="7"/>
      <c r="F46" s="7"/>
      <c r="G46" s="7"/>
      <c r="K46" s="2"/>
      <c r="L46" s="7"/>
      <c r="M46" s="7"/>
      <c r="N46" s="7"/>
      <c r="O46" s="7"/>
      <c r="P46" s="7"/>
    </row>
    <row r="47" spans="2:20">
      <c r="C47" s="306"/>
      <c r="E47" s="7"/>
      <c r="F47" s="7"/>
      <c r="G47" s="7"/>
      <c r="K47" s="306"/>
      <c r="L47" s="7"/>
      <c r="M47" s="7"/>
      <c r="N47" s="7"/>
      <c r="O47" s="7"/>
      <c r="P47" s="7"/>
    </row>
    <row r="48" spans="2:20">
      <c r="C48" s="306"/>
      <c r="E48" s="7"/>
      <c r="F48" s="7"/>
      <c r="G48" s="7"/>
      <c r="K48" s="2"/>
      <c r="L48" s="7"/>
      <c r="M48" s="7"/>
      <c r="N48" s="7"/>
      <c r="O48" s="7"/>
      <c r="P48" s="7"/>
    </row>
    <row r="49" spans="3:16">
      <c r="C49" s="306"/>
      <c r="E49" s="7"/>
      <c r="F49" s="7"/>
      <c r="G49" s="7"/>
      <c r="K49" s="2"/>
      <c r="L49" s="7"/>
      <c r="M49" s="7"/>
      <c r="N49" s="7"/>
      <c r="O49" s="7"/>
      <c r="P49" s="7"/>
    </row>
    <row r="50" spans="3:16">
      <c r="H50" s="2"/>
      <c r="K50" s="2"/>
      <c r="M50" s="7"/>
      <c r="N50" s="7"/>
      <c r="O50" s="7"/>
      <c r="P50" s="7"/>
    </row>
    <row r="51" spans="3:16">
      <c r="H51" s="2"/>
      <c r="I51" s="2"/>
      <c r="L51" s="7"/>
      <c r="M51" s="7"/>
    </row>
    <row r="52" spans="3:16">
      <c r="H52" s="2"/>
      <c r="I52" s="2"/>
      <c r="L52" s="7"/>
      <c r="M52" s="7"/>
    </row>
  </sheetData>
  <mergeCells count="12">
    <mergeCell ref="P1:Z2"/>
    <mergeCell ref="B21:P21"/>
    <mergeCell ref="C25:H25"/>
    <mergeCell ref="D1:L1"/>
    <mergeCell ref="A12:C12"/>
    <mergeCell ref="A1:A2"/>
    <mergeCell ref="B1:B2"/>
    <mergeCell ref="C1:C2"/>
    <mergeCell ref="M1:N1"/>
    <mergeCell ref="O1:O2"/>
    <mergeCell ref="D23:L23"/>
    <mergeCell ref="C22:M2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8"/>
  <sheetViews>
    <sheetView workbookViewId="0">
      <pane ySplit="2" topLeftCell="A3" activePane="bottomLeft" state="frozen"/>
      <selection pane="bottomLeft" activeCell="C34" sqref="C34"/>
    </sheetView>
  </sheetViews>
  <sheetFormatPr defaultRowHeight="11.25"/>
  <cols>
    <col min="1" max="1" width="11.5703125" style="3" bestFit="1" customWidth="1"/>
    <col min="2" max="2" width="52.28515625" style="88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42" t="s">
        <v>1</v>
      </c>
      <c r="B1" s="548" t="s">
        <v>0</v>
      </c>
      <c r="C1" s="550" t="s">
        <v>83</v>
      </c>
      <c r="D1" s="544" t="s">
        <v>3</v>
      </c>
      <c r="E1" s="545"/>
      <c r="F1" s="546" t="s">
        <v>495</v>
      </c>
      <c r="G1" s="547"/>
      <c r="H1" s="533" t="s">
        <v>29</v>
      </c>
      <c r="I1" s="534"/>
      <c r="J1" s="534"/>
      <c r="K1" s="534"/>
      <c r="L1" s="534"/>
      <c r="M1" s="534"/>
      <c r="N1" s="535"/>
    </row>
    <row r="2" spans="1:14" s="8" customFormat="1" ht="23.25" customHeight="1" thickBot="1">
      <c r="A2" s="543"/>
      <c r="B2" s="549"/>
      <c r="C2" s="551"/>
      <c r="D2" s="44"/>
      <c r="E2" s="55" t="s">
        <v>488</v>
      </c>
      <c r="F2" s="331">
        <v>100</v>
      </c>
      <c r="G2" s="98" t="s">
        <v>487</v>
      </c>
      <c r="H2" s="536"/>
      <c r="I2" s="537"/>
      <c r="J2" s="537"/>
      <c r="K2" s="537"/>
      <c r="L2" s="537"/>
      <c r="M2" s="537"/>
      <c r="N2" s="538"/>
    </row>
    <row r="3" spans="1:14" s="143" customFormat="1" ht="15">
      <c r="A3" s="402" t="str">
        <f>'1-συμβολαια'!A3</f>
        <v>2ο</v>
      </c>
      <c r="B3" s="397" t="str">
        <f>'1-συμβολαια'!C3</f>
        <v>υποθήκη 1.627 δανείου ΕΞΑΛΕΙΨΗ</v>
      </c>
      <c r="C3" s="398">
        <f>'1-συμβολαια'!D3</f>
        <v>0</v>
      </c>
      <c r="D3" s="399">
        <v>2</v>
      </c>
      <c r="E3" s="399">
        <v>2</v>
      </c>
      <c r="F3" s="400">
        <f t="shared" ref="F3:F11" si="0">(D3-1)*60</f>
        <v>60</v>
      </c>
      <c r="G3" s="400">
        <f t="shared" ref="G3" si="1">(E3-1)*60</f>
        <v>60</v>
      </c>
      <c r="H3" s="391" t="s">
        <v>215</v>
      </c>
      <c r="I3" s="391"/>
      <c r="J3" s="391"/>
      <c r="K3" s="401"/>
      <c r="L3" s="401"/>
      <c r="M3" s="401"/>
      <c r="N3" s="401"/>
    </row>
    <row r="4" spans="1:14" s="143" customFormat="1" ht="15">
      <c r="A4" s="402">
        <f>'1-συμβολαια'!A4</f>
        <v>0</v>
      </c>
      <c r="B4" s="397" t="str">
        <f>'1-συμβολαια'!C4</f>
        <v>δάνειο τοκοχρεωλυτικό 1.627 … ΕΞΟΦΛΗΣΗ</v>
      </c>
      <c r="C4" s="398">
        <f>'1-συμβολαια'!D4</f>
        <v>0</v>
      </c>
      <c r="D4" s="399">
        <v>2</v>
      </c>
      <c r="E4" s="399"/>
      <c r="F4" s="400">
        <f t="shared" si="0"/>
        <v>60</v>
      </c>
      <c r="G4" s="400"/>
      <c r="H4" s="391" t="s">
        <v>215</v>
      </c>
      <c r="I4" s="391" t="s">
        <v>122</v>
      </c>
      <c r="J4" s="391"/>
      <c r="K4" s="401"/>
      <c r="L4" s="401"/>
      <c r="M4" s="401"/>
      <c r="N4" s="401"/>
    </row>
    <row r="5" spans="1:14" s="143" customFormat="1" ht="15">
      <c r="A5" s="402">
        <f>'1-συμβολαια'!A5</f>
        <v>0</v>
      </c>
      <c r="B5" s="397" t="str">
        <f>'1-συμβολαια'!C5</f>
        <v>δανείου 1.627κ ΤΟΚΟΙ  {προπληρωθέντες VS υπερβάλλοντες}</v>
      </c>
      <c r="C5" s="398">
        <f>'1-συμβολαια'!D5</f>
        <v>2222</v>
      </c>
      <c r="D5" s="399">
        <v>2</v>
      </c>
      <c r="E5" s="399"/>
      <c r="F5" s="400">
        <f t="shared" si="0"/>
        <v>60</v>
      </c>
      <c r="G5" s="400"/>
      <c r="H5" s="391" t="s">
        <v>215</v>
      </c>
      <c r="I5" s="391" t="s">
        <v>122</v>
      </c>
      <c r="J5" s="391"/>
      <c r="K5" s="401"/>
      <c r="L5" s="401"/>
      <c r="M5" s="401"/>
      <c r="N5" s="401"/>
    </row>
    <row r="6" spans="1:14" s="143" customFormat="1" ht="15">
      <c r="A6" s="402">
        <f>'1-συμβολαια'!A6</f>
        <v>0</v>
      </c>
      <c r="B6" s="397" t="str">
        <f>'1-συμβολαια'!C6</f>
        <v>δάνειο τοκοχρεωλυτικό 1ο [9-4-1974] , [9%]    ΕΞΟΦΛΗΣΗ</v>
      </c>
      <c r="C6" s="398">
        <f>'1-συμβολαια'!D6</f>
        <v>0</v>
      </c>
      <c r="D6" s="399">
        <v>2</v>
      </c>
      <c r="E6" s="399"/>
      <c r="F6" s="400">
        <f t="shared" si="0"/>
        <v>60</v>
      </c>
      <c r="G6" s="400"/>
      <c r="H6" s="391" t="s">
        <v>215</v>
      </c>
      <c r="I6" s="391" t="s">
        <v>122</v>
      </c>
      <c r="J6" s="391"/>
      <c r="K6" s="401"/>
      <c r="L6" s="401"/>
      <c r="M6" s="401"/>
      <c r="N6" s="401"/>
    </row>
    <row r="7" spans="1:14" s="143" customFormat="1" ht="15">
      <c r="A7" s="402">
        <f>'1-συμβολαια'!A7</f>
        <v>0</v>
      </c>
      <c r="B7" s="397" t="str">
        <f>'1-συμβολαια'!C7</f>
        <v>υποθήκη δανείου 1ο    ΕΞΑΛΕΙΨΗ</v>
      </c>
      <c r="C7" s="398">
        <f>'1-συμβολαια'!D7</f>
        <v>0</v>
      </c>
      <c r="D7" s="399">
        <v>2</v>
      </c>
      <c r="E7" s="399"/>
      <c r="F7" s="400">
        <f t="shared" si="0"/>
        <v>60</v>
      </c>
      <c r="G7" s="400"/>
      <c r="H7" s="391" t="s">
        <v>215</v>
      </c>
      <c r="I7" s="391" t="s">
        <v>122</v>
      </c>
      <c r="J7" s="391"/>
      <c r="K7" s="401"/>
      <c r="L7" s="401"/>
      <c r="M7" s="401"/>
      <c r="N7" s="401"/>
    </row>
    <row r="8" spans="1:14" s="143" customFormat="1" ht="15">
      <c r="A8" s="402">
        <f>'1-συμβολαια'!A8</f>
        <v>0</v>
      </c>
      <c r="B8" s="397" t="str">
        <f>'1-συμβολαια'!C8</f>
        <v>δανείου 1ο  ΤΟΚΟΙ  {προπληρωθέντες VS υπερβάλλοντες}</v>
      </c>
      <c r="C8" s="398">
        <f>'1-συμβολαια'!D8</f>
        <v>8888</v>
      </c>
      <c r="D8" s="399">
        <v>2</v>
      </c>
      <c r="E8" s="399"/>
      <c r="F8" s="400">
        <f t="shared" si="0"/>
        <v>60</v>
      </c>
      <c r="G8" s="400"/>
      <c r="H8" s="391" t="s">
        <v>215</v>
      </c>
      <c r="I8" s="391" t="s">
        <v>122</v>
      </c>
      <c r="J8" s="391"/>
      <c r="K8" s="401"/>
      <c r="L8" s="401"/>
      <c r="M8" s="401"/>
      <c r="N8" s="401"/>
    </row>
    <row r="9" spans="1:14" s="143" customFormat="1" ht="15">
      <c r="A9" s="402">
        <f>'1-συμβολαια'!A9</f>
        <v>0</v>
      </c>
      <c r="B9" s="397" t="str">
        <f>'1-συμβολαια'!C9</f>
        <v>δάνειο τοκοχρεωλυτικό 2ο [9-4-1974] , [12%]   ΕΞΟΦΛΗΣΗ</v>
      </c>
      <c r="C9" s="398">
        <f>'1-συμβολαια'!D9</f>
        <v>0</v>
      </c>
      <c r="D9" s="399">
        <v>2</v>
      </c>
      <c r="E9" s="399"/>
      <c r="F9" s="400">
        <f t="shared" si="0"/>
        <v>60</v>
      </c>
      <c r="G9" s="400"/>
      <c r="H9" s="391" t="s">
        <v>215</v>
      </c>
      <c r="I9" s="391" t="s">
        <v>122</v>
      </c>
      <c r="J9" s="391"/>
      <c r="K9" s="401"/>
      <c r="L9" s="401"/>
      <c r="M9" s="401"/>
      <c r="N9" s="401"/>
    </row>
    <row r="10" spans="1:14" s="143" customFormat="1" ht="15">
      <c r="A10" s="402">
        <f>'1-συμβολαια'!A10</f>
        <v>0</v>
      </c>
      <c r="B10" s="397" t="str">
        <f>'1-συμβολαια'!C10</f>
        <v>υποθήκη δανείου 2ο    ΕΞΑΛΕΙΨΗ</v>
      </c>
      <c r="C10" s="398">
        <f>'1-συμβολαια'!D10</f>
        <v>0</v>
      </c>
      <c r="D10" s="399">
        <v>2</v>
      </c>
      <c r="E10" s="399"/>
      <c r="F10" s="400">
        <f t="shared" si="0"/>
        <v>60</v>
      </c>
      <c r="G10" s="400"/>
      <c r="H10" s="391" t="s">
        <v>215</v>
      </c>
      <c r="I10" s="391" t="s">
        <v>122</v>
      </c>
      <c r="J10" s="391"/>
      <c r="K10" s="401"/>
      <c r="L10" s="401"/>
      <c r="M10" s="401"/>
      <c r="N10" s="401"/>
    </row>
    <row r="11" spans="1:14" s="143" customFormat="1" ht="15.75" thickBot="1">
      <c r="A11" s="403">
        <f>'1-συμβολαια'!A11</f>
        <v>0</v>
      </c>
      <c r="B11" s="404" t="str">
        <f>'1-συμβολαια'!C11</f>
        <v>δανείου 2ο  ΤΟΚΟΙ  {προπληρωθέντες VS υπερβάλλοντες}</v>
      </c>
      <c r="C11" s="405">
        <f>'1-συμβολαια'!D11</f>
        <v>11111</v>
      </c>
      <c r="D11" s="406">
        <v>2</v>
      </c>
      <c r="E11" s="406"/>
      <c r="F11" s="407">
        <f t="shared" si="0"/>
        <v>60</v>
      </c>
      <c r="G11" s="407"/>
      <c r="H11" s="394" t="s">
        <v>215</v>
      </c>
      <c r="I11" s="394" t="s">
        <v>122</v>
      </c>
      <c r="J11" s="394"/>
      <c r="K11" s="408"/>
      <c r="L11" s="408"/>
      <c r="M11" s="408"/>
      <c r="N11" s="408"/>
    </row>
    <row r="12" spans="1:14" ht="15.75">
      <c r="A12" s="539" t="s">
        <v>58</v>
      </c>
      <c r="B12" s="540"/>
      <c r="C12" s="540"/>
      <c r="D12" s="540"/>
      <c r="E12" s="541"/>
      <c r="F12" s="307">
        <f>SUM(F3:F11)</f>
        <v>540</v>
      </c>
      <c r="G12" s="307">
        <f>SUM(G3:G11)</f>
        <v>60</v>
      </c>
    </row>
    <row r="13" spans="1:14" ht="15.75">
      <c r="H13" s="145" t="s">
        <v>131</v>
      </c>
      <c r="I13" s="146"/>
      <c r="J13" s="146"/>
      <c r="K13" s="146"/>
      <c r="L13" s="146"/>
      <c r="M13" s="146"/>
    </row>
    <row r="14" spans="1:14" ht="15.75">
      <c r="I14" s="146" t="s">
        <v>132</v>
      </c>
      <c r="J14" s="146"/>
      <c r="K14" s="146"/>
      <c r="L14" s="146"/>
      <c r="M14" s="84"/>
    </row>
    <row r="15" spans="1:14" ht="15.75">
      <c r="J15" s="145" t="s">
        <v>133</v>
      </c>
    </row>
    <row r="16" spans="1:14">
      <c r="A16" s="2"/>
    </row>
    <row r="17" spans="2:12" ht="15.75">
      <c r="B17" s="325" t="s">
        <v>494</v>
      </c>
    </row>
    <row r="18" spans="2:12" ht="15.75">
      <c r="B18" s="3"/>
      <c r="C18" s="238" t="s">
        <v>59</v>
      </c>
      <c r="D18" s="3"/>
      <c r="H18" s="2"/>
      <c r="I18" s="2"/>
      <c r="J18" s="2"/>
    </row>
    <row r="20" spans="2:12">
      <c r="B20" s="137"/>
    </row>
    <row r="21" spans="2:12">
      <c r="B21" s="138"/>
    </row>
    <row r="23" spans="2:12">
      <c r="F23" s="7"/>
      <c r="G23" s="7"/>
      <c r="H23" s="7"/>
      <c r="I23" s="7"/>
      <c r="J23" s="7"/>
      <c r="K23" s="7"/>
      <c r="L23" s="7"/>
    </row>
    <row r="24" spans="2:12"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  <row r="37" spans="6:12">
      <c r="F37" s="7"/>
      <c r="G37" s="7"/>
      <c r="H37" s="7"/>
      <c r="I37" s="7"/>
      <c r="J37" s="7"/>
      <c r="K37" s="7"/>
      <c r="L37" s="7"/>
    </row>
    <row r="38" spans="6:12">
      <c r="F38" s="7"/>
      <c r="G38" s="7"/>
      <c r="H38" s="7"/>
      <c r="I38" s="7"/>
      <c r="J38" s="7"/>
      <c r="K38" s="7"/>
      <c r="L38" s="7"/>
    </row>
  </sheetData>
  <mergeCells count="7">
    <mergeCell ref="H1:N2"/>
    <mergeCell ref="A12:E12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43"/>
  <sheetViews>
    <sheetView workbookViewId="0">
      <pane ySplit="2" topLeftCell="A3" activePane="bottomLeft" state="frozen"/>
      <selection pane="bottomLeft" activeCell="D5" sqref="D5"/>
    </sheetView>
  </sheetViews>
  <sheetFormatPr defaultRowHeight="11.25"/>
  <cols>
    <col min="1" max="1" width="7.28515625" style="7" bestFit="1" customWidth="1"/>
    <col min="2" max="2" width="42.140625" style="90" customWidth="1"/>
    <col min="3" max="3" width="9.42578125" style="7" bestFit="1" customWidth="1"/>
    <col min="4" max="4" width="17.7109375" style="7" bestFit="1" customWidth="1"/>
    <col min="5" max="5" width="29.7109375" style="7" bestFit="1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84" t="s">
        <v>1</v>
      </c>
      <c r="B1" s="559" t="s">
        <v>0</v>
      </c>
      <c r="C1" s="561" t="s">
        <v>11</v>
      </c>
      <c r="D1" s="561"/>
      <c r="E1" s="561"/>
      <c r="F1" s="561"/>
      <c r="G1" s="561"/>
      <c r="H1" s="562" t="s">
        <v>12</v>
      </c>
      <c r="I1" s="562"/>
      <c r="J1" s="562"/>
      <c r="K1" s="562"/>
      <c r="L1" s="562"/>
      <c r="M1" s="562"/>
      <c r="N1" s="562"/>
      <c r="O1" s="565" t="s">
        <v>84</v>
      </c>
      <c r="P1" s="563" t="s">
        <v>216</v>
      </c>
      <c r="Q1" s="552" t="s">
        <v>29</v>
      </c>
      <c r="R1" s="553"/>
      <c r="S1" s="553"/>
      <c r="T1" s="553"/>
      <c r="U1" s="554"/>
    </row>
    <row r="2" spans="1:24" ht="24" customHeight="1" thickBot="1">
      <c r="A2" s="485"/>
      <c r="B2" s="560"/>
      <c r="C2" s="315" t="s">
        <v>45</v>
      </c>
      <c r="D2" s="315" t="s">
        <v>46</v>
      </c>
      <c r="E2" s="315" t="s">
        <v>47</v>
      </c>
      <c r="F2" s="315" t="s">
        <v>48</v>
      </c>
      <c r="G2" s="35" t="s">
        <v>49</v>
      </c>
      <c r="H2" s="315" t="s">
        <v>45</v>
      </c>
      <c r="I2" s="315" t="s">
        <v>46</v>
      </c>
      <c r="J2" s="315" t="s">
        <v>47</v>
      </c>
      <c r="K2" s="315" t="s">
        <v>48</v>
      </c>
      <c r="L2" s="315" t="s">
        <v>49</v>
      </c>
      <c r="M2" s="315" t="s">
        <v>50</v>
      </c>
      <c r="N2" s="36" t="s">
        <v>51</v>
      </c>
      <c r="O2" s="566"/>
      <c r="P2" s="564"/>
      <c r="Q2" s="555"/>
      <c r="R2" s="556"/>
      <c r="S2" s="556"/>
      <c r="T2" s="556"/>
      <c r="U2" s="557"/>
    </row>
    <row r="3" spans="1:24" s="5" customFormat="1">
      <c r="A3" s="371" t="str">
        <f>'1-συμβολαια'!A3</f>
        <v>2ο</v>
      </c>
      <c r="B3" s="389" t="str">
        <f>'1-συμβολαια'!C3</f>
        <v>υποθήκη 1.627 δανείου ΕΞΑΛΕΙΨΗ</v>
      </c>
      <c r="C3" s="289">
        <v>2</v>
      </c>
      <c r="D3" s="289" t="s">
        <v>521</v>
      </c>
      <c r="E3" s="289" t="s">
        <v>521</v>
      </c>
      <c r="F3" s="289"/>
      <c r="G3" s="289"/>
      <c r="H3" s="289">
        <v>1</v>
      </c>
      <c r="I3" s="289" t="s">
        <v>519</v>
      </c>
      <c r="J3" s="289"/>
      <c r="K3" s="289"/>
      <c r="L3" s="289"/>
      <c r="M3" s="289"/>
      <c r="N3" s="289"/>
      <c r="O3" s="285"/>
      <c r="P3" s="303">
        <f>O3*('2-δικαιώμ'!N3+'3-φύλλα2α'!F3)</f>
        <v>0</v>
      </c>
      <c r="Q3" s="391"/>
      <c r="R3" s="391"/>
      <c r="S3" s="391"/>
      <c r="T3" s="391"/>
      <c r="U3" s="392"/>
    </row>
    <row r="4" spans="1:24" s="5" customFormat="1">
      <c r="A4" s="371">
        <f>'1-συμβολαια'!A4</f>
        <v>0</v>
      </c>
      <c r="B4" s="389" t="str">
        <f>'1-συμβολαια'!C4</f>
        <v>δάνειο τοκοχρεωλυτικό 1.627 … ΕΞΟΦΛΗΣΗ</v>
      </c>
      <c r="C4" s="289">
        <v>2</v>
      </c>
      <c r="D4" s="289" t="s">
        <v>521</v>
      </c>
      <c r="E4" s="289" t="s">
        <v>521</v>
      </c>
      <c r="F4" s="289"/>
      <c r="G4" s="289"/>
      <c r="H4" s="289">
        <v>1</v>
      </c>
      <c r="I4" s="289" t="s">
        <v>519</v>
      </c>
      <c r="J4" s="289"/>
      <c r="K4" s="289"/>
      <c r="L4" s="289"/>
      <c r="M4" s="289"/>
      <c r="N4" s="289"/>
      <c r="O4" s="285"/>
      <c r="P4" s="303">
        <f>O4*('2-δικαιώμ'!N4+'3-φύλλα2α'!F4)</f>
        <v>0</v>
      </c>
      <c r="Q4" s="391"/>
      <c r="R4" s="391"/>
      <c r="S4" s="391"/>
      <c r="T4" s="391"/>
      <c r="U4" s="392"/>
    </row>
    <row r="5" spans="1:24" s="5" customFormat="1">
      <c r="A5" s="371">
        <f>'1-συμβολαια'!A5</f>
        <v>0</v>
      </c>
      <c r="B5" s="389" t="str">
        <f>'1-συμβολαια'!C5</f>
        <v>δανείου 1.627κ ΤΟΚΟΙ  {προπληρωθέντες VS υπερβάλλοντες}</v>
      </c>
      <c r="C5" s="289">
        <v>2</v>
      </c>
      <c r="D5" s="289" t="s">
        <v>521</v>
      </c>
      <c r="E5" s="289" t="s">
        <v>521</v>
      </c>
      <c r="F5" s="289"/>
      <c r="G5" s="289"/>
      <c r="H5" s="289">
        <v>1</v>
      </c>
      <c r="I5" s="289" t="s">
        <v>519</v>
      </c>
      <c r="J5" s="289"/>
      <c r="K5" s="289"/>
      <c r="L5" s="289"/>
      <c r="M5" s="289"/>
      <c r="N5" s="289"/>
      <c r="O5" s="285"/>
      <c r="P5" s="303">
        <f>O5*('2-δικαιώμ'!N5+'3-φύλλα2α'!F5)</f>
        <v>0</v>
      </c>
      <c r="Q5" s="391"/>
      <c r="R5" s="391"/>
      <c r="S5" s="391"/>
      <c r="T5" s="391"/>
      <c r="U5" s="392"/>
    </row>
    <row r="6" spans="1:24" s="5" customFormat="1">
      <c r="A6" s="371">
        <f>'1-συμβολαια'!A6</f>
        <v>0</v>
      </c>
      <c r="B6" s="389" t="str">
        <f>'1-συμβολαια'!C6</f>
        <v>δάνειο τοκοχρεωλυτικό 1ο [9-4-1974] , [9%]    ΕΞΟΦΛΗΣΗ</v>
      </c>
      <c r="C6" s="289">
        <v>2</v>
      </c>
      <c r="D6" s="289" t="s">
        <v>521</v>
      </c>
      <c r="E6" s="289" t="s">
        <v>521</v>
      </c>
      <c r="F6" s="289"/>
      <c r="G6" s="289"/>
      <c r="H6" s="289">
        <v>1</v>
      </c>
      <c r="I6" s="289" t="s">
        <v>519</v>
      </c>
      <c r="J6" s="289"/>
      <c r="K6" s="289"/>
      <c r="L6" s="289"/>
      <c r="M6" s="289"/>
      <c r="N6" s="289"/>
      <c r="O6" s="285"/>
      <c r="P6" s="303">
        <f>O6*('2-δικαιώμ'!N6+'3-φύλλα2α'!F6)</f>
        <v>0</v>
      </c>
      <c r="Q6" s="391"/>
      <c r="R6" s="391"/>
      <c r="S6" s="391"/>
      <c r="T6" s="391"/>
      <c r="U6" s="392"/>
    </row>
    <row r="7" spans="1:24" s="5" customFormat="1">
      <c r="A7" s="371">
        <f>'1-συμβολαια'!A7</f>
        <v>0</v>
      </c>
      <c r="B7" s="389" t="str">
        <f>'1-συμβολαια'!C7</f>
        <v>υποθήκη δανείου 1ο    ΕΞΑΛΕΙΨΗ</v>
      </c>
      <c r="C7" s="289">
        <v>2</v>
      </c>
      <c r="D7" s="289" t="s">
        <v>521</v>
      </c>
      <c r="E7" s="289" t="s">
        <v>521</v>
      </c>
      <c r="F7" s="289"/>
      <c r="G7" s="289"/>
      <c r="H7" s="289">
        <v>1</v>
      </c>
      <c r="I7" s="289" t="s">
        <v>519</v>
      </c>
      <c r="J7" s="289"/>
      <c r="K7" s="289"/>
      <c r="L7" s="289"/>
      <c r="M7" s="289"/>
      <c r="N7" s="289"/>
      <c r="O7" s="285"/>
      <c r="P7" s="303">
        <f>O7*('2-δικαιώμ'!N7+'3-φύλλα2α'!F7)</f>
        <v>0</v>
      </c>
      <c r="Q7" s="391"/>
      <c r="R7" s="391"/>
      <c r="S7" s="391"/>
      <c r="T7" s="391"/>
      <c r="U7" s="392"/>
    </row>
    <row r="8" spans="1:24" s="5" customFormat="1">
      <c r="A8" s="371">
        <f>'1-συμβολαια'!A8</f>
        <v>0</v>
      </c>
      <c r="B8" s="389" t="str">
        <f>'1-συμβολαια'!C8</f>
        <v>δανείου 1ο  ΤΟΚΟΙ  {προπληρωθέντες VS υπερβάλλοντες}</v>
      </c>
      <c r="C8" s="289">
        <v>2</v>
      </c>
      <c r="D8" s="289" t="s">
        <v>521</v>
      </c>
      <c r="E8" s="289" t="s">
        <v>521</v>
      </c>
      <c r="F8" s="289"/>
      <c r="G8" s="289"/>
      <c r="H8" s="289">
        <v>1</v>
      </c>
      <c r="I8" s="289" t="s">
        <v>519</v>
      </c>
      <c r="J8" s="289"/>
      <c r="K8" s="289"/>
      <c r="L8" s="289"/>
      <c r="M8" s="289"/>
      <c r="N8" s="289"/>
      <c r="O8" s="285"/>
      <c r="P8" s="303">
        <f>O8*('2-δικαιώμ'!N8+'3-φύλλα2α'!F8)</f>
        <v>0</v>
      </c>
      <c r="Q8" s="391"/>
      <c r="R8" s="391"/>
      <c r="S8" s="391"/>
      <c r="T8" s="391"/>
      <c r="U8" s="392"/>
    </row>
    <row r="9" spans="1:24" s="5" customFormat="1">
      <c r="A9" s="371">
        <f>'1-συμβολαια'!A9</f>
        <v>0</v>
      </c>
      <c r="B9" s="389" t="str">
        <f>'1-συμβολαια'!C9</f>
        <v>δάνειο τοκοχρεωλυτικό 2ο [9-4-1974] , [12%]   ΕΞΟΦΛΗΣΗ</v>
      </c>
      <c r="C9" s="289">
        <v>2</v>
      </c>
      <c r="D9" s="289" t="s">
        <v>521</v>
      </c>
      <c r="E9" s="289" t="s">
        <v>521</v>
      </c>
      <c r="F9" s="289"/>
      <c r="G9" s="289"/>
      <c r="H9" s="289">
        <v>1</v>
      </c>
      <c r="I9" s="289" t="s">
        <v>519</v>
      </c>
      <c r="J9" s="289"/>
      <c r="K9" s="289"/>
      <c r="L9" s="289"/>
      <c r="M9" s="289"/>
      <c r="N9" s="289"/>
      <c r="O9" s="285"/>
      <c r="P9" s="303">
        <f>O9*('2-δικαιώμ'!N9+'3-φύλλα2α'!F9)</f>
        <v>0</v>
      </c>
      <c r="Q9" s="391"/>
      <c r="R9" s="391"/>
      <c r="S9" s="391"/>
      <c r="T9" s="391"/>
      <c r="U9" s="392"/>
    </row>
    <row r="10" spans="1:24" s="5" customFormat="1">
      <c r="A10" s="371">
        <f>'1-συμβολαια'!A10</f>
        <v>0</v>
      </c>
      <c r="B10" s="389" t="str">
        <f>'1-συμβολαια'!C10</f>
        <v>υποθήκη δανείου 2ο    ΕΞΑΛΕΙΨΗ</v>
      </c>
      <c r="C10" s="289">
        <v>2</v>
      </c>
      <c r="D10" s="289" t="s">
        <v>521</v>
      </c>
      <c r="E10" s="289" t="s">
        <v>521</v>
      </c>
      <c r="F10" s="289"/>
      <c r="G10" s="289"/>
      <c r="H10" s="289">
        <v>1</v>
      </c>
      <c r="I10" s="289" t="s">
        <v>519</v>
      </c>
      <c r="J10" s="289"/>
      <c r="K10" s="289"/>
      <c r="L10" s="289"/>
      <c r="M10" s="289"/>
      <c r="N10" s="289"/>
      <c r="O10" s="285"/>
      <c r="P10" s="303">
        <f>O10*('2-δικαιώμ'!N10+'3-φύλλα2α'!F10)</f>
        <v>0</v>
      </c>
      <c r="Q10" s="391"/>
      <c r="R10" s="391"/>
      <c r="S10" s="391"/>
      <c r="T10" s="391"/>
      <c r="U10" s="392"/>
    </row>
    <row r="11" spans="1:24" s="5" customFormat="1" ht="12" thickBot="1">
      <c r="A11" s="375">
        <f>'1-συμβολαια'!A11</f>
        <v>0</v>
      </c>
      <c r="B11" s="393" t="str">
        <f>'1-συμβολαια'!C11</f>
        <v>δανείου 2ο  ΤΟΚΟΙ  {προπληρωθέντες VS υπερβάλλοντες}</v>
      </c>
      <c r="C11" s="379">
        <v>2</v>
      </c>
      <c r="D11" s="379" t="s">
        <v>521</v>
      </c>
      <c r="E11" s="379" t="s">
        <v>521</v>
      </c>
      <c r="F11" s="379"/>
      <c r="G11" s="379"/>
      <c r="H11" s="379">
        <v>1</v>
      </c>
      <c r="I11" s="379" t="s">
        <v>519</v>
      </c>
      <c r="J11" s="379"/>
      <c r="K11" s="379"/>
      <c r="L11" s="379"/>
      <c r="M11" s="379"/>
      <c r="N11" s="379"/>
      <c r="O11" s="377"/>
      <c r="P11" s="378">
        <f>O11*('2-δικαιώμ'!N11+'3-φύλλα2α'!F11)</f>
        <v>0</v>
      </c>
      <c r="Q11" s="394"/>
      <c r="R11" s="394"/>
      <c r="S11" s="394"/>
      <c r="T11" s="394"/>
      <c r="U11" s="395"/>
    </row>
    <row r="12" spans="1:24">
      <c r="A12" s="482" t="s">
        <v>45</v>
      </c>
      <c r="B12" s="483"/>
      <c r="C12" s="558"/>
      <c r="D12" s="558"/>
      <c r="E12" s="558"/>
      <c r="F12" s="558"/>
      <c r="G12" s="558"/>
      <c r="H12" s="558"/>
      <c r="I12" s="558"/>
      <c r="J12" s="483"/>
      <c r="K12" s="483"/>
      <c r="L12" s="483"/>
      <c r="M12" s="483"/>
      <c r="N12" s="483"/>
      <c r="O12" s="483"/>
      <c r="P12" s="162">
        <f>SUM(P3:P11)</f>
        <v>0</v>
      </c>
    </row>
    <row r="14" spans="1:24">
      <c r="Q14" s="166" t="s">
        <v>134</v>
      </c>
      <c r="R14" s="316"/>
      <c r="S14" s="316"/>
      <c r="T14" s="316"/>
      <c r="U14" s="316"/>
      <c r="V14" s="316"/>
      <c r="W14" s="316"/>
      <c r="X14" s="316"/>
    </row>
    <row r="15" spans="1:24">
      <c r="R15" s="119" t="s">
        <v>135</v>
      </c>
      <c r="S15" s="119"/>
      <c r="T15" s="119"/>
      <c r="U15" s="119"/>
      <c r="V15" s="119"/>
      <c r="W15" s="119"/>
      <c r="X15" s="119"/>
    </row>
    <row r="16" spans="1:24">
      <c r="C16" s="7" t="s">
        <v>506</v>
      </c>
      <c r="S16" s="166" t="s">
        <v>136</v>
      </c>
    </row>
    <row r="17" spans="2:9">
      <c r="B17" s="91"/>
      <c r="C17" s="54"/>
      <c r="D17" s="54"/>
      <c r="E17" s="54"/>
      <c r="F17" s="54"/>
      <c r="G17" s="54"/>
      <c r="H17" s="54"/>
      <c r="I17" s="54"/>
    </row>
    <row r="18" spans="2:9">
      <c r="B18" s="356"/>
      <c r="C18" s="372"/>
      <c r="D18" s="54"/>
      <c r="E18" s="54"/>
      <c r="F18" s="54"/>
      <c r="G18" s="54"/>
      <c r="H18" s="54"/>
      <c r="I18" s="54"/>
    </row>
    <row r="19" spans="2:9">
      <c r="B19" s="369"/>
      <c r="C19" s="372"/>
      <c r="D19" s="54"/>
      <c r="E19" s="54"/>
      <c r="F19" s="54"/>
      <c r="G19" s="54"/>
      <c r="H19" s="54"/>
      <c r="I19" s="54"/>
    </row>
    <row r="20" spans="2:9">
      <c r="B20" s="369"/>
      <c r="C20" s="4"/>
      <c r="D20" s="54"/>
      <c r="E20" s="54"/>
      <c r="F20" s="54"/>
      <c r="G20" s="54"/>
      <c r="H20" s="54"/>
      <c r="I20" s="54"/>
    </row>
    <row r="21" spans="2:9">
      <c r="B21" s="356"/>
      <c r="C21" s="4"/>
      <c r="D21" s="54"/>
      <c r="E21" s="4"/>
      <c r="F21" s="54"/>
      <c r="G21" s="54"/>
      <c r="H21" s="54"/>
      <c r="I21" s="54"/>
    </row>
    <row r="22" spans="2:9">
      <c r="B22" s="356"/>
      <c r="C22" s="54"/>
      <c r="D22" s="54"/>
      <c r="E22" s="54"/>
      <c r="F22" s="54"/>
      <c r="G22" s="54"/>
      <c r="H22" s="54"/>
      <c r="I22" s="54"/>
    </row>
    <row r="23" spans="2:9">
      <c r="B23" s="91"/>
      <c r="C23" s="54"/>
      <c r="D23" s="54"/>
      <c r="E23" s="54"/>
      <c r="F23" s="54"/>
      <c r="G23" s="54"/>
      <c r="H23" s="54"/>
      <c r="I23" s="54"/>
    </row>
    <row r="24" spans="2:9">
      <c r="B24" s="91"/>
      <c r="C24" s="54"/>
      <c r="D24" s="54"/>
      <c r="E24" s="54"/>
      <c r="F24" s="54"/>
      <c r="G24" s="54"/>
      <c r="H24" s="54"/>
      <c r="I24" s="54"/>
    </row>
    <row r="25" spans="2:9">
      <c r="B25" s="91"/>
      <c r="C25" s="54"/>
      <c r="D25" s="54"/>
      <c r="E25" s="54"/>
      <c r="F25" s="54"/>
      <c r="G25" s="54"/>
      <c r="H25" s="54"/>
      <c r="I25" s="54"/>
    </row>
    <row r="26" spans="2:9">
      <c r="B26" s="91"/>
      <c r="C26" s="54"/>
      <c r="D26" s="54"/>
      <c r="E26" s="54"/>
      <c r="F26" s="54"/>
      <c r="G26" s="54"/>
      <c r="H26" s="54"/>
      <c r="I26" s="54"/>
    </row>
    <row r="27" spans="2:9">
      <c r="B27" s="91"/>
      <c r="C27" s="54"/>
      <c r="D27" s="54"/>
      <c r="E27" s="54"/>
      <c r="F27" s="54"/>
      <c r="G27" s="54"/>
      <c r="H27" s="54"/>
      <c r="I27" s="54"/>
    </row>
    <row r="28" spans="2:9">
      <c r="B28" s="91"/>
      <c r="C28" s="54"/>
      <c r="D28" s="54"/>
      <c r="E28" s="54"/>
      <c r="F28" s="54"/>
      <c r="G28" s="54"/>
      <c r="H28" s="54"/>
      <c r="I28" s="54"/>
    </row>
    <row r="29" spans="2:9">
      <c r="B29" s="91"/>
      <c r="C29" s="54"/>
      <c r="D29" s="54"/>
      <c r="E29" s="54"/>
      <c r="F29" s="54"/>
      <c r="G29" s="54"/>
      <c r="H29" s="54"/>
      <c r="I29" s="54"/>
    </row>
    <row r="30" spans="2:9">
      <c r="B30" s="91"/>
      <c r="C30" s="54"/>
      <c r="D30" s="54"/>
      <c r="E30" s="54"/>
      <c r="F30" s="54"/>
      <c r="G30" s="54"/>
      <c r="H30" s="54"/>
      <c r="I30" s="54"/>
    </row>
    <row r="31" spans="2:9">
      <c r="B31" s="91"/>
      <c r="C31" s="54"/>
      <c r="D31" s="54"/>
      <c r="E31" s="54"/>
      <c r="F31" s="54"/>
      <c r="G31" s="54"/>
      <c r="H31" s="54"/>
      <c r="I31" s="54"/>
    </row>
    <row r="32" spans="2:9">
      <c r="B32" s="91"/>
      <c r="C32" s="54"/>
      <c r="D32" s="54"/>
      <c r="E32" s="54"/>
      <c r="F32" s="54"/>
      <c r="G32" s="54"/>
      <c r="H32" s="54"/>
      <c r="I32" s="54"/>
    </row>
    <row r="33" spans="2:9">
      <c r="B33" s="91"/>
      <c r="C33" s="54"/>
      <c r="D33" s="54"/>
      <c r="E33" s="54"/>
      <c r="F33" s="54"/>
      <c r="G33" s="54"/>
      <c r="H33" s="54"/>
      <c r="I33" s="54"/>
    </row>
    <row r="34" spans="2:9">
      <c r="B34" s="91"/>
      <c r="C34" s="54"/>
      <c r="D34" s="54"/>
      <c r="E34" s="54"/>
      <c r="F34" s="54"/>
      <c r="G34" s="54"/>
      <c r="H34" s="54"/>
      <c r="I34" s="54"/>
    </row>
    <row r="35" spans="2:9">
      <c r="B35" s="91"/>
      <c r="C35" s="54"/>
      <c r="D35" s="54"/>
      <c r="E35" s="54"/>
      <c r="F35" s="54"/>
      <c r="G35" s="54"/>
      <c r="H35" s="54"/>
      <c r="I35" s="54"/>
    </row>
    <row r="36" spans="2:9">
      <c r="B36" s="91"/>
      <c r="C36" s="54"/>
      <c r="D36" s="54"/>
      <c r="E36" s="54"/>
      <c r="F36" s="54"/>
      <c r="G36" s="54"/>
      <c r="H36" s="54"/>
      <c r="I36" s="54"/>
    </row>
    <row r="37" spans="2:9">
      <c r="B37" s="91"/>
      <c r="C37" s="54"/>
      <c r="D37" s="54"/>
      <c r="E37" s="54"/>
      <c r="F37" s="54"/>
      <c r="G37" s="54"/>
      <c r="H37" s="54"/>
      <c r="I37" s="54"/>
    </row>
    <row r="38" spans="2:9">
      <c r="B38" s="91"/>
      <c r="C38" s="54"/>
      <c r="D38" s="54"/>
      <c r="E38" s="54"/>
      <c r="F38" s="54"/>
      <c r="G38" s="54"/>
      <c r="H38" s="54"/>
      <c r="I38" s="54"/>
    </row>
    <row r="39" spans="2:9">
      <c r="B39" s="91"/>
      <c r="C39" s="54"/>
      <c r="D39" s="54"/>
      <c r="E39" s="54"/>
      <c r="F39" s="54"/>
      <c r="G39" s="54"/>
      <c r="H39" s="54"/>
      <c r="I39" s="54"/>
    </row>
    <row r="40" spans="2:9">
      <c r="B40" s="91"/>
      <c r="C40" s="54"/>
      <c r="D40" s="54"/>
      <c r="E40" s="54"/>
      <c r="F40" s="54"/>
      <c r="G40" s="54"/>
      <c r="H40" s="54"/>
      <c r="I40" s="54"/>
    </row>
    <row r="41" spans="2:9">
      <c r="B41" s="91"/>
      <c r="C41" s="54"/>
      <c r="D41" s="54"/>
      <c r="E41" s="54"/>
      <c r="F41" s="54"/>
      <c r="G41" s="54"/>
      <c r="H41" s="54"/>
      <c r="I41" s="54"/>
    </row>
    <row r="42" spans="2:9">
      <c r="B42" s="91"/>
      <c r="C42" s="54"/>
      <c r="D42" s="54"/>
      <c r="E42" s="54"/>
      <c r="F42" s="54"/>
      <c r="G42" s="54"/>
      <c r="H42" s="54"/>
      <c r="I42" s="54"/>
    </row>
    <row r="43" spans="2:9">
      <c r="B43" s="91"/>
      <c r="C43" s="54"/>
      <c r="D43" s="54"/>
      <c r="E43" s="54"/>
      <c r="F43" s="54"/>
      <c r="G43" s="54"/>
      <c r="H43" s="54"/>
      <c r="I43" s="54"/>
    </row>
  </sheetData>
  <mergeCells count="8">
    <mergeCell ref="Q1:U2"/>
    <mergeCell ref="A12:O12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R30" sqref="R30"/>
    </sheetView>
  </sheetViews>
  <sheetFormatPr defaultRowHeight="11.25"/>
  <cols>
    <col min="1" max="1" width="7.28515625" style="7" bestFit="1" customWidth="1"/>
    <col min="2" max="2" width="35.71093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5.570312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4" t="s">
        <v>1</v>
      </c>
      <c r="B1" s="559" t="s">
        <v>0</v>
      </c>
      <c r="C1" s="490" t="s">
        <v>7</v>
      </c>
      <c r="D1" s="577" t="s">
        <v>3</v>
      </c>
      <c r="E1" s="578"/>
      <c r="F1" s="567" t="s">
        <v>496</v>
      </c>
      <c r="G1" s="568"/>
      <c r="H1" s="568"/>
      <c r="I1" s="568"/>
      <c r="J1" s="568"/>
      <c r="K1" s="568"/>
      <c r="L1" s="569"/>
      <c r="M1" s="570" t="s">
        <v>388</v>
      </c>
      <c r="N1" s="571"/>
      <c r="O1" s="572" t="s">
        <v>241</v>
      </c>
      <c r="P1" s="573"/>
      <c r="Q1" s="574" t="s">
        <v>387</v>
      </c>
      <c r="R1" s="576" t="s">
        <v>160</v>
      </c>
      <c r="S1" s="576"/>
      <c r="T1" s="576"/>
      <c r="U1" s="576"/>
      <c r="V1" s="576"/>
      <c r="W1" s="576"/>
      <c r="X1" s="576"/>
      <c r="Y1" s="576"/>
      <c r="Z1" s="576"/>
      <c r="AA1" s="576"/>
      <c r="AB1" s="576"/>
      <c r="AC1" s="576"/>
      <c r="AD1" s="576"/>
      <c r="AE1" s="576"/>
      <c r="AF1" s="576"/>
      <c r="AG1" s="576"/>
      <c r="AH1" s="576"/>
      <c r="AI1" s="576"/>
      <c r="AJ1" s="576"/>
      <c r="AK1" s="576"/>
      <c r="AL1" s="576"/>
      <c r="AM1" s="576"/>
      <c r="AN1" s="576"/>
      <c r="AO1" s="576"/>
    </row>
    <row r="2" spans="1:41" ht="23.25" thickBot="1">
      <c r="A2" s="485"/>
      <c r="B2" s="560"/>
      <c r="C2" s="491"/>
      <c r="D2" s="170" t="s">
        <v>4</v>
      </c>
      <c r="E2" s="360" t="s">
        <v>488</v>
      </c>
      <c r="F2" s="239" t="s">
        <v>4</v>
      </c>
      <c r="G2" s="171" t="s">
        <v>488</v>
      </c>
      <c r="H2" s="338" t="s">
        <v>45</v>
      </c>
      <c r="I2" s="171" t="s">
        <v>488</v>
      </c>
      <c r="J2" s="322" t="s">
        <v>347</v>
      </c>
      <c r="K2" s="322" t="s">
        <v>367</v>
      </c>
      <c r="L2" s="323" t="s">
        <v>349</v>
      </c>
      <c r="M2" s="239" t="s">
        <v>23</v>
      </c>
      <c r="N2" s="324" t="s">
        <v>85</v>
      </c>
      <c r="O2" s="239" t="s">
        <v>23</v>
      </c>
      <c r="P2" s="321" t="s">
        <v>9</v>
      </c>
      <c r="Q2" s="575"/>
      <c r="R2" s="326" t="s">
        <v>118</v>
      </c>
      <c r="S2" s="173" t="s">
        <v>158</v>
      </c>
      <c r="T2" s="326" t="s">
        <v>119</v>
      </c>
      <c r="U2" s="326" t="s">
        <v>243</v>
      </c>
      <c r="V2" s="173" t="s">
        <v>120</v>
      </c>
      <c r="W2" s="173" t="s">
        <v>244</v>
      </c>
      <c r="X2" s="173" t="s">
        <v>137</v>
      </c>
      <c r="Y2" s="173" t="s">
        <v>159</v>
      </c>
      <c r="Z2" s="173" t="s">
        <v>138</v>
      </c>
      <c r="AA2" s="173" t="s">
        <v>245</v>
      </c>
      <c r="AB2" s="173" t="s">
        <v>139</v>
      </c>
      <c r="AC2" s="173" t="s">
        <v>246</v>
      </c>
      <c r="AD2" s="173" t="s">
        <v>140</v>
      </c>
      <c r="AE2" s="173" t="s">
        <v>258</v>
      </c>
      <c r="AF2" s="173" t="s">
        <v>259</v>
      </c>
      <c r="AG2" s="283" t="s">
        <v>260</v>
      </c>
      <c r="AH2" s="173" t="s">
        <v>261</v>
      </c>
      <c r="AI2" s="173" t="s">
        <v>262</v>
      </c>
      <c r="AJ2" s="173" t="s">
        <v>445</v>
      </c>
      <c r="AK2" s="173" t="s">
        <v>446</v>
      </c>
      <c r="AL2" s="173"/>
      <c r="AM2" s="318" t="s">
        <v>89</v>
      </c>
      <c r="AN2" s="267" t="s">
        <v>45</v>
      </c>
      <c r="AO2" s="268" t="s">
        <v>29</v>
      </c>
    </row>
    <row r="3" spans="1:41" s="5" customFormat="1">
      <c r="A3" s="371" t="str">
        <f>'1-συμβολαια'!A3</f>
        <v>2ο</v>
      </c>
      <c r="B3" s="389" t="str">
        <f>'1-συμβολαια'!C3</f>
        <v>υποθήκη 1.627 δανείου ΕΞΑΛΕΙΨΗ</v>
      </c>
      <c r="C3" s="390">
        <f>'1-συμβολαια'!D3</f>
        <v>0</v>
      </c>
      <c r="D3" s="409">
        <f>'3-φύλλα2α'!D3</f>
        <v>2</v>
      </c>
      <c r="E3" s="409">
        <f>'3-φύλλα2α'!E3</f>
        <v>2</v>
      </c>
      <c r="F3" s="289">
        <v>2</v>
      </c>
      <c r="G3" s="289">
        <v>1</v>
      </c>
      <c r="H3" s="303">
        <f t="shared" ref="H3:H11" si="0">F3*D3*60</f>
        <v>240</v>
      </c>
      <c r="I3" s="303">
        <f t="shared" ref="I3:I11" si="1">G3*E3*60</f>
        <v>120</v>
      </c>
      <c r="J3" s="410">
        <f t="shared" ref="J3:J11" si="2">H3*5%</f>
        <v>12</v>
      </c>
      <c r="K3" s="410">
        <f t="shared" ref="K3:K11" si="3">H3*5%</f>
        <v>12</v>
      </c>
      <c r="L3" s="410">
        <f t="shared" ref="L3:L11" si="4">H3*1%</f>
        <v>2.4</v>
      </c>
      <c r="M3" s="410">
        <f t="shared" ref="M3:M11" si="5">H3-O3</f>
        <v>213.6</v>
      </c>
      <c r="N3" s="410">
        <f t="shared" ref="N3:N11" si="6">I3-P3</f>
        <v>106.8</v>
      </c>
      <c r="O3" s="410">
        <f t="shared" ref="O3:O11" si="7">J3+K3+L3</f>
        <v>26.4</v>
      </c>
      <c r="P3" s="410">
        <f t="shared" ref="P3:P11" si="8">I3*11%</f>
        <v>13.2</v>
      </c>
      <c r="Q3" s="410">
        <f t="shared" ref="Q3:Q11" si="9">O3-P3</f>
        <v>13.2</v>
      </c>
      <c r="R3" s="411">
        <v>360</v>
      </c>
      <c r="S3" s="412">
        <v>10</v>
      </c>
      <c r="T3" s="411">
        <v>120</v>
      </c>
      <c r="U3" s="411">
        <v>80</v>
      </c>
      <c r="V3" s="412"/>
      <c r="W3" s="412"/>
      <c r="X3" s="412"/>
      <c r="Y3" s="411"/>
      <c r="Z3" s="412"/>
      <c r="AA3" s="411"/>
      <c r="AB3" s="412"/>
      <c r="AC3" s="412"/>
      <c r="AD3" s="412"/>
      <c r="AE3" s="412"/>
      <c r="AF3" s="413"/>
      <c r="AG3" s="413"/>
      <c r="AH3" s="413"/>
      <c r="AI3" s="413"/>
      <c r="AJ3" s="413"/>
      <c r="AK3" s="413"/>
      <c r="AL3" s="413"/>
      <c r="AM3" s="414">
        <f t="shared" ref="AM3:AM11" si="10">U3+Y3+AA3+AI3+AK3</f>
        <v>80</v>
      </c>
      <c r="AN3" s="414">
        <f t="shared" ref="AN3:AN11" si="11">R3+S3+T3+V3+W3+X3+Z3+AB3+AC3+AD3+AE3++AF3+AG3+AH3+AJ3</f>
        <v>490</v>
      </c>
      <c r="AO3" s="392"/>
    </row>
    <row r="4" spans="1:41" s="5" customFormat="1">
      <c r="A4" s="371">
        <f>'1-συμβολαια'!A4</f>
        <v>0</v>
      </c>
      <c r="B4" s="389" t="str">
        <f>'1-συμβολαια'!C4</f>
        <v>δάνειο τοκοχρεωλυτικό 1.627 … ΕΞΟΦΛΗΣΗ</v>
      </c>
      <c r="C4" s="390">
        <f>'1-συμβολαια'!D4</f>
        <v>0</v>
      </c>
      <c r="D4" s="409">
        <f>'3-φύλλα2α'!D4</f>
        <v>2</v>
      </c>
      <c r="E4" s="409">
        <f>'3-φύλλα2α'!E4</f>
        <v>0</v>
      </c>
      <c r="F4" s="289"/>
      <c r="G4" s="289"/>
      <c r="H4" s="303">
        <f t="shared" si="0"/>
        <v>0</v>
      </c>
      <c r="I4" s="303">
        <f t="shared" si="1"/>
        <v>0</v>
      </c>
      <c r="J4" s="410">
        <f t="shared" si="2"/>
        <v>0</v>
      </c>
      <c r="K4" s="410">
        <f t="shared" si="3"/>
        <v>0</v>
      </c>
      <c r="L4" s="410">
        <f t="shared" si="4"/>
        <v>0</v>
      </c>
      <c r="M4" s="410">
        <f t="shared" si="5"/>
        <v>0</v>
      </c>
      <c r="N4" s="410">
        <f t="shared" si="6"/>
        <v>0</v>
      </c>
      <c r="O4" s="410">
        <f t="shared" si="7"/>
        <v>0</v>
      </c>
      <c r="P4" s="410">
        <f t="shared" si="8"/>
        <v>0</v>
      </c>
      <c r="Q4" s="410">
        <f t="shared" si="9"/>
        <v>0</v>
      </c>
      <c r="R4" s="411"/>
      <c r="S4" s="412"/>
      <c r="T4" s="411"/>
      <c r="U4" s="411"/>
      <c r="V4" s="412"/>
      <c r="W4" s="412"/>
      <c r="X4" s="412"/>
      <c r="Y4" s="411"/>
      <c r="Z4" s="412"/>
      <c r="AA4" s="411"/>
      <c r="AB4" s="412"/>
      <c r="AC4" s="412"/>
      <c r="AD4" s="412"/>
      <c r="AE4" s="412"/>
      <c r="AF4" s="413"/>
      <c r="AG4" s="413"/>
      <c r="AH4" s="413"/>
      <c r="AI4" s="413"/>
      <c r="AJ4" s="413"/>
      <c r="AK4" s="413"/>
      <c r="AL4" s="413"/>
      <c r="AM4" s="414">
        <f t="shared" si="10"/>
        <v>0</v>
      </c>
      <c r="AN4" s="414">
        <f t="shared" si="11"/>
        <v>0</v>
      </c>
      <c r="AO4" s="392"/>
    </row>
    <row r="5" spans="1:41" s="5" customFormat="1">
      <c r="A5" s="371">
        <f>'1-συμβολαια'!A5</f>
        <v>0</v>
      </c>
      <c r="B5" s="389" t="str">
        <f>'1-συμβολαια'!C5</f>
        <v>δανείου 1.627κ ΤΟΚΟΙ  {προπληρωθέντες VS υπερβάλλοντες}</v>
      </c>
      <c r="C5" s="390">
        <f>'1-συμβολαια'!D5</f>
        <v>2222</v>
      </c>
      <c r="D5" s="409">
        <f>'3-φύλλα2α'!D5</f>
        <v>2</v>
      </c>
      <c r="E5" s="409">
        <f>'3-φύλλα2α'!E5</f>
        <v>0</v>
      </c>
      <c r="F5" s="289"/>
      <c r="G5" s="289"/>
      <c r="H5" s="303">
        <f t="shared" si="0"/>
        <v>0</v>
      </c>
      <c r="I5" s="303">
        <f t="shared" si="1"/>
        <v>0</v>
      </c>
      <c r="J5" s="410">
        <f t="shared" si="2"/>
        <v>0</v>
      </c>
      <c r="K5" s="410">
        <f t="shared" si="3"/>
        <v>0</v>
      </c>
      <c r="L5" s="410">
        <f t="shared" si="4"/>
        <v>0</v>
      </c>
      <c r="M5" s="410">
        <f t="shared" si="5"/>
        <v>0</v>
      </c>
      <c r="N5" s="410">
        <f t="shared" si="6"/>
        <v>0</v>
      </c>
      <c r="O5" s="410">
        <f t="shared" si="7"/>
        <v>0</v>
      </c>
      <c r="P5" s="410">
        <f t="shared" si="8"/>
        <v>0</v>
      </c>
      <c r="Q5" s="410">
        <f t="shared" si="9"/>
        <v>0</v>
      </c>
      <c r="R5" s="411"/>
      <c r="S5" s="412"/>
      <c r="T5" s="411"/>
      <c r="U5" s="411"/>
      <c r="V5" s="412"/>
      <c r="W5" s="412"/>
      <c r="X5" s="412"/>
      <c r="Y5" s="411"/>
      <c r="Z5" s="412"/>
      <c r="AA5" s="411"/>
      <c r="AB5" s="412"/>
      <c r="AC5" s="412"/>
      <c r="AD5" s="412"/>
      <c r="AE5" s="412"/>
      <c r="AF5" s="413"/>
      <c r="AG5" s="413"/>
      <c r="AH5" s="413"/>
      <c r="AI5" s="413"/>
      <c r="AJ5" s="413"/>
      <c r="AK5" s="413"/>
      <c r="AL5" s="413"/>
      <c r="AM5" s="414">
        <f t="shared" si="10"/>
        <v>0</v>
      </c>
      <c r="AN5" s="414">
        <f t="shared" si="11"/>
        <v>0</v>
      </c>
      <c r="AO5" s="392"/>
    </row>
    <row r="6" spans="1:41" s="5" customFormat="1">
      <c r="A6" s="371">
        <f>'1-συμβολαια'!A6</f>
        <v>0</v>
      </c>
      <c r="B6" s="389" t="str">
        <f>'1-συμβολαια'!C6</f>
        <v>δάνειο τοκοχρεωλυτικό 1ο [9-4-1974] , [9%]    ΕΞΟΦΛΗΣΗ</v>
      </c>
      <c r="C6" s="390">
        <f>'1-συμβολαια'!D6</f>
        <v>0</v>
      </c>
      <c r="D6" s="409">
        <f>'3-φύλλα2α'!D6</f>
        <v>2</v>
      </c>
      <c r="E6" s="409">
        <f>'3-φύλλα2α'!E6</f>
        <v>0</v>
      </c>
      <c r="F6" s="289"/>
      <c r="G6" s="289"/>
      <c r="H6" s="303">
        <f t="shared" si="0"/>
        <v>0</v>
      </c>
      <c r="I6" s="303">
        <f t="shared" si="1"/>
        <v>0</v>
      </c>
      <c r="J6" s="410">
        <f t="shared" si="2"/>
        <v>0</v>
      </c>
      <c r="K6" s="410">
        <f t="shared" si="3"/>
        <v>0</v>
      </c>
      <c r="L6" s="410">
        <f t="shared" si="4"/>
        <v>0</v>
      </c>
      <c r="M6" s="410">
        <f t="shared" si="5"/>
        <v>0</v>
      </c>
      <c r="N6" s="410">
        <f t="shared" si="6"/>
        <v>0</v>
      </c>
      <c r="O6" s="410">
        <f t="shared" si="7"/>
        <v>0</v>
      </c>
      <c r="P6" s="410">
        <f t="shared" si="8"/>
        <v>0</v>
      </c>
      <c r="Q6" s="410">
        <f t="shared" si="9"/>
        <v>0</v>
      </c>
      <c r="R6" s="411"/>
      <c r="S6" s="412"/>
      <c r="T6" s="411"/>
      <c r="U6" s="411"/>
      <c r="V6" s="412"/>
      <c r="W6" s="412"/>
      <c r="X6" s="412"/>
      <c r="Y6" s="411"/>
      <c r="Z6" s="412"/>
      <c r="AA6" s="411"/>
      <c r="AB6" s="412"/>
      <c r="AC6" s="412"/>
      <c r="AD6" s="412"/>
      <c r="AE6" s="412"/>
      <c r="AF6" s="413"/>
      <c r="AG6" s="413"/>
      <c r="AH6" s="413"/>
      <c r="AI6" s="413"/>
      <c r="AJ6" s="413"/>
      <c r="AK6" s="413"/>
      <c r="AL6" s="413"/>
      <c r="AM6" s="414">
        <f t="shared" si="10"/>
        <v>0</v>
      </c>
      <c r="AN6" s="414">
        <f t="shared" si="11"/>
        <v>0</v>
      </c>
      <c r="AO6" s="392"/>
    </row>
    <row r="7" spans="1:41" s="5" customFormat="1">
      <c r="A7" s="371">
        <f>'1-συμβολαια'!A7</f>
        <v>0</v>
      </c>
      <c r="B7" s="389" t="str">
        <f>'1-συμβολαια'!C7</f>
        <v>υποθήκη δανείου 1ο    ΕΞΑΛΕΙΨΗ</v>
      </c>
      <c r="C7" s="390">
        <f>'1-συμβολαια'!D7</f>
        <v>0</v>
      </c>
      <c r="D7" s="409">
        <f>'3-φύλλα2α'!D7</f>
        <v>2</v>
      </c>
      <c r="E7" s="409">
        <f>'3-φύλλα2α'!E7</f>
        <v>0</v>
      </c>
      <c r="F7" s="289"/>
      <c r="G7" s="289"/>
      <c r="H7" s="303">
        <f t="shared" si="0"/>
        <v>0</v>
      </c>
      <c r="I7" s="303">
        <f t="shared" si="1"/>
        <v>0</v>
      </c>
      <c r="J7" s="410">
        <f t="shared" si="2"/>
        <v>0</v>
      </c>
      <c r="K7" s="410">
        <f t="shared" si="3"/>
        <v>0</v>
      </c>
      <c r="L7" s="410">
        <f t="shared" si="4"/>
        <v>0</v>
      </c>
      <c r="M7" s="410">
        <f t="shared" si="5"/>
        <v>0</v>
      </c>
      <c r="N7" s="410">
        <f t="shared" si="6"/>
        <v>0</v>
      </c>
      <c r="O7" s="410">
        <f t="shared" si="7"/>
        <v>0</v>
      </c>
      <c r="P7" s="410">
        <f t="shared" si="8"/>
        <v>0</v>
      </c>
      <c r="Q7" s="410">
        <f t="shared" si="9"/>
        <v>0</v>
      </c>
      <c r="R7" s="411"/>
      <c r="S7" s="412"/>
      <c r="T7" s="411">
        <v>120</v>
      </c>
      <c r="U7" s="411">
        <v>80</v>
      </c>
      <c r="V7" s="412"/>
      <c r="W7" s="412"/>
      <c r="X7" s="412"/>
      <c r="Y7" s="411"/>
      <c r="Z7" s="412"/>
      <c r="AA7" s="411"/>
      <c r="AB7" s="412"/>
      <c r="AC7" s="412"/>
      <c r="AD7" s="412"/>
      <c r="AE7" s="412"/>
      <c r="AF7" s="413"/>
      <c r="AG7" s="413"/>
      <c r="AH7" s="413"/>
      <c r="AI7" s="413"/>
      <c r="AJ7" s="413"/>
      <c r="AK7" s="413"/>
      <c r="AL7" s="413"/>
      <c r="AM7" s="414">
        <f t="shared" si="10"/>
        <v>80</v>
      </c>
      <c r="AN7" s="414">
        <f t="shared" si="11"/>
        <v>120</v>
      </c>
      <c r="AO7" s="392"/>
    </row>
    <row r="8" spans="1:41" s="5" customFormat="1">
      <c r="A8" s="371">
        <f>'1-συμβολαια'!A8</f>
        <v>0</v>
      </c>
      <c r="B8" s="389" t="str">
        <f>'1-συμβολαια'!C8</f>
        <v>δανείου 1ο  ΤΟΚΟΙ  {προπληρωθέντες VS υπερβάλλοντες}</v>
      </c>
      <c r="C8" s="390">
        <f>'1-συμβολαια'!D8</f>
        <v>8888</v>
      </c>
      <c r="D8" s="409">
        <f>'3-φύλλα2α'!D8</f>
        <v>2</v>
      </c>
      <c r="E8" s="409">
        <f>'3-φύλλα2α'!E8</f>
        <v>0</v>
      </c>
      <c r="F8" s="289"/>
      <c r="G8" s="289"/>
      <c r="H8" s="303">
        <f t="shared" si="0"/>
        <v>0</v>
      </c>
      <c r="I8" s="303">
        <f t="shared" si="1"/>
        <v>0</v>
      </c>
      <c r="J8" s="410">
        <f t="shared" si="2"/>
        <v>0</v>
      </c>
      <c r="K8" s="410">
        <f t="shared" si="3"/>
        <v>0</v>
      </c>
      <c r="L8" s="410">
        <f t="shared" si="4"/>
        <v>0</v>
      </c>
      <c r="M8" s="410">
        <f t="shared" si="5"/>
        <v>0</v>
      </c>
      <c r="N8" s="410">
        <f t="shared" si="6"/>
        <v>0</v>
      </c>
      <c r="O8" s="410">
        <f t="shared" si="7"/>
        <v>0</v>
      </c>
      <c r="P8" s="410">
        <f t="shared" si="8"/>
        <v>0</v>
      </c>
      <c r="Q8" s="410">
        <f t="shared" si="9"/>
        <v>0</v>
      </c>
      <c r="R8" s="411"/>
      <c r="S8" s="412"/>
      <c r="T8" s="411"/>
      <c r="U8" s="411"/>
      <c r="V8" s="412"/>
      <c r="W8" s="412"/>
      <c r="X8" s="412"/>
      <c r="Y8" s="411"/>
      <c r="Z8" s="412"/>
      <c r="AA8" s="411"/>
      <c r="AB8" s="412"/>
      <c r="AC8" s="412"/>
      <c r="AD8" s="412"/>
      <c r="AE8" s="412"/>
      <c r="AF8" s="413"/>
      <c r="AG8" s="413"/>
      <c r="AH8" s="413"/>
      <c r="AI8" s="413"/>
      <c r="AJ8" s="413"/>
      <c r="AK8" s="413"/>
      <c r="AL8" s="413"/>
      <c r="AM8" s="414">
        <f t="shared" si="10"/>
        <v>0</v>
      </c>
      <c r="AN8" s="414">
        <f t="shared" si="11"/>
        <v>0</v>
      </c>
      <c r="AO8" s="392"/>
    </row>
    <row r="9" spans="1:41" s="5" customFormat="1">
      <c r="A9" s="371">
        <f>'1-συμβολαια'!A9</f>
        <v>0</v>
      </c>
      <c r="B9" s="389" t="str">
        <f>'1-συμβολαια'!C9</f>
        <v>δάνειο τοκοχρεωλυτικό 2ο [9-4-1974] , [12%]   ΕΞΟΦΛΗΣΗ</v>
      </c>
      <c r="C9" s="390">
        <f>'1-συμβολαια'!D9</f>
        <v>0</v>
      </c>
      <c r="D9" s="409">
        <f>'3-φύλλα2α'!D9</f>
        <v>2</v>
      </c>
      <c r="E9" s="409">
        <f>'3-φύλλα2α'!E9</f>
        <v>0</v>
      </c>
      <c r="F9" s="289"/>
      <c r="G9" s="289"/>
      <c r="H9" s="303">
        <f t="shared" si="0"/>
        <v>0</v>
      </c>
      <c r="I9" s="303">
        <f t="shared" si="1"/>
        <v>0</v>
      </c>
      <c r="J9" s="410">
        <f t="shared" si="2"/>
        <v>0</v>
      </c>
      <c r="K9" s="410">
        <f t="shared" si="3"/>
        <v>0</v>
      </c>
      <c r="L9" s="410">
        <f t="shared" si="4"/>
        <v>0</v>
      </c>
      <c r="M9" s="410">
        <f t="shared" si="5"/>
        <v>0</v>
      </c>
      <c r="N9" s="410">
        <f t="shared" si="6"/>
        <v>0</v>
      </c>
      <c r="O9" s="410">
        <f t="shared" si="7"/>
        <v>0</v>
      </c>
      <c r="P9" s="410">
        <f t="shared" si="8"/>
        <v>0</v>
      </c>
      <c r="Q9" s="410">
        <f t="shared" si="9"/>
        <v>0</v>
      </c>
      <c r="R9" s="411"/>
      <c r="S9" s="412"/>
      <c r="T9" s="411"/>
      <c r="U9" s="411"/>
      <c r="V9" s="412"/>
      <c r="W9" s="412"/>
      <c r="X9" s="412"/>
      <c r="Y9" s="411"/>
      <c r="Z9" s="412"/>
      <c r="AA9" s="411"/>
      <c r="AB9" s="412"/>
      <c r="AC9" s="412"/>
      <c r="AD9" s="412"/>
      <c r="AE9" s="412"/>
      <c r="AF9" s="413"/>
      <c r="AG9" s="413"/>
      <c r="AH9" s="413"/>
      <c r="AI9" s="413"/>
      <c r="AJ9" s="413"/>
      <c r="AK9" s="413"/>
      <c r="AL9" s="413"/>
      <c r="AM9" s="414">
        <f t="shared" si="10"/>
        <v>0</v>
      </c>
      <c r="AN9" s="414">
        <f t="shared" si="11"/>
        <v>0</v>
      </c>
      <c r="AO9" s="392"/>
    </row>
    <row r="10" spans="1:41" s="5" customFormat="1">
      <c r="A10" s="371">
        <f>'1-συμβολαια'!A10</f>
        <v>0</v>
      </c>
      <c r="B10" s="389" t="str">
        <f>'1-συμβολαια'!C10</f>
        <v>υποθήκη δανείου 2ο    ΕΞΑΛΕΙΨΗ</v>
      </c>
      <c r="C10" s="390">
        <f>'1-συμβολαια'!D10</f>
        <v>0</v>
      </c>
      <c r="D10" s="409">
        <f>'3-φύλλα2α'!D10</f>
        <v>2</v>
      </c>
      <c r="E10" s="409">
        <f>'3-φύλλα2α'!E10</f>
        <v>0</v>
      </c>
      <c r="F10" s="289"/>
      <c r="G10" s="289"/>
      <c r="H10" s="303">
        <f t="shared" si="0"/>
        <v>0</v>
      </c>
      <c r="I10" s="303">
        <f t="shared" si="1"/>
        <v>0</v>
      </c>
      <c r="J10" s="410">
        <f t="shared" si="2"/>
        <v>0</v>
      </c>
      <c r="K10" s="410">
        <f t="shared" si="3"/>
        <v>0</v>
      </c>
      <c r="L10" s="410">
        <f t="shared" si="4"/>
        <v>0</v>
      </c>
      <c r="M10" s="410">
        <f t="shared" si="5"/>
        <v>0</v>
      </c>
      <c r="N10" s="410">
        <f t="shared" si="6"/>
        <v>0</v>
      </c>
      <c r="O10" s="410">
        <f t="shared" si="7"/>
        <v>0</v>
      </c>
      <c r="P10" s="410">
        <f t="shared" si="8"/>
        <v>0</v>
      </c>
      <c r="Q10" s="410">
        <f t="shared" si="9"/>
        <v>0</v>
      </c>
      <c r="R10" s="411"/>
      <c r="S10" s="412"/>
      <c r="T10" s="411">
        <v>120</v>
      </c>
      <c r="U10" s="411">
        <v>80</v>
      </c>
      <c r="V10" s="412"/>
      <c r="W10" s="412"/>
      <c r="X10" s="412"/>
      <c r="Y10" s="411"/>
      <c r="Z10" s="412"/>
      <c r="AA10" s="411"/>
      <c r="AB10" s="412"/>
      <c r="AC10" s="412"/>
      <c r="AD10" s="412"/>
      <c r="AE10" s="412"/>
      <c r="AF10" s="413"/>
      <c r="AG10" s="413"/>
      <c r="AH10" s="413"/>
      <c r="AI10" s="413"/>
      <c r="AJ10" s="413"/>
      <c r="AK10" s="413"/>
      <c r="AL10" s="413"/>
      <c r="AM10" s="414">
        <f t="shared" si="10"/>
        <v>80</v>
      </c>
      <c r="AN10" s="414">
        <f t="shared" si="11"/>
        <v>120</v>
      </c>
      <c r="AO10" s="392"/>
    </row>
    <row r="11" spans="1:41" s="5" customFormat="1" ht="12" thickBot="1">
      <c r="A11" s="375">
        <f>'1-συμβολαια'!A11</f>
        <v>0</v>
      </c>
      <c r="B11" s="393" t="str">
        <f>'1-συμβολαια'!C11</f>
        <v>δανείου 2ο  ΤΟΚΟΙ  {προπληρωθέντες VS υπερβάλλοντες}</v>
      </c>
      <c r="C11" s="377">
        <f>'1-συμβολαια'!D11</f>
        <v>11111</v>
      </c>
      <c r="D11" s="415">
        <f>'3-φύλλα2α'!D11</f>
        <v>2</v>
      </c>
      <c r="E11" s="415">
        <f>'3-φύλλα2α'!E11</f>
        <v>0</v>
      </c>
      <c r="F11" s="379"/>
      <c r="G11" s="379"/>
      <c r="H11" s="378">
        <f t="shared" si="0"/>
        <v>0</v>
      </c>
      <c r="I11" s="378">
        <f t="shared" si="1"/>
        <v>0</v>
      </c>
      <c r="J11" s="416">
        <f t="shared" si="2"/>
        <v>0</v>
      </c>
      <c r="K11" s="416">
        <f t="shared" si="3"/>
        <v>0</v>
      </c>
      <c r="L11" s="416">
        <f t="shared" si="4"/>
        <v>0</v>
      </c>
      <c r="M11" s="416">
        <f t="shared" si="5"/>
        <v>0</v>
      </c>
      <c r="N11" s="416">
        <f t="shared" si="6"/>
        <v>0</v>
      </c>
      <c r="O11" s="416">
        <f t="shared" si="7"/>
        <v>0</v>
      </c>
      <c r="P11" s="416">
        <f t="shared" si="8"/>
        <v>0</v>
      </c>
      <c r="Q11" s="416">
        <f t="shared" si="9"/>
        <v>0</v>
      </c>
      <c r="R11" s="417"/>
      <c r="S11" s="418"/>
      <c r="T11" s="417"/>
      <c r="U11" s="417"/>
      <c r="V11" s="418"/>
      <c r="W11" s="418"/>
      <c r="X11" s="418"/>
      <c r="Y11" s="417"/>
      <c r="Z11" s="418"/>
      <c r="AA11" s="417"/>
      <c r="AB11" s="418"/>
      <c r="AC11" s="418"/>
      <c r="AD11" s="418"/>
      <c r="AE11" s="418"/>
      <c r="AF11" s="418"/>
      <c r="AG11" s="418"/>
      <c r="AH11" s="418"/>
      <c r="AI11" s="418"/>
      <c r="AJ11" s="418"/>
      <c r="AK11" s="418"/>
      <c r="AL11" s="418"/>
      <c r="AM11" s="417">
        <f t="shared" si="10"/>
        <v>0</v>
      </c>
      <c r="AN11" s="417">
        <f t="shared" si="11"/>
        <v>0</v>
      </c>
      <c r="AO11" s="395"/>
    </row>
    <row r="12" spans="1:41">
      <c r="A12" s="482" t="s">
        <v>45</v>
      </c>
      <c r="B12" s="483"/>
      <c r="C12" s="483"/>
      <c r="D12" s="483"/>
      <c r="E12" s="483"/>
      <c r="F12" s="162">
        <f t="shared" ref="F12:Y12" si="12">SUM(F3:F11)</f>
        <v>2</v>
      </c>
      <c r="G12" s="162">
        <f t="shared" si="12"/>
        <v>1</v>
      </c>
      <c r="H12" s="162">
        <f t="shared" si="12"/>
        <v>240</v>
      </c>
      <c r="I12" s="162">
        <f t="shared" si="12"/>
        <v>120</v>
      </c>
      <c r="J12" s="162">
        <f t="shared" si="12"/>
        <v>12</v>
      </c>
      <c r="K12" s="162">
        <f t="shared" si="12"/>
        <v>12</v>
      </c>
      <c r="L12" s="162">
        <f t="shared" si="12"/>
        <v>2.4</v>
      </c>
      <c r="M12" s="162">
        <f t="shared" si="12"/>
        <v>213.6</v>
      </c>
      <c r="N12" s="162">
        <f t="shared" si="12"/>
        <v>106.8</v>
      </c>
      <c r="O12" s="162">
        <f t="shared" si="12"/>
        <v>26.4</v>
      </c>
      <c r="P12" s="162">
        <f t="shared" si="12"/>
        <v>13.2</v>
      </c>
      <c r="Q12" s="162">
        <f t="shared" si="12"/>
        <v>13.2</v>
      </c>
      <c r="R12" s="162">
        <f t="shared" si="12"/>
        <v>360</v>
      </c>
      <c r="S12" s="162">
        <f t="shared" si="12"/>
        <v>10</v>
      </c>
      <c r="T12" s="162">
        <f t="shared" si="12"/>
        <v>360</v>
      </c>
      <c r="U12" s="162">
        <f t="shared" si="12"/>
        <v>240</v>
      </c>
      <c r="V12" s="162">
        <f t="shared" si="12"/>
        <v>0</v>
      </c>
      <c r="W12" s="162">
        <f t="shared" si="12"/>
        <v>0</v>
      </c>
      <c r="X12" s="162">
        <f t="shared" si="12"/>
        <v>0</v>
      </c>
      <c r="Y12" s="162">
        <f t="shared" si="12"/>
        <v>0</v>
      </c>
      <c r="Z12" s="162"/>
      <c r="AA12" s="162">
        <f t="shared" ref="AA12:AF12" si="13">SUM(AA3:AA11)</f>
        <v>0</v>
      </c>
      <c r="AB12" s="162">
        <f t="shared" si="13"/>
        <v>0</v>
      </c>
      <c r="AC12" s="162">
        <f t="shared" si="13"/>
        <v>0</v>
      </c>
      <c r="AD12" s="162">
        <f t="shared" si="13"/>
        <v>0</v>
      </c>
      <c r="AE12" s="162">
        <f t="shared" si="13"/>
        <v>0</v>
      </c>
      <c r="AF12" s="162">
        <f t="shared" si="13"/>
        <v>0</v>
      </c>
      <c r="AG12" s="317"/>
      <c r="AH12" s="162">
        <f>SUM(AH3:AH11)</f>
        <v>0</v>
      </c>
      <c r="AI12" s="162">
        <f>SUM(AI3:AI11)</f>
        <v>0</v>
      </c>
      <c r="AJ12" s="162"/>
      <c r="AK12" s="162"/>
      <c r="AL12" s="162">
        <f>SUM(AL3:AL11)</f>
        <v>0</v>
      </c>
      <c r="AM12" s="162">
        <f>SUM(AM3:AM11)</f>
        <v>240</v>
      </c>
      <c r="AN12" s="162">
        <f>SUM(AN3:AN11)</f>
        <v>730</v>
      </c>
    </row>
    <row r="14" spans="1:41">
      <c r="R14" s="332" t="s">
        <v>503</v>
      </c>
      <c r="S14" s="176"/>
      <c r="T14" s="327"/>
      <c r="U14" s="327"/>
      <c r="V14" s="176"/>
      <c r="W14" s="176"/>
      <c r="X14" s="177"/>
      <c r="Y14" s="177"/>
      <c r="Z14" s="177"/>
      <c r="AA14" s="177"/>
      <c r="AB14" s="177"/>
      <c r="AC14" s="177"/>
      <c r="AD14" s="177"/>
      <c r="AE14" s="84"/>
      <c r="AF14" s="84"/>
      <c r="AG14" s="84"/>
      <c r="AH14" s="84"/>
      <c r="AI14" s="84"/>
      <c r="AJ14" s="84"/>
      <c r="AK14" s="84"/>
      <c r="AL14" s="84"/>
      <c r="AM14" s="84"/>
      <c r="AN14" s="84"/>
    </row>
    <row r="15" spans="1:41">
      <c r="B15" s="7"/>
      <c r="C15" s="7"/>
      <c r="D15" s="7"/>
      <c r="E15" s="7"/>
      <c r="I15" s="7" t="s">
        <v>506</v>
      </c>
      <c r="R15" s="328"/>
      <c r="S15" s="178" t="s">
        <v>479</v>
      </c>
      <c r="T15" s="328"/>
      <c r="U15" s="328"/>
      <c r="V15" s="177"/>
      <c r="W15" s="177"/>
      <c r="X15" s="177"/>
      <c r="Y15" s="177"/>
      <c r="Z15" s="177"/>
      <c r="AA15" s="177"/>
      <c r="AB15" s="177"/>
      <c r="AC15" s="177"/>
      <c r="AD15" s="177"/>
      <c r="AE15" s="84"/>
      <c r="AF15" s="84"/>
      <c r="AG15" s="84"/>
      <c r="AH15" s="84"/>
      <c r="AI15" s="84"/>
      <c r="AJ15" s="84"/>
      <c r="AK15" s="84"/>
      <c r="AL15" s="84"/>
      <c r="AM15" s="84"/>
      <c r="AN15" s="84"/>
    </row>
    <row r="16" spans="1:41">
      <c r="R16" s="328"/>
      <c r="S16" s="177"/>
      <c r="T16" s="332" t="s">
        <v>217</v>
      </c>
      <c r="U16" s="328"/>
      <c r="V16" s="177"/>
      <c r="W16" s="177"/>
      <c r="X16" s="177"/>
      <c r="Y16" s="177"/>
      <c r="Z16" s="177"/>
      <c r="AA16" s="177"/>
      <c r="AB16" s="177"/>
      <c r="AC16" s="177"/>
      <c r="AD16" s="177"/>
      <c r="AE16" s="84"/>
      <c r="AF16" s="84"/>
      <c r="AG16" s="84"/>
      <c r="AH16" s="84"/>
      <c r="AI16" s="84"/>
      <c r="AJ16" s="84"/>
      <c r="AK16" s="84"/>
      <c r="AL16" s="84"/>
      <c r="AM16" s="84"/>
      <c r="AN16" s="84"/>
    </row>
    <row r="17" spans="2:41" ht="15.75">
      <c r="B17" s="325" t="s">
        <v>497</v>
      </c>
      <c r="R17" s="328"/>
      <c r="S17" s="177"/>
      <c r="T17" s="328"/>
      <c r="U17" s="329" t="s">
        <v>218</v>
      </c>
      <c r="V17" s="177"/>
      <c r="W17" s="177"/>
      <c r="X17" s="177"/>
      <c r="Y17" s="177"/>
      <c r="Z17" s="177"/>
      <c r="AA17" s="177"/>
      <c r="AB17" s="177"/>
      <c r="AC17" s="177"/>
      <c r="AD17" s="177"/>
      <c r="AE17" s="84"/>
      <c r="AF17" s="84"/>
      <c r="AG17" s="84"/>
      <c r="AH17" s="84"/>
      <c r="AI17" s="84"/>
      <c r="AJ17" s="84"/>
      <c r="AK17" s="84"/>
      <c r="AL17" s="84"/>
      <c r="AM17" s="84"/>
      <c r="AN17" s="84"/>
    </row>
    <row r="18" spans="2:41">
      <c r="I18" s="7">
        <f>H3/D3</f>
        <v>120</v>
      </c>
      <c r="Q18" s="320"/>
      <c r="R18" s="328"/>
      <c r="S18" s="177"/>
      <c r="T18" s="328"/>
      <c r="U18" s="328"/>
      <c r="V18" s="175" t="s">
        <v>480</v>
      </c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4"/>
      <c r="AN18" s="84"/>
    </row>
    <row r="19" spans="2:41">
      <c r="B19" s="343"/>
      <c r="G19" s="54"/>
      <c r="H19" s="54"/>
      <c r="Q19" s="320"/>
      <c r="R19" s="328"/>
      <c r="S19" s="177"/>
      <c r="T19" s="328"/>
      <c r="U19" s="328"/>
      <c r="V19" s="177"/>
      <c r="W19" s="178" t="s">
        <v>219</v>
      </c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84"/>
      <c r="AN19" s="84"/>
    </row>
    <row r="20" spans="2:41">
      <c r="B20" s="343"/>
      <c r="G20" s="372"/>
      <c r="H20" s="373"/>
      <c r="Q20" s="320"/>
      <c r="R20" s="328"/>
      <c r="S20" s="177"/>
      <c r="T20" s="328"/>
      <c r="U20" s="328"/>
      <c r="V20" s="177"/>
      <c r="W20" s="177"/>
      <c r="X20" s="175" t="s">
        <v>220</v>
      </c>
      <c r="Y20" s="175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84"/>
      <c r="AN20" s="84"/>
    </row>
    <row r="21" spans="2:41">
      <c r="B21" s="343"/>
      <c r="G21" s="372"/>
      <c r="H21" s="373"/>
      <c r="Q21" s="320"/>
      <c r="R21" s="328"/>
      <c r="S21" s="177"/>
      <c r="T21" s="328"/>
      <c r="U21" s="328"/>
      <c r="V21" s="177"/>
      <c r="W21" s="177"/>
      <c r="X21" s="177"/>
      <c r="Y21" s="178" t="s">
        <v>247</v>
      </c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84"/>
      <c r="AN21" s="84"/>
    </row>
    <row r="22" spans="2:41">
      <c r="B22" s="343"/>
      <c r="G22" s="4"/>
      <c r="H22" s="54"/>
      <c r="Q22" s="320"/>
      <c r="R22" s="328"/>
      <c r="S22" s="177"/>
      <c r="T22" s="328"/>
      <c r="U22" s="328"/>
      <c r="V22" s="177"/>
      <c r="W22" s="177"/>
      <c r="X22" s="177"/>
      <c r="Y22" s="177"/>
      <c r="Z22" s="175" t="s">
        <v>221</v>
      </c>
      <c r="AA22" s="178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84"/>
      <c r="AN22" s="84"/>
      <c r="AO22" s="174"/>
    </row>
    <row r="23" spans="2:41">
      <c r="B23" s="343"/>
      <c r="G23" s="4"/>
      <c r="H23" s="54"/>
      <c r="Q23" s="320"/>
      <c r="R23" s="328"/>
      <c r="S23" s="177"/>
      <c r="T23" s="328"/>
      <c r="U23" s="328"/>
      <c r="V23" s="177"/>
      <c r="W23" s="177"/>
      <c r="X23" s="177"/>
      <c r="Y23" s="177"/>
      <c r="Z23" s="178"/>
      <c r="AA23" s="178" t="s">
        <v>248</v>
      </c>
      <c r="AB23" s="177"/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84"/>
      <c r="AN23" s="84"/>
      <c r="AO23" s="174"/>
    </row>
    <row r="24" spans="2:41">
      <c r="B24" s="343"/>
      <c r="G24" s="54"/>
      <c r="H24" s="54"/>
      <c r="Q24" s="320"/>
      <c r="R24" s="328"/>
      <c r="S24" s="177"/>
      <c r="T24" s="328"/>
      <c r="U24" s="328"/>
      <c r="V24" s="177"/>
      <c r="W24" s="177"/>
      <c r="X24" s="177"/>
      <c r="Y24" s="177"/>
      <c r="Z24" s="177"/>
      <c r="AA24" s="177"/>
      <c r="AB24" s="175" t="s">
        <v>222</v>
      </c>
      <c r="AC24" s="177"/>
      <c r="AD24" s="177"/>
      <c r="AE24" s="177"/>
      <c r="AF24" s="177"/>
      <c r="AG24" s="177"/>
      <c r="AH24" s="177"/>
      <c r="AI24" s="177"/>
      <c r="AJ24" s="177"/>
      <c r="AK24" s="177"/>
      <c r="AL24" s="177"/>
      <c r="AM24" s="84"/>
      <c r="AN24" s="178"/>
    </row>
    <row r="25" spans="2:41">
      <c r="D25" s="306"/>
      <c r="F25" s="306"/>
      <c r="G25" s="54"/>
      <c r="H25" s="54"/>
      <c r="Q25" s="320"/>
      <c r="R25" s="328"/>
      <c r="S25" s="177"/>
      <c r="T25" s="328"/>
      <c r="U25" s="328"/>
      <c r="V25" s="177"/>
      <c r="W25" s="177"/>
      <c r="X25" s="177"/>
      <c r="Y25" s="177"/>
      <c r="Z25" s="177"/>
      <c r="AA25" s="177"/>
      <c r="AB25" s="177"/>
      <c r="AC25" s="178" t="s">
        <v>223</v>
      </c>
      <c r="AD25" s="177"/>
      <c r="AE25" s="177"/>
      <c r="AF25" s="177"/>
      <c r="AG25" s="177"/>
      <c r="AH25" s="177"/>
      <c r="AI25" s="177"/>
      <c r="AJ25" s="177"/>
      <c r="AK25" s="177"/>
      <c r="AL25" s="177"/>
      <c r="AM25" s="84"/>
      <c r="AN25" s="84"/>
    </row>
    <row r="26" spans="2:41">
      <c r="D26" s="306"/>
      <c r="F26" s="2"/>
      <c r="Q26" s="320"/>
      <c r="R26" s="328"/>
      <c r="S26" s="177"/>
      <c r="T26" s="328"/>
      <c r="U26" s="328"/>
      <c r="V26" s="177"/>
      <c r="W26" s="177"/>
      <c r="X26" s="177"/>
      <c r="Y26" s="177"/>
      <c r="Z26" s="177"/>
      <c r="AA26" s="177"/>
      <c r="AB26" s="177"/>
      <c r="AC26" s="177"/>
      <c r="AD26" s="175" t="s">
        <v>263</v>
      </c>
      <c r="AE26" s="179"/>
      <c r="AF26" s="179"/>
      <c r="AG26" s="179"/>
      <c r="AH26" s="179"/>
      <c r="AI26" s="179"/>
      <c r="AJ26" s="179"/>
      <c r="AK26" s="179"/>
      <c r="AL26" s="179"/>
      <c r="AM26" s="178"/>
    </row>
    <row r="27" spans="2:41">
      <c r="D27" s="306"/>
      <c r="F27" s="2"/>
      <c r="R27" s="330"/>
      <c r="S27" s="84"/>
      <c r="T27" s="330"/>
      <c r="U27" s="330"/>
      <c r="V27" s="177"/>
      <c r="W27" s="177"/>
      <c r="X27" s="177"/>
      <c r="Y27" s="177"/>
      <c r="Z27" s="177"/>
      <c r="AA27" s="177"/>
      <c r="AB27" s="177"/>
      <c r="AC27" s="177"/>
      <c r="AD27" s="177"/>
      <c r="AE27" s="175" t="s">
        <v>264</v>
      </c>
      <c r="AF27" s="178"/>
      <c r="AG27" s="178"/>
      <c r="AH27" s="178"/>
      <c r="AI27" s="178"/>
      <c r="AJ27" s="178"/>
      <c r="AK27" s="178"/>
      <c r="AL27" s="178"/>
      <c r="AM27" s="84"/>
    </row>
    <row r="28" spans="2:41">
      <c r="D28" s="306"/>
      <c r="F28" s="2"/>
      <c r="R28" s="7"/>
      <c r="S28" s="2"/>
      <c r="T28" s="7"/>
      <c r="U28" s="7"/>
      <c r="AF28" s="178" t="s">
        <v>265</v>
      </c>
      <c r="AG28" s="179"/>
      <c r="AH28" s="179"/>
      <c r="AI28" s="179"/>
      <c r="AJ28" s="179"/>
      <c r="AK28" s="179"/>
    </row>
    <row r="29" spans="2:41">
      <c r="D29" s="306"/>
      <c r="E29" s="7"/>
      <c r="F29" s="2"/>
      <c r="M29" s="234"/>
      <c r="AF29" s="177"/>
      <c r="AG29" s="284" t="s">
        <v>266</v>
      </c>
      <c r="AH29" s="284"/>
      <c r="AI29" s="284"/>
      <c r="AJ29" s="284"/>
      <c r="AK29" s="284"/>
      <c r="AL29" s="284"/>
    </row>
    <row r="30" spans="2:41">
      <c r="D30" s="306"/>
      <c r="E30" s="7"/>
      <c r="F30" s="2"/>
      <c r="M30" s="234"/>
      <c r="AG30" s="177"/>
      <c r="AH30" s="175" t="s">
        <v>450</v>
      </c>
      <c r="AI30" s="177"/>
      <c r="AJ30" s="177"/>
      <c r="AK30" s="177"/>
      <c r="AL30" s="178"/>
    </row>
    <row r="31" spans="2:41">
      <c r="D31" s="306"/>
      <c r="F31" s="306"/>
      <c r="AI31" s="178" t="s">
        <v>447</v>
      </c>
      <c r="AJ31" s="178"/>
      <c r="AK31" s="178"/>
    </row>
    <row r="32" spans="2:41">
      <c r="C32" s="7"/>
      <c r="D32" s="7"/>
      <c r="E32" s="7"/>
      <c r="AJ32" s="175" t="s">
        <v>448</v>
      </c>
      <c r="AK32" s="177"/>
    </row>
    <row r="33" spans="3:37">
      <c r="C33" s="7"/>
      <c r="D33" s="7"/>
      <c r="E33" s="7"/>
      <c r="AK33" s="178" t="s">
        <v>449</v>
      </c>
    </row>
    <row r="34" spans="3:37">
      <c r="C34" s="7"/>
      <c r="D34" s="7"/>
      <c r="E34" s="7"/>
    </row>
    <row r="35" spans="3:37">
      <c r="D35" s="7"/>
      <c r="E35" s="7"/>
    </row>
    <row r="36" spans="3:37">
      <c r="E36" s="7"/>
      <c r="F36" s="2"/>
    </row>
    <row r="37" spans="3:37">
      <c r="F37" s="306"/>
    </row>
  </sheetData>
  <mergeCells count="10">
    <mergeCell ref="A12:E12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4"/>
  <sheetViews>
    <sheetView workbookViewId="0">
      <pane ySplit="2" topLeftCell="A3" activePane="bottomLeft" state="frozen"/>
      <selection pane="bottomLeft" activeCell="G35" sqref="G35"/>
    </sheetView>
  </sheetViews>
  <sheetFormatPr defaultRowHeight="11.25"/>
  <cols>
    <col min="1" max="1" width="7.5703125" style="7" bestFit="1" customWidth="1"/>
    <col min="2" max="2" width="35.8554687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82" t="s">
        <v>31</v>
      </c>
      <c r="B1" s="583"/>
      <c r="C1" s="583"/>
      <c r="D1" s="584"/>
      <c r="E1" s="586" t="s">
        <v>498</v>
      </c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74" t="s">
        <v>67</v>
      </c>
      <c r="S1" s="594" t="s">
        <v>150</v>
      </c>
      <c r="T1" s="582" t="s">
        <v>13</v>
      </c>
      <c r="U1" s="583"/>
      <c r="V1" s="583"/>
      <c r="W1" s="583"/>
      <c r="X1" s="583"/>
      <c r="Y1" s="583"/>
      <c r="Z1" s="583"/>
      <c r="AA1" s="583"/>
      <c r="AB1" s="583"/>
      <c r="AC1" s="584"/>
      <c r="AD1" s="585" t="s">
        <v>14</v>
      </c>
      <c r="AE1" s="585"/>
      <c r="AF1" s="585"/>
      <c r="AG1" s="585"/>
      <c r="AH1" s="585"/>
      <c r="AI1" s="585"/>
      <c r="AJ1" s="585"/>
      <c r="AK1" s="585"/>
      <c r="AL1" s="585"/>
      <c r="AM1" s="582" t="s">
        <v>15</v>
      </c>
      <c r="AN1" s="583"/>
      <c r="AO1" s="583"/>
      <c r="AP1" s="583"/>
      <c r="AQ1" s="583"/>
      <c r="AR1" s="583"/>
      <c r="AS1" s="583"/>
      <c r="AT1" s="583"/>
      <c r="AU1" s="583"/>
      <c r="AV1" s="584"/>
      <c r="AW1" s="596" t="s">
        <v>16</v>
      </c>
      <c r="AX1" s="596"/>
      <c r="AY1" s="596"/>
      <c r="AZ1" s="596"/>
      <c r="BA1" s="596"/>
      <c r="BB1" s="596"/>
      <c r="BC1" s="596"/>
      <c r="BD1" s="596"/>
      <c r="BE1" s="597" t="s">
        <v>17</v>
      </c>
      <c r="BF1" s="598"/>
      <c r="BG1" s="598"/>
      <c r="BH1" s="598"/>
      <c r="BI1" s="599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68</v>
      </c>
      <c r="F2" s="37" t="s">
        <v>69</v>
      </c>
      <c r="G2" s="37" t="s">
        <v>242</v>
      </c>
      <c r="H2" s="37" t="s">
        <v>70</v>
      </c>
      <c r="I2" s="592" t="s">
        <v>29</v>
      </c>
      <c r="J2" s="593"/>
      <c r="K2" s="37" t="s">
        <v>141</v>
      </c>
      <c r="L2" s="37" t="s">
        <v>142</v>
      </c>
      <c r="M2" s="37" t="s">
        <v>89</v>
      </c>
      <c r="N2" s="37" t="s">
        <v>483</v>
      </c>
      <c r="O2" s="37" t="s">
        <v>149</v>
      </c>
      <c r="P2" s="92" t="s">
        <v>95</v>
      </c>
      <c r="Q2" s="114" t="s">
        <v>94</v>
      </c>
      <c r="R2" s="575"/>
      <c r="S2" s="595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88" t="s">
        <v>29</v>
      </c>
      <c r="AC2" s="589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71</v>
      </c>
      <c r="AJ2" s="68" t="s">
        <v>72</v>
      </c>
      <c r="AK2" s="590" t="s">
        <v>29</v>
      </c>
      <c r="AL2" s="591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88" t="s">
        <v>29</v>
      </c>
      <c r="AV2" s="589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88" t="s">
        <v>29</v>
      </c>
      <c r="BI2" s="589"/>
    </row>
    <row r="3" spans="1:61" s="5" customFormat="1">
      <c r="A3" s="308" t="str">
        <f>'1-συμβολαια'!A3</f>
        <v>2ο</v>
      </c>
      <c r="B3" s="419" t="str">
        <f>'1-συμβολαια'!C3</f>
        <v>υποθήκη 1.627 δανείου ΕΞΑΛΕΙΨΗ</v>
      </c>
      <c r="C3" s="285" t="str">
        <f>'4-πολλυπρ'!D3</f>
        <v xml:space="preserve">τραπεζα …??? [= …. </v>
      </c>
      <c r="D3" s="285" t="str">
        <f>'4-πολλυπρ'!I3</f>
        <v>219-124κ</v>
      </c>
      <c r="E3" s="285">
        <v>1</v>
      </c>
      <c r="F3" s="390">
        <f t="shared" ref="F3:F10" si="0">E3*60</f>
        <v>60</v>
      </c>
      <c r="G3" s="390">
        <v>60</v>
      </c>
      <c r="H3" s="390">
        <f t="shared" ref="H3:H10" si="1">F3+G3</f>
        <v>120</v>
      </c>
      <c r="I3" s="420" t="s">
        <v>147</v>
      </c>
      <c r="J3" s="420" t="s">
        <v>148</v>
      </c>
      <c r="K3" s="390">
        <v>100</v>
      </c>
      <c r="L3" s="390">
        <v>100</v>
      </c>
      <c r="M3" s="390">
        <v>50</v>
      </c>
      <c r="N3" s="390"/>
      <c r="O3" s="390">
        <f t="shared" ref="O3:O11" si="2">K3+L3</f>
        <v>200</v>
      </c>
      <c r="P3" s="285"/>
      <c r="Q3" s="285"/>
      <c r="R3" s="285"/>
      <c r="S3" s="421"/>
      <c r="T3" s="422"/>
      <c r="U3" s="71"/>
      <c r="V3" s="423" t="s">
        <v>389</v>
      </c>
      <c r="W3" s="71"/>
      <c r="X3" s="423" t="s">
        <v>9</v>
      </c>
      <c r="Y3" s="424"/>
      <c r="Z3" s="71"/>
      <c r="AA3" s="71"/>
      <c r="AB3" s="71"/>
      <c r="AC3" s="71"/>
      <c r="AD3" s="422"/>
      <c r="AE3" s="71"/>
      <c r="AF3" s="71"/>
      <c r="AG3" s="71"/>
      <c r="AH3" s="71"/>
      <c r="AI3" s="289"/>
      <c r="AJ3" s="289"/>
      <c r="AK3" s="289"/>
      <c r="AL3" s="71"/>
      <c r="AM3" s="71"/>
      <c r="AN3" s="71"/>
      <c r="AO3" s="423" t="s">
        <v>389</v>
      </c>
      <c r="AP3" s="71"/>
      <c r="AQ3" s="423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422"/>
      <c r="BH3" s="71"/>
      <c r="BI3" s="71"/>
    </row>
    <row r="4" spans="1:61" s="5" customFormat="1">
      <c r="A4" s="308">
        <f>'1-συμβολαια'!A4</f>
        <v>0</v>
      </c>
      <c r="B4" s="419" t="str">
        <f>'1-συμβολαια'!C4</f>
        <v>δάνειο τοκοχρεωλυτικό 1.627 … ΕΞΟΦΛΗΣΗ</v>
      </c>
      <c r="C4" s="285" t="str">
        <f>'4-πολλυπρ'!D4</f>
        <v xml:space="preserve">τραπεζα …??? [= …. </v>
      </c>
      <c r="D4" s="285" t="str">
        <f>'4-πολλυπρ'!I4</f>
        <v>219-124κ</v>
      </c>
      <c r="E4" s="285"/>
      <c r="F4" s="390"/>
      <c r="G4" s="390"/>
      <c r="H4" s="390"/>
      <c r="I4" s="420"/>
      <c r="J4" s="420"/>
      <c r="K4" s="390"/>
      <c r="L4" s="390"/>
      <c r="M4" s="390"/>
      <c r="N4" s="390"/>
      <c r="O4" s="390">
        <f t="shared" si="2"/>
        <v>0</v>
      </c>
      <c r="P4" s="285"/>
      <c r="Q4" s="285"/>
      <c r="R4" s="285"/>
      <c r="S4" s="421"/>
      <c r="T4" s="422"/>
      <c r="U4" s="71"/>
      <c r="V4" s="423" t="s">
        <v>389</v>
      </c>
      <c r="W4" s="71"/>
      <c r="X4" s="423" t="s">
        <v>9</v>
      </c>
      <c r="Y4" s="424"/>
      <c r="Z4" s="71"/>
      <c r="AA4" s="71"/>
      <c r="AB4" s="71"/>
      <c r="AC4" s="71"/>
      <c r="AD4" s="422"/>
      <c r="AE4" s="71"/>
      <c r="AF4" s="71"/>
      <c r="AG4" s="71"/>
      <c r="AH4" s="71"/>
      <c r="AI4" s="289"/>
      <c r="AJ4" s="289"/>
      <c r="AK4" s="289"/>
      <c r="AL4" s="71"/>
      <c r="AM4" s="71"/>
      <c r="AN4" s="71"/>
      <c r="AO4" s="423" t="s">
        <v>389</v>
      </c>
      <c r="AP4" s="71"/>
      <c r="AQ4" s="423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422"/>
      <c r="BH4" s="71"/>
      <c r="BI4" s="71"/>
    </row>
    <row r="5" spans="1:61" s="5" customFormat="1" ht="22.5">
      <c r="A5" s="308">
        <f>'1-συμβολαια'!A5</f>
        <v>0</v>
      </c>
      <c r="B5" s="419" t="str">
        <f>'1-συμβολαια'!C5</f>
        <v>δανείου 1.627κ ΤΟΚΟΙ  {προπληρωθέντες VS υπερβάλλοντες}</v>
      </c>
      <c r="C5" s="285" t="str">
        <f>'4-πολλυπρ'!D5</f>
        <v xml:space="preserve">τραπεζα …??? [= …. </v>
      </c>
      <c r="D5" s="285" t="str">
        <f>'4-πολλυπρ'!I5</f>
        <v>219-124κ</v>
      </c>
      <c r="E5" s="285"/>
      <c r="F5" s="390"/>
      <c r="G5" s="390"/>
      <c r="H5" s="390"/>
      <c r="I5" s="420"/>
      <c r="J5" s="420"/>
      <c r="K5" s="390"/>
      <c r="L5" s="390"/>
      <c r="M5" s="390"/>
      <c r="N5" s="390"/>
      <c r="O5" s="390">
        <f t="shared" si="2"/>
        <v>0</v>
      </c>
      <c r="P5" s="285"/>
      <c r="Q5" s="285"/>
      <c r="R5" s="285"/>
      <c r="S5" s="421"/>
      <c r="T5" s="422"/>
      <c r="U5" s="71"/>
      <c r="V5" s="423" t="s">
        <v>389</v>
      </c>
      <c r="W5" s="71"/>
      <c r="X5" s="423" t="s">
        <v>9</v>
      </c>
      <c r="Y5" s="424"/>
      <c r="Z5" s="71"/>
      <c r="AA5" s="71"/>
      <c r="AB5" s="71"/>
      <c r="AC5" s="71"/>
      <c r="AD5" s="422"/>
      <c r="AE5" s="71"/>
      <c r="AF5" s="71"/>
      <c r="AG5" s="71"/>
      <c r="AH5" s="71"/>
      <c r="AI5" s="289"/>
      <c r="AJ5" s="289"/>
      <c r="AK5" s="289"/>
      <c r="AL5" s="71"/>
      <c r="AM5" s="71"/>
      <c r="AN5" s="71"/>
      <c r="AO5" s="423" t="s">
        <v>389</v>
      </c>
      <c r="AP5" s="71"/>
      <c r="AQ5" s="423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422"/>
      <c r="BH5" s="71"/>
      <c r="BI5" s="71"/>
    </row>
    <row r="6" spans="1:61" s="5" customFormat="1" ht="22.5">
      <c r="A6" s="308">
        <f>'1-συμβολαια'!A6</f>
        <v>0</v>
      </c>
      <c r="B6" s="419" t="str">
        <f>'1-συμβολαια'!C6</f>
        <v>δάνειο τοκοχρεωλυτικό 1ο [9-4-1974] , [9%]    ΕΞΟΦΛΗΣΗ</v>
      </c>
      <c r="C6" s="285" t="str">
        <f>'4-πολλυπρ'!D6</f>
        <v xml:space="preserve">τραπεζα …??? [= …. </v>
      </c>
      <c r="D6" s="285" t="str">
        <f>'4-πολλυπρ'!I6</f>
        <v>219-124κ</v>
      </c>
      <c r="E6" s="285"/>
      <c r="F6" s="390"/>
      <c r="G6" s="390"/>
      <c r="H6" s="390"/>
      <c r="I6" s="420"/>
      <c r="J6" s="420"/>
      <c r="K6" s="390"/>
      <c r="L6" s="390"/>
      <c r="M6" s="390"/>
      <c r="N6" s="390"/>
      <c r="O6" s="390">
        <f t="shared" si="2"/>
        <v>0</v>
      </c>
      <c r="P6" s="285"/>
      <c r="Q6" s="285"/>
      <c r="R6" s="285"/>
      <c r="S6" s="421"/>
      <c r="T6" s="422"/>
      <c r="U6" s="71"/>
      <c r="V6" s="423" t="s">
        <v>389</v>
      </c>
      <c r="W6" s="71"/>
      <c r="X6" s="423" t="s">
        <v>9</v>
      </c>
      <c r="Y6" s="424"/>
      <c r="Z6" s="71"/>
      <c r="AA6" s="71"/>
      <c r="AB6" s="71"/>
      <c r="AC6" s="71"/>
      <c r="AD6" s="422"/>
      <c r="AE6" s="71"/>
      <c r="AF6" s="71"/>
      <c r="AG6" s="71"/>
      <c r="AH6" s="71"/>
      <c r="AI6" s="289"/>
      <c r="AJ6" s="289"/>
      <c r="AK6" s="289"/>
      <c r="AL6" s="71"/>
      <c r="AM6" s="71"/>
      <c r="AN6" s="71"/>
      <c r="AO6" s="423" t="s">
        <v>389</v>
      </c>
      <c r="AP6" s="71"/>
      <c r="AQ6" s="423" t="s">
        <v>9</v>
      </c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422"/>
      <c r="BH6" s="71"/>
      <c r="BI6" s="71"/>
    </row>
    <row r="7" spans="1:61" s="5" customFormat="1">
      <c r="A7" s="308">
        <f>'1-συμβολαια'!A7</f>
        <v>0</v>
      </c>
      <c r="B7" s="419" t="str">
        <f>'1-συμβολαια'!C7</f>
        <v>υποθήκη δανείου 1ο    ΕΞΑΛΕΙΨΗ</v>
      </c>
      <c r="C7" s="285" t="str">
        <f>'4-πολλυπρ'!D7</f>
        <v xml:space="preserve">τραπεζα …??? [= …. </v>
      </c>
      <c r="D7" s="285" t="str">
        <f>'4-πολλυπρ'!I7</f>
        <v>219-124κ</v>
      </c>
      <c r="E7" s="285">
        <v>1</v>
      </c>
      <c r="F7" s="390">
        <f t="shared" si="0"/>
        <v>60</v>
      </c>
      <c r="G7" s="390">
        <v>60</v>
      </c>
      <c r="H7" s="390">
        <f t="shared" si="1"/>
        <v>120</v>
      </c>
      <c r="I7" s="420" t="s">
        <v>147</v>
      </c>
      <c r="J7" s="420" t="s">
        <v>148</v>
      </c>
      <c r="K7" s="390"/>
      <c r="L7" s="390"/>
      <c r="M7" s="390">
        <v>50</v>
      </c>
      <c r="N7" s="390"/>
      <c r="O7" s="390">
        <f t="shared" si="2"/>
        <v>0</v>
      </c>
      <c r="P7" s="285"/>
      <c r="Q7" s="285"/>
      <c r="R7" s="285"/>
      <c r="S7" s="421"/>
      <c r="T7" s="422"/>
      <c r="U7" s="71"/>
      <c r="V7" s="423" t="s">
        <v>389</v>
      </c>
      <c r="W7" s="71"/>
      <c r="X7" s="423" t="s">
        <v>9</v>
      </c>
      <c r="Y7" s="424"/>
      <c r="Z7" s="71"/>
      <c r="AA7" s="71"/>
      <c r="AB7" s="71"/>
      <c r="AC7" s="71"/>
      <c r="AD7" s="422"/>
      <c r="AE7" s="71"/>
      <c r="AF7" s="71"/>
      <c r="AG7" s="71"/>
      <c r="AH7" s="71"/>
      <c r="AI7" s="289"/>
      <c r="AJ7" s="289"/>
      <c r="AK7" s="289"/>
      <c r="AL7" s="71"/>
      <c r="AM7" s="71"/>
      <c r="AN7" s="71"/>
      <c r="AO7" s="423" t="s">
        <v>389</v>
      </c>
      <c r="AP7" s="71"/>
      <c r="AQ7" s="423" t="s">
        <v>9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422"/>
      <c r="BH7" s="71"/>
      <c r="BI7" s="71"/>
    </row>
    <row r="8" spans="1:61" s="5" customFormat="1" ht="22.5">
      <c r="A8" s="308">
        <f>'1-συμβολαια'!A8</f>
        <v>0</v>
      </c>
      <c r="B8" s="419" t="str">
        <f>'1-συμβολαια'!C8</f>
        <v>δανείου 1ο  ΤΟΚΟΙ  {προπληρωθέντες VS υπερβάλλοντες}</v>
      </c>
      <c r="C8" s="285" t="str">
        <f>'4-πολλυπρ'!D8</f>
        <v xml:space="preserve">τραπεζα …??? [= …. </v>
      </c>
      <c r="D8" s="285" t="str">
        <f>'4-πολλυπρ'!I8</f>
        <v>219-124κ</v>
      </c>
      <c r="E8" s="285"/>
      <c r="F8" s="390"/>
      <c r="G8" s="390"/>
      <c r="H8" s="390"/>
      <c r="I8" s="420"/>
      <c r="J8" s="420"/>
      <c r="K8" s="390"/>
      <c r="L8" s="390"/>
      <c r="M8" s="390"/>
      <c r="N8" s="390"/>
      <c r="O8" s="390">
        <f t="shared" si="2"/>
        <v>0</v>
      </c>
      <c r="P8" s="285"/>
      <c r="Q8" s="285"/>
      <c r="R8" s="285"/>
      <c r="S8" s="421"/>
      <c r="T8" s="422"/>
      <c r="U8" s="71"/>
      <c r="V8" s="423" t="s">
        <v>389</v>
      </c>
      <c r="W8" s="71"/>
      <c r="X8" s="423" t="s">
        <v>9</v>
      </c>
      <c r="Y8" s="424"/>
      <c r="Z8" s="71"/>
      <c r="AA8" s="71"/>
      <c r="AB8" s="71"/>
      <c r="AC8" s="71"/>
      <c r="AD8" s="422"/>
      <c r="AE8" s="71"/>
      <c r="AF8" s="71"/>
      <c r="AG8" s="71"/>
      <c r="AH8" s="71"/>
      <c r="AI8" s="289"/>
      <c r="AJ8" s="289"/>
      <c r="AK8" s="289"/>
      <c r="AL8" s="71"/>
      <c r="AM8" s="71"/>
      <c r="AN8" s="71"/>
      <c r="AO8" s="423" t="s">
        <v>389</v>
      </c>
      <c r="AP8" s="71"/>
      <c r="AQ8" s="423" t="s">
        <v>9</v>
      </c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422"/>
      <c r="BH8" s="71"/>
      <c r="BI8" s="71"/>
    </row>
    <row r="9" spans="1:61" s="5" customFormat="1" ht="22.5">
      <c r="A9" s="308">
        <f>'1-συμβολαια'!A9</f>
        <v>0</v>
      </c>
      <c r="B9" s="419" t="str">
        <f>'1-συμβολαια'!C9</f>
        <v>δάνειο τοκοχρεωλυτικό 2ο [9-4-1974] , [12%]   ΕΞΟΦΛΗΣΗ</v>
      </c>
      <c r="C9" s="285" t="str">
        <f>'4-πολλυπρ'!D9</f>
        <v xml:space="preserve">τραπεζα …??? [= …. </v>
      </c>
      <c r="D9" s="285" t="str">
        <f>'4-πολλυπρ'!I9</f>
        <v>219-124κ</v>
      </c>
      <c r="E9" s="285"/>
      <c r="F9" s="390"/>
      <c r="G9" s="390"/>
      <c r="H9" s="390"/>
      <c r="I9" s="420"/>
      <c r="J9" s="420"/>
      <c r="K9" s="390"/>
      <c r="L9" s="390"/>
      <c r="M9" s="390"/>
      <c r="N9" s="390"/>
      <c r="O9" s="390">
        <f t="shared" si="2"/>
        <v>0</v>
      </c>
      <c r="P9" s="285"/>
      <c r="Q9" s="285"/>
      <c r="R9" s="285"/>
      <c r="S9" s="421"/>
      <c r="T9" s="422"/>
      <c r="U9" s="71"/>
      <c r="V9" s="423" t="s">
        <v>389</v>
      </c>
      <c r="W9" s="71"/>
      <c r="X9" s="423" t="s">
        <v>9</v>
      </c>
      <c r="Y9" s="424"/>
      <c r="Z9" s="71"/>
      <c r="AA9" s="71"/>
      <c r="AB9" s="71"/>
      <c r="AC9" s="71"/>
      <c r="AD9" s="422"/>
      <c r="AE9" s="71"/>
      <c r="AF9" s="71"/>
      <c r="AG9" s="71"/>
      <c r="AH9" s="71"/>
      <c r="AI9" s="289"/>
      <c r="AJ9" s="289"/>
      <c r="AK9" s="289"/>
      <c r="AL9" s="71"/>
      <c r="AM9" s="71"/>
      <c r="AN9" s="71"/>
      <c r="AO9" s="423" t="s">
        <v>389</v>
      </c>
      <c r="AP9" s="71"/>
      <c r="AQ9" s="423" t="s">
        <v>9</v>
      </c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422"/>
      <c r="BH9" s="71"/>
      <c r="BI9" s="71"/>
    </row>
    <row r="10" spans="1:61" s="5" customFormat="1">
      <c r="A10" s="308">
        <f>'1-συμβολαια'!A10</f>
        <v>0</v>
      </c>
      <c r="B10" s="419" t="str">
        <f>'1-συμβολαια'!C10</f>
        <v>υποθήκη δανείου 2ο    ΕΞΑΛΕΙΨΗ</v>
      </c>
      <c r="C10" s="285" t="str">
        <f>'4-πολλυπρ'!D10</f>
        <v xml:space="preserve">τραπεζα …??? [= …. </v>
      </c>
      <c r="D10" s="285" t="str">
        <f>'4-πολλυπρ'!I10</f>
        <v>219-124κ</v>
      </c>
      <c r="E10" s="285">
        <v>1</v>
      </c>
      <c r="F10" s="390">
        <f t="shared" si="0"/>
        <v>60</v>
      </c>
      <c r="G10" s="390">
        <v>60</v>
      </c>
      <c r="H10" s="390">
        <f t="shared" si="1"/>
        <v>120</v>
      </c>
      <c r="I10" s="420" t="s">
        <v>147</v>
      </c>
      <c r="J10" s="420" t="s">
        <v>148</v>
      </c>
      <c r="K10" s="390"/>
      <c r="L10" s="390"/>
      <c r="M10" s="390">
        <v>50</v>
      </c>
      <c r="N10" s="390"/>
      <c r="O10" s="390">
        <f t="shared" si="2"/>
        <v>0</v>
      </c>
      <c r="P10" s="285"/>
      <c r="Q10" s="285"/>
      <c r="R10" s="285"/>
      <c r="S10" s="421"/>
      <c r="T10" s="422"/>
      <c r="U10" s="71"/>
      <c r="V10" s="423" t="s">
        <v>389</v>
      </c>
      <c r="W10" s="71"/>
      <c r="X10" s="423" t="s">
        <v>9</v>
      </c>
      <c r="Y10" s="424"/>
      <c r="Z10" s="71"/>
      <c r="AA10" s="71"/>
      <c r="AB10" s="71"/>
      <c r="AC10" s="71"/>
      <c r="AD10" s="422"/>
      <c r="AE10" s="71"/>
      <c r="AF10" s="71"/>
      <c r="AG10" s="71"/>
      <c r="AH10" s="71"/>
      <c r="AI10" s="289"/>
      <c r="AJ10" s="289"/>
      <c r="AK10" s="289"/>
      <c r="AL10" s="71"/>
      <c r="AM10" s="71"/>
      <c r="AN10" s="71"/>
      <c r="AO10" s="423" t="s">
        <v>389</v>
      </c>
      <c r="AP10" s="71"/>
      <c r="AQ10" s="423" t="s">
        <v>9</v>
      </c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422"/>
      <c r="BH10" s="71"/>
      <c r="BI10" s="71"/>
    </row>
    <row r="11" spans="1:61" s="5" customFormat="1" ht="23.25" thickBot="1">
      <c r="A11" s="425">
        <f>'1-συμβολαια'!A11</f>
        <v>0</v>
      </c>
      <c r="B11" s="426" t="str">
        <f>'1-συμβολαια'!C11</f>
        <v>δανείου 2ο  ΤΟΚΟΙ  {προπληρωθέντες VS υπερβάλλοντες}</v>
      </c>
      <c r="C11" s="377" t="str">
        <f>'4-πολλυπρ'!D11</f>
        <v xml:space="preserve">τραπεζα …??? [= …. </v>
      </c>
      <c r="D11" s="377" t="str">
        <f>'4-πολλυπρ'!I11</f>
        <v>219-124κ</v>
      </c>
      <c r="E11" s="377"/>
      <c r="F11" s="377"/>
      <c r="G11" s="377"/>
      <c r="H11" s="377"/>
      <c r="I11" s="427"/>
      <c r="J11" s="427"/>
      <c r="K11" s="377"/>
      <c r="L11" s="377"/>
      <c r="M11" s="377"/>
      <c r="N11" s="377"/>
      <c r="O11" s="377">
        <f t="shared" si="2"/>
        <v>0</v>
      </c>
      <c r="P11" s="377"/>
      <c r="Q11" s="377"/>
      <c r="R11" s="377"/>
      <c r="S11" s="428"/>
      <c r="T11" s="429"/>
      <c r="U11" s="382"/>
      <c r="V11" s="430" t="s">
        <v>389</v>
      </c>
      <c r="W11" s="382"/>
      <c r="X11" s="423" t="s">
        <v>9</v>
      </c>
      <c r="Y11" s="424"/>
      <c r="Z11" s="71"/>
      <c r="AA11" s="71"/>
      <c r="AB11" s="71"/>
      <c r="AC11" s="71"/>
      <c r="AD11" s="422"/>
      <c r="AE11" s="71"/>
      <c r="AF11" s="71"/>
      <c r="AG11" s="71"/>
      <c r="AH11" s="71"/>
      <c r="AI11" s="289"/>
      <c r="AJ11" s="289"/>
      <c r="AK11" s="289"/>
      <c r="AL11" s="71"/>
      <c r="AM11" s="71"/>
      <c r="AN11" s="71"/>
      <c r="AO11" s="423" t="s">
        <v>389</v>
      </c>
      <c r="AP11" s="71"/>
      <c r="AQ11" s="423" t="s">
        <v>9</v>
      </c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422"/>
      <c r="BH11" s="71"/>
      <c r="BI11" s="71"/>
    </row>
    <row r="12" spans="1:61">
      <c r="A12" s="579" t="s">
        <v>35</v>
      </c>
      <c r="B12" s="580"/>
      <c r="C12" s="580"/>
      <c r="D12" s="581"/>
      <c r="E12" s="69">
        <f>SUM(E3:E11)</f>
        <v>3</v>
      </c>
      <c r="F12" s="69">
        <f>SUM(F3:F11)</f>
        <v>180</v>
      </c>
      <c r="G12" s="69">
        <f>SUM(G3:G11)</f>
        <v>180</v>
      </c>
      <c r="H12" s="69">
        <f>SUM(H3:H11)</f>
        <v>360</v>
      </c>
      <c r="I12" s="69"/>
      <c r="J12" s="69"/>
      <c r="K12" s="69">
        <f t="shared" ref="K12:R12" si="3">SUM(K3:K11)</f>
        <v>100</v>
      </c>
      <c r="L12" s="69">
        <f t="shared" si="3"/>
        <v>100</v>
      </c>
      <c r="M12" s="69">
        <f t="shared" si="3"/>
        <v>150</v>
      </c>
      <c r="N12" s="69">
        <f t="shared" si="3"/>
        <v>0</v>
      </c>
      <c r="O12" s="69">
        <f t="shared" si="3"/>
        <v>200</v>
      </c>
      <c r="P12" s="64">
        <f t="shared" si="3"/>
        <v>0</v>
      </c>
      <c r="Q12" s="64">
        <f t="shared" si="3"/>
        <v>0</v>
      </c>
      <c r="R12" s="64">
        <f t="shared" si="3"/>
        <v>0</v>
      </c>
      <c r="S12" s="64"/>
      <c r="T12" s="141"/>
      <c r="U12" s="64">
        <f>SUM(U3:U11)</f>
        <v>0</v>
      </c>
      <c r="V12" s="64"/>
      <c r="W12" s="64">
        <f>SUM(W3:W11)</f>
        <v>0</v>
      </c>
      <c r="X12" s="64"/>
      <c r="Y12" s="64">
        <f>SUM(Y3:Y11)</f>
        <v>0</v>
      </c>
      <c r="Z12" s="64">
        <f>SUM(Z3:Z11)</f>
        <v>0</v>
      </c>
      <c r="AA12" s="64">
        <f>SUM(AA3:AA11)</f>
        <v>0</v>
      </c>
      <c r="AB12" s="64">
        <f>SUM(AB3:AB11)</f>
        <v>0</v>
      </c>
      <c r="AC12" s="64">
        <f>SUM(AC3:AC11)</f>
        <v>0</v>
      </c>
      <c r="AD12" s="141"/>
      <c r="AE12" s="64">
        <f t="shared" ref="AE12:AJ12" si="4">SUM(AE3:AE11)</f>
        <v>0</v>
      </c>
      <c r="AF12" s="64">
        <f t="shared" si="4"/>
        <v>0</v>
      </c>
      <c r="AG12" s="64">
        <f t="shared" si="4"/>
        <v>0</v>
      </c>
      <c r="AH12" s="64">
        <f t="shared" si="4"/>
        <v>0</v>
      </c>
      <c r="AI12" s="69">
        <f t="shared" si="4"/>
        <v>0</v>
      </c>
      <c r="AJ12" s="69">
        <f t="shared" si="4"/>
        <v>0</v>
      </c>
      <c r="AK12" s="69"/>
      <c r="AL12" s="64">
        <f>SUM(AL3:AL11)</f>
        <v>0</v>
      </c>
      <c r="AM12" s="64">
        <f>SUM(AM3:AM11)</f>
        <v>0</v>
      </c>
      <c r="AN12" s="64">
        <f>SUM(AN3:AN11)</f>
        <v>0</v>
      </c>
      <c r="AO12" s="64"/>
      <c r="AP12" s="64">
        <f t="shared" ref="AP12:BI12" si="5">SUM(AP3:AP11)</f>
        <v>0</v>
      </c>
      <c r="AQ12" s="64">
        <f t="shared" si="5"/>
        <v>0</v>
      </c>
      <c r="AR12" s="64">
        <f t="shared" si="5"/>
        <v>0</v>
      </c>
      <c r="AS12" s="64">
        <f t="shared" si="5"/>
        <v>0</v>
      </c>
      <c r="AT12" s="64">
        <f t="shared" si="5"/>
        <v>0</v>
      </c>
      <c r="AU12" s="64">
        <f t="shared" si="5"/>
        <v>0</v>
      </c>
      <c r="AV12" s="64">
        <f t="shared" si="5"/>
        <v>0</v>
      </c>
      <c r="AW12" s="64">
        <f t="shared" si="5"/>
        <v>0</v>
      </c>
      <c r="AX12" s="64">
        <f t="shared" si="5"/>
        <v>0</v>
      </c>
      <c r="AY12" s="64">
        <f t="shared" si="5"/>
        <v>0</v>
      </c>
      <c r="AZ12" s="64">
        <f t="shared" si="5"/>
        <v>0</v>
      </c>
      <c r="BA12" s="64">
        <f t="shared" si="5"/>
        <v>0</v>
      </c>
      <c r="BB12" s="64">
        <f t="shared" si="5"/>
        <v>0</v>
      </c>
      <c r="BC12" s="64">
        <f t="shared" si="5"/>
        <v>0</v>
      </c>
      <c r="BD12" s="64">
        <f t="shared" si="5"/>
        <v>0</v>
      </c>
      <c r="BE12" s="64">
        <f t="shared" si="5"/>
        <v>0</v>
      </c>
      <c r="BF12" s="64">
        <f t="shared" si="5"/>
        <v>0</v>
      </c>
      <c r="BG12" s="64">
        <f t="shared" si="5"/>
        <v>0</v>
      </c>
      <c r="BH12" s="64">
        <f t="shared" si="5"/>
        <v>0</v>
      </c>
      <c r="BI12" s="64">
        <f t="shared" si="5"/>
        <v>0</v>
      </c>
    </row>
    <row r="14" spans="1:61">
      <c r="D14" s="7"/>
      <c r="G14" s="144"/>
      <c r="H14" s="144"/>
      <c r="I14" s="144"/>
      <c r="J14" s="144"/>
      <c r="K14" s="223" t="s">
        <v>501</v>
      </c>
      <c r="L14" s="117"/>
      <c r="M14" s="117"/>
      <c r="N14" s="117"/>
      <c r="S14" s="189" t="s">
        <v>150</v>
      </c>
      <c r="Z14" s="2"/>
      <c r="AB14" s="117" t="s">
        <v>97</v>
      </c>
      <c r="AI14" s="234" t="s">
        <v>98</v>
      </c>
    </row>
    <row r="15" spans="1:61">
      <c r="D15" s="54"/>
      <c r="F15" s="3"/>
      <c r="G15" s="3"/>
      <c r="H15" s="3"/>
      <c r="I15" s="166" t="s">
        <v>143</v>
      </c>
      <c r="J15" s="119"/>
      <c r="L15" s="144"/>
      <c r="M15" s="3"/>
      <c r="N15" s="3"/>
      <c r="O15" s="3"/>
      <c r="P15" s="166" t="s">
        <v>151</v>
      </c>
      <c r="S15" s="8"/>
    </row>
    <row r="16" spans="1:61">
      <c r="D16" s="372"/>
      <c r="E16" s="118"/>
      <c r="F16" s="3"/>
      <c r="G16" s="3"/>
      <c r="H16" s="3"/>
      <c r="I16" s="119" t="s">
        <v>144</v>
      </c>
      <c r="J16" s="119"/>
      <c r="L16" s="3"/>
      <c r="M16" s="3"/>
      <c r="N16" s="3"/>
      <c r="O16" s="3"/>
      <c r="Q16" s="119" t="s">
        <v>152</v>
      </c>
      <c r="S16" s="8"/>
    </row>
    <row r="17" spans="2:22">
      <c r="D17" s="372"/>
      <c r="I17" s="119"/>
      <c r="J17" s="166" t="s">
        <v>145</v>
      </c>
      <c r="M17" s="160" t="s">
        <v>401</v>
      </c>
      <c r="N17" s="160"/>
      <c r="S17" s="8"/>
    </row>
    <row r="18" spans="2:22">
      <c r="D18" s="4"/>
      <c r="J18" s="119" t="s">
        <v>146</v>
      </c>
      <c r="S18" s="8"/>
    </row>
    <row r="19" spans="2:22">
      <c r="D19" s="4"/>
      <c r="S19" s="8"/>
      <c r="T19" s="8"/>
      <c r="U19" s="8"/>
      <c r="V19" s="8"/>
    </row>
    <row r="20" spans="2:22">
      <c r="D20" s="54"/>
      <c r="S20" s="8"/>
    </row>
    <row r="21" spans="2:22" ht="15.75">
      <c r="B21" s="325" t="s">
        <v>499</v>
      </c>
      <c r="D21" s="54"/>
      <c r="S21" s="8"/>
    </row>
    <row r="22" spans="2:22">
      <c r="B22" s="138"/>
    </row>
    <row r="24" spans="2:22">
      <c r="P24" s="2"/>
      <c r="Q24" s="2"/>
      <c r="R24" s="2"/>
      <c r="S24" s="2"/>
      <c r="T24" s="142"/>
    </row>
  </sheetData>
  <mergeCells count="15">
    <mergeCell ref="AM1:AV1"/>
    <mergeCell ref="AW1:BD1"/>
    <mergeCell ref="BE1:BI1"/>
    <mergeCell ref="T1:AC1"/>
    <mergeCell ref="BH2:BI2"/>
    <mergeCell ref="AU2:AV2"/>
    <mergeCell ref="A12:D12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5"/>
  <sheetViews>
    <sheetView workbookViewId="0">
      <pane ySplit="2" topLeftCell="A3" activePane="bottomLeft" state="frozen"/>
      <selection pane="bottomLeft" activeCell="J31" sqref="J31"/>
    </sheetView>
  </sheetViews>
  <sheetFormatPr defaultRowHeight="11.25"/>
  <cols>
    <col min="1" max="1" width="10.5703125" style="7" bestFit="1" customWidth="1"/>
    <col min="2" max="2" width="51.710937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05" t="s">
        <v>31</v>
      </c>
      <c r="B1" s="606"/>
      <c r="C1" s="606"/>
      <c r="D1" s="607"/>
      <c r="E1" s="608" t="s">
        <v>155</v>
      </c>
      <c r="F1" s="609"/>
      <c r="G1" s="609"/>
      <c r="H1" s="609"/>
      <c r="I1" s="600" t="s">
        <v>149</v>
      </c>
      <c r="J1" s="600"/>
      <c r="K1" s="600"/>
      <c r="L1" s="600"/>
      <c r="M1" s="600"/>
      <c r="N1" s="600"/>
      <c r="O1" s="600"/>
      <c r="P1" s="600"/>
      <c r="Q1" s="601" t="s">
        <v>29</v>
      </c>
      <c r="R1" s="602"/>
      <c r="S1" s="602"/>
      <c r="T1" s="602"/>
    </row>
    <row r="2" spans="1:20" s="4" customFormat="1" ht="23.25" thickBot="1">
      <c r="A2" s="9" t="s">
        <v>19</v>
      </c>
      <c r="B2" s="156" t="s">
        <v>0</v>
      </c>
      <c r="C2" s="51" t="s">
        <v>11</v>
      </c>
      <c r="D2" s="157" t="s">
        <v>12</v>
      </c>
      <c r="E2" s="37" t="s">
        <v>500</v>
      </c>
      <c r="F2" s="610" t="s">
        <v>29</v>
      </c>
      <c r="G2" s="611"/>
      <c r="H2" s="612"/>
      <c r="I2" s="37" t="s">
        <v>86</v>
      </c>
      <c r="J2" s="51" t="s">
        <v>87</v>
      </c>
      <c r="K2" s="51" t="s">
        <v>89</v>
      </c>
      <c r="L2" s="51" t="s">
        <v>224</v>
      </c>
      <c r="M2" s="51" t="s">
        <v>225</v>
      </c>
      <c r="N2" s="51" t="s">
        <v>226</v>
      </c>
      <c r="O2" s="51"/>
      <c r="P2" s="51" t="s">
        <v>45</v>
      </c>
      <c r="Q2" s="603"/>
      <c r="R2" s="604"/>
      <c r="S2" s="604"/>
      <c r="T2" s="604"/>
    </row>
    <row r="3" spans="1:20">
      <c r="A3" s="29" t="str">
        <f>'1-συμβολαια'!A3</f>
        <v>2ο</v>
      </c>
      <c r="B3" s="87" t="str">
        <f>'1-συμβολαια'!C3</f>
        <v>υποθήκη 1.627 δανείου ΕΞΑΛΕΙΨΗ</v>
      </c>
      <c r="C3" s="14" t="str">
        <f>'4-πολλυπρ'!D3</f>
        <v xml:space="preserve">τραπεζα …??? [= …. </v>
      </c>
      <c r="D3" s="14" t="str">
        <f>'4-πολλυπρ'!I3</f>
        <v>219-124κ</v>
      </c>
      <c r="E3" s="19"/>
      <c r="F3" s="147"/>
      <c r="G3" s="147"/>
      <c r="H3" s="33"/>
      <c r="I3" s="19"/>
      <c r="J3" s="19"/>
      <c r="K3" s="240"/>
      <c r="L3" s="19"/>
      <c r="M3" s="19"/>
      <c r="N3" s="19"/>
      <c r="O3" s="19"/>
      <c r="P3" s="19">
        <f t="shared" ref="P3:P11" si="0">SUM(I3:O3)</f>
        <v>0</v>
      </c>
      <c r="Q3" s="133"/>
      <c r="R3" s="133"/>
      <c r="S3" s="158"/>
      <c r="T3" s="78"/>
    </row>
    <row r="4" spans="1:20">
      <c r="A4" s="29">
        <f>'1-συμβολαια'!A4</f>
        <v>0</v>
      </c>
      <c r="B4" s="87" t="str">
        <f>'1-συμβολαια'!C4</f>
        <v>δάνειο τοκοχρεωλυτικό 1.627 … ΕΞΟΦΛΗΣΗ</v>
      </c>
      <c r="C4" s="14" t="str">
        <f>'4-πολλυπρ'!D4</f>
        <v xml:space="preserve">τραπεζα …??? [= …. </v>
      </c>
      <c r="D4" s="14" t="str">
        <f>'4-πολλυπρ'!I4</f>
        <v>219-124κ</v>
      </c>
      <c r="E4" s="19"/>
      <c r="F4" s="147"/>
      <c r="G4" s="147"/>
      <c r="H4" s="33"/>
      <c r="I4" s="19"/>
      <c r="J4" s="19"/>
      <c r="K4" s="240"/>
      <c r="L4" s="19"/>
      <c r="M4" s="19"/>
      <c r="N4" s="19"/>
      <c r="O4" s="19"/>
      <c r="P4" s="19">
        <f t="shared" si="0"/>
        <v>0</v>
      </c>
      <c r="Q4" s="133"/>
      <c r="R4" s="133"/>
      <c r="S4" s="158"/>
      <c r="T4" s="78"/>
    </row>
    <row r="5" spans="1:20">
      <c r="A5" s="29">
        <f>'1-συμβολαια'!A5</f>
        <v>0</v>
      </c>
      <c r="B5" s="87" t="str">
        <f>'1-συμβολαια'!C5</f>
        <v>δανείου 1.627κ ΤΟΚΟΙ  {προπληρωθέντες VS υπερβάλλοντες}</v>
      </c>
      <c r="C5" s="14" t="str">
        <f>'4-πολλυπρ'!D5</f>
        <v xml:space="preserve">τραπεζα …??? [= …. </v>
      </c>
      <c r="D5" s="14" t="str">
        <f>'4-πολλυπρ'!I5</f>
        <v>219-124κ</v>
      </c>
      <c r="E5" s="19"/>
      <c r="F5" s="147"/>
      <c r="G5" s="147"/>
      <c r="H5" s="33"/>
      <c r="I5" s="19"/>
      <c r="J5" s="19"/>
      <c r="K5" s="240"/>
      <c r="L5" s="19"/>
      <c r="M5" s="19"/>
      <c r="N5" s="19"/>
      <c r="O5" s="19"/>
      <c r="P5" s="19">
        <f t="shared" si="0"/>
        <v>0</v>
      </c>
      <c r="Q5" s="133"/>
      <c r="R5" s="133"/>
      <c r="S5" s="158"/>
      <c r="T5" s="78"/>
    </row>
    <row r="6" spans="1:20">
      <c r="A6" s="29">
        <f>'1-συμβολαια'!A6</f>
        <v>0</v>
      </c>
      <c r="B6" s="87" t="str">
        <f>'1-συμβολαια'!C6</f>
        <v>δάνειο τοκοχρεωλυτικό 1ο [9-4-1974] , [9%]    ΕΞΟΦΛΗΣΗ</v>
      </c>
      <c r="C6" s="14" t="str">
        <f>'4-πολλυπρ'!D6</f>
        <v xml:space="preserve">τραπεζα …??? [= …. </v>
      </c>
      <c r="D6" s="14" t="str">
        <f>'4-πολλυπρ'!I6</f>
        <v>219-124κ</v>
      </c>
      <c r="E6" s="19"/>
      <c r="F6" s="147"/>
      <c r="G6" s="147"/>
      <c r="H6" s="33"/>
      <c r="I6" s="19"/>
      <c r="J6" s="19"/>
      <c r="K6" s="240"/>
      <c r="L6" s="19"/>
      <c r="M6" s="19"/>
      <c r="N6" s="19"/>
      <c r="O6" s="19"/>
      <c r="P6" s="19">
        <f t="shared" si="0"/>
        <v>0</v>
      </c>
      <c r="Q6" s="133"/>
      <c r="R6" s="133"/>
      <c r="S6" s="158"/>
      <c r="T6" s="78"/>
    </row>
    <row r="7" spans="1:20">
      <c r="A7" s="29">
        <f>'1-συμβολαια'!A7</f>
        <v>0</v>
      </c>
      <c r="B7" s="87" t="str">
        <f>'1-συμβολαια'!C7</f>
        <v>υποθήκη δανείου 1ο    ΕΞΑΛΕΙΨΗ</v>
      </c>
      <c r="C7" s="14" t="str">
        <f>'4-πολλυπρ'!D7</f>
        <v xml:space="preserve">τραπεζα …??? [= …. </v>
      </c>
      <c r="D7" s="14" t="str">
        <f>'4-πολλυπρ'!I7</f>
        <v>219-124κ</v>
      </c>
      <c r="E7" s="19"/>
      <c r="F7" s="147"/>
      <c r="G7" s="147"/>
      <c r="H7" s="33"/>
      <c r="I7" s="19"/>
      <c r="J7" s="19"/>
      <c r="K7" s="240"/>
      <c r="L7" s="19"/>
      <c r="M7" s="19"/>
      <c r="N7" s="19"/>
      <c r="O7" s="19"/>
      <c r="P7" s="19">
        <f t="shared" si="0"/>
        <v>0</v>
      </c>
      <c r="Q7" s="133"/>
      <c r="R7" s="133"/>
      <c r="S7" s="158"/>
      <c r="T7" s="78"/>
    </row>
    <row r="8" spans="1:20">
      <c r="A8" s="29">
        <f>'1-συμβολαια'!A8</f>
        <v>0</v>
      </c>
      <c r="B8" s="87" t="str">
        <f>'1-συμβολαια'!C8</f>
        <v>δανείου 1ο  ΤΟΚΟΙ  {προπληρωθέντες VS υπερβάλλοντες}</v>
      </c>
      <c r="C8" s="14" t="str">
        <f>'4-πολλυπρ'!D8</f>
        <v xml:space="preserve">τραπεζα …??? [= …. </v>
      </c>
      <c r="D8" s="14" t="str">
        <f>'4-πολλυπρ'!I8</f>
        <v>219-124κ</v>
      </c>
      <c r="E8" s="19"/>
      <c r="F8" s="147"/>
      <c r="G8" s="147"/>
      <c r="H8" s="33"/>
      <c r="I8" s="19"/>
      <c r="J8" s="19"/>
      <c r="K8" s="240"/>
      <c r="L8" s="19"/>
      <c r="M8" s="19"/>
      <c r="N8" s="19"/>
      <c r="O8" s="19"/>
      <c r="P8" s="19">
        <f t="shared" si="0"/>
        <v>0</v>
      </c>
      <c r="Q8" s="133"/>
      <c r="R8" s="133"/>
      <c r="S8" s="158"/>
      <c r="T8" s="78"/>
    </row>
    <row r="9" spans="1:20">
      <c r="A9" s="29">
        <f>'1-συμβολαια'!A9</f>
        <v>0</v>
      </c>
      <c r="B9" s="87" t="str">
        <f>'1-συμβολαια'!C9</f>
        <v>δάνειο τοκοχρεωλυτικό 2ο [9-4-1974] , [12%]   ΕΞΟΦΛΗΣΗ</v>
      </c>
      <c r="C9" s="14" t="str">
        <f>'4-πολλυπρ'!D9</f>
        <v xml:space="preserve">τραπεζα …??? [= …. </v>
      </c>
      <c r="D9" s="14" t="str">
        <f>'4-πολλυπρ'!I9</f>
        <v>219-124κ</v>
      </c>
      <c r="E9" s="19"/>
      <c r="F9" s="147"/>
      <c r="G9" s="147"/>
      <c r="H9" s="33"/>
      <c r="I9" s="19"/>
      <c r="J9" s="19"/>
      <c r="K9" s="240"/>
      <c r="L9" s="19"/>
      <c r="M9" s="19"/>
      <c r="N9" s="19"/>
      <c r="O9" s="19"/>
      <c r="P9" s="19">
        <f t="shared" si="0"/>
        <v>0</v>
      </c>
      <c r="Q9" s="133"/>
      <c r="R9" s="133"/>
      <c r="S9" s="158"/>
      <c r="T9" s="78"/>
    </row>
    <row r="10" spans="1:20">
      <c r="A10" s="29">
        <f>'1-συμβολαια'!A10</f>
        <v>0</v>
      </c>
      <c r="B10" s="87" t="str">
        <f>'1-συμβολαια'!C10</f>
        <v>υποθήκη δανείου 2ο    ΕΞΑΛΕΙΨΗ</v>
      </c>
      <c r="C10" s="14" t="str">
        <f>'4-πολλυπρ'!D10</f>
        <v xml:space="preserve">τραπεζα …??? [= …. </v>
      </c>
      <c r="D10" s="14" t="str">
        <f>'4-πολλυπρ'!I10</f>
        <v>219-124κ</v>
      </c>
      <c r="E10" s="19"/>
      <c r="F10" s="147"/>
      <c r="G10" s="147"/>
      <c r="H10" s="33"/>
      <c r="I10" s="19"/>
      <c r="J10" s="19"/>
      <c r="K10" s="240"/>
      <c r="L10" s="19"/>
      <c r="M10" s="19"/>
      <c r="N10" s="19"/>
      <c r="O10" s="19"/>
      <c r="P10" s="19">
        <f t="shared" si="0"/>
        <v>0</v>
      </c>
      <c r="Q10" s="133"/>
      <c r="R10" s="133"/>
      <c r="S10" s="158"/>
      <c r="T10" s="78"/>
    </row>
    <row r="11" spans="1:20">
      <c r="A11" s="29">
        <f>'1-συμβολαια'!A11</f>
        <v>0</v>
      </c>
      <c r="B11" s="87" t="str">
        <f>'1-συμβολαια'!C11</f>
        <v>δανείου 2ο  ΤΟΚΟΙ  {προπληρωθέντες VS υπερβάλλοντες}</v>
      </c>
      <c r="C11" s="14" t="str">
        <f>'4-πολλυπρ'!D11</f>
        <v xml:space="preserve">τραπεζα …??? [= …. </v>
      </c>
      <c r="D11" s="14" t="str">
        <f>'4-πολλυπρ'!I11</f>
        <v>219-124κ</v>
      </c>
      <c r="E11" s="19"/>
      <c r="F11" s="147"/>
      <c r="G11" s="147"/>
      <c r="H11" s="33"/>
      <c r="I11" s="19"/>
      <c r="J11" s="19"/>
      <c r="K11" s="240"/>
      <c r="L11" s="19"/>
      <c r="M11" s="19"/>
      <c r="N11" s="19"/>
      <c r="O11" s="19"/>
      <c r="P11" s="19">
        <f t="shared" si="0"/>
        <v>0</v>
      </c>
      <c r="Q11" s="133"/>
      <c r="R11" s="133"/>
      <c r="S11" s="158"/>
      <c r="T11" s="78"/>
    </row>
    <row r="12" spans="1:20">
      <c r="A12" s="579" t="s">
        <v>35</v>
      </c>
      <c r="B12" s="580"/>
      <c r="C12" s="580"/>
      <c r="D12" s="581"/>
      <c r="E12" s="69">
        <f>SUM(E3:E11)</f>
        <v>0</v>
      </c>
      <c r="F12" s="64"/>
      <c r="G12" s="64"/>
      <c r="H12" s="64"/>
      <c r="I12" s="69">
        <f t="shared" ref="I12:Q12" si="1">SUM(I3:I11)</f>
        <v>0</v>
      </c>
      <c r="J12" s="69">
        <f t="shared" si="1"/>
        <v>0</v>
      </c>
      <c r="K12" s="69">
        <f t="shared" si="1"/>
        <v>0</v>
      </c>
      <c r="L12" s="69">
        <f t="shared" si="1"/>
        <v>0</v>
      </c>
      <c r="M12" s="69">
        <f t="shared" si="1"/>
        <v>0</v>
      </c>
      <c r="N12" s="69">
        <f t="shared" si="1"/>
        <v>0</v>
      </c>
      <c r="O12" s="69">
        <f t="shared" si="1"/>
        <v>0</v>
      </c>
      <c r="P12" s="69">
        <f t="shared" si="1"/>
        <v>0</v>
      </c>
      <c r="Q12" s="80">
        <f t="shared" si="1"/>
        <v>0</v>
      </c>
      <c r="R12" s="148"/>
      <c r="S12" s="3"/>
      <c r="T12" s="3"/>
    </row>
    <row r="14" spans="1:20" ht="15.75" customHeight="1">
      <c r="I14" s="223" t="s">
        <v>501</v>
      </c>
      <c r="L14" s="139" t="s">
        <v>502</v>
      </c>
      <c r="R14" s="159"/>
      <c r="S14" s="84"/>
      <c r="T14" s="159"/>
    </row>
    <row r="15" spans="1:20">
      <c r="F15" s="166" t="s">
        <v>153</v>
      </c>
      <c r="G15" s="119"/>
      <c r="H15" s="79"/>
      <c r="L15" s="181" t="s">
        <v>193</v>
      </c>
      <c r="R15" s="2"/>
    </row>
    <row r="16" spans="1:20">
      <c r="F16" s="79"/>
      <c r="G16" s="119" t="s">
        <v>154</v>
      </c>
      <c r="M16" s="180" t="s">
        <v>194</v>
      </c>
      <c r="Q16" s="2"/>
      <c r="R16" s="2"/>
    </row>
    <row r="17" spans="2:18">
      <c r="N17" s="160" t="s">
        <v>195</v>
      </c>
      <c r="Q17" s="2"/>
      <c r="R17" s="2"/>
    </row>
    <row r="18" spans="2:18">
      <c r="E18" s="7"/>
      <c r="Q18" s="2"/>
      <c r="R18" s="2"/>
    </row>
    <row r="19" spans="2:18">
      <c r="B19" s="137"/>
      <c r="E19" s="54"/>
    </row>
    <row r="20" spans="2:18">
      <c r="B20" s="138"/>
      <c r="E20" s="372"/>
    </row>
    <row r="21" spans="2:18">
      <c r="E21" s="372"/>
    </row>
    <row r="22" spans="2:18">
      <c r="E22" s="4"/>
    </row>
    <row r="23" spans="2:18">
      <c r="E23" s="4"/>
    </row>
    <row r="24" spans="2:18">
      <c r="E24" s="54"/>
    </row>
    <row r="25" spans="2:18">
      <c r="E25" s="54"/>
    </row>
  </sheetData>
  <mergeCells count="6">
    <mergeCell ref="I1:P1"/>
    <mergeCell ref="Q1:T2"/>
    <mergeCell ref="A1:D1"/>
    <mergeCell ref="A12:D12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topLeftCell="J1" workbookViewId="0">
      <pane ySplit="2" topLeftCell="A3" activePane="bottomLeft" state="frozen"/>
      <selection pane="bottomLeft" activeCell="AE33" sqref="AE33"/>
    </sheetView>
  </sheetViews>
  <sheetFormatPr defaultRowHeight="11.25"/>
  <cols>
    <col min="1" max="1" width="9.42578125" style="7" bestFit="1" customWidth="1"/>
    <col min="2" max="2" width="32.42578125" style="3" bestFit="1" customWidth="1"/>
    <col min="3" max="3" width="14.5703125" style="3" bestFit="1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24" t="s">
        <v>316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  <c r="U1" s="625"/>
      <c r="V1" s="625"/>
      <c r="W1" s="625"/>
      <c r="X1" s="625"/>
      <c r="Y1" s="625"/>
      <c r="Z1" s="625"/>
      <c r="AA1" s="625"/>
      <c r="AB1" s="625"/>
      <c r="AC1" s="625"/>
      <c r="AD1" s="625"/>
      <c r="AE1" s="626" t="s">
        <v>45</v>
      </c>
      <c r="AF1" s="628" t="s">
        <v>488</v>
      </c>
      <c r="AG1" s="630" t="s">
        <v>33</v>
      </c>
      <c r="AH1" s="613" t="s">
        <v>326</v>
      </c>
      <c r="AI1" s="615" t="s">
        <v>82</v>
      </c>
      <c r="AJ1" s="616"/>
      <c r="AK1" s="616"/>
      <c r="AL1" s="617"/>
    </row>
    <row r="2" spans="1:38" ht="12" thickBot="1">
      <c r="A2" s="359"/>
      <c r="B2" s="207" t="s">
        <v>325</v>
      </c>
      <c r="C2" s="207" t="s">
        <v>83</v>
      </c>
      <c r="D2" s="208" t="s">
        <v>317</v>
      </c>
      <c r="E2" s="184" t="s">
        <v>31</v>
      </c>
      <c r="F2" s="184" t="s">
        <v>318</v>
      </c>
      <c r="G2" s="184" t="s">
        <v>319</v>
      </c>
      <c r="H2" s="184" t="s">
        <v>320</v>
      </c>
      <c r="I2" s="184" t="s">
        <v>321</v>
      </c>
      <c r="J2" s="184" t="s">
        <v>322</v>
      </c>
      <c r="K2" s="588" t="s">
        <v>29</v>
      </c>
      <c r="L2" s="589"/>
      <c r="M2" s="193" t="s">
        <v>323</v>
      </c>
      <c r="N2" s="193" t="s">
        <v>31</v>
      </c>
      <c r="O2" s="193" t="s">
        <v>318</v>
      </c>
      <c r="P2" s="193" t="s">
        <v>319</v>
      </c>
      <c r="Q2" s="193" t="s">
        <v>320</v>
      </c>
      <c r="R2" s="193" t="s">
        <v>321</v>
      </c>
      <c r="S2" s="193" t="s">
        <v>322</v>
      </c>
      <c r="T2" s="590" t="s">
        <v>29</v>
      </c>
      <c r="U2" s="591"/>
      <c r="V2" s="184" t="s">
        <v>324</v>
      </c>
      <c r="W2" s="184" t="s">
        <v>31</v>
      </c>
      <c r="X2" s="184" t="s">
        <v>318</v>
      </c>
      <c r="Y2" s="184" t="s">
        <v>319</v>
      </c>
      <c r="Z2" s="184" t="s">
        <v>320</v>
      </c>
      <c r="AA2" s="184" t="s">
        <v>321</v>
      </c>
      <c r="AB2" s="184" t="s">
        <v>322</v>
      </c>
      <c r="AC2" s="588" t="s">
        <v>29</v>
      </c>
      <c r="AD2" s="589"/>
      <c r="AE2" s="627"/>
      <c r="AF2" s="629"/>
      <c r="AG2" s="631"/>
      <c r="AH2" s="614"/>
      <c r="AI2" s="618"/>
      <c r="AJ2" s="619"/>
      <c r="AK2" s="619"/>
      <c r="AL2" s="620"/>
    </row>
    <row r="3" spans="1:38" s="5" customFormat="1">
      <c r="A3" s="387" t="str">
        <f>'1-συμβολαια'!A3</f>
        <v>2ο</v>
      </c>
      <c r="B3" s="71" t="str">
        <f>'1-συμβολαια'!C3</f>
        <v>υποθήκη 1.627 δανείου ΕΞΑΛΕΙΨΗ</v>
      </c>
      <c r="C3" s="431">
        <f>'1-συμβολαια'!D3</f>
        <v>0</v>
      </c>
      <c r="D3" s="431">
        <f t="shared" ref="D3:D11" si="0">C3*1.3%</f>
        <v>0</v>
      </c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  <c r="R3" s="431"/>
      <c r="S3" s="431"/>
      <c r="T3" s="431"/>
      <c r="U3" s="431"/>
      <c r="V3" s="431"/>
      <c r="W3" s="431"/>
      <c r="X3" s="431"/>
      <c r="Y3" s="431"/>
      <c r="Z3" s="431"/>
      <c r="AA3" s="431"/>
      <c r="AB3" s="431"/>
      <c r="AC3" s="431"/>
      <c r="AD3" s="431"/>
      <c r="AE3" s="432">
        <f t="shared" ref="AE3:AE11" si="1">D3+M3+V3</f>
        <v>0</v>
      </c>
      <c r="AF3" s="432"/>
      <c r="AG3" s="432">
        <f t="shared" ref="AG3:AG11" si="2">AE3-AF3</f>
        <v>0</v>
      </c>
      <c r="AH3" s="71"/>
      <c r="AI3" s="71"/>
      <c r="AJ3" s="71"/>
      <c r="AK3" s="71"/>
      <c r="AL3" s="71"/>
    </row>
    <row r="4" spans="1:38" s="5" customFormat="1">
      <c r="A4" s="387">
        <f>'1-συμβολαια'!A4</f>
        <v>0</v>
      </c>
      <c r="B4" s="71" t="str">
        <f>'1-συμβολαια'!C4</f>
        <v>δάνειο τοκοχρεωλυτικό 1.627 … ΕΞΟΦΛΗΣΗ</v>
      </c>
      <c r="C4" s="431">
        <f>'1-συμβολαια'!D4</f>
        <v>0</v>
      </c>
      <c r="D4" s="431">
        <f t="shared" si="0"/>
        <v>0</v>
      </c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431"/>
      <c r="R4" s="431"/>
      <c r="S4" s="431"/>
      <c r="T4" s="431"/>
      <c r="U4" s="431"/>
      <c r="V4" s="431"/>
      <c r="W4" s="431"/>
      <c r="X4" s="431"/>
      <c r="Y4" s="431"/>
      <c r="Z4" s="431"/>
      <c r="AA4" s="431"/>
      <c r="AB4" s="431"/>
      <c r="AC4" s="431"/>
      <c r="AD4" s="431"/>
      <c r="AE4" s="432">
        <f t="shared" si="1"/>
        <v>0</v>
      </c>
      <c r="AF4" s="432">
        <f t="shared" ref="AF4:AF11" si="3">E4+N4+W4</f>
        <v>0</v>
      </c>
      <c r="AG4" s="432">
        <f t="shared" si="2"/>
        <v>0</v>
      </c>
      <c r="AH4" s="71"/>
      <c r="AI4" s="71"/>
      <c r="AJ4" s="71"/>
      <c r="AK4" s="71"/>
      <c r="AL4" s="71"/>
    </row>
    <row r="5" spans="1:38" s="5" customFormat="1">
      <c r="A5" s="387">
        <f>'1-συμβολαια'!A5</f>
        <v>0</v>
      </c>
      <c r="B5" s="71" t="str">
        <f>'1-συμβολαια'!C5</f>
        <v>δανείου 1.627κ ΤΟΚΟΙ  {προπληρωθέντες VS υπερβάλλοντες}</v>
      </c>
      <c r="C5" s="431">
        <f>'1-συμβολαια'!D5</f>
        <v>2222</v>
      </c>
      <c r="D5" s="431">
        <f t="shared" si="0"/>
        <v>28.886000000000003</v>
      </c>
      <c r="E5" s="431"/>
      <c r="F5" s="431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  <c r="R5" s="431"/>
      <c r="S5" s="431"/>
      <c r="T5" s="431"/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2">
        <f t="shared" si="1"/>
        <v>28.886000000000003</v>
      </c>
      <c r="AF5" s="432">
        <f t="shared" si="3"/>
        <v>0</v>
      </c>
      <c r="AG5" s="432">
        <f t="shared" si="2"/>
        <v>28.886000000000003</v>
      </c>
      <c r="AH5" s="71"/>
      <c r="AI5" s="71"/>
      <c r="AJ5" s="71"/>
      <c r="AK5" s="71"/>
      <c r="AL5" s="71"/>
    </row>
    <row r="6" spans="1:38" s="5" customFormat="1">
      <c r="A6" s="387">
        <f>'1-συμβολαια'!A6</f>
        <v>0</v>
      </c>
      <c r="B6" s="71" t="str">
        <f>'1-συμβολαια'!C6</f>
        <v>δάνειο τοκοχρεωλυτικό 1ο [9-4-1974] , [9%]    ΕΞΟΦΛΗΣΗ</v>
      </c>
      <c r="C6" s="431">
        <f>'1-συμβολαια'!D6</f>
        <v>0</v>
      </c>
      <c r="D6" s="431">
        <f t="shared" si="0"/>
        <v>0</v>
      </c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  <c r="W6" s="431"/>
      <c r="X6" s="431"/>
      <c r="Y6" s="431"/>
      <c r="Z6" s="431"/>
      <c r="AA6" s="431"/>
      <c r="AB6" s="431"/>
      <c r="AC6" s="431"/>
      <c r="AD6" s="431"/>
      <c r="AE6" s="432">
        <f t="shared" si="1"/>
        <v>0</v>
      </c>
      <c r="AF6" s="432">
        <f t="shared" si="3"/>
        <v>0</v>
      </c>
      <c r="AG6" s="432">
        <f t="shared" si="2"/>
        <v>0</v>
      </c>
      <c r="AH6" s="71"/>
      <c r="AI6" s="71"/>
      <c r="AJ6" s="71"/>
      <c r="AK6" s="71"/>
      <c r="AL6" s="71"/>
    </row>
    <row r="7" spans="1:38" s="5" customFormat="1">
      <c r="A7" s="387">
        <f>'1-συμβολαια'!A7</f>
        <v>0</v>
      </c>
      <c r="B7" s="71" t="str">
        <f>'1-συμβολαια'!C7</f>
        <v>υποθήκη δανείου 1ο    ΕΞΑΛΕΙΨΗ</v>
      </c>
      <c r="C7" s="431">
        <f>'1-συμβολαια'!D7</f>
        <v>0</v>
      </c>
      <c r="D7" s="431">
        <f t="shared" si="0"/>
        <v>0</v>
      </c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  <c r="W7" s="431"/>
      <c r="X7" s="431"/>
      <c r="Y7" s="431"/>
      <c r="Z7" s="431"/>
      <c r="AA7" s="431"/>
      <c r="AB7" s="431"/>
      <c r="AC7" s="431"/>
      <c r="AD7" s="431"/>
      <c r="AE7" s="432">
        <f t="shared" si="1"/>
        <v>0</v>
      </c>
      <c r="AF7" s="432">
        <f t="shared" si="3"/>
        <v>0</v>
      </c>
      <c r="AG7" s="432">
        <f t="shared" si="2"/>
        <v>0</v>
      </c>
      <c r="AH7" s="71"/>
      <c r="AI7" s="71"/>
      <c r="AJ7" s="71"/>
      <c r="AK7" s="71"/>
      <c r="AL7" s="71"/>
    </row>
    <row r="8" spans="1:38" s="5" customFormat="1">
      <c r="A8" s="387">
        <f>'1-συμβολαια'!A8</f>
        <v>0</v>
      </c>
      <c r="B8" s="71" t="str">
        <f>'1-συμβολαια'!C8</f>
        <v>δανείου 1ο  ΤΟΚΟΙ  {προπληρωθέντες VS υπερβάλλοντες}</v>
      </c>
      <c r="C8" s="431">
        <f>'1-συμβολαια'!D8</f>
        <v>8888</v>
      </c>
      <c r="D8" s="431">
        <f t="shared" si="0"/>
        <v>115.54400000000001</v>
      </c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  <c r="W8" s="431"/>
      <c r="X8" s="431"/>
      <c r="Y8" s="431"/>
      <c r="Z8" s="431"/>
      <c r="AA8" s="431"/>
      <c r="AB8" s="431"/>
      <c r="AC8" s="431"/>
      <c r="AD8" s="431"/>
      <c r="AE8" s="432">
        <f t="shared" si="1"/>
        <v>115.54400000000001</v>
      </c>
      <c r="AF8" s="432">
        <f t="shared" si="3"/>
        <v>0</v>
      </c>
      <c r="AG8" s="432">
        <f t="shared" si="2"/>
        <v>115.54400000000001</v>
      </c>
      <c r="AH8" s="71"/>
      <c r="AI8" s="71"/>
      <c r="AJ8" s="71"/>
      <c r="AK8" s="71"/>
      <c r="AL8" s="71"/>
    </row>
    <row r="9" spans="1:38" s="5" customFormat="1">
      <c r="A9" s="387">
        <f>'1-συμβολαια'!A9</f>
        <v>0</v>
      </c>
      <c r="B9" s="71" t="str">
        <f>'1-συμβολαια'!C9</f>
        <v>δάνειο τοκοχρεωλυτικό 2ο [9-4-1974] , [12%]   ΕΞΟΦΛΗΣΗ</v>
      </c>
      <c r="C9" s="431">
        <f>'1-συμβολαια'!D9</f>
        <v>0</v>
      </c>
      <c r="D9" s="431">
        <f t="shared" si="0"/>
        <v>0</v>
      </c>
      <c r="E9" s="431"/>
      <c r="F9" s="431"/>
      <c r="G9" s="431"/>
      <c r="H9" s="431"/>
      <c r="I9" s="431"/>
      <c r="J9" s="431"/>
      <c r="K9" s="431"/>
      <c r="L9" s="431"/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1"/>
      <c r="AE9" s="432">
        <f t="shared" si="1"/>
        <v>0</v>
      </c>
      <c r="AF9" s="432">
        <f t="shared" si="3"/>
        <v>0</v>
      </c>
      <c r="AG9" s="432">
        <f t="shared" si="2"/>
        <v>0</v>
      </c>
      <c r="AH9" s="71"/>
      <c r="AI9" s="71"/>
      <c r="AJ9" s="71"/>
      <c r="AK9" s="71"/>
      <c r="AL9" s="71"/>
    </row>
    <row r="10" spans="1:38" s="5" customFormat="1">
      <c r="A10" s="387">
        <f>'1-συμβολαια'!A10</f>
        <v>0</v>
      </c>
      <c r="B10" s="71" t="str">
        <f>'1-συμβολαια'!C10</f>
        <v>υποθήκη δανείου 2ο    ΕΞΑΛΕΙΨΗ</v>
      </c>
      <c r="C10" s="431">
        <f>'1-συμβολαια'!D10</f>
        <v>0</v>
      </c>
      <c r="D10" s="431">
        <f t="shared" si="0"/>
        <v>0</v>
      </c>
      <c r="E10" s="431"/>
      <c r="F10" s="431"/>
      <c r="G10" s="431"/>
      <c r="H10" s="431"/>
      <c r="I10" s="431"/>
      <c r="J10" s="431"/>
      <c r="K10" s="431"/>
      <c r="L10" s="431"/>
      <c r="M10" s="431"/>
      <c r="N10" s="431"/>
      <c r="O10" s="431"/>
      <c r="P10" s="431"/>
      <c r="Q10" s="431"/>
      <c r="R10" s="431"/>
      <c r="S10" s="431"/>
      <c r="T10" s="431"/>
      <c r="U10" s="431"/>
      <c r="V10" s="431"/>
      <c r="W10" s="431"/>
      <c r="X10" s="431"/>
      <c r="Y10" s="431"/>
      <c r="Z10" s="431"/>
      <c r="AA10" s="431"/>
      <c r="AB10" s="431"/>
      <c r="AC10" s="431"/>
      <c r="AD10" s="431"/>
      <c r="AE10" s="432">
        <f t="shared" si="1"/>
        <v>0</v>
      </c>
      <c r="AF10" s="432">
        <f t="shared" si="3"/>
        <v>0</v>
      </c>
      <c r="AG10" s="432">
        <f t="shared" si="2"/>
        <v>0</v>
      </c>
      <c r="AH10" s="71"/>
      <c r="AI10" s="71"/>
      <c r="AJ10" s="71"/>
      <c r="AK10" s="71"/>
      <c r="AL10" s="71"/>
    </row>
    <row r="11" spans="1:38" s="5" customFormat="1" ht="12" thickBot="1">
      <c r="A11" s="388">
        <f>'1-συμβολαια'!A11</f>
        <v>0</v>
      </c>
      <c r="B11" s="382" t="str">
        <f>'1-συμβολαια'!C11</f>
        <v>δανείου 2ο  ΤΟΚΟΙ  {προπληρωθέντες VS υπερβάλλοντες}</v>
      </c>
      <c r="C11" s="433">
        <f>'1-συμβολαια'!D11</f>
        <v>11111</v>
      </c>
      <c r="D11" s="433">
        <f t="shared" si="0"/>
        <v>144.44300000000001</v>
      </c>
      <c r="E11" s="433"/>
      <c r="F11" s="433"/>
      <c r="G11" s="433"/>
      <c r="H11" s="433"/>
      <c r="I11" s="433"/>
      <c r="J11" s="433"/>
      <c r="K11" s="433"/>
      <c r="L11" s="433"/>
      <c r="M11" s="433"/>
      <c r="N11" s="433"/>
      <c r="O11" s="433"/>
      <c r="P11" s="433"/>
      <c r="Q11" s="433"/>
      <c r="R11" s="433"/>
      <c r="S11" s="433"/>
      <c r="T11" s="433"/>
      <c r="U11" s="433"/>
      <c r="V11" s="433"/>
      <c r="W11" s="433"/>
      <c r="X11" s="433"/>
      <c r="Y11" s="433"/>
      <c r="Z11" s="433"/>
      <c r="AA11" s="433"/>
      <c r="AB11" s="433"/>
      <c r="AC11" s="433"/>
      <c r="AD11" s="433"/>
      <c r="AE11" s="433">
        <f t="shared" si="1"/>
        <v>144.44300000000001</v>
      </c>
      <c r="AF11" s="433">
        <f t="shared" si="3"/>
        <v>0</v>
      </c>
      <c r="AG11" s="433">
        <f t="shared" si="2"/>
        <v>144.44300000000001</v>
      </c>
      <c r="AH11" s="382"/>
      <c r="AI11" s="382"/>
      <c r="AJ11" s="382"/>
      <c r="AK11" s="382"/>
      <c r="AL11" s="382"/>
    </row>
    <row r="12" spans="1:38">
      <c r="A12" s="621" t="str">
        <f>'1-συμβολαια'!A12</f>
        <v>σύνολο</v>
      </c>
      <c r="B12" s="622"/>
      <c r="C12" s="623"/>
      <c r="D12" s="305">
        <f>SUM(D3:D11)</f>
        <v>288.87300000000005</v>
      </c>
      <c r="E12" s="305"/>
      <c r="F12" s="305"/>
      <c r="G12" s="305"/>
      <c r="H12" s="305"/>
      <c r="I12" s="305"/>
      <c r="J12" s="305"/>
      <c r="K12" s="305"/>
      <c r="L12" s="305"/>
      <c r="M12" s="305">
        <f>SUM(M3:M11)</f>
        <v>0</v>
      </c>
      <c r="N12" s="305"/>
      <c r="O12" s="305"/>
      <c r="P12" s="305"/>
      <c r="Q12" s="305"/>
      <c r="R12" s="305"/>
      <c r="S12" s="305"/>
      <c r="T12" s="305"/>
      <c r="U12" s="305"/>
      <c r="V12" s="305">
        <f>SUM(V3:V11)</f>
        <v>0</v>
      </c>
      <c r="W12" s="305"/>
      <c r="X12" s="305"/>
      <c r="Y12" s="305"/>
      <c r="Z12" s="305"/>
      <c r="AA12" s="305"/>
      <c r="AB12" s="305"/>
      <c r="AC12" s="305"/>
      <c r="AD12" s="305"/>
      <c r="AE12" s="305">
        <f>SUM(AE3:AE11)</f>
        <v>288.87300000000005</v>
      </c>
      <c r="AF12" s="305">
        <f>SUM(AF3:AF11)</f>
        <v>0</v>
      </c>
      <c r="AG12" s="305">
        <f>SUM(AG3:AG11)</f>
        <v>288.87300000000005</v>
      </c>
      <c r="AH12" s="305">
        <f>SUM(AH3:AH11)</f>
        <v>0</v>
      </c>
      <c r="AI12" s="305"/>
      <c r="AJ12" s="305"/>
      <c r="AK12" s="305"/>
      <c r="AL12" s="305"/>
    </row>
    <row r="14" spans="1:38">
      <c r="E14" s="2"/>
      <c r="F14" s="2"/>
      <c r="G14" s="2"/>
      <c r="H14" s="174" t="s">
        <v>327</v>
      </c>
      <c r="I14" s="2"/>
      <c r="J14" s="2"/>
      <c r="K14" s="2"/>
      <c r="L14" s="2"/>
      <c r="M14" s="2"/>
      <c r="N14" s="2"/>
      <c r="O14" s="2"/>
      <c r="P14" s="2"/>
      <c r="Q14" s="174" t="s">
        <v>327</v>
      </c>
      <c r="R14" s="2"/>
      <c r="S14" s="2"/>
      <c r="T14" s="2"/>
      <c r="U14" s="2"/>
      <c r="V14" s="2"/>
      <c r="W14" s="2"/>
      <c r="X14" s="2"/>
      <c r="Y14" s="2"/>
      <c r="Z14" s="174" t="s">
        <v>327</v>
      </c>
      <c r="AA14" s="2"/>
      <c r="AB14" s="2"/>
      <c r="AC14" s="2"/>
      <c r="AD14" s="2"/>
      <c r="AE14" s="2"/>
    </row>
    <row r="15" spans="1:38">
      <c r="E15" s="2"/>
      <c r="F15" s="209" t="s">
        <v>328</v>
      </c>
      <c r="G15" s="209"/>
      <c r="H15" s="209"/>
      <c r="I15" s="209"/>
      <c r="J15" s="209"/>
      <c r="K15" s="209"/>
      <c r="L15" s="209"/>
      <c r="M15" s="209"/>
      <c r="N15" s="209"/>
      <c r="O15" s="209" t="s">
        <v>328</v>
      </c>
      <c r="P15" s="2"/>
      <c r="Q15" s="2"/>
      <c r="R15" s="2"/>
      <c r="S15" s="2"/>
      <c r="T15" s="2"/>
      <c r="U15" s="2"/>
      <c r="V15" s="2"/>
      <c r="W15" s="2"/>
      <c r="X15" s="209" t="s">
        <v>328</v>
      </c>
      <c r="Y15" s="2"/>
      <c r="Z15" s="2"/>
      <c r="AA15" s="2"/>
      <c r="AB15" s="2"/>
      <c r="AC15" s="2"/>
      <c r="AD15" s="2"/>
      <c r="AE15" s="2"/>
    </row>
    <row r="16" spans="1:38">
      <c r="E16" s="2"/>
      <c r="F16" s="2"/>
      <c r="G16" s="2"/>
      <c r="H16" s="2"/>
      <c r="I16" s="4"/>
      <c r="J16" s="178" t="s">
        <v>329</v>
      </c>
      <c r="K16" s="174"/>
      <c r="L16" s="2"/>
      <c r="M16" s="2"/>
      <c r="N16" s="2"/>
      <c r="O16" s="2"/>
      <c r="P16" s="2"/>
      <c r="Q16" s="4"/>
      <c r="R16" s="178" t="s">
        <v>330</v>
      </c>
      <c r="S16" s="178"/>
      <c r="T16" s="178"/>
      <c r="U16" s="178"/>
      <c r="V16" s="4"/>
      <c r="W16" s="4"/>
      <c r="X16" s="4"/>
      <c r="Y16" s="4"/>
      <c r="Z16" s="4"/>
      <c r="AA16" s="178" t="s">
        <v>330</v>
      </c>
      <c r="AB16" s="178"/>
      <c r="AC16" s="178"/>
      <c r="AD16" s="174"/>
      <c r="AE16" s="2"/>
    </row>
    <row r="17" spans="4:31">
      <c r="E17" s="2"/>
      <c r="F17" s="2"/>
      <c r="G17" s="2"/>
      <c r="H17" s="2"/>
      <c r="I17" s="178" t="s">
        <v>330</v>
      </c>
      <c r="J17" s="4"/>
      <c r="K17" s="2"/>
      <c r="L17" s="2"/>
      <c r="M17" s="2"/>
      <c r="N17" s="2"/>
      <c r="O17" s="2"/>
      <c r="P17" s="2"/>
      <c r="Q17" s="4"/>
      <c r="R17" s="4"/>
      <c r="S17" s="178" t="s">
        <v>329</v>
      </c>
      <c r="T17" s="178"/>
      <c r="U17" s="4"/>
      <c r="V17" s="4"/>
      <c r="W17" s="4"/>
      <c r="X17" s="4"/>
      <c r="Y17" s="4"/>
      <c r="Z17" s="4"/>
      <c r="AA17" s="4"/>
      <c r="AB17" s="178" t="s">
        <v>329</v>
      </c>
      <c r="AC17" s="178"/>
      <c r="AD17" s="2"/>
      <c r="AE17" s="2"/>
    </row>
    <row r="18" spans="4:31">
      <c r="E18" s="2"/>
      <c r="F18" s="2"/>
      <c r="G18" s="2"/>
      <c r="H18" s="2"/>
      <c r="I18" s="4"/>
      <c r="J18" s="4"/>
      <c r="K18" s="2"/>
      <c r="L18" s="2"/>
      <c r="M18" s="2"/>
      <c r="N18" s="2"/>
      <c r="O18" s="2"/>
      <c r="P18" s="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2"/>
      <c r="AE18" s="2"/>
    </row>
    <row r="19" spans="4:31">
      <c r="E19" s="210" t="s">
        <v>331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11" t="s">
        <v>332</v>
      </c>
      <c r="R19" s="2"/>
      <c r="S19" s="2"/>
      <c r="T19" s="2"/>
      <c r="U19" s="2"/>
      <c r="V19" s="2"/>
      <c r="W19" s="2"/>
      <c r="X19" s="2"/>
      <c r="Y19" s="2"/>
      <c r="Z19" s="212" t="s">
        <v>333</v>
      </c>
      <c r="AA19" s="2"/>
      <c r="AB19" s="2"/>
      <c r="AC19" s="2"/>
      <c r="AD19" s="2"/>
      <c r="AE19" s="2"/>
    </row>
    <row r="20" spans="4:31">
      <c r="E20" s="213" t="s">
        <v>334</v>
      </c>
      <c r="F20" s="2"/>
      <c r="G20" s="2"/>
      <c r="H20" s="2"/>
      <c r="I20" s="2"/>
      <c r="J20" s="2"/>
      <c r="K20" s="2"/>
      <c r="L20" s="2"/>
      <c r="M20" s="7"/>
      <c r="N20" s="2"/>
      <c r="O20" s="174"/>
      <c r="P20" s="174"/>
      <c r="Q20" s="174"/>
      <c r="R20" s="174"/>
      <c r="S20" s="214" t="s">
        <v>335</v>
      </c>
      <c r="T20" s="174"/>
      <c r="U20" s="174"/>
      <c r="V20" s="174"/>
      <c r="W20" s="2"/>
      <c r="X20" s="2"/>
      <c r="Y20" s="2"/>
      <c r="Z20" s="2"/>
      <c r="AA20" s="215" t="s">
        <v>336</v>
      </c>
      <c r="AB20" s="2"/>
      <c r="AC20" s="2"/>
      <c r="AD20" s="2"/>
      <c r="AE20" s="2"/>
    </row>
    <row r="21" spans="4:31">
      <c r="E21" s="2"/>
      <c r="F21" s="213" t="s">
        <v>337</v>
      </c>
      <c r="G21" s="2"/>
      <c r="H21" s="2"/>
      <c r="I21" s="2"/>
      <c r="J21" s="2"/>
      <c r="K21" s="2"/>
      <c r="L21" s="2"/>
      <c r="M21" s="7"/>
      <c r="N21" s="2"/>
      <c r="O21" s="2"/>
      <c r="P21" s="2"/>
      <c r="Q21" s="2"/>
      <c r="R21" s="2"/>
      <c r="S21" s="216" t="s">
        <v>338</v>
      </c>
      <c r="T21" s="2"/>
      <c r="U21" s="2"/>
      <c r="V21" s="2"/>
      <c r="W21" s="2"/>
      <c r="X21" s="2"/>
      <c r="Y21" s="2"/>
      <c r="Z21" s="2"/>
      <c r="AA21" s="2"/>
      <c r="AB21" s="216" t="s">
        <v>338</v>
      </c>
      <c r="AC21" s="2"/>
      <c r="AD21" s="2"/>
      <c r="AE21" s="2"/>
    </row>
    <row r="22" spans="4:31">
      <c r="E22" s="2"/>
      <c r="F22" s="2"/>
      <c r="G22" s="2"/>
      <c r="H22" s="2"/>
      <c r="I22" s="2"/>
      <c r="J22" s="2"/>
      <c r="K22" s="2"/>
      <c r="L22" s="2"/>
      <c r="M22" s="7"/>
      <c r="N22" s="2"/>
      <c r="O22" s="2"/>
      <c r="P22" s="174"/>
      <c r="Q22" s="174"/>
      <c r="R22" s="174"/>
      <c r="S22" s="174"/>
      <c r="T22" s="174"/>
      <c r="U22" s="174"/>
      <c r="V22" s="174"/>
      <c r="W22" s="174"/>
      <c r="X22" s="174"/>
      <c r="Y22" s="2"/>
      <c r="Z22" s="2"/>
      <c r="AA22" s="2"/>
      <c r="AB22" s="214" t="s">
        <v>335</v>
      </c>
      <c r="AC22" s="2"/>
      <c r="AD22" s="2"/>
      <c r="AE22" s="2"/>
    </row>
    <row r="23" spans="4:31">
      <c r="E23" s="2"/>
      <c r="F23" s="2"/>
      <c r="G23" s="2"/>
      <c r="H23" s="2"/>
      <c r="I23" s="2"/>
      <c r="J23" s="2"/>
      <c r="K23" s="2"/>
      <c r="L23" s="2"/>
      <c r="M23" s="7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4:31">
      <c r="D24" s="306"/>
      <c r="E24" s="7"/>
      <c r="F24" s="7"/>
      <c r="G24" s="7"/>
      <c r="H24" s="7"/>
      <c r="I24" s="7"/>
      <c r="AE24" s="2"/>
    </row>
    <row r="25" spans="4:31">
      <c r="D25" s="306"/>
      <c r="E25" s="7"/>
      <c r="F25" s="7"/>
      <c r="G25" s="7"/>
      <c r="H25" s="7"/>
      <c r="I25" s="7"/>
      <c r="AE25" s="2"/>
    </row>
    <row r="26" spans="4:31">
      <c r="D26" s="306"/>
      <c r="E26" s="7"/>
      <c r="F26" s="7"/>
      <c r="G26" s="7"/>
      <c r="H26" s="7"/>
      <c r="I26" s="7"/>
      <c r="AE26" s="2"/>
    </row>
    <row r="27" spans="4:31">
      <c r="D27" s="306"/>
      <c r="E27" s="7"/>
      <c r="F27" s="7"/>
      <c r="G27" s="7"/>
      <c r="H27" s="7"/>
      <c r="I27" s="7"/>
      <c r="AE27" s="2"/>
    </row>
    <row r="28" spans="4:31">
      <c r="D28" s="306"/>
      <c r="E28" s="7"/>
      <c r="F28" s="7"/>
      <c r="G28" s="7"/>
      <c r="H28" s="7"/>
      <c r="I28" s="7"/>
      <c r="AE28" s="2"/>
    </row>
    <row r="29" spans="4:31">
      <c r="D29" s="306"/>
      <c r="E29" s="7"/>
      <c r="F29" s="7"/>
      <c r="G29" s="7"/>
      <c r="H29" s="7"/>
      <c r="I29" s="7"/>
      <c r="AE29" s="2"/>
    </row>
    <row r="30" spans="4:31">
      <c r="D30" s="306"/>
      <c r="E30" s="7"/>
      <c r="F30" s="7"/>
      <c r="G30" s="7"/>
      <c r="H30" s="7"/>
      <c r="I30" s="7"/>
      <c r="AE30" s="2"/>
    </row>
    <row r="31" spans="4:31">
      <c r="D31" s="306"/>
      <c r="E31" s="7"/>
      <c r="F31" s="7"/>
      <c r="G31" s="7"/>
      <c r="H31" s="7"/>
      <c r="I31" s="7"/>
      <c r="AE31" s="2"/>
    </row>
    <row r="32" spans="4:31">
      <c r="D32" s="306"/>
      <c r="E32" s="7"/>
      <c r="F32" s="7"/>
      <c r="G32" s="7"/>
      <c r="H32" s="7"/>
      <c r="I32" s="7"/>
    </row>
    <row r="33" spans="4:9">
      <c r="D33" s="306"/>
      <c r="E33" s="7"/>
      <c r="F33" s="7"/>
      <c r="G33" s="7"/>
      <c r="H33" s="7"/>
      <c r="I33" s="7"/>
    </row>
    <row r="34" spans="4:9">
      <c r="D34" s="306"/>
      <c r="E34" s="7"/>
      <c r="F34" s="7"/>
      <c r="G34" s="7"/>
      <c r="H34" s="7"/>
      <c r="I34" s="7"/>
    </row>
  </sheetData>
  <mergeCells count="10">
    <mergeCell ref="A12:C12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2025-10-26T08:53:31Z</dcterms:modified>
</cp:coreProperties>
</file>