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R10" i="5"/>
  <c r="K34" i="1" l="1"/>
  <c r="J34"/>
  <c r="I34"/>
  <c r="H34"/>
  <c r="G34"/>
  <c r="K24"/>
  <c r="L34" l="1"/>
  <c r="R10" i="20" l="1"/>
  <c r="S10"/>
  <c r="T10"/>
  <c r="Q10"/>
  <c r="P10"/>
  <c r="J24" i="1"/>
  <c r="F3" i="24"/>
  <c r="F4"/>
  <c r="F5"/>
  <c r="F7"/>
  <c r="F8"/>
  <c r="F9"/>
  <c r="V9" i="20"/>
  <c r="V8"/>
  <c r="V7"/>
  <c r="V5"/>
  <c r="V4"/>
  <c r="V3"/>
  <c r="AA9" i="5" l="1"/>
  <c r="AA8"/>
  <c r="AA7"/>
  <c r="AA5"/>
  <c r="AA4"/>
  <c r="AA3"/>
  <c r="X3"/>
  <c r="X4"/>
  <c r="X5"/>
  <c r="X7"/>
  <c r="X8"/>
  <c r="X9"/>
  <c r="BX9" i="24"/>
  <c r="BR9"/>
  <c r="BF9"/>
  <c r="BB9"/>
  <c r="AV9"/>
  <c r="AF9"/>
  <c r="I9"/>
  <c r="G9"/>
  <c r="B9"/>
  <c r="A9"/>
  <c r="BX8"/>
  <c r="BR8"/>
  <c r="BF8"/>
  <c r="BB8"/>
  <c r="AV8"/>
  <c r="AF8"/>
  <c r="I8"/>
  <c r="G8"/>
  <c r="B8"/>
  <c r="A8"/>
  <c r="BX7"/>
  <c r="BR7"/>
  <c r="BF7"/>
  <c r="BB7"/>
  <c r="AV7"/>
  <c r="AF7"/>
  <c r="I7"/>
  <c r="G7"/>
  <c r="B7"/>
  <c r="A7"/>
  <c r="BX5"/>
  <c r="BR5"/>
  <c r="BF5"/>
  <c r="BB5"/>
  <c r="AV5"/>
  <c r="AF5"/>
  <c r="I5"/>
  <c r="G5"/>
  <c r="B5"/>
  <c r="A5"/>
  <c r="BX4"/>
  <c r="BR4"/>
  <c r="BF4"/>
  <c r="BB4"/>
  <c r="AV4"/>
  <c r="AF4"/>
  <c r="I4"/>
  <c r="G4"/>
  <c r="B4"/>
  <c r="A4"/>
  <c r="BX3"/>
  <c r="BR3"/>
  <c r="BF3"/>
  <c r="BB3"/>
  <c r="AV3"/>
  <c r="AF3"/>
  <c r="I3"/>
  <c r="G3"/>
  <c r="B3"/>
  <c r="A3"/>
  <c r="AW27"/>
  <c r="I24" i="1"/>
  <c r="L24" s="1"/>
  <c r="AW22" i="24"/>
  <c r="AW20"/>
  <c r="G24" i="1" l="1"/>
  <c r="G3" i="12"/>
  <c r="G7"/>
  <c r="J3" i="13"/>
  <c r="J4"/>
  <c r="J5"/>
  <c r="J7"/>
  <c r="J8"/>
  <c r="J9"/>
  <c r="H24" i="1" l="1"/>
  <c r="AP10" i="26" l="1"/>
  <c r="AM10"/>
  <c r="AN10"/>
  <c r="AO10" l="1"/>
  <c r="Z10" i="9" l="1"/>
  <c r="U10" i="20"/>
  <c r="P10" i="4"/>
  <c r="R10" i="24"/>
  <c r="Q10" l="1"/>
  <c r="H3"/>
  <c r="H4"/>
  <c r="H5"/>
  <c r="H7"/>
  <c r="H8"/>
  <c r="H9"/>
  <c r="Q3" i="4"/>
  <c r="E3" i="24" s="1"/>
  <c r="Q4" i="4"/>
  <c r="E4" i="24" s="1"/>
  <c r="Q5" i="4"/>
  <c r="E5" i="24" s="1"/>
  <c r="Q7" i="4"/>
  <c r="E7" i="24" s="1"/>
  <c r="Q8" i="4"/>
  <c r="E8" i="24" s="1"/>
  <c r="Q9" i="4"/>
  <c r="E9" i="24" s="1"/>
  <c r="AN3" i="16"/>
  <c r="C3" i="24" s="1"/>
  <c r="AN4" i="16"/>
  <c r="C4" i="24" s="1"/>
  <c r="AN5" i="16"/>
  <c r="C5" i="24" s="1"/>
  <c r="AN7" i="16"/>
  <c r="C7" i="24" s="1"/>
  <c r="AN8" i="16"/>
  <c r="C8" i="24" s="1"/>
  <c r="AN9" i="16"/>
  <c r="C9" i="24" s="1"/>
  <c r="AM3" i="16"/>
  <c r="AM4"/>
  <c r="AM5"/>
  <c r="AM7"/>
  <c r="AM8"/>
  <c r="AM9"/>
  <c r="BZ7" i="24" l="1"/>
  <c r="T7" i="9" s="1"/>
  <c r="BZ3" i="24"/>
  <c r="T3" i="9" s="1"/>
  <c r="BZ8" i="24"/>
  <c r="T8" i="9" s="1"/>
  <c r="BZ4" i="24"/>
  <c r="T4" i="9" s="1"/>
  <c r="BZ9" i="24"/>
  <c r="T9" i="9" s="1"/>
  <c r="BZ5" i="24"/>
  <c r="T5" i="9" s="1"/>
  <c r="D3" i="24"/>
  <c r="CA3" s="1"/>
  <c r="D9"/>
  <c r="CA9" s="1"/>
  <c r="D5"/>
  <c r="CA5" s="1"/>
  <c r="D7"/>
  <c r="CA7" s="1"/>
  <c r="D8"/>
  <c r="CA8" s="1"/>
  <c r="D4"/>
  <c r="CA4" s="1"/>
  <c r="F4" i="4"/>
  <c r="I4" s="1"/>
  <c r="F8"/>
  <c r="I8" s="1"/>
  <c r="S7" i="9" l="1"/>
  <c r="G7" i="5" s="1"/>
  <c r="S9" i="9"/>
  <c r="G9" i="5" s="1"/>
  <c r="S8" i="9"/>
  <c r="G8" i="5" s="1"/>
  <c r="S5" i="9"/>
  <c r="G5" i="5" s="1"/>
  <c r="S4" i="9"/>
  <c r="G4" i="5" s="1"/>
  <c r="S3" i="9"/>
  <c r="G3" i="5" s="1"/>
  <c r="F3" i="12"/>
  <c r="F4"/>
  <c r="F5"/>
  <c r="F7"/>
  <c r="F8"/>
  <c r="F9"/>
  <c r="P10" i="24"/>
  <c r="AR10"/>
  <c r="AS10"/>
  <c r="V10"/>
  <c r="J3" i="1"/>
  <c r="J4"/>
  <c r="J5"/>
  <c r="J7"/>
  <c r="J8"/>
  <c r="J9"/>
  <c r="T10" i="23"/>
  <c r="T10" i="24"/>
  <c r="U10"/>
  <c r="X10" i="9"/>
  <c r="Y10"/>
  <c r="AA10"/>
  <c r="AB10"/>
  <c r="AD10" i="16" l="1"/>
  <c r="AE10"/>
  <c r="AF10"/>
  <c r="AH10"/>
  <c r="AI10"/>
  <c r="AL10"/>
  <c r="AM10"/>
  <c r="M10" i="9"/>
  <c r="C10" i="15" l="1"/>
  <c r="D10"/>
  <c r="E10"/>
  <c r="F3"/>
  <c r="F4"/>
  <c r="F5"/>
  <c r="F7"/>
  <c r="F8"/>
  <c r="F9"/>
  <c r="F10" l="1"/>
  <c r="F3" i="1" l="1"/>
  <c r="F4"/>
  <c r="F5"/>
  <c r="F7"/>
  <c r="F8"/>
  <c r="F9"/>
  <c r="K2" i="25"/>
  <c r="K3"/>
  <c r="K4"/>
  <c r="K6"/>
  <c r="K7"/>
  <c r="K8"/>
  <c r="T10" i="5" l="1"/>
  <c r="E9" l="1"/>
  <c r="D9"/>
  <c r="C9"/>
  <c r="A9"/>
  <c r="E8"/>
  <c r="D8"/>
  <c r="C8"/>
  <c r="A8"/>
  <c r="E7"/>
  <c r="D7"/>
  <c r="C7"/>
  <c r="B7"/>
  <c r="A7"/>
  <c r="E5"/>
  <c r="D5"/>
  <c r="C5"/>
  <c r="A5"/>
  <c r="E4"/>
  <c r="D4"/>
  <c r="C4"/>
  <c r="A4"/>
  <c r="E3"/>
  <c r="D3"/>
  <c r="C3"/>
  <c r="B3"/>
  <c r="A3"/>
  <c r="AA10" l="1"/>
  <c r="C9" i="28" l="1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0" i="10"/>
  <c r="Q10" l="1"/>
  <c r="O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0" l="1"/>
  <c r="A9" i="22"/>
  <c r="A8"/>
  <c r="A7"/>
  <c r="A6"/>
  <c r="A5"/>
  <c r="A4"/>
  <c r="A3"/>
  <c r="A9" i="8"/>
  <c r="A8"/>
  <c r="A7"/>
  <c r="A6"/>
  <c r="A5"/>
  <c r="A4"/>
  <c r="A3"/>
  <c r="W10" i="9" l="1"/>
  <c r="V10"/>
  <c r="N10" l="1"/>
  <c r="J10"/>
  <c r="I10"/>
  <c r="H10"/>
  <c r="G10"/>
  <c r="F10"/>
  <c r="E10"/>
  <c r="D9" l="1"/>
  <c r="C9"/>
  <c r="A9"/>
  <c r="D8"/>
  <c r="C8"/>
  <c r="A8"/>
  <c r="D7"/>
  <c r="C7"/>
  <c r="B7"/>
  <c r="A7"/>
  <c r="D5"/>
  <c r="C5"/>
  <c r="A5"/>
  <c r="D4"/>
  <c r="C4"/>
  <c r="A4"/>
  <c r="D3"/>
  <c r="C3"/>
  <c r="B3"/>
  <c r="A3"/>
  <c r="BQ10" i="24" l="1"/>
  <c r="BN10"/>
  <c r="BM10"/>
  <c r="BL10"/>
  <c r="BK10"/>
  <c r="BJ10"/>
  <c r="BI10"/>
  <c r="BH10"/>
  <c r="BG10"/>
  <c r="BE10"/>
  <c r="BD10"/>
  <c r="BC10"/>
  <c r="BA10"/>
  <c r="AZ10"/>
  <c r="AY10"/>
  <c r="AX10"/>
  <c r="AW10"/>
  <c r="AU10"/>
  <c r="AQ10"/>
  <c r="AP10"/>
  <c r="AO10"/>
  <c r="AN10"/>
  <c r="AM10"/>
  <c r="AL10"/>
  <c r="AK10"/>
  <c r="AJ10"/>
  <c r="AI10"/>
  <c r="AH10"/>
  <c r="AE10"/>
  <c r="AD10"/>
  <c r="AC10"/>
  <c r="AB10"/>
  <c r="AA10"/>
  <c r="Z10"/>
  <c r="Y10"/>
  <c r="X10"/>
  <c r="W10"/>
  <c r="S10"/>
  <c r="O10"/>
  <c r="N10"/>
  <c r="M10"/>
  <c r="L10"/>
  <c r="K10"/>
  <c r="BB10"/>
  <c r="C19" i="23"/>
  <c r="S10"/>
  <c r="R10"/>
  <c r="Q10"/>
  <c r="P10"/>
  <c r="O10"/>
  <c r="N10"/>
  <c r="M10"/>
  <c r="L10"/>
  <c r="K10"/>
  <c r="J10"/>
  <c r="I10"/>
  <c r="BF10" i="24" l="1"/>
  <c r="J10"/>
  <c r="BR10"/>
  <c r="AV10"/>
  <c r="AF10"/>
  <c r="G10"/>
  <c r="F10" s="1"/>
  <c r="D10"/>
  <c r="I10"/>
  <c r="G10" i="5" l="1"/>
  <c r="S10" i="9"/>
  <c r="CA10" i="24"/>
  <c r="B9" i="23"/>
  <c r="A9"/>
  <c r="B8"/>
  <c r="A8"/>
  <c r="B7"/>
  <c r="A7"/>
  <c r="B5"/>
  <c r="A5"/>
  <c r="B4"/>
  <c r="A4"/>
  <c r="B3"/>
  <c r="A3"/>
  <c r="G10" i="15" l="1"/>
  <c r="B9"/>
  <c r="A9"/>
  <c r="B8"/>
  <c r="A8"/>
  <c r="B7"/>
  <c r="A7"/>
  <c r="B5"/>
  <c r="A5"/>
  <c r="B4"/>
  <c r="A4"/>
  <c r="B3"/>
  <c r="A3"/>
  <c r="A10" i="27" l="1"/>
  <c r="C9"/>
  <c r="B9"/>
  <c r="C8"/>
  <c r="B8"/>
  <c r="C7"/>
  <c r="B7"/>
  <c r="A7"/>
  <c r="C5"/>
  <c r="B5"/>
  <c r="C4"/>
  <c r="B4"/>
  <c r="C3"/>
  <c r="B3"/>
  <c r="A3"/>
  <c r="AH10" i="26"/>
  <c r="A10"/>
  <c r="AF9" l="1"/>
  <c r="C9"/>
  <c r="B9"/>
  <c r="AF8"/>
  <c r="C8"/>
  <c r="D8" s="1"/>
  <c r="B8"/>
  <c r="AF7"/>
  <c r="C7"/>
  <c r="B7"/>
  <c r="A7"/>
  <c r="AF5"/>
  <c r="C5"/>
  <c r="D5" s="1"/>
  <c r="B5"/>
  <c r="AF4"/>
  <c r="C4"/>
  <c r="B4"/>
  <c r="AF3"/>
  <c r="C3"/>
  <c r="D3" s="1"/>
  <c r="B3"/>
  <c r="A3"/>
  <c r="D9" l="1"/>
  <c r="D9" i="27" s="1"/>
  <c r="D4" i="26"/>
  <c r="D7"/>
  <c r="D7" i="27" s="1"/>
  <c r="D3"/>
  <c r="D5"/>
  <c r="W10" i="20"/>
  <c r="O10"/>
  <c r="N10"/>
  <c r="M10"/>
  <c r="L10"/>
  <c r="K10"/>
  <c r="J10"/>
  <c r="I10"/>
  <c r="E10"/>
  <c r="D9"/>
  <c r="C9"/>
  <c r="B9"/>
  <c r="A9"/>
  <c r="D8"/>
  <c r="C8"/>
  <c r="B8"/>
  <c r="A8"/>
  <c r="D7"/>
  <c r="C7"/>
  <c r="B7"/>
  <c r="A7"/>
  <c r="D5"/>
  <c r="C5"/>
  <c r="B5"/>
  <c r="A5"/>
  <c r="D4"/>
  <c r="C4"/>
  <c r="B4"/>
  <c r="A4"/>
  <c r="D3"/>
  <c r="C3"/>
  <c r="B3"/>
  <c r="A3"/>
  <c r="BK10" i="4"/>
  <c r="BJ10"/>
  <c r="BI10"/>
  <c r="BH10"/>
  <c r="BG10"/>
  <c r="BF10"/>
  <c r="BE10"/>
  <c r="BD10"/>
  <c r="BC10"/>
  <c r="BB10"/>
  <c r="BA10"/>
  <c r="AZ10"/>
  <c r="AY10"/>
  <c r="AX10"/>
  <c r="AW10"/>
  <c r="AV10"/>
  <c r="AU10"/>
  <c r="AT10"/>
  <c r="AS10"/>
  <c r="AR10"/>
  <c r="AP10"/>
  <c r="AO10"/>
  <c r="AN10"/>
  <c r="AL10"/>
  <c r="AK10"/>
  <c r="AJ10"/>
  <c r="AI10"/>
  <c r="AH10"/>
  <c r="AG10"/>
  <c r="AF10"/>
  <c r="AE10"/>
  <c r="AD10"/>
  <c r="AC10"/>
  <c r="AB10"/>
  <c r="AA10"/>
  <c r="Y10"/>
  <c r="W10"/>
  <c r="T10"/>
  <c r="S10"/>
  <c r="R10"/>
  <c r="O10"/>
  <c r="N10"/>
  <c r="M10"/>
  <c r="H10"/>
  <c r="G10"/>
  <c r="F10"/>
  <c r="E10"/>
  <c r="D9"/>
  <c r="C9"/>
  <c r="B9"/>
  <c r="A9"/>
  <c r="D8"/>
  <c r="C8"/>
  <c r="B8"/>
  <c r="A8"/>
  <c r="D7"/>
  <c r="C7"/>
  <c r="B7"/>
  <c r="A7"/>
  <c r="D5"/>
  <c r="C5"/>
  <c r="B5"/>
  <c r="A5"/>
  <c r="D4"/>
  <c r="C4"/>
  <c r="B4"/>
  <c r="A4"/>
  <c r="D3"/>
  <c r="C3"/>
  <c r="B3"/>
  <c r="A3"/>
  <c r="X10" i="5" l="1"/>
  <c r="H10" i="24"/>
  <c r="V10" i="20"/>
  <c r="E10" i="24"/>
  <c r="Q10" i="4"/>
  <c r="I10"/>
  <c r="AC10" i="16"/>
  <c r="AB10"/>
  <c r="AA10"/>
  <c r="Z10"/>
  <c r="Y10"/>
  <c r="X10"/>
  <c r="W10"/>
  <c r="U10"/>
  <c r="T10"/>
  <c r="S10"/>
  <c r="R10"/>
  <c r="D10" i="26" l="1"/>
  <c r="M10"/>
  <c r="E9" i="16" l="1"/>
  <c r="I9" s="1"/>
  <c r="D9"/>
  <c r="H9" s="1"/>
  <c r="C9"/>
  <c r="B9"/>
  <c r="A9"/>
  <c r="E8"/>
  <c r="I8" s="1"/>
  <c r="D8"/>
  <c r="H8" s="1"/>
  <c r="C8"/>
  <c r="B8"/>
  <c r="A8"/>
  <c r="E7"/>
  <c r="I7" s="1"/>
  <c r="D7"/>
  <c r="H7" s="1"/>
  <c r="C7"/>
  <c r="B7"/>
  <c r="A7"/>
  <c r="E5"/>
  <c r="I5" s="1"/>
  <c r="D5"/>
  <c r="H5" s="1"/>
  <c r="C5"/>
  <c r="B5"/>
  <c r="A5"/>
  <c r="E4"/>
  <c r="I4" s="1"/>
  <c r="D4"/>
  <c r="H4" s="1"/>
  <c r="C4"/>
  <c r="B4"/>
  <c r="A4"/>
  <c r="E3"/>
  <c r="I3" s="1"/>
  <c r="D3"/>
  <c r="H3" s="1"/>
  <c r="H14" s="1"/>
  <c r="C3"/>
  <c r="B3"/>
  <c r="A3"/>
  <c r="B9" i="14"/>
  <c r="A9"/>
  <c r="B8"/>
  <c r="A8"/>
  <c r="B7"/>
  <c r="A7"/>
  <c r="B5"/>
  <c r="A5"/>
  <c r="B4"/>
  <c r="A4"/>
  <c r="B3"/>
  <c r="A3"/>
  <c r="G10" i="12"/>
  <c r="V10" i="16" l="1"/>
  <c r="K4"/>
  <c r="L4"/>
  <c r="J4"/>
  <c r="K8"/>
  <c r="L8"/>
  <c r="J8"/>
  <c r="P5"/>
  <c r="N5" s="1"/>
  <c r="P4"/>
  <c r="N4" s="1"/>
  <c r="P8"/>
  <c r="N8" s="1"/>
  <c r="P3"/>
  <c r="N3" s="1"/>
  <c r="P9"/>
  <c r="N9" s="1"/>
  <c r="L3"/>
  <c r="K3"/>
  <c r="J3"/>
  <c r="L5"/>
  <c r="J5"/>
  <c r="K5"/>
  <c r="L7"/>
  <c r="K7"/>
  <c r="J7"/>
  <c r="K9"/>
  <c r="J9"/>
  <c r="L9"/>
  <c r="U4" i="9"/>
  <c r="U5"/>
  <c r="U7"/>
  <c r="U9"/>
  <c r="U8"/>
  <c r="U3"/>
  <c r="AN10" i="16" l="1"/>
  <c r="O7"/>
  <c r="M7" s="1"/>
  <c r="H7" i="1" s="1"/>
  <c r="O5" i="16"/>
  <c r="M5" s="1"/>
  <c r="H5" i="1" s="1"/>
  <c r="J10" i="16"/>
  <c r="O3"/>
  <c r="P7"/>
  <c r="N7" s="1"/>
  <c r="L10"/>
  <c r="O8"/>
  <c r="O9"/>
  <c r="O4"/>
  <c r="K10"/>
  <c r="I10"/>
  <c r="C10" i="24"/>
  <c r="H10" i="16"/>
  <c r="C9" i="12"/>
  <c r="B9"/>
  <c r="A9"/>
  <c r="C8"/>
  <c r="B8"/>
  <c r="A8"/>
  <c r="C7"/>
  <c r="B7"/>
  <c r="A7"/>
  <c r="C5"/>
  <c r="B5"/>
  <c r="A5"/>
  <c r="C4"/>
  <c r="B4"/>
  <c r="A4"/>
  <c r="C3"/>
  <c r="B3"/>
  <c r="A3"/>
  <c r="F10"/>
  <c r="Q5" i="16" l="1"/>
  <c r="R5" i="10" s="1"/>
  <c r="Q7" i="16"/>
  <c r="R7" i="10" s="1"/>
  <c r="M8" i="16"/>
  <c r="H8" i="1" s="1"/>
  <c r="Q8" i="16"/>
  <c r="R8" i="10" s="1"/>
  <c r="R6"/>
  <c r="P10" i="16"/>
  <c r="O10"/>
  <c r="Q9"/>
  <c r="R9" i="10" s="1"/>
  <c r="M9" i="16"/>
  <c r="H9" i="1" s="1"/>
  <c r="M4" i="16"/>
  <c r="H4" i="1" s="1"/>
  <c r="Q4" i="16"/>
  <c r="R4" i="10" s="1"/>
  <c r="M3" i="16"/>
  <c r="H3" i="1" s="1"/>
  <c r="Q3" i="16"/>
  <c r="R3" i="10" s="1"/>
  <c r="BZ10" i="24"/>
  <c r="T10" i="9"/>
  <c r="F10" i="13"/>
  <c r="E10"/>
  <c r="D10"/>
  <c r="N10" i="16" l="1"/>
  <c r="Q10"/>
  <c r="R10" i="10"/>
  <c r="M10" i="16"/>
  <c r="N9" i="13" l="1"/>
  <c r="P9" i="14" s="1"/>
  <c r="C9" i="13"/>
  <c r="G9" s="1"/>
  <c r="I9" s="1"/>
  <c r="B9"/>
  <c r="A9"/>
  <c r="N8"/>
  <c r="P8" i="14" s="1"/>
  <c r="C8" i="13"/>
  <c r="I8" s="1"/>
  <c r="B8"/>
  <c r="A8"/>
  <c r="N7"/>
  <c r="P7" i="14" s="1"/>
  <c r="C7" i="13"/>
  <c r="I7" s="1"/>
  <c r="B7"/>
  <c r="A7"/>
  <c r="N5"/>
  <c r="P5" i="14" s="1"/>
  <c r="C5" i="13"/>
  <c r="G5" s="1"/>
  <c r="I5" s="1"/>
  <c r="B5"/>
  <c r="A5"/>
  <c r="N4"/>
  <c r="P4" i="14" s="1"/>
  <c r="C4" i="13"/>
  <c r="I4" s="1"/>
  <c r="B4"/>
  <c r="A4"/>
  <c r="N3"/>
  <c r="P3" i="14" s="1"/>
  <c r="C3" i="13"/>
  <c r="I3" s="1"/>
  <c r="B3"/>
  <c r="A3"/>
  <c r="K9" i="25" l="1"/>
  <c r="J9"/>
  <c r="I9"/>
  <c r="H9"/>
  <c r="G9"/>
  <c r="F9"/>
  <c r="E9"/>
  <c r="D9"/>
  <c r="A9"/>
  <c r="C8"/>
  <c r="B8"/>
  <c r="A8"/>
  <c r="C7"/>
  <c r="B7"/>
  <c r="A7"/>
  <c r="C6"/>
  <c r="B6"/>
  <c r="A6"/>
  <c r="C4"/>
  <c r="B4"/>
  <c r="A4"/>
  <c r="C3"/>
  <c r="B3"/>
  <c r="A3"/>
  <c r="C2"/>
  <c r="B2"/>
  <c r="A2"/>
  <c r="M10" i="1"/>
  <c r="K10"/>
  <c r="P10" i="14" l="1"/>
  <c r="I9" i="1" l="1"/>
  <c r="I8"/>
  <c r="I7"/>
  <c r="G7" s="1"/>
  <c r="I5"/>
  <c r="I4"/>
  <c r="I3"/>
  <c r="F10" l="1"/>
  <c r="I10" l="1"/>
  <c r="J10"/>
  <c r="M3" i="5" l="1"/>
  <c r="M5"/>
  <c r="M9"/>
  <c r="M7"/>
  <c r="M4"/>
  <c r="M8"/>
  <c r="U10" i="9" l="1"/>
  <c r="G8" i="1"/>
  <c r="G4"/>
  <c r="G9"/>
  <c r="G5"/>
  <c r="G3"/>
  <c r="G10" l="1"/>
  <c r="H10" l="1"/>
  <c r="H3" i="13" l="1"/>
  <c r="H4"/>
  <c r="H5"/>
  <c r="H7"/>
  <c r="K7" s="1"/>
  <c r="H8"/>
  <c r="H8" i="27" s="1"/>
  <c r="H9" i="13"/>
  <c r="N10"/>
  <c r="AE3" i="26"/>
  <c r="AG3" s="1"/>
  <c r="F4" i="27"/>
  <c r="AE7" i="26"/>
  <c r="AG7" s="1"/>
  <c r="F9" i="27"/>
  <c r="AF10" i="26"/>
  <c r="D4" i="27"/>
  <c r="D8"/>
  <c r="E3"/>
  <c r="E4"/>
  <c r="E5"/>
  <c r="E7"/>
  <c r="E8"/>
  <c r="E9"/>
  <c r="I7" i="5" l="1"/>
  <c r="Q7" i="9"/>
  <c r="I3" i="5"/>
  <c r="Q3" i="9"/>
  <c r="I7" i="27"/>
  <c r="W7"/>
  <c r="M10" i="5"/>
  <c r="D10" i="27"/>
  <c r="E10"/>
  <c r="L7" i="13"/>
  <c r="F3" i="27"/>
  <c r="AE4" i="26"/>
  <c r="AG4" s="1"/>
  <c r="AE5"/>
  <c r="AG5" s="1"/>
  <c r="F5" i="27"/>
  <c r="F8"/>
  <c r="AE8" i="26"/>
  <c r="AG8" s="1"/>
  <c r="K8" i="13"/>
  <c r="L8"/>
  <c r="K4"/>
  <c r="L4"/>
  <c r="H4" i="27"/>
  <c r="V10" i="26"/>
  <c r="V8" i="27"/>
  <c r="H3"/>
  <c r="K3" i="13"/>
  <c r="L3"/>
  <c r="H9" i="27"/>
  <c r="L9" i="13"/>
  <c r="H5" i="27"/>
  <c r="K5" i="13"/>
  <c r="G10"/>
  <c r="F7" i="27"/>
  <c r="AE9" i="26"/>
  <c r="AG9" s="1"/>
  <c r="K9" i="13"/>
  <c r="L5"/>
  <c r="H7" i="27"/>
  <c r="H10" i="13"/>
  <c r="I9" i="5" l="1"/>
  <c r="Q9" i="9"/>
  <c r="I8" i="5"/>
  <c r="Q8" i="9"/>
  <c r="I5" i="5"/>
  <c r="Q5" i="9"/>
  <c r="I4" i="5"/>
  <c r="Q4" i="9"/>
  <c r="V5" i="27"/>
  <c r="V3"/>
  <c r="J5"/>
  <c r="X5"/>
  <c r="J4"/>
  <c r="X4"/>
  <c r="I5"/>
  <c r="W5"/>
  <c r="I8"/>
  <c r="W8"/>
  <c r="J7"/>
  <c r="X7"/>
  <c r="I9"/>
  <c r="W9"/>
  <c r="I4"/>
  <c r="W4"/>
  <c r="V7"/>
  <c r="I3"/>
  <c r="W3"/>
  <c r="J9"/>
  <c r="X9"/>
  <c r="J3"/>
  <c r="X3"/>
  <c r="G4"/>
  <c r="V4"/>
  <c r="J8"/>
  <c r="X8"/>
  <c r="V9"/>
  <c r="O4" i="13"/>
  <c r="G8" i="27"/>
  <c r="O8" i="13"/>
  <c r="AG10" i="26"/>
  <c r="J10" i="13"/>
  <c r="G3" i="27"/>
  <c r="O3" i="13"/>
  <c r="K10"/>
  <c r="AE10" i="26"/>
  <c r="L10" i="13"/>
  <c r="G7" i="27"/>
  <c r="O7" i="13"/>
  <c r="G5" i="27"/>
  <c r="O5" i="13"/>
  <c r="G9" i="27"/>
  <c r="O9" i="13"/>
  <c r="I10"/>
  <c r="F10" i="27"/>
  <c r="Q10" i="9" l="1"/>
  <c r="I10" i="5"/>
  <c r="M5" i="13"/>
  <c r="E5" i="1" s="1"/>
  <c r="L5" s="1"/>
  <c r="L5" i="9"/>
  <c r="M3" i="13"/>
  <c r="E3" i="1" s="1"/>
  <c r="L3" s="1"/>
  <c r="L3" i="9"/>
  <c r="M9" i="13"/>
  <c r="E9" i="1" s="1"/>
  <c r="L9" s="1"/>
  <c r="L9" i="9"/>
  <c r="M4" i="13"/>
  <c r="E4" i="1" s="1"/>
  <c r="L4" s="1"/>
  <c r="L4" i="9"/>
  <c r="I10" i="27"/>
  <c r="M7" i="13"/>
  <c r="E7" i="1" s="1"/>
  <c r="L7" s="1"/>
  <c r="L7" i="9"/>
  <c r="M8" i="13"/>
  <c r="E8" i="1" s="1"/>
  <c r="L8" s="1"/>
  <c r="L8" i="9"/>
  <c r="J10" i="27"/>
  <c r="H10"/>
  <c r="O10" i="13"/>
  <c r="G10" i="27"/>
  <c r="W7" i="5" l="1"/>
  <c r="W3"/>
  <c r="W8"/>
  <c r="W4"/>
  <c r="C9" i="23"/>
  <c r="W9" i="5"/>
  <c r="C5" i="23"/>
  <c r="W5" i="5"/>
  <c r="C3" i="23"/>
  <c r="N8" i="1"/>
  <c r="O8" s="1"/>
  <c r="O8" i="9" s="1"/>
  <c r="P8"/>
  <c r="F8" i="5" s="1"/>
  <c r="H8" s="1"/>
  <c r="P9" i="9"/>
  <c r="F9" i="5" s="1"/>
  <c r="H9" s="1"/>
  <c r="N9" i="1"/>
  <c r="N7"/>
  <c r="P7" i="9"/>
  <c r="F7" i="5" s="1"/>
  <c r="H7" s="1"/>
  <c r="N4" i="1"/>
  <c r="P4" i="9"/>
  <c r="F4" i="5" s="1"/>
  <c r="H4" s="1"/>
  <c r="N3" i="1"/>
  <c r="P3" i="9"/>
  <c r="F3" i="5" s="1"/>
  <c r="H3" s="1"/>
  <c r="P5" i="9"/>
  <c r="F5" i="5" s="1"/>
  <c r="H5" s="1"/>
  <c r="N5" i="1"/>
  <c r="C7" i="23"/>
  <c r="L10" i="9"/>
  <c r="M10" i="13"/>
  <c r="N8" i="5" l="1"/>
  <c r="Y5"/>
  <c r="Y4"/>
  <c r="Y8"/>
  <c r="Y7"/>
  <c r="Y9"/>
  <c r="D3" i="23"/>
  <c r="E3" s="1"/>
  <c r="K3" i="9"/>
  <c r="P3" i="10" s="1"/>
  <c r="O3" i="1"/>
  <c r="O3" i="9" s="1"/>
  <c r="N3" i="5" s="1"/>
  <c r="E9" i="23"/>
  <c r="K9" i="9"/>
  <c r="P9" i="10" s="1"/>
  <c r="O9" i="1"/>
  <c r="O9" i="9" s="1"/>
  <c r="N9" i="5" s="1"/>
  <c r="E5" i="23"/>
  <c r="K5" i="9"/>
  <c r="P5" i="10" s="1"/>
  <c r="K7" i="9"/>
  <c r="P7" i="10" s="1"/>
  <c r="D7" i="23"/>
  <c r="E7" s="1"/>
  <c r="O7" i="1"/>
  <c r="O7" i="9" s="1"/>
  <c r="N7" i="5" s="1"/>
  <c r="E8" i="23"/>
  <c r="K8" i="9"/>
  <c r="P8" i="10" s="1"/>
  <c r="O5" i="1"/>
  <c r="O5" i="9" s="1"/>
  <c r="N5" i="5" s="1"/>
  <c r="E4" i="23"/>
  <c r="K4" i="9"/>
  <c r="P4" i="10" s="1"/>
  <c r="O4" i="1"/>
  <c r="O4" i="9" s="1"/>
  <c r="N4" i="5" s="1"/>
  <c r="P6" i="10"/>
  <c r="P10" i="9"/>
  <c r="F10" i="5"/>
  <c r="N10" i="1"/>
  <c r="E10"/>
  <c r="L10"/>
  <c r="R7" i="5" l="1"/>
  <c r="S7" s="1"/>
  <c r="R9"/>
  <c r="S9" s="1"/>
  <c r="R8"/>
  <c r="S8" s="1"/>
  <c r="R4"/>
  <c r="S4" s="1"/>
  <c r="R5"/>
  <c r="S5" s="1"/>
  <c r="Y3"/>
  <c r="K10" i="9"/>
  <c r="H10" i="5"/>
  <c r="D10" i="23"/>
  <c r="R3" i="5" l="1"/>
  <c r="S3" s="1"/>
  <c r="P10" i="10"/>
  <c r="W10" i="5"/>
  <c r="E10" i="23"/>
  <c r="C10"/>
  <c r="O10" i="1"/>
  <c r="O10" i="9" l="1"/>
  <c r="N10" i="5"/>
  <c r="Y10"/>
  <c r="S10" l="1"/>
</calcChain>
</file>

<file path=xl/sharedStrings.xml><?xml version="1.0" encoding="utf-8"?>
<sst xmlns="http://schemas.openxmlformats.org/spreadsheetml/2006/main" count="917" uniqueCount="545">
  <si>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</si>
  <si>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</si>
  <si>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</si>
  <si>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</si>
  <si>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</si>
  <si>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</si>
  <si>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</si>
  <si>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</si>
  <si>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</si>
  <si>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</si>
  <si>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</si>
  <si>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</si>
  <si>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</si>
  <si>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</si>
  <si>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</si>
  <si>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</si>
  <si>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</si>
  <si>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</si>
  <si>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</si>
  <si>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</si>
  <si>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</si>
  <si>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</si>
  <si>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</si>
  <si>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</si>
  <si>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</si>
  <si>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</si>
  <si>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</si>
  <si>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</si>
  <si>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</si>
  <si>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</si>
  <si>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</si>
  <si>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</si>
  <si>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</si>
  <si>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</si>
  <si>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</si>
  <si>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</si>
  <si>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</si>
  <si>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</si>
  <si>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</si>
  <si>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</si>
  <si>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</si>
  <si>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</si>
  <si>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</si>
  <si>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</si>
  <si>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</si>
  <si>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</si>
  <si>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</si>
  <si>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</si>
  <si>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</si>
  <si>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</si>
  <si>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</si>
  <si>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</si>
  <si>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</si>
  <si>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</si>
  <si>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</si>
  <si>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</si>
  <si>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</si>
  <si>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</si>
  <si>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</si>
  <si>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</si>
  <si>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</si>
  <si>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</si>
  <si>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</si>
  <si>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</si>
  <si>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</si>
  <si>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</si>
  <si>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</si>
  <si>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</si>
  <si>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</si>
  <si>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</si>
  <si>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</si>
  <si>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</si>
  <si>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</si>
  <si>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</si>
  <si>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</si>
  <si>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</si>
  <si>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</si>
  <si>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</si>
  <si>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</si>
  <si>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</si>
  <si>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</si>
  <si>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</si>
  <si>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</si>
  <si>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</si>
  <si>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</si>
  <si>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</si>
  <si>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</si>
  <si>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</si>
  <si>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</si>
  <si>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</si>
  <si>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</si>
  <si>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</si>
  <si>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</si>
  <si>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</si>
  <si>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</si>
  <si>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</si>
  <si>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</si>
  <si>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</si>
  <si>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</si>
  <si>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</si>
  <si>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</si>
  <si>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</si>
  <si>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</si>
  <si>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</si>
  <si>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</si>
  <si>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</si>
  <si>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</si>
  <si>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</si>
  <si>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</si>
  <si>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</si>
  <si>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</si>
  <si>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</si>
  <si>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</si>
  <si>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</si>
  <si>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</si>
  <si>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</si>
  <si>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</si>
  <si>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</si>
  <si>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</si>
  <si>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</si>
  <si>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</si>
  <si>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</si>
  <si>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</si>
  <si>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</si>
  <si>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</si>
  <si>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</si>
  <si>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</si>
  <si>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</si>
  <si>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</si>
  <si>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</si>
  <si>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</si>
  <si>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</si>
  <si>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</si>
  <si>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</si>
  <si>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</si>
  <si>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</si>
  <si>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</si>
  <si>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</si>
  <si>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</si>
  <si>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</si>
  <si>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</si>
  <si>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</si>
  <si>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</si>
  <si>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</si>
  <si>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</si>
  <si>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</si>
  <si>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</si>
  <si>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</si>
  <si>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</si>
  <si>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</si>
  <si>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</si>
  <si>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</si>
  <si>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</si>
  <si>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</si>
  <si>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</si>
  <si>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</si>
  <si>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</si>
  <si>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</si>
  <si>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</si>
  <si>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</si>
  <si>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</si>
  <si>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</si>
  <si>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</si>
  <si>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</si>
  <si>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</si>
  <si>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</si>
  <si>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</si>
  <si>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</si>
  <si>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</si>
  <si>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</si>
  <si>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</si>
  <si>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</si>
  <si>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</si>
  <si>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</si>
  <si>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</si>
  <si>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</si>
  <si>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</si>
  <si>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</si>
  <si>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</si>
  <si>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</si>
  <si>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</si>
  <si>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</si>
  <si>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</si>
  <si>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</si>
  <si>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</si>
  <si>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</si>
  <si>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</si>
  <si>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</si>
  <si>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</si>
  <si>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</si>
  <si>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</si>
  <si>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</si>
  <si>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</si>
  <si>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</si>
  <si>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</si>
  <si>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</si>
  <si>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</si>
  <si>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</si>
  <si>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</si>
  <si>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</si>
  <si>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</si>
  <si>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</si>
  <si>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</si>
  <si>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</si>
  <si>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</si>
  <si>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</si>
  <si>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</si>
  <si>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</si>
  <si>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</si>
  <si>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</si>
  <si>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</si>
  <si>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</si>
  <si>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</si>
  <si>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</si>
  <si>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</si>
  <si>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</si>
  <si>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</si>
  <si>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</si>
  <si>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</si>
  <si>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</si>
  <si>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</si>
  <si>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</si>
  <si>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</si>
  <si>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</si>
  <si>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</si>
  <si>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</si>
  <si>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</si>
  <si>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</si>
  <si>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</si>
  <si>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</si>
  <si>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</si>
  <si>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</si>
  <si>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</si>
  <si>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</si>
  <si>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</si>
  <si>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</si>
  <si>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</si>
  <si>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</si>
  <si>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</si>
  <si>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</si>
  <si>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</si>
  <si>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</si>
  <si>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</si>
  <si>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</si>
  <si>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</si>
  <si>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</si>
  <si>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</si>
  <si>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</si>
  <si>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</si>
  <si>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</si>
  <si>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</si>
  <si>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</si>
  <si>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</si>
  <si>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</si>
  <si>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</si>
  <si>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</si>
  <si>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</si>
  <si>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</si>
  <si>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</si>
  <si>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</si>
  <si>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</si>
  <si>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</si>
  <si>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</si>
  <si>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</si>
  <si>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</si>
  <si>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</si>
  <si>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</si>
  <si>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</si>
  <si>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</si>
  <si>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</si>
  <si>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</si>
  <si>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</si>
  <si>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</si>
  <si>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</si>
  <si>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</si>
  <si>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</si>
  <si>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</si>
  <si>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</si>
  <si>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</si>
  <si>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</si>
  <si>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</si>
  <si>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</si>
  <si>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</si>
  <si>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</si>
  <si>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</si>
  <si>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</si>
  <si>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</si>
  <si>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</si>
  <si>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</si>
  <si>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</si>
  <si>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</si>
  <si>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</si>
  <si>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</si>
  <si>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</si>
  <si>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</si>
  <si>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</si>
  <si>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</si>
  <si>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</si>
  <si>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</si>
  <si>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</si>
  <si>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</si>
  <si>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</si>
  <si>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</si>
  <si>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</si>
  <si>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</si>
  <si>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</si>
  <si>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</si>
  <si>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</si>
  <si>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</si>
  <si>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</si>
  <si>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</si>
  <si>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</si>
  <si>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</si>
  <si>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</si>
  <si>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</si>
  <si>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</si>
  <si>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</si>
  <si>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</si>
  <si>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</si>
  <si>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</si>
  <si>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</si>
  <si>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</si>
  <si>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</si>
  <si>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</si>
  <si>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</si>
  <si>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</si>
  <si>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</si>
  <si>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</si>
  <si>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</si>
  <si>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</si>
  <si>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</si>
  <si>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</si>
  <si>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</si>
  <si>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</si>
  <si>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</si>
  <si>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</si>
  <si>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</si>
  <si>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</si>
  <si>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</si>
  <si>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</si>
  <si>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</si>
  <si>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</si>
  <si>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</si>
  <si>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</si>
  <si>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</si>
  <si>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</si>
  <si>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</si>
  <si>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</si>
  <si>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</si>
  <si>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</si>
  <si>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</si>
  <si>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</si>
  <si>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</si>
  <si>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</si>
  <si>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</si>
  <si>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</si>
  <si>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</si>
  <si>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</si>
  <si>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</si>
  <si>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</si>
  <si>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</si>
  <si>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</si>
  <si>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</si>
  <si>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</si>
  <si>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</si>
  <si>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</si>
  <si>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</si>
  <si>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</si>
  <si>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</si>
  <si>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</si>
  <si>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</si>
  <si>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</si>
  <si>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</si>
  <si>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</si>
  <si>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</si>
  <si>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</si>
  <si>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</si>
  <si>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</si>
  <si>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</si>
  <si>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</si>
  <si>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</si>
  <si>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</si>
  <si>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</si>
  <si>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</si>
  <si>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</si>
  <si>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</si>
  <si>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</si>
  <si>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</si>
  <si>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</si>
  <si>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</si>
  <si>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</si>
  <si>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</si>
  <si>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</si>
  <si>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</si>
  <si>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</si>
  <si>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</si>
  <si>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 xml:space="preserve">ΤΑΣυγείας = 1% </t>
  </si>
  <si>
    <t>1δ2α</t>
  </si>
  <si>
    <t>1δ2β</t>
  </si>
  <si>
    <t>1δ3</t>
  </si>
  <si>
    <t>πολίτης-200</t>
  </si>
  <si>
    <t>αντιγράφων</t>
  </si>
  <si>
    <t>μαντενιωτου</t>
  </si>
  <si>
    <t>στο 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</si>
  <si>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</si>
  <si>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</si>
  <si>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</si>
  <si>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</si>
  <si>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</si>
  <si>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</si>
  <si>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</si>
  <si>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</si>
  <si>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</si>
  <si>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</si>
  <si>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</si>
  <si>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</si>
  <si>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</si>
  <si>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</si>
  <si>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</si>
  <si>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</si>
  <si>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</si>
  <si>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</si>
  <si>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</si>
  <si>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</si>
  <si>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</si>
  <si>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</si>
  <si>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</si>
  <si>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</si>
  <si>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</si>
  <si>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</si>
  <si>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</si>
  <si>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</si>
  <si>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</si>
  <si>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</si>
  <si>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</si>
  <si>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</si>
  <si>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</si>
  <si>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</si>
  <si>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</si>
  <si>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</si>
  <si>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</si>
  <si>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</si>
  <si>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</si>
  <si>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</si>
  <si>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</si>
  <si>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</si>
  <si>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</si>
  <si>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</si>
  <si>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</si>
  <si>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</si>
  <si>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</si>
  <si>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</si>
  <si>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</si>
  <si>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</si>
  <si>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</si>
  <si>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</si>
  <si>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</si>
  <si>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</si>
  <si>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</si>
  <si>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</si>
  <si>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</si>
  <si>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</si>
  <si>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</si>
  <si>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</si>
  <si>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</si>
  <si>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</si>
  <si>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</si>
  <si>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</si>
  <si>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</si>
  <si>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</si>
  <si>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</si>
  <si>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</si>
  <si>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</si>
  <si>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</si>
  <si>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</si>
  <si>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</si>
  <si>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</si>
  <si>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</si>
  <si>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</si>
  <si>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</si>
  <si>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</si>
  <si>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</si>
  <si>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</si>
  <si>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</si>
  <si>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</si>
  <si>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</si>
  <si>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</si>
  <si>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</si>
  <si>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</si>
  <si>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συνολο</t>
  </si>
  <si>
    <t>αίτηση</t>
  </si>
  <si>
    <t>περίληψη</t>
  </si>
  <si>
    <t>κλπ</t>
  </si>
  <si>
    <t>προς Υποθηκοφυλακείο = στο ΑΡΧΕΙΟ</t>
  </si>
  <si>
    <t>προς ΝτιΜιΧο</t>
  </si>
  <si>
    <t>εγγραφή γραμμάτιο</t>
  </si>
  <si>
    <t>πήγαινε/ελα</t>
  </si>
  <si>
    <t>πληρωμή πόρων τράπεζα</t>
  </si>
  <si>
    <t xml:space="preserve">ΕΠΙ ΠΑΝΤΟΣ συμβολαιογραφικού εγγράφου ο Συμβολαιογράφος παίρνει ως αμοιβή = 2,93 ( 1997 έως 9/5/2005) </t>
  </si>
  <si>
    <t>παγιοΑναλ</t>
  </si>
  <si>
    <t>'3600''</t>
  </si>
  <si>
    <t>δικαιωματαΑναλ</t>
  </si>
  <si>
    <t>2α φυλα</t>
  </si>
  <si>
    <t>ΔΟΛΟΣ</t>
  </si>
  <si>
    <t>ΤΟΓΚΑ</t>
  </si>
  <si>
    <t>ΜΗ χρεωθέντα ταμεία + χαρτόσημα</t>
  </si>
  <si>
    <t>**7αα**=σφραγίδα - υπογραφή στα ΑΤΕΛΩΣ = 1,47</t>
  </si>
  <si>
    <t>**7γ**=συν (+) 1 για Δ.Ο.Υ. = ΑΤΕΛΩΣ</t>
  </si>
  <si>
    <t>**7γγ**= σφραγίδα - υπογραφή για Δ.Ο.Υ. ΑΤΕΛΩΣ = 1,47</t>
  </si>
  <si>
    <t>διαφυγών φόρος εισοδήματος</t>
  </si>
  <si>
    <t>ΕΠΡΕΠΕ</t>
  </si>
  <si>
    <t>διαφυγών κ-15-17</t>
  </si>
  <si>
    <t>3,63 ανά φύλλο</t>
  </si>
  <si>
    <t xml:space="preserve">ΦΠΑ </t>
  </si>
  <si>
    <t>βιβλίο εσόδων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</si>
  <si>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</si>
  <si>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</si>
  <si>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</si>
  <si>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</si>
  <si>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</si>
  <si>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</si>
  <si>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</si>
  <si>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</si>
  <si>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</si>
  <si>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</si>
  <si>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</si>
  <si>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</si>
  <si>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τόκοι δανείου [προυπολογιζόμενοι VS πληρωμένοι]</t>
  </si>
  <si>
    <t>από σημειώσεις</t>
  </si>
  <si>
    <t>αιτΥποθηκ = ΤΑΧΔΙΚ=1 , ΤΑΝ=1,21 , ΤΑΣ=1,02</t>
  </si>
  <si>
    <t>ΙΘ'</t>
  </si>
  <si>
    <t>ΔΕΝ τα αναφέρει ΑΛΛΑ τα χρεώνει</t>
  </si>
  <si>
    <t>δάνειο</t>
  </si>
  <si>
    <t>δανείου 8.742κ ΕΞΟΦΛΗΣΗ</t>
  </si>
  <si>
    <t>υποθήκης 8.742κ ΕΞΑΛΕΙΨΗ</t>
  </si>
  <si>
    <t>δανείου 8.199κ ΕΞΟΦΛΗΣΗ</t>
  </si>
  <si>
    <t>υποθήκης 8.199κ ΕΞΑΛΕΙΨΗ</t>
  </si>
  <si>
    <t>έπρεπε ΝΑ χρεώσει</t>
  </si>
  <si>
    <t>χρέωσε</t>
  </si>
  <si>
    <t>219-123</t>
  </si>
  <si>
    <t>3ο</t>
  </si>
  <si>
    <t>4ο</t>
  </si>
  <si>
    <t>1ο κ</t>
  </si>
  <si>
    <t>2ο κ</t>
  </si>
  <si>
    <t>τραπεζα …??? [….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</si>
</sst>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78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43" fontId="23" fillId="7" borderId="1" xfId="1" applyFont="1" applyFill="1" applyBorder="1" applyAlignment="1">
      <alignment horizontal="right" vertical="center"/>
    </xf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164" fontId="23" fillId="7" borderId="18" xfId="1" applyNumberFormat="1" applyFont="1" applyFill="1" applyBorder="1" applyAlignment="1">
      <alignment horizontal="center" vertical="center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7" borderId="1" xfId="1" applyNumberFormat="1" applyFont="1" applyFill="1" applyBorder="1" applyAlignment="1">
      <alignment horizontal="center"/>
    </xf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18" fillId="7" borderId="14" xfId="0" applyFont="1" applyFill="1" applyBorder="1" applyAlignment="1">
      <alignment horizontal="left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164" fontId="36" fillId="7" borderId="2" xfId="1" applyNumberFormat="1" applyFont="1" applyFill="1" applyBorder="1" applyAlignment="1">
      <alignment horizontal="center" vertical="center"/>
    </xf>
    <xf numFmtId="43" fontId="17" fillId="7" borderId="1" xfId="1" applyFont="1" applyFill="1" applyBorder="1" applyAlignment="1">
      <alignment horizontal="right" vertical="center"/>
    </xf>
    <xf numFmtId="0" fontId="12" fillId="7" borderId="0" xfId="0" applyFont="1" applyFill="1"/>
    <xf numFmtId="43" fontId="28" fillId="0" borderId="1" xfId="1" applyFont="1" applyFill="1" applyBorder="1" applyAlignment="1"/>
    <xf numFmtId="0" fontId="12" fillId="0" borderId="0" xfId="0" applyFont="1"/>
    <xf numFmtId="0" fontId="36" fillId="7" borderId="13" xfId="1" applyNumberFormat="1" applyFont="1" applyFill="1" applyBorder="1" applyAlignment="1">
      <alignment horizontal="left" vertical="center"/>
    </xf>
    <xf numFmtId="164" fontId="36" fillId="7" borderId="1" xfId="1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wrapText="1"/>
    </xf>
    <xf numFmtId="164" fontId="12" fillId="7" borderId="1" xfId="1" applyNumberFormat="1" applyFont="1" applyFill="1" applyBorder="1"/>
    <xf numFmtId="43" fontId="36" fillId="7" borderId="13" xfId="1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left"/>
    </xf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36" fillId="7" borderId="1" xfId="1" applyNumberFormat="1" applyFont="1" applyFill="1" applyBorder="1" applyAlignment="1">
      <alignment horizontal="left" vertical="center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164" fontId="17" fillId="7" borderId="1" xfId="1" applyNumberFormat="1" applyFont="1" applyFill="1" applyBorder="1"/>
    <xf numFmtId="164" fontId="17" fillId="7" borderId="1" xfId="1" applyNumberFormat="1" applyFont="1" applyFill="1" applyBorder="1" applyAlignment="1">
      <alignment horizontal="right" vertical="center"/>
    </xf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164" fontId="8" fillId="7" borderId="1" xfId="1" applyNumberFormat="1" applyFont="1" applyFill="1" applyBorder="1" applyAlignment="1">
      <alignment horizontal="center" wrapText="1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0" fontId="23" fillId="7" borderId="1" xfId="1" applyNumberFormat="1" applyFont="1" applyFill="1" applyBorder="1" applyAlignment="1">
      <alignment horizontal="left" vertical="center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42" fillId="7" borderId="14" xfId="0" applyFont="1" applyFill="1" applyBorder="1" applyAlignment="1">
      <alignment horizontal="center" wrapText="1"/>
    </xf>
    <xf numFmtId="43" fontId="42" fillId="7" borderId="14" xfId="1" applyFont="1" applyFill="1" applyBorder="1" applyAlignment="1">
      <alignment horizontal="center"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0" fontId="0" fillId="0" borderId="10" xfId="0" applyBorder="1" applyAlignment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164" fontId="42" fillId="7" borderId="1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164" fontId="42" fillId="7" borderId="14" xfId="1" applyNumberFormat="1" applyFont="1" applyFill="1" applyBorder="1"/>
    <xf numFmtId="43" fontId="20" fillId="12" borderId="9" xfId="1" applyFont="1" applyFill="1" applyBorder="1" applyAlignment="1">
      <alignment horizontal="center" vertical="center" wrapText="1"/>
    </xf>
    <xf numFmtId="164" fontId="18" fillId="12" borderId="14" xfId="1" applyNumberFormat="1" applyFont="1" applyFill="1" applyBorder="1"/>
    <xf numFmtId="43" fontId="29" fillId="2" borderId="10" xfId="1" applyFont="1" applyFill="1" applyBorder="1" applyAlignment="1">
      <alignment horizontal="center" vertical="center" wrapText="1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7" fillId="7" borderId="14" xfId="1" applyNumberFormat="1" applyFont="1" applyFill="1" applyBorder="1" applyAlignment="1">
      <alignment horizontal="right" vertical="center"/>
    </xf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18" fillId="7" borderId="1" xfId="1" applyFont="1" applyFill="1" applyBorder="1"/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42" fillId="7" borderId="1" xfId="1" applyFont="1" applyFill="1" applyBorder="1" applyAlignment="1">
      <alignment horizontal="center" wrapText="1"/>
    </xf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7" borderId="14" xfId="1" applyFont="1" applyFill="1" applyBorder="1" applyAlignment="1">
      <alignment horizontal="center" wrapText="1"/>
    </xf>
    <xf numFmtId="43" fontId="21" fillId="0" borderId="14" xfId="1" applyFont="1" applyFill="1" applyBorder="1" applyAlignment="1">
      <alignment horizontal="center" wrapText="1"/>
    </xf>
    <xf numFmtId="43" fontId="20" fillId="12" borderId="14" xfId="1" applyFont="1" applyFill="1" applyBorder="1"/>
    <xf numFmtId="43" fontId="20" fillId="0" borderId="19" xfId="1" applyFont="1" applyFill="1" applyBorder="1" applyAlignment="1">
      <alignment vertical="center" wrapText="1"/>
    </xf>
    <xf numFmtId="43" fontId="42" fillId="7" borderId="14" xfId="0" applyNumberFormat="1" applyFont="1" applyFill="1" applyBorder="1" applyAlignment="1">
      <alignment horizont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0" fontId="21" fillId="0" borderId="15" xfId="0" applyFont="1" applyFill="1" applyBorder="1"/>
    <xf numFmtId="0" fontId="21" fillId="0" borderId="9" xfId="0" applyFont="1" applyBorder="1" applyAlignment="1">
      <alignment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4" fontId="18" fillId="7" borderId="1" xfId="1" applyNumberFormat="1" applyFont="1" applyFill="1" applyBorder="1" applyAlignment="1">
      <alignment horizontal="center" vertical="center"/>
    </xf>
    <xf numFmtId="14" fontId="18" fillId="0" borderId="1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36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1" fillId="0" borderId="1" xfId="1" applyNumberFormat="1" applyFont="1" applyFill="1" applyBorder="1"/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164" fontId="21" fillId="2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0" fontId="21" fillId="0" borderId="14" xfId="0" applyFont="1" applyFill="1" applyBorder="1"/>
    <xf numFmtId="0" fontId="21" fillId="2" borderId="1" xfId="0" applyFont="1" applyFill="1" applyBorder="1"/>
    <xf numFmtId="0" fontId="21" fillId="4" borderId="1" xfId="0" applyFont="1" applyFill="1" applyBorder="1"/>
    <xf numFmtId="43" fontId="21" fillId="0" borderId="0" xfId="1" quotePrefix="1" applyFont="1"/>
    <xf numFmtId="164" fontId="24" fillId="0" borderId="0" xfId="1" applyNumberFormat="1" applyFont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164" fontId="21" fillId="7" borderId="14" xfId="0" applyNumberFormat="1" applyFont="1" applyFill="1" applyBorder="1" applyAlignment="1">
      <alignment horizontal="center" wrapText="1"/>
    </xf>
    <xf numFmtId="43" fontId="21" fillId="7" borderId="14" xfId="0" applyNumberFormat="1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64" fontId="23" fillId="2" borderId="1" xfId="1" applyNumberFormat="1" applyFont="1" applyFill="1" applyBorder="1" applyAlignment="1">
      <alignment horizontal="center" vertical="center"/>
    </xf>
    <xf numFmtId="164" fontId="42" fillId="7" borderId="14" xfId="1" applyNumberFormat="1" applyFont="1" applyFill="1" applyBorder="1" applyAlignment="1">
      <alignment horizontal="center" vertical="center" wrapText="1"/>
    </xf>
    <xf numFmtId="14" fontId="23" fillId="7" borderId="14" xfId="1" applyNumberFormat="1" applyFont="1" applyFill="1" applyBorder="1" applyAlignment="1">
      <alignment horizontal="center" vertical="center"/>
    </xf>
    <xf numFmtId="14" fontId="23" fillId="0" borderId="14" xfId="1" applyNumberFormat="1" applyFont="1" applyFill="1" applyBorder="1" applyAlignment="1">
      <alignment horizontal="center" vertical="center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7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43" fontId="18" fillId="3" borderId="1" xfId="1" applyFont="1" applyFill="1" applyBorder="1"/>
    <xf numFmtId="43" fontId="42" fillId="0" borderId="1" xfId="1" applyFont="1" applyFill="1" applyBorder="1"/>
    <xf numFmtId="0" fontId="21" fillId="12" borderId="1" xfId="0" applyFont="1" applyFill="1" applyBorder="1"/>
    <xf numFmtId="0" fontId="42" fillId="3" borderId="1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43" fontId="35" fillId="7" borderId="14" xfId="1" applyFont="1" applyFill="1" applyBorder="1"/>
    <xf numFmtId="43" fontId="37" fillId="0" borderId="1" xfId="1" applyFont="1" applyFill="1" applyBorder="1" applyAlignment="1"/>
    <xf numFmtId="43" fontId="21" fillId="0" borderId="9" xfId="1" applyFont="1" applyFill="1" applyBorder="1" applyAlignment="1">
      <alignment wrapText="1"/>
    </xf>
    <xf numFmtId="43" fontId="42" fillId="7" borderId="1" xfId="1" applyFont="1" applyFill="1" applyBorder="1"/>
    <xf numFmtId="43" fontId="40" fillId="7" borderId="1" xfId="1" applyFont="1" applyFill="1" applyBorder="1" applyAlignment="1">
      <alignment horizontal="center" vertical="center"/>
    </xf>
    <xf numFmtId="43" fontId="35" fillId="7" borderId="1" xfId="1" applyFont="1" applyFill="1" applyBorder="1"/>
    <xf numFmtId="43" fontId="21" fillId="0" borderId="0" xfId="0" applyNumberFormat="1" applyFont="1" applyFill="1" applyAlignment="1">
      <alignment horizontal="center" wrapText="1"/>
    </xf>
    <xf numFmtId="43" fontId="27" fillId="6" borderId="0" xfId="1" applyFont="1" applyFill="1" applyAlignment="1"/>
    <xf numFmtId="43" fontId="28" fillId="5" borderId="0" xfId="1" applyFont="1" applyFill="1" applyAlignment="1"/>
    <xf numFmtId="164" fontId="42" fillId="0" borderId="0" xfId="1" applyNumberFormat="1" applyFont="1" applyAlignment="1">
      <alignment horizontal="center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164" fontId="20" fillId="0" borderId="14" xfId="1" applyNumberFormat="1" applyFont="1" applyBorder="1"/>
    <xf numFmtId="0" fontId="26" fillId="0" borderId="0" xfId="0" applyFont="1" applyAlignment="1">
      <alignment horizontal="left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14" fontId="30" fillId="0" borderId="9" xfId="1" applyNumberFormat="1" applyFont="1" applyFill="1" applyBorder="1" applyAlignment="1">
      <alignment horizontal="center" vertical="center" wrapText="1"/>
    </xf>
    <xf numFmtId="164" fontId="48" fillId="7" borderId="14" xfId="1" applyNumberFormat="1" applyFont="1" applyFill="1" applyBorder="1"/>
    <xf numFmtId="43" fontId="48" fillId="7" borderId="14" xfId="1" applyFont="1" applyFill="1" applyBorder="1"/>
    <xf numFmtId="0" fontId="42" fillId="0" borderId="0" xfId="0" applyFont="1" applyAlignment="1">
      <alignment horizontal="right"/>
    </xf>
    <xf numFmtId="0" fontId="27" fillId="6" borderId="0" xfId="0" applyNumberFormat="1" applyFont="1" applyFill="1" applyAlignment="1">
      <alignment horizontal="left"/>
    </xf>
    <xf numFmtId="0" fontId="21" fillId="12" borderId="14" xfId="0" applyFont="1" applyFill="1" applyBorder="1"/>
    <xf numFmtId="43" fontId="21" fillId="12" borderId="14" xfId="1" applyFont="1" applyFill="1" applyBorder="1"/>
    <xf numFmtId="43" fontId="21" fillId="12" borderId="1" xfId="0" applyNumberFormat="1" applyFont="1" applyFill="1" applyBorder="1"/>
    <xf numFmtId="43" fontId="21" fillId="0" borderId="1" xfId="0" applyNumberFormat="1" applyFont="1" applyFill="1" applyBorder="1"/>
    <xf numFmtId="43" fontId="42" fillId="0" borderId="0" xfId="1" applyFont="1" applyAlignment="1">
      <alignment horizontal="right"/>
    </xf>
    <xf numFmtId="0" fontId="21" fillId="0" borderId="1" xfId="0" applyFont="1" applyBorder="1" applyAlignment="1">
      <alignment horizontal="center"/>
    </xf>
    <xf numFmtId="43" fontId="18" fillId="0" borderId="14" xfId="1" applyFont="1" applyFill="1" applyBorder="1" applyAlignment="1">
      <alignment horizontal="center" wrapText="1"/>
    </xf>
    <xf numFmtId="43" fontId="18" fillId="7" borderId="14" xfId="1" applyFont="1" applyFill="1" applyBorder="1" applyAlignment="1">
      <alignment horizont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6" fillId="6" borderId="22" xfId="0" applyFont="1" applyFill="1" applyBorder="1" applyAlignment="1">
      <alignment horizontal="center" wrapText="1"/>
    </xf>
    <xf numFmtId="0" fontId="26" fillId="6" borderId="23" xfId="0" applyFont="1" applyFill="1" applyBorder="1" applyAlignment="1">
      <alignment horizontal="center" wrapText="1"/>
    </xf>
    <xf numFmtId="0" fontId="26" fillId="6" borderId="24" xfId="0" applyFont="1" applyFill="1" applyBorder="1" applyAlignment="1">
      <alignment horizont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0" fontId="21" fillId="2" borderId="13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6" borderId="15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0" fillId="5" borderId="15" xfId="1" applyFont="1" applyFill="1" applyBorder="1" applyAlignment="1">
      <alignment horizontal="center" vertical="center" wrapText="1"/>
    </xf>
    <xf numFmtId="43" fontId="20" fillId="5" borderId="10" xfId="1" applyFont="1" applyFill="1" applyBorder="1" applyAlignment="1">
      <alignment horizontal="center" vertical="center" wrapText="1"/>
    </xf>
    <xf numFmtId="43" fontId="26" fillId="5" borderId="1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30" fillId="5" borderId="25" xfId="0" applyFont="1" applyFill="1" applyBorder="1" applyAlignment="1">
      <alignment horizontal="center" vertical="center" wrapText="1"/>
    </xf>
    <xf numFmtId="0" fontId="30" fillId="5" borderId="28" xfId="0" applyFont="1" applyFill="1" applyBorder="1" applyAlignment="1">
      <alignment horizontal="center" vertical="center" wrapText="1"/>
    </xf>
    <xf numFmtId="164" fontId="29" fillId="4" borderId="15" xfId="1" applyNumberFormat="1" applyFont="1" applyFill="1" applyBorder="1" applyAlignment="1">
      <alignment horizontal="center" vertical="center" wrapText="1"/>
    </xf>
    <xf numFmtId="164" fontId="29" fillId="4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4"/>
  <sheetViews>
    <sheetView tabSelected="1"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28515625" style="8" bestFit="1" customWidth="1"/>
    <col min="2" max="2" width="9" style="171" customWidth="1"/>
    <col min="3" max="3" width="38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2" customWidth="1"/>
    <col min="17" max="17" width="3.85546875" style="3" customWidth="1"/>
    <col min="18" max="18" width="4.5703125" style="3" customWidth="1"/>
    <col min="19" max="19" width="7.7109375" style="3" customWidth="1"/>
    <col min="20" max="20" width="5.7109375" style="3" customWidth="1"/>
    <col min="21" max="21" width="13.71093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92" t="s">
        <v>1</v>
      </c>
      <c r="B1" s="494" t="s">
        <v>2</v>
      </c>
      <c r="C1" s="496" t="s">
        <v>0</v>
      </c>
      <c r="D1" s="498" t="s">
        <v>63</v>
      </c>
      <c r="E1" s="500" t="s">
        <v>85</v>
      </c>
      <c r="F1" s="501"/>
      <c r="G1" s="501"/>
      <c r="H1" s="501"/>
      <c r="I1" s="501"/>
      <c r="J1" s="501"/>
      <c r="K1" s="501"/>
      <c r="L1" s="486" t="s">
        <v>370</v>
      </c>
      <c r="M1" s="486"/>
      <c r="N1" s="484" t="s">
        <v>64</v>
      </c>
      <c r="O1" s="485"/>
      <c r="P1" s="487" t="s">
        <v>29</v>
      </c>
      <c r="Q1" s="488"/>
      <c r="R1" s="488"/>
      <c r="S1" s="488"/>
      <c r="T1" s="488"/>
      <c r="U1" s="488"/>
      <c r="V1" s="488"/>
      <c r="W1" s="488"/>
      <c r="X1" s="488"/>
      <c r="Y1" s="488"/>
      <c r="Z1" s="488"/>
      <c r="AA1" s="489"/>
    </row>
    <row r="2" spans="1:27" ht="12" thickBot="1">
      <c r="A2" s="493"/>
      <c r="B2" s="495"/>
      <c r="C2" s="497"/>
      <c r="D2" s="499"/>
      <c r="E2" s="96" t="s">
        <v>94</v>
      </c>
      <c r="F2" s="96" t="s">
        <v>3</v>
      </c>
      <c r="G2" s="96" t="s">
        <v>143</v>
      </c>
      <c r="H2" s="96" t="s">
        <v>95</v>
      </c>
      <c r="I2" s="96" t="s">
        <v>96</v>
      </c>
      <c r="J2" s="96" t="s">
        <v>97</v>
      </c>
      <c r="K2" s="108" t="s">
        <v>141</v>
      </c>
      <c r="L2" s="70" t="s">
        <v>23</v>
      </c>
      <c r="M2" s="194" t="s">
        <v>70</v>
      </c>
      <c r="N2" s="185" t="s">
        <v>23</v>
      </c>
      <c r="O2" s="107" t="s">
        <v>142</v>
      </c>
      <c r="P2" s="456">
        <v>1</v>
      </c>
      <c r="Q2" s="195" t="s">
        <v>223</v>
      </c>
      <c r="R2" s="195" t="s">
        <v>224</v>
      </c>
      <c r="S2" s="195" t="s">
        <v>225</v>
      </c>
      <c r="T2" s="195" t="s">
        <v>226</v>
      </c>
      <c r="U2" s="195" t="s">
        <v>381</v>
      </c>
      <c r="V2" s="195" t="s">
        <v>382</v>
      </c>
      <c r="W2" s="195" t="s">
        <v>383</v>
      </c>
      <c r="X2" s="195" t="s">
        <v>384</v>
      </c>
      <c r="Y2" s="195"/>
      <c r="Z2" s="195"/>
      <c r="AA2" s="196"/>
    </row>
    <row r="3" spans="1:27" s="5" customFormat="1">
      <c r="A3" s="393" t="s">
        <v>540</v>
      </c>
      <c r="B3" s="395">
        <v>38348</v>
      </c>
      <c r="C3" s="387" t="s">
        <v>535</v>
      </c>
      <c r="D3" s="388"/>
      <c r="E3" s="389">
        <f>'2-δικαιώμ'!M3</f>
        <v>7.8320000000000007</v>
      </c>
      <c r="F3" s="390">
        <f>'3-φύλλα2α'!F3</f>
        <v>2.93</v>
      </c>
      <c r="G3" s="390">
        <f>'4-πολλυπρ'!P3</f>
        <v>0</v>
      </c>
      <c r="H3" s="388">
        <f>'5-αντίγρ'!M3</f>
        <v>11.498799999999999</v>
      </c>
      <c r="I3" s="388">
        <f>'6-μεταγρ'!I3</f>
        <v>0</v>
      </c>
      <c r="J3" s="388">
        <f>'7-προςΔΟΥ'!E3</f>
        <v>0</v>
      </c>
      <c r="K3" s="388">
        <v>5.87</v>
      </c>
      <c r="L3" s="389">
        <f t="shared" ref="L3:L9" si="0">E3+F3+G3+H3+I3+J3+K3</f>
        <v>28.130800000000001</v>
      </c>
      <c r="M3" s="389">
        <v>27.58</v>
      </c>
      <c r="N3" s="391">
        <f>M3-'14-βιβλΕσ'!L3-'14-βιβλΕσ'!N3</f>
        <v>25.190799999999999</v>
      </c>
      <c r="O3" s="391">
        <f t="shared" ref="O3:O9" si="1">L3-N3</f>
        <v>2.9400000000000013</v>
      </c>
      <c r="P3" s="450">
        <v>0.5</v>
      </c>
      <c r="Q3" s="392"/>
      <c r="R3" s="392"/>
      <c r="S3" s="392"/>
      <c r="T3" s="392"/>
      <c r="U3" s="452" t="s">
        <v>381</v>
      </c>
      <c r="V3" s="392"/>
      <c r="W3" s="392"/>
      <c r="X3" s="392"/>
      <c r="Y3" s="392"/>
      <c r="Z3" s="80"/>
      <c r="AA3" s="80"/>
    </row>
    <row r="4" spans="1:27" s="5" customFormat="1">
      <c r="A4" s="393"/>
      <c r="B4" s="395"/>
      <c r="C4" s="387" t="s">
        <v>536</v>
      </c>
      <c r="D4" s="388"/>
      <c r="E4" s="389">
        <f>'2-δικαιώμ'!M4</f>
        <v>7.8320000000000007</v>
      </c>
      <c r="F4" s="390">
        <f>'3-φύλλα2α'!F4</f>
        <v>2.93</v>
      </c>
      <c r="G4" s="390">
        <f>'4-πολλυπρ'!P4</f>
        <v>0</v>
      </c>
      <c r="H4" s="388">
        <f>'5-αντίγρ'!M4</f>
        <v>0</v>
      </c>
      <c r="I4" s="388">
        <f>'6-μεταγρ'!I4</f>
        <v>9.69</v>
      </c>
      <c r="J4" s="388">
        <f>'7-προςΔΟΥ'!E4</f>
        <v>0</v>
      </c>
      <c r="K4" s="388">
        <v>5.87</v>
      </c>
      <c r="L4" s="389">
        <f t="shared" si="0"/>
        <v>26.321999999999999</v>
      </c>
      <c r="M4" s="389"/>
      <c r="N4" s="391">
        <f>M4-'14-βιβλΕσ'!L4-'14-βιβλΕσ'!N4</f>
        <v>-0.96800000000000008</v>
      </c>
      <c r="O4" s="391">
        <f t="shared" si="1"/>
        <v>27.29</v>
      </c>
      <c r="P4" s="450"/>
      <c r="Q4" s="392"/>
      <c r="R4" s="392"/>
      <c r="S4" s="392"/>
      <c r="T4" s="392"/>
      <c r="U4" s="452" t="s">
        <v>381</v>
      </c>
      <c r="V4" s="392"/>
      <c r="W4" s="392"/>
      <c r="X4" s="392"/>
      <c r="Y4" s="392"/>
      <c r="Z4" s="80"/>
      <c r="AA4" s="80"/>
    </row>
    <row r="5" spans="1:27" s="5" customFormat="1">
      <c r="A5" s="393"/>
      <c r="B5" s="395"/>
      <c r="C5" s="387" t="s">
        <v>527</v>
      </c>
      <c r="D5" s="449">
        <v>111.11</v>
      </c>
      <c r="E5" s="389">
        <f>'2-δικαιώμ'!M5</f>
        <v>20.441310000000001</v>
      </c>
      <c r="F5" s="390">
        <f>'3-φύλλα2α'!F5</f>
        <v>2.93</v>
      </c>
      <c r="G5" s="390">
        <f>'4-πολλυπρ'!P5</f>
        <v>0</v>
      </c>
      <c r="H5" s="388">
        <f>'5-αντίγρ'!M5</f>
        <v>0</v>
      </c>
      <c r="I5" s="388">
        <f>'6-μεταγρ'!I5</f>
        <v>0</v>
      </c>
      <c r="J5" s="388">
        <f>'7-προςΔΟΥ'!E5</f>
        <v>0</v>
      </c>
      <c r="K5" s="388">
        <v>5.87</v>
      </c>
      <c r="L5" s="389">
        <f t="shared" si="0"/>
        <v>29.241310000000002</v>
      </c>
      <c r="M5" s="389"/>
      <c r="N5" s="391">
        <f>M5-'14-βιβλΕσ'!L5-'14-βιβλΕσ'!N5</f>
        <v>-3.0552900000000003</v>
      </c>
      <c r="O5" s="391">
        <f t="shared" si="1"/>
        <v>32.296600000000005</v>
      </c>
      <c r="P5" s="450"/>
      <c r="Q5" s="392"/>
      <c r="R5" s="392"/>
      <c r="S5" s="392"/>
      <c r="T5" s="392"/>
      <c r="U5" s="452" t="s">
        <v>381</v>
      </c>
      <c r="V5" s="392"/>
      <c r="W5" s="392"/>
      <c r="X5" s="392"/>
      <c r="Y5" s="392"/>
      <c r="Z5" s="80"/>
      <c r="AA5" s="80"/>
    </row>
    <row r="6" spans="1:27" s="5" customFormat="1">
      <c r="A6" s="14"/>
      <c r="B6" s="394"/>
      <c r="C6" s="15"/>
      <c r="D6" s="362"/>
      <c r="E6" s="18"/>
      <c r="F6" s="17"/>
      <c r="G6" s="17"/>
      <c r="H6" s="362"/>
      <c r="I6" s="362"/>
      <c r="J6" s="362"/>
      <c r="K6" s="362"/>
      <c r="L6" s="18"/>
      <c r="M6" s="18"/>
      <c r="N6" s="29"/>
      <c r="O6" s="29"/>
      <c r="P6" s="457"/>
      <c r="Q6" s="161"/>
      <c r="R6" s="161"/>
      <c r="S6" s="161"/>
      <c r="T6" s="161"/>
      <c r="U6" s="161"/>
      <c r="V6" s="161"/>
      <c r="W6" s="161"/>
      <c r="X6" s="161"/>
      <c r="Y6" s="161"/>
      <c r="Z6" s="26"/>
      <c r="AA6" s="26"/>
    </row>
    <row r="7" spans="1:27" s="5" customFormat="1">
      <c r="A7" s="393" t="s">
        <v>541</v>
      </c>
      <c r="B7" s="395">
        <v>38348</v>
      </c>
      <c r="C7" s="387" t="s">
        <v>533</v>
      </c>
      <c r="D7" s="388"/>
      <c r="E7" s="389">
        <f>'2-δικαιώμ'!M7</f>
        <v>7.8320000000000007</v>
      </c>
      <c r="F7" s="390">
        <f>'3-φύλλα2α'!F7</f>
        <v>2.93</v>
      </c>
      <c r="G7" s="390">
        <f>'4-πολλυπρ'!P7</f>
        <v>0</v>
      </c>
      <c r="H7" s="388">
        <f>'5-αντίγρ'!M7</f>
        <v>11.498799999999999</v>
      </c>
      <c r="I7" s="388">
        <f>'6-μεταγρ'!I7</f>
        <v>0</v>
      </c>
      <c r="J7" s="388">
        <f>'7-προςΔΟΥ'!E7</f>
        <v>0</v>
      </c>
      <c r="K7" s="388">
        <v>5.87</v>
      </c>
      <c r="L7" s="389">
        <f t="shared" si="0"/>
        <v>28.130800000000001</v>
      </c>
      <c r="M7" s="389">
        <v>27.58</v>
      </c>
      <c r="N7" s="391">
        <f>M7-'14-βιβλΕσ'!L7-'14-βιβλΕσ'!N7</f>
        <v>25.190799999999999</v>
      </c>
      <c r="O7" s="391">
        <f t="shared" si="1"/>
        <v>2.9400000000000013</v>
      </c>
      <c r="P7" s="450">
        <v>0.5</v>
      </c>
      <c r="Q7" s="392"/>
      <c r="R7" s="392"/>
      <c r="S7" s="392"/>
      <c r="T7" s="392"/>
      <c r="U7" s="452" t="s">
        <v>381</v>
      </c>
      <c r="V7" s="392"/>
      <c r="W7" s="392"/>
      <c r="X7" s="392"/>
      <c r="Y7" s="392"/>
      <c r="Z7" s="80"/>
      <c r="AA7" s="80"/>
    </row>
    <row r="8" spans="1:27" s="5" customFormat="1">
      <c r="A8" s="393"/>
      <c r="B8" s="395"/>
      <c r="C8" s="387" t="s">
        <v>534</v>
      </c>
      <c r="D8" s="388"/>
      <c r="E8" s="389">
        <f>'2-δικαιώμ'!M8</f>
        <v>7.8320000000000007</v>
      </c>
      <c r="F8" s="390">
        <f>'3-φύλλα2α'!F8</f>
        <v>2.93</v>
      </c>
      <c r="G8" s="390">
        <f>'4-πολλυπρ'!P8</f>
        <v>0</v>
      </c>
      <c r="H8" s="388">
        <f>'5-αντίγρ'!M8</f>
        <v>0</v>
      </c>
      <c r="I8" s="388">
        <f>'6-μεταγρ'!I8</f>
        <v>9.69</v>
      </c>
      <c r="J8" s="388">
        <f>'7-προςΔΟΥ'!E8</f>
        <v>0</v>
      </c>
      <c r="K8" s="388">
        <v>5.87</v>
      </c>
      <c r="L8" s="389">
        <f t="shared" si="0"/>
        <v>26.321999999999999</v>
      </c>
      <c r="M8" s="389"/>
      <c r="N8" s="391">
        <f>M8-'14-βιβλΕσ'!L8-'14-βιβλΕσ'!N8</f>
        <v>-0.96800000000000008</v>
      </c>
      <c r="O8" s="391">
        <f t="shared" si="1"/>
        <v>27.29</v>
      </c>
      <c r="P8" s="450"/>
      <c r="Q8" s="392"/>
      <c r="R8" s="392"/>
      <c r="S8" s="392"/>
      <c r="T8" s="392"/>
      <c r="U8" s="452" t="s">
        <v>381</v>
      </c>
      <c r="V8" s="392"/>
      <c r="W8" s="392"/>
      <c r="X8" s="392"/>
      <c r="Y8" s="392"/>
      <c r="Z8" s="80"/>
      <c r="AA8" s="80"/>
    </row>
    <row r="9" spans="1:27" s="5" customFormat="1">
      <c r="A9" s="393"/>
      <c r="B9" s="395"/>
      <c r="C9" s="387" t="s">
        <v>527</v>
      </c>
      <c r="D9" s="449">
        <v>22.22</v>
      </c>
      <c r="E9" s="389">
        <f>'2-δικαιώμ'!M9</f>
        <v>19.534631999999998</v>
      </c>
      <c r="F9" s="390">
        <f>'3-φύλλα2α'!F9</f>
        <v>2.93</v>
      </c>
      <c r="G9" s="390">
        <f>'4-πολλυπρ'!P9</f>
        <v>0</v>
      </c>
      <c r="H9" s="388">
        <f>'5-αντίγρ'!M9</f>
        <v>0</v>
      </c>
      <c r="I9" s="388">
        <f>'6-μεταγρ'!I9</f>
        <v>0</v>
      </c>
      <c r="J9" s="388">
        <f>'7-προςΔΟΥ'!E9</f>
        <v>0</v>
      </c>
      <c r="K9" s="388">
        <v>5.87</v>
      </c>
      <c r="L9" s="389">
        <f t="shared" si="0"/>
        <v>28.334631999999999</v>
      </c>
      <c r="M9" s="389"/>
      <c r="N9" s="391">
        <f>M9-'14-βιβλΕσ'!L9-'14-βιβλΕσ'!N9</f>
        <v>-2.8952879999999999</v>
      </c>
      <c r="O9" s="391">
        <f t="shared" si="1"/>
        <v>31.22992</v>
      </c>
      <c r="P9" s="450"/>
      <c r="Q9" s="392"/>
      <c r="R9" s="392"/>
      <c r="S9" s="392"/>
      <c r="T9" s="392"/>
      <c r="U9" s="452" t="s">
        <v>381</v>
      </c>
      <c r="V9" s="392"/>
      <c r="W9" s="392"/>
      <c r="X9" s="392"/>
      <c r="Y9" s="392"/>
      <c r="Z9" s="80"/>
      <c r="AA9" s="80"/>
    </row>
    <row r="10" spans="1:27">
      <c r="A10" s="490" t="s">
        <v>47</v>
      </c>
      <c r="B10" s="491"/>
      <c r="C10" s="491"/>
      <c r="D10" s="491"/>
      <c r="E10" s="44">
        <f t="shared" ref="E10:O10" si="2">SUM(E3:E9)</f>
        <v>71.303942000000006</v>
      </c>
      <c r="F10" s="44">
        <f t="shared" si="2"/>
        <v>17.580000000000002</v>
      </c>
      <c r="G10" s="44">
        <f t="shared" si="2"/>
        <v>0</v>
      </c>
      <c r="H10" s="44">
        <f t="shared" si="2"/>
        <v>22.997599999999998</v>
      </c>
      <c r="I10" s="44">
        <f t="shared" si="2"/>
        <v>19.38</v>
      </c>
      <c r="J10" s="44">
        <f t="shared" si="2"/>
        <v>0</v>
      </c>
      <c r="K10" s="44">
        <f t="shared" si="2"/>
        <v>35.22</v>
      </c>
      <c r="L10" s="44">
        <f t="shared" si="2"/>
        <v>166.48154199999999</v>
      </c>
      <c r="M10" s="44">
        <f t="shared" si="2"/>
        <v>55.16</v>
      </c>
      <c r="N10" s="44">
        <f t="shared" si="2"/>
        <v>42.495021999999999</v>
      </c>
      <c r="O10" s="44">
        <f t="shared" si="2"/>
        <v>123.98651999999998</v>
      </c>
    </row>
    <row r="12" spans="1:27">
      <c r="P12" s="208" t="s">
        <v>100</v>
      </c>
      <c r="Q12" s="163"/>
      <c r="R12" s="163"/>
      <c r="S12" s="163"/>
      <c r="T12" s="173"/>
      <c r="U12" s="173"/>
      <c r="V12" s="173"/>
      <c r="W12" s="173"/>
      <c r="X12" s="173"/>
      <c r="Z12" s="163"/>
      <c r="AA12" s="163"/>
    </row>
    <row r="13" spans="1:27">
      <c r="A13" s="2"/>
      <c r="B13" s="2"/>
      <c r="C13" s="2"/>
      <c r="K13" s="260" t="s">
        <v>467</v>
      </c>
      <c r="L13" s="8"/>
      <c r="M13" s="8"/>
      <c r="Q13" s="145" t="s">
        <v>375</v>
      </c>
      <c r="R13" s="145"/>
      <c r="S13" s="145"/>
      <c r="T13" s="165"/>
      <c r="U13" s="173"/>
      <c r="V13" s="173"/>
      <c r="W13" s="173"/>
      <c r="X13" s="173"/>
      <c r="Z13" s="164"/>
      <c r="AA13" s="145"/>
    </row>
    <row r="14" spans="1:27">
      <c r="K14" s="198" t="s">
        <v>227</v>
      </c>
      <c r="L14" s="147"/>
      <c r="M14" s="147"/>
      <c r="Q14" s="145"/>
      <c r="R14" s="145" t="s">
        <v>138</v>
      </c>
      <c r="S14" s="145"/>
      <c r="T14" s="173"/>
      <c r="U14" s="173"/>
      <c r="V14" s="173"/>
      <c r="W14" s="173"/>
      <c r="X14" s="173"/>
      <c r="Z14" s="145"/>
    </row>
    <row r="15" spans="1:27">
      <c r="K15" s="259" t="s">
        <v>228</v>
      </c>
      <c r="S15" s="145" t="s">
        <v>374</v>
      </c>
      <c r="T15" s="101"/>
      <c r="U15" s="101"/>
      <c r="V15" s="101"/>
      <c r="W15" s="101"/>
      <c r="X15" s="101"/>
    </row>
    <row r="16" spans="1:27">
      <c r="C16" s="8"/>
      <c r="D16" s="8"/>
      <c r="E16" s="480" t="s">
        <v>528</v>
      </c>
      <c r="F16" s="8"/>
      <c r="G16" s="8"/>
      <c r="H16" s="8" t="s">
        <v>254</v>
      </c>
      <c r="I16" s="463" t="s">
        <v>510</v>
      </c>
      <c r="J16" s="8"/>
      <c r="K16" s="8"/>
      <c r="L16" s="8"/>
      <c r="M16" s="8"/>
      <c r="N16" s="8"/>
      <c r="O16" s="8"/>
      <c r="T16" s="145" t="s">
        <v>376</v>
      </c>
      <c r="U16" s="173"/>
      <c r="V16" s="173"/>
      <c r="W16" s="173"/>
      <c r="X16" s="173"/>
    </row>
    <row r="17" spans="3:25">
      <c r="C17" s="145"/>
      <c r="D17" s="429">
        <v>30</v>
      </c>
      <c r="E17" s="2">
        <v>27.58</v>
      </c>
      <c r="F17" s="2" t="s">
        <v>321</v>
      </c>
      <c r="G17" s="2">
        <v>0.5</v>
      </c>
      <c r="I17" s="2">
        <v>0.5</v>
      </c>
      <c r="J17" s="343">
        <v>0.5</v>
      </c>
      <c r="K17" s="343">
        <v>0.5</v>
      </c>
      <c r="T17" s="101"/>
      <c r="U17" s="173" t="s">
        <v>377</v>
      </c>
      <c r="V17" s="173"/>
      <c r="W17" s="173"/>
      <c r="X17" s="173"/>
    </row>
    <row r="18" spans="3:25">
      <c r="C18" s="474"/>
      <c r="D18" s="429"/>
      <c r="F18" s="2" t="s">
        <v>369</v>
      </c>
      <c r="J18" s="343"/>
      <c r="K18" s="343">
        <v>1.44</v>
      </c>
      <c r="T18" s="101"/>
      <c r="U18" s="173"/>
      <c r="V18" s="173"/>
      <c r="W18" s="173"/>
      <c r="X18" s="173"/>
    </row>
    <row r="19" spans="3:25">
      <c r="F19" s="2" t="s">
        <v>499</v>
      </c>
      <c r="K19" s="2">
        <v>2.93</v>
      </c>
      <c r="T19" s="101"/>
      <c r="U19" s="101"/>
      <c r="V19" s="173" t="s">
        <v>378</v>
      </c>
      <c r="W19" s="101"/>
      <c r="X19" s="101"/>
    </row>
    <row r="20" spans="3:25">
      <c r="F20" s="428" t="s">
        <v>500</v>
      </c>
      <c r="K20" s="2">
        <v>10.56</v>
      </c>
      <c r="T20" s="101"/>
      <c r="U20" s="101"/>
      <c r="V20" s="101"/>
      <c r="W20" s="261" t="s">
        <v>379</v>
      </c>
      <c r="X20" s="101"/>
    </row>
    <row r="21" spans="3:25">
      <c r="F21" s="169" t="s">
        <v>501</v>
      </c>
      <c r="G21" s="2">
        <v>8.8000000000000007</v>
      </c>
      <c r="H21" s="2">
        <v>0.97</v>
      </c>
      <c r="I21" s="2">
        <v>8.8000000000000007</v>
      </c>
      <c r="J21" s="343">
        <v>8.8000000000000007</v>
      </c>
      <c r="K21" s="343">
        <v>1.21</v>
      </c>
      <c r="U21" s="173"/>
      <c r="V21" s="173"/>
      <c r="W21" s="101"/>
      <c r="X21" s="102" t="s">
        <v>380</v>
      </c>
      <c r="Y21" s="173"/>
    </row>
    <row r="22" spans="3:25">
      <c r="F22" s="2" t="s">
        <v>502</v>
      </c>
      <c r="G22" s="2">
        <v>2.93</v>
      </c>
      <c r="I22" s="2">
        <v>2.93</v>
      </c>
      <c r="J22" s="343">
        <v>2.93</v>
      </c>
      <c r="K22" s="343">
        <v>2.93</v>
      </c>
      <c r="U22" s="101"/>
      <c r="V22" s="173"/>
      <c r="W22" s="173"/>
      <c r="X22" s="173"/>
      <c r="Y22" s="173"/>
    </row>
    <row r="23" spans="3:25">
      <c r="E23" s="169" t="s">
        <v>531</v>
      </c>
      <c r="F23" s="2" t="s">
        <v>95</v>
      </c>
      <c r="G23" s="2">
        <v>12.92</v>
      </c>
      <c r="H23" s="2">
        <v>1.42</v>
      </c>
      <c r="I23" s="2">
        <v>12.92</v>
      </c>
      <c r="J23" s="343"/>
      <c r="K23" s="343"/>
      <c r="Q23" s="145"/>
      <c r="R23" s="145"/>
      <c r="S23" s="145"/>
      <c r="T23" s="165"/>
      <c r="U23" s="173"/>
      <c r="V23" s="173"/>
      <c r="W23" s="173"/>
      <c r="X23" s="173"/>
    </row>
    <row r="24" spans="3:25">
      <c r="G24" s="214">
        <f>SUM(G17:G23)</f>
        <v>25.15</v>
      </c>
      <c r="H24" s="214">
        <f>SUM(H17:H23)</f>
        <v>2.3899999999999997</v>
      </c>
      <c r="I24" s="214">
        <f>SUM(I17:I23)</f>
        <v>25.15</v>
      </c>
      <c r="J24" s="214">
        <f>SUM(J17:J23)</f>
        <v>12.23</v>
      </c>
      <c r="K24" s="214">
        <f>SUM(K17:K23)</f>
        <v>19.57</v>
      </c>
      <c r="L24" s="247">
        <f>SUM(I24:K24)</f>
        <v>56.949999999999996</v>
      </c>
      <c r="S24" s="145"/>
      <c r="T24" s="101"/>
      <c r="U24" s="101"/>
      <c r="V24" s="101"/>
      <c r="W24" s="101"/>
      <c r="X24" s="101"/>
    </row>
    <row r="25" spans="3:25">
      <c r="T25" s="145"/>
      <c r="U25" s="173"/>
      <c r="V25" s="173"/>
      <c r="W25" s="173"/>
      <c r="X25" s="173"/>
    </row>
    <row r="26" spans="3:25">
      <c r="D26" s="8"/>
      <c r="E26" s="480" t="s">
        <v>528</v>
      </c>
      <c r="F26" s="8"/>
      <c r="G26" s="8"/>
      <c r="H26" s="8" t="s">
        <v>254</v>
      </c>
      <c r="I26" s="463" t="s">
        <v>510</v>
      </c>
      <c r="J26" s="8"/>
      <c r="K26" s="8"/>
      <c r="L26" s="8"/>
      <c r="T26" s="101"/>
      <c r="U26" s="173"/>
      <c r="V26" s="173"/>
      <c r="W26" s="173"/>
      <c r="X26" s="173"/>
    </row>
    <row r="27" spans="3:25">
      <c r="D27" s="429" t="s">
        <v>541</v>
      </c>
      <c r="E27" s="2">
        <v>27.58</v>
      </c>
      <c r="F27" s="2" t="s">
        <v>321</v>
      </c>
      <c r="G27" s="2">
        <v>0.5</v>
      </c>
      <c r="I27" s="2">
        <v>0.5</v>
      </c>
      <c r="J27" s="343">
        <v>0.5</v>
      </c>
      <c r="K27" s="343">
        <v>0.5</v>
      </c>
      <c r="T27" s="101"/>
      <c r="U27" s="101"/>
      <c r="V27" s="173"/>
      <c r="W27" s="101"/>
      <c r="X27" s="101"/>
    </row>
    <row r="28" spans="3:25">
      <c r="D28" s="429"/>
      <c r="F28" s="2" t="s">
        <v>369</v>
      </c>
      <c r="J28" s="343"/>
      <c r="K28" s="343">
        <v>0.28999999999999998</v>
      </c>
      <c r="T28" s="101"/>
      <c r="U28" s="101"/>
      <c r="V28" s="101"/>
      <c r="W28" s="261"/>
      <c r="X28" s="101"/>
    </row>
    <row r="29" spans="3:25">
      <c r="F29" s="2" t="s">
        <v>499</v>
      </c>
      <c r="K29" s="2">
        <v>2.93</v>
      </c>
      <c r="U29" s="173"/>
      <c r="V29" s="173"/>
      <c r="W29" s="101"/>
      <c r="X29" s="102"/>
      <c r="Y29" s="173"/>
    </row>
    <row r="30" spans="3:25">
      <c r="F30" s="428" t="s">
        <v>500</v>
      </c>
      <c r="K30" s="2">
        <v>10.56</v>
      </c>
      <c r="U30" s="101"/>
      <c r="V30" s="173"/>
      <c r="W30" s="173"/>
      <c r="X30" s="173"/>
      <c r="Y30" s="173"/>
    </row>
    <row r="31" spans="3:25">
      <c r="F31" s="169" t="s">
        <v>501</v>
      </c>
      <c r="G31" s="2">
        <v>8.8000000000000007</v>
      </c>
      <c r="I31" s="2">
        <v>8.8000000000000007</v>
      </c>
      <c r="J31" s="343">
        <v>8.8000000000000007</v>
      </c>
      <c r="K31" s="343">
        <v>0.14000000000000001</v>
      </c>
      <c r="U31" s="101"/>
      <c r="V31" s="101"/>
      <c r="W31" s="261"/>
      <c r="X31" s="101"/>
      <c r="Y31" s="101"/>
    </row>
    <row r="32" spans="3:25">
      <c r="F32" s="2" t="s">
        <v>502</v>
      </c>
      <c r="G32" s="2">
        <v>2.93</v>
      </c>
      <c r="I32" s="2">
        <v>2.93</v>
      </c>
      <c r="J32" s="343">
        <v>2.93</v>
      </c>
      <c r="K32" s="343">
        <v>2.93</v>
      </c>
      <c r="U32" s="101"/>
      <c r="V32" s="101"/>
      <c r="W32" s="101"/>
      <c r="X32" s="102"/>
      <c r="Y32" s="101"/>
    </row>
    <row r="33" spans="5:12">
      <c r="E33" s="169" t="s">
        <v>531</v>
      </c>
      <c r="F33" s="2" t="s">
        <v>95</v>
      </c>
      <c r="G33" s="2">
        <v>12.92</v>
      </c>
      <c r="I33" s="2">
        <v>12.92</v>
      </c>
      <c r="J33" s="343"/>
      <c r="K33" s="343"/>
    </row>
    <row r="34" spans="5:12">
      <c r="G34" s="214">
        <f>SUM(G27:G33)</f>
        <v>25.15</v>
      </c>
      <c r="H34" s="214">
        <f>SUM(H27:H33)</f>
        <v>0</v>
      </c>
      <c r="I34" s="214">
        <f>SUM(I27:I33)</f>
        <v>25.15</v>
      </c>
      <c r="J34" s="214">
        <f>SUM(J27:J33)</f>
        <v>12.23</v>
      </c>
      <c r="K34" s="214">
        <f>SUM(K27:K33)</f>
        <v>17.350000000000001</v>
      </c>
      <c r="L34" s="247">
        <f>SUM(I34:K34)</f>
        <v>54.73</v>
      </c>
    </row>
  </sheetData>
  <mergeCells count="9">
    <mergeCell ref="N1:O1"/>
    <mergeCell ref="L1:M1"/>
    <mergeCell ref="P1:AA1"/>
    <mergeCell ref="A10:D10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10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8.140625" style="3" bestFit="1" customWidth="1"/>
    <col min="2" max="2" width="48.5703125" style="3" bestFit="1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6" t="s">
        <v>19</v>
      </c>
      <c r="B1" s="638" t="s">
        <v>354</v>
      </c>
      <c r="C1" s="638" t="s">
        <v>87</v>
      </c>
      <c r="D1" s="640" t="s">
        <v>355</v>
      </c>
      <c r="E1" s="641"/>
      <c r="F1" s="641"/>
      <c r="G1" s="642" t="s">
        <v>325</v>
      </c>
      <c r="H1" s="643"/>
      <c r="I1" s="632" t="s">
        <v>326</v>
      </c>
      <c r="J1" s="632"/>
      <c r="K1" s="304"/>
      <c r="L1" s="305"/>
      <c r="M1" s="633" t="s">
        <v>356</v>
      </c>
      <c r="N1" s="633"/>
      <c r="O1" s="633"/>
      <c r="P1" s="305"/>
      <c r="Q1" s="633" t="s">
        <v>357</v>
      </c>
      <c r="R1" s="633"/>
      <c r="S1" s="633"/>
      <c r="T1" s="633"/>
      <c r="U1" s="306"/>
      <c r="V1" s="634" t="s">
        <v>325</v>
      </c>
      <c r="W1" s="634" t="s">
        <v>358</v>
      </c>
      <c r="X1" s="634" t="s">
        <v>359</v>
      </c>
      <c r="Y1" s="306"/>
      <c r="Z1" s="626" t="s">
        <v>360</v>
      </c>
      <c r="AA1" s="627"/>
      <c r="AB1" s="627"/>
      <c r="AC1" s="627"/>
      <c r="AD1" s="628"/>
    </row>
    <row r="2" spans="1:30" ht="12" thickBot="1">
      <c r="A2" s="637"/>
      <c r="B2" s="639"/>
      <c r="C2" s="639"/>
      <c r="D2" s="253" t="s">
        <v>332</v>
      </c>
      <c r="E2" s="253" t="s">
        <v>338</v>
      </c>
      <c r="F2" s="188" t="s">
        <v>339</v>
      </c>
      <c r="G2" s="254" t="s">
        <v>361</v>
      </c>
      <c r="H2" s="255" t="s">
        <v>362</v>
      </c>
      <c r="I2" s="254" t="s">
        <v>363</v>
      </c>
      <c r="J2" s="256" t="s">
        <v>364</v>
      </c>
      <c r="K2" s="307" t="s">
        <v>365</v>
      </c>
      <c r="L2" s="308"/>
      <c r="M2" s="309" t="s">
        <v>368</v>
      </c>
      <c r="N2" s="309" t="s">
        <v>366</v>
      </c>
      <c r="O2" s="309" t="s">
        <v>367</v>
      </c>
      <c r="P2" s="308"/>
      <c r="Q2" s="310" t="s">
        <v>368</v>
      </c>
      <c r="R2" s="311">
        <v>1.2999999999999999E-2</v>
      </c>
      <c r="S2" s="311">
        <v>6.4999999999999997E-3</v>
      </c>
      <c r="T2" s="312">
        <v>1.25E-3</v>
      </c>
      <c r="U2" s="313"/>
      <c r="V2" s="635"/>
      <c r="W2" s="635"/>
      <c r="X2" s="635"/>
      <c r="Y2" s="313"/>
      <c r="Z2" s="314" t="s">
        <v>368</v>
      </c>
      <c r="AA2" s="314" t="s">
        <v>366</v>
      </c>
      <c r="AB2" s="315" t="s">
        <v>367</v>
      </c>
      <c r="AC2" s="314" t="s">
        <v>358</v>
      </c>
      <c r="AD2" s="314" t="s">
        <v>359</v>
      </c>
    </row>
    <row r="3" spans="1:30" s="19" customFormat="1">
      <c r="A3" s="152" t="str">
        <f>'1-συμβολαια'!A3</f>
        <v>3ο</v>
      </c>
      <c r="B3" s="152" t="str">
        <f>'1-συμβολαια'!C3</f>
        <v>δανείου 8.199κ ΕΞΟΦΛΗΣΗ</v>
      </c>
      <c r="C3" s="257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'2-δικαιώμ'!I3</f>
        <v>0</v>
      </c>
      <c r="H3" s="29">
        <f>'2-δικαιώμ'!J3</f>
        <v>0.44000000000000006</v>
      </c>
      <c r="I3" s="29">
        <f>'2-δικαιώμ'!K3</f>
        <v>0.44000000000000006</v>
      </c>
      <c r="J3" s="29">
        <f>'2-δικαιώμ'!L3</f>
        <v>8.8000000000000009E-2</v>
      </c>
      <c r="K3" s="193"/>
      <c r="L3" s="193"/>
      <c r="M3" s="38"/>
      <c r="N3" s="38"/>
      <c r="O3" s="38"/>
      <c r="P3" s="193"/>
      <c r="Q3" s="38"/>
      <c r="R3" s="38"/>
      <c r="S3" s="38"/>
      <c r="T3" s="38"/>
      <c r="U3" s="193"/>
      <c r="V3" s="38">
        <f>'2-δικαιώμ'!I3+'2-δικαιώμ'!J3</f>
        <v>0.44000000000000006</v>
      </c>
      <c r="W3" s="38">
        <f>'2-δικαιώμ'!K3</f>
        <v>0.44000000000000006</v>
      </c>
      <c r="X3" s="38">
        <f>'2-δικαιώμ'!L3</f>
        <v>8.8000000000000009E-2</v>
      </c>
      <c r="Y3" s="193"/>
      <c r="Z3" s="38"/>
      <c r="AA3" s="38"/>
      <c r="AB3" s="38"/>
      <c r="AC3" s="38"/>
      <c r="AD3" s="38"/>
    </row>
    <row r="4" spans="1:30" s="19" customFormat="1">
      <c r="A4" s="152"/>
      <c r="B4" s="152" t="str">
        <f>'1-συμβολαια'!C4</f>
        <v>υποθήκης 8.199κ ΕΞΑΛΕΙΨΗ</v>
      </c>
      <c r="C4" s="257">
        <f>'1-συμβολαια'!D4</f>
        <v>0</v>
      </c>
      <c r="D4" s="29">
        <f>'8-κ-15-17'!D4</f>
        <v>0</v>
      </c>
      <c r="E4" s="29">
        <f>'8-κ-15-17'!M4</f>
        <v>0</v>
      </c>
      <c r="F4" s="29">
        <f>'8-κ-15-17'!V4</f>
        <v>0</v>
      </c>
      <c r="G4" s="29">
        <f>'2-δικαιώμ'!I4</f>
        <v>0</v>
      </c>
      <c r="H4" s="29">
        <f>'2-δικαιώμ'!J4</f>
        <v>0.44000000000000006</v>
      </c>
      <c r="I4" s="29">
        <f>'2-δικαιώμ'!K4</f>
        <v>0.44000000000000006</v>
      </c>
      <c r="J4" s="29">
        <f>'2-δικαιώμ'!L4</f>
        <v>8.8000000000000009E-2</v>
      </c>
      <c r="K4" s="193"/>
      <c r="L4" s="193"/>
      <c r="M4" s="38"/>
      <c r="N4" s="38"/>
      <c r="O4" s="38"/>
      <c r="P4" s="193"/>
      <c r="Q4" s="38"/>
      <c r="R4" s="38"/>
      <c r="S4" s="38"/>
      <c r="T4" s="38"/>
      <c r="U4" s="193"/>
      <c r="V4" s="38">
        <f>'2-δικαιώμ'!I4+'2-δικαιώμ'!J4</f>
        <v>0.44000000000000006</v>
      </c>
      <c r="W4" s="38">
        <f>'2-δικαιώμ'!K4</f>
        <v>0.44000000000000006</v>
      </c>
      <c r="X4" s="38">
        <f>'2-δικαιώμ'!L4</f>
        <v>8.8000000000000009E-2</v>
      </c>
      <c r="Y4" s="193"/>
      <c r="Z4" s="38"/>
      <c r="AA4" s="38"/>
      <c r="AB4" s="38"/>
      <c r="AC4" s="38"/>
      <c r="AD4" s="38"/>
    </row>
    <row r="5" spans="1:30" s="19" customFormat="1">
      <c r="A5" s="152"/>
      <c r="B5" s="152" t="str">
        <f>'1-συμβολαια'!C5</f>
        <v>τόκοι δανείου [προυπολογιζόμενοι VS πληρωμένοι]</v>
      </c>
      <c r="C5" s="257">
        <f>'1-συμβολαια'!D5</f>
        <v>111.11</v>
      </c>
      <c r="D5" s="29">
        <f>'8-κ-15-17'!D5</f>
        <v>1.4444300000000001</v>
      </c>
      <c r="E5" s="29">
        <f>'8-κ-15-17'!M5</f>
        <v>0</v>
      </c>
      <c r="F5" s="29">
        <f>'8-κ-15-17'!V5</f>
        <v>0</v>
      </c>
      <c r="G5" s="29">
        <f>'2-δικαιώμ'!I5</f>
        <v>1.058994</v>
      </c>
      <c r="H5" s="29">
        <f>'2-δικαιώμ'!J5</f>
        <v>0.58650000000000002</v>
      </c>
      <c r="I5" s="29">
        <f>'2-δικαιώμ'!K5</f>
        <v>1.17483</v>
      </c>
      <c r="J5" s="29">
        <f>'2-δικαιώμ'!L5</f>
        <v>0.23496600000000001</v>
      </c>
      <c r="K5" s="193"/>
      <c r="L5" s="193"/>
      <c r="M5" s="38"/>
      <c r="N5" s="38"/>
      <c r="O5" s="38"/>
      <c r="P5" s="193"/>
      <c r="Q5" s="38"/>
      <c r="R5" s="38"/>
      <c r="S5" s="38"/>
      <c r="T5" s="38"/>
      <c r="U5" s="193"/>
      <c r="V5" s="38">
        <f>'2-δικαιώμ'!I5+'2-δικαιώμ'!J5</f>
        <v>1.645494</v>
      </c>
      <c r="W5" s="38">
        <f>'2-δικαιώμ'!K5</f>
        <v>1.17483</v>
      </c>
      <c r="X5" s="38">
        <f>'2-δικαιώμ'!L5</f>
        <v>0.23496600000000001</v>
      </c>
      <c r="Y5" s="193"/>
      <c r="Z5" s="38"/>
      <c r="AA5" s="38"/>
      <c r="AB5" s="38"/>
      <c r="AC5" s="38"/>
      <c r="AD5" s="38"/>
    </row>
    <row r="6" spans="1:30" s="19" customFormat="1">
      <c r="A6" s="152"/>
      <c r="B6" s="152"/>
      <c r="C6" s="257"/>
      <c r="D6" s="29"/>
      <c r="E6" s="29"/>
      <c r="F6" s="29"/>
      <c r="G6" s="29"/>
      <c r="H6" s="29"/>
      <c r="I6" s="29"/>
      <c r="J6" s="29"/>
      <c r="K6" s="193"/>
      <c r="L6" s="193"/>
      <c r="M6" s="38"/>
      <c r="N6" s="38"/>
      <c r="O6" s="38"/>
      <c r="P6" s="193"/>
      <c r="Q6" s="38"/>
      <c r="R6" s="38"/>
      <c r="S6" s="38"/>
      <c r="T6" s="38"/>
      <c r="U6" s="193"/>
      <c r="V6" s="38"/>
      <c r="W6" s="38"/>
      <c r="X6" s="38"/>
      <c r="Y6" s="193"/>
      <c r="Z6" s="38"/>
      <c r="AA6" s="38"/>
      <c r="AB6" s="38"/>
      <c r="AC6" s="38"/>
      <c r="AD6" s="38"/>
    </row>
    <row r="7" spans="1:30" s="19" customFormat="1">
      <c r="A7" s="152" t="str">
        <f>'1-συμβολαια'!A7</f>
        <v>4ο</v>
      </c>
      <c r="B7" s="152" t="str">
        <f>'1-συμβολαια'!C7</f>
        <v>δανείου 8.742κ ΕΞΟΦΛΗΣΗ</v>
      </c>
      <c r="C7" s="257">
        <f>'1-συμβολαια'!D7</f>
        <v>0</v>
      </c>
      <c r="D7" s="29">
        <f>'8-κ-15-17'!D7</f>
        <v>0</v>
      </c>
      <c r="E7" s="29">
        <f>'8-κ-15-17'!M7</f>
        <v>0</v>
      </c>
      <c r="F7" s="29">
        <f>'8-κ-15-17'!V7</f>
        <v>0</v>
      </c>
      <c r="G7" s="29">
        <f>'2-δικαιώμ'!I7</f>
        <v>0</v>
      </c>
      <c r="H7" s="29">
        <f>'2-δικαιώμ'!J7</f>
        <v>0.44000000000000006</v>
      </c>
      <c r="I7" s="29">
        <f>'2-δικαιώμ'!K7</f>
        <v>0.44000000000000006</v>
      </c>
      <c r="J7" s="29">
        <f>'2-δικαιώμ'!L7</f>
        <v>8.8000000000000009E-2</v>
      </c>
      <c r="K7" s="193"/>
      <c r="L7" s="193"/>
      <c r="M7" s="38"/>
      <c r="N7" s="38"/>
      <c r="O7" s="38"/>
      <c r="P7" s="193"/>
      <c r="Q7" s="38"/>
      <c r="R7" s="38"/>
      <c r="S7" s="38"/>
      <c r="T7" s="38"/>
      <c r="U7" s="193"/>
      <c r="V7" s="38">
        <f>'2-δικαιώμ'!I7+'2-δικαιώμ'!J7</f>
        <v>0.44000000000000006</v>
      </c>
      <c r="W7" s="38">
        <f>'2-δικαιώμ'!K7</f>
        <v>0.44000000000000006</v>
      </c>
      <c r="X7" s="38">
        <f>'2-δικαιώμ'!L7</f>
        <v>8.8000000000000009E-2</v>
      </c>
      <c r="Y7" s="193"/>
      <c r="Z7" s="38"/>
      <c r="AA7" s="38"/>
      <c r="AB7" s="38"/>
      <c r="AC7" s="38"/>
      <c r="AD7" s="38"/>
    </row>
    <row r="8" spans="1:30" s="19" customFormat="1">
      <c r="A8" s="152"/>
      <c r="B8" s="152" t="str">
        <f>'1-συμβολαια'!C8</f>
        <v>υποθήκης 8.742κ ΕΞΑΛΕΙΨΗ</v>
      </c>
      <c r="C8" s="257">
        <f>'1-συμβολαια'!D8</f>
        <v>0</v>
      </c>
      <c r="D8" s="29">
        <f>'8-κ-15-17'!D8</f>
        <v>0</v>
      </c>
      <c r="E8" s="29">
        <f>'8-κ-15-17'!M8</f>
        <v>0</v>
      </c>
      <c r="F8" s="29">
        <f>'8-κ-15-17'!V8</f>
        <v>0</v>
      </c>
      <c r="G8" s="29">
        <f>'2-δικαιώμ'!I8</f>
        <v>0</v>
      </c>
      <c r="H8" s="29">
        <f>'2-δικαιώμ'!J8</f>
        <v>0.44000000000000006</v>
      </c>
      <c r="I8" s="29">
        <f>'2-δικαιώμ'!K8</f>
        <v>0.44000000000000006</v>
      </c>
      <c r="J8" s="29">
        <f>'2-δικαιώμ'!L8</f>
        <v>8.8000000000000009E-2</v>
      </c>
      <c r="K8" s="193"/>
      <c r="L8" s="193"/>
      <c r="M8" s="38"/>
      <c r="N8" s="38"/>
      <c r="O8" s="38"/>
      <c r="P8" s="193"/>
      <c r="Q8" s="38"/>
      <c r="R8" s="38"/>
      <c r="S8" s="38"/>
      <c r="T8" s="38"/>
      <c r="U8" s="193"/>
      <c r="V8" s="38">
        <f>'2-δικαιώμ'!I8+'2-δικαιώμ'!J8</f>
        <v>0.44000000000000006</v>
      </c>
      <c r="W8" s="38">
        <f>'2-δικαιώμ'!K8</f>
        <v>0.44000000000000006</v>
      </c>
      <c r="X8" s="38">
        <f>'2-δικαιώμ'!L8</f>
        <v>8.8000000000000009E-2</v>
      </c>
      <c r="Y8" s="193"/>
      <c r="Z8" s="38"/>
      <c r="AA8" s="38"/>
      <c r="AB8" s="38"/>
      <c r="AC8" s="38"/>
      <c r="AD8" s="38"/>
    </row>
    <row r="9" spans="1:30" s="19" customFormat="1">
      <c r="A9" s="152"/>
      <c r="B9" s="152" t="str">
        <f>'1-συμβολαια'!C9</f>
        <v>τόκοι δανείου [προυπολογιζόμενοι VS πληρωμένοι]</v>
      </c>
      <c r="C9" s="257">
        <f>'1-συμβολαια'!D9</f>
        <v>22.22</v>
      </c>
      <c r="D9" s="29">
        <f>'8-κ-15-17'!D9</f>
        <v>0.28886000000000001</v>
      </c>
      <c r="E9" s="29">
        <f>'8-κ-15-17'!M9</f>
        <v>0</v>
      </c>
      <c r="F9" s="29">
        <f>'8-κ-15-17'!V9</f>
        <v>0</v>
      </c>
      <c r="G9" s="29">
        <f>'2-δικαιώμ'!I9</f>
        <v>0.96299279999999998</v>
      </c>
      <c r="H9" s="29">
        <f>'2-δικαιώμ'!J9</f>
        <v>0.58650000000000002</v>
      </c>
      <c r="I9" s="29">
        <f>'2-δικαιώμ'!K9</f>
        <v>1.121496</v>
      </c>
      <c r="J9" s="29">
        <f>'2-δικαιώμ'!L9</f>
        <v>0.2242992</v>
      </c>
      <c r="K9" s="193"/>
      <c r="L9" s="193"/>
      <c r="M9" s="38"/>
      <c r="N9" s="38"/>
      <c r="O9" s="38"/>
      <c r="P9" s="193"/>
      <c r="Q9" s="38"/>
      <c r="R9" s="38"/>
      <c r="S9" s="38"/>
      <c r="T9" s="38"/>
      <c r="U9" s="193"/>
      <c r="V9" s="38">
        <f>'2-δικαιώμ'!I9+'2-δικαιώμ'!J9</f>
        <v>1.5494927999999999</v>
      </c>
      <c r="W9" s="38">
        <f>'2-δικαιώμ'!K9</f>
        <v>1.121496</v>
      </c>
      <c r="X9" s="38">
        <f>'2-δικαιώμ'!L9</f>
        <v>0.2242992</v>
      </c>
      <c r="Y9" s="193"/>
      <c r="Z9" s="38"/>
      <c r="AA9" s="38"/>
      <c r="AB9" s="38"/>
      <c r="AC9" s="38"/>
      <c r="AD9" s="38"/>
    </row>
    <row r="10" spans="1:30">
      <c r="A10" s="629" t="str">
        <f>'1-συμβολαια'!A10</f>
        <v>σύνολο</v>
      </c>
      <c r="B10" s="630"/>
      <c r="C10" s="631"/>
      <c r="D10" s="363">
        <f t="shared" ref="D10:J10" si="0">SUM(D3:D9)</f>
        <v>1.7332900000000002</v>
      </c>
      <c r="E10" s="363">
        <f t="shared" si="0"/>
        <v>0</v>
      </c>
      <c r="F10" s="363">
        <f t="shared" si="0"/>
        <v>0</v>
      </c>
      <c r="G10" s="363">
        <f t="shared" si="0"/>
        <v>2.0219868000000001</v>
      </c>
      <c r="H10" s="363">
        <f t="shared" si="0"/>
        <v>2.9330000000000003</v>
      </c>
      <c r="I10" s="363">
        <f t="shared" si="0"/>
        <v>4.0563260000000003</v>
      </c>
      <c r="J10" s="363">
        <f t="shared" si="0"/>
        <v>0.81126520000000013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</sheetData>
  <mergeCells count="13">
    <mergeCell ref="Z1:AD1"/>
    <mergeCell ref="A10:C10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P19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10.42578125" style="8" bestFit="1" customWidth="1"/>
    <col min="2" max="2" width="84.28515625" style="101" bestFit="1" customWidth="1"/>
    <col min="3" max="5" width="8.140625" style="2" bestFit="1" customWidth="1"/>
    <col min="6" max="6" width="10.28515625" style="2" customWidth="1"/>
    <col min="7" max="7" width="9.7109375" style="2" bestFit="1" customWidth="1"/>
    <col min="8" max="9" width="4.7109375" style="3" customWidth="1"/>
    <col min="10" max="10" width="35.140625" style="3" customWidth="1"/>
    <col min="11" max="209" width="9.140625" style="3"/>
    <col min="210" max="210" width="9" style="3" bestFit="1" customWidth="1"/>
    <col min="211" max="211" width="9.85546875" style="3" bestFit="1" customWidth="1"/>
    <col min="212" max="212" width="9.140625" style="3" bestFit="1" customWidth="1"/>
    <col min="213" max="213" width="16" style="3" bestFit="1" customWidth="1"/>
    <col min="214" max="214" width="9" style="3" bestFit="1" customWidth="1"/>
    <col min="215" max="215" width="7.85546875" style="3" bestFit="1" customWidth="1"/>
    <col min="216" max="216" width="11.7109375" style="3" bestFit="1" customWidth="1"/>
    <col min="217" max="217" width="14.28515625" style="3" customWidth="1"/>
    <col min="218" max="218" width="11.7109375" style="3" bestFit="1" customWidth="1"/>
    <col min="219" max="219" width="14.140625" style="3" bestFit="1" customWidth="1"/>
    <col min="220" max="220" width="16.7109375" style="3" customWidth="1"/>
    <col min="221" max="221" width="16.5703125" style="3" customWidth="1"/>
    <col min="222" max="223" width="7.85546875" style="3" bestFit="1" customWidth="1"/>
    <col min="224" max="224" width="8" style="3" bestFit="1" customWidth="1"/>
    <col min="225" max="226" width="7.85546875" style="3" bestFit="1" customWidth="1"/>
    <col min="227" max="227" width="9.7109375" style="3" customWidth="1"/>
    <col min="228" max="228" width="12.85546875" style="3" customWidth="1"/>
    <col min="229" max="465" width="9.140625" style="3"/>
    <col min="466" max="466" width="9" style="3" bestFit="1" customWidth="1"/>
    <col min="467" max="467" width="9.85546875" style="3" bestFit="1" customWidth="1"/>
    <col min="468" max="468" width="9.140625" style="3" bestFit="1" customWidth="1"/>
    <col min="469" max="469" width="16" style="3" bestFit="1" customWidth="1"/>
    <col min="470" max="470" width="9" style="3" bestFit="1" customWidth="1"/>
    <col min="471" max="471" width="7.85546875" style="3" bestFit="1" customWidth="1"/>
    <col min="472" max="472" width="11.7109375" style="3" bestFit="1" customWidth="1"/>
    <col min="473" max="473" width="14.28515625" style="3" customWidth="1"/>
    <col min="474" max="474" width="11.7109375" style="3" bestFit="1" customWidth="1"/>
    <col min="475" max="475" width="14.140625" style="3" bestFit="1" customWidth="1"/>
    <col min="476" max="476" width="16.7109375" style="3" customWidth="1"/>
    <col min="477" max="477" width="16.5703125" style="3" customWidth="1"/>
    <col min="478" max="479" width="7.85546875" style="3" bestFit="1" customWidth="1"/>
    <col min="480" max="480" width="8" style="3" bestFit="1" customWidth="1"/>
    <col min="481" max="482" width="7.85546875" style="3" bestFit="1" customWidth="1"/>
    <col min="483" max="483" width="9.7109375" style="3" customWidth="1"/>
    <col min="484" max="484" width="12.85546875" style="3" customWidth="1"/>
    <col min="485" max="721" width="9.140625" style="3"/>
    <col min="722" max="722" width="9" style="3" bestFit="1" customWidth="1"/>
    <col min="723" max="723" width="9.85546875" style="3" bestFit="1" customWidth="1"/>
    <col min="724" max="724" width="9.140625" style="3" bestFit="1" customWidth="1"/>
    <col min="725" max="725" width="16" style="3" bestFit="1" customWidth="1"/>
    <col min="726" max="726" width="9" style="3" bestFit="1" customWidth="1"/>
    <col min="727" max="727" width="7.85546875" style="3" bestFit="1" customWidth="1"/>
    <col min="728" max="728" width="11.7109375" style="3" bestFit="1" customWidth="1"/>
    <col min="729" max="729" width="14.28515625" style="3" customWidth="1"/>
    <col min="730" max="730" width="11.7109375" style="3" bestFit="1" customWidth="1"/>
    <col min="731" max="731" width="14.140625" style="3" bestFit="1" customWidth="1"/>
    <col min="732" max="732" width="16.7109375" style="3" customWidth="1"/>
    <col min="733" max="733" width="16.5703125" style="3" customWidth="1"/>
    <col min="734" max="735" width="7.85546875" style="3" bestFit="1" customWidth="1"/>
    <col min="736" max="736" width="8" style="3" bestFit="1" customWidth="1"/>
    <col min="737" max="738" width="7.85546875" style="3" bestFit="1" customWidth="1"/>
    <col min="739" max="739" width="9.7109375" style="3" customWidth="1"/>
    <col min="740" max="740" width="12.85546875" style="3" customWidth="1"/>
    <col min="741" max="977" width="9.140625" style="3"/>
    <col min="978" max="978" width="9" style="3" bestFit="1" customWidth="1"/>
    <col min="979" max="979" width="9.85546875" style="3" bestFit="1" customWidth="1"/>
    <col min="980" max="980" width="9.140625" style="3" bestFit="1" customWidth="1"/>
    <col min="981" max="981" width="16" style="3" bestFit="1" customWidth="1"/>
    <col min="982" max="982" width="9" style="3" bestFit="1" customWidth="1"/>
    <col min="983" max="983" width="7.85546875" style="3" bestFit="1" customWidth="1"/>
    <col min="984" max="984" width="11.7109375" style="3" bestFit="1" customWidth="1"/>
    <col min="985" max="985" width="14.28515625" style="3" customWidth="1"/>
    <col min="986" max="986" width="11.7109375" style="3" bestFit="1" customWidth="1"/>
    <col min="987" max="987" width="14.140625" style="3" bestFit="1" customWidth="1"/>
    <col min="988" max="988" width="16.7109375" style="3" customWidth="1"/>
    <col min="989" max="989" width="16.5703125" style="3" customWidth="1"/>
    <col min="990" max="991" width="7.85546875" style="3" bestFit="1" customWidth="1"/>
    <col min="992" max="992" width="8" style="3" bestFit="1" customWidth="1"/>
    <col min="993" max="994" width="7.85546875" style="3" bestFit="1" customWidth="1"/>
    <col min="995" max="995" width="9.7109375" style="3" customWidth="1"/>
    <col min="996" max="996" width="12.85546875" style="3" customWidth="1"/>
    <col min="997" max="1233" width="9.140625" style="3"/>
    <col min="1234" max="1234" width="9" style="3" bestFit="1" customWidth="1"/>
    <col min="1235" max="1235" width="9.85546875" style="3" bestFit="1" customWidth="1"/>
    <col min="1236" max="1236" width="9.140625" style="3" bestFit="1" customWidth="1"/>
    <col min="1237" max="1237" width="16" style="3" bestFit="1" customWidth="1"/>
    <col min="1238" max="1238" width="9" style="3" bestFit="1" customWidth="1"/>
    <col min="1239" max="1239" width="7.85546875" style="3" bestFit="1" customWidth="1"/>
    <col min="1240" max="1240" width="11.7109375" style="3" bestFit="1" customWidth="1"/>
    <col min="1241" max="1241" width="14.28515625" style="3" customWidth="1"/>
    <col min="1242" max="1242" width="11.7109375" style="3" bestFit="1" customWidth="1"/>
    <col min="1243" max="1243" width="14.140625" style="3" bestFit="1" customWidth="1"/>
    <col min="1244" max="1244" width="16.7109375" style="3" customWidth="1"/>
    <col min="1245" max="1245" width="16.5703125" style="3" customWidth="1"/>
    <col min="1246" max="1247" width="7.85546875" style="3" bestFit="1" customWidth="1"/>
    <col min="1248" max="1248" width="8" style="3" bestFit="1" customWidth="1"/>
    <col min="1249" max="1250" width="7.85546875" style="3" bestFit="1" customWidth="1"/>
    <col min="1251" max="1251" width="9.7109375" style="3" customWidth="1"/>
    <col min="1252" max="1252" width="12.85546875" style="3" customWidth="1"/>
    <col min="1253" max="1489" width="9.140625" style="3"/>
    <col min="1490" max="1490" width="9" style="3" bestFit="1" customWidth="1"/>
    <col min="1491" max="1491" width="9.85546875" style="3" bestFit="1" customWidth="1"/>
    <col min="1492" max="1492" width="9.140625" style="3" bestFit="1" customWidth="1"/>
    <col min="1493" max="1493" width="16" style="3" bestFit="1" customWidth="1"/>
    <col min="1494" max="1494" width="9" style="3" bestFit="1" customWidth="1"/>
    <col min="1495" max="1495" width="7.85546875" style="3" bestFit="1" customWidth="1"/>
    <col min="1496" max="1496" width="11.7109375" style="3" bestFit="1" customWidth="1"/>
    <col min="1497" max="1497" width="14.28515625" style="3" customWidth="1"/>
    <col min="1498" max="1498" width="11.7109375" style="3" bestFit="1" customWidth="1"/>
    <col min="1499" max="1499" width="14.140625" style="3" bestFit="1" customWidth="1"/>
    <col min="1500" max="1500" width="16.7109375" style="3" customWidth="1"/>
    <col min="1501" max="1501" width="16.5703125" style="3" customWidth="1"/>
    <col min="1502" max="1503" width="7.85546875" style="3" bestFit="1" customWidth="1"/>
    <col min="1504" max="1504" width="8" style="3" bestFit="1" customWidth="1"/>
    <col min="1505" max="1506" width="7.85546875" style="3" bestFit="1" customWidth="1"/>
    <col min="1507" max="1507" width="9.7109375" style="3" customWidth="1"/>
    <col min="1508" max="1508" width="12.85546875" style="3" customWidth="1"/>
    <col min="1509" max="1745" width="9.140625" style="3"/>
    <col min="1746" max="1746" width="9" style="3" bestFit="1" customWidth="1"/>
    <col min="1747" max="1747" width="9.85546875" style="3" bestFit="1" customWidth="1"/>
    <col min="1748" max="1748" width="9.140625" style="3" bestFit="1" customWidth="1"/>
    <col min="1749" max="1749" width="16" style="3" bestFit="1" customWidth="1"/>
    <col min="1750" max="1750" width="9" style="3" bestFit="1" customWidth="1"/>
    <col min="1751" max="1751" width="7.85546875" style="3" bestFit="1" customWidth="1"/>
    <col min="1752" max="1752" width="11.7109375" style="3" bestFit="1" customWidth="1"/>
    <col min="1753" max="1753" width="14.28515625" style="3" customWidth="1"/>
    <col min="1754" max="1754" width="11.7109375" style="3" bestFit="1" customWidth="1"/>
    <col min="1755" max="1755" width="14.140625" style="3" bestFit="1" customWidth="1"/>
    <col min="1756" max="1756" width="16.7109375" style="3" customWidth="1"/>
    <col min="1757" max="1757" width="16.5703125" style="3" customWidth="1"/>
    <col min="1758" max="1759" width="7.85546875" style="3" bestFit="1" customWidth="1"/>
    <col min="1760" max="1760" width="8" style="3" bestFit="1" customWidth="1"/>
    <col min="1761" max="1762" width="7.85546875" style="3" bestFit="1" customWidth="1"/>
    <col min="1763" max="1763" width="9.7109375" style="3" customWidth="1"/>
    <col min="1764" max="1764" width="12.85546875" style="3" customWidth="1"/>
    <col min="1765" max="2001" width="9.140625" style="3"/>
    <col min="2002" max="2002" width="9" style="3" bestFit="1" customWidth="1"/>
    <col min="2003" max="2003" width="9.85546875" style="3" bestFit="1" customWidth="1"/>
    <col min="2004" max="2004" width="9.140625" style="3" bestFit="1" customWidth="1"/>
    <col min="2005" max="2005" width="16" style="3" bestFit="1" customWidth="1"/>
    <col min="2006" max="2006" width="9" style="3" bestFit="1" customWidth="1"/>
    <col min="2007" max="2007" width="7.85546875" style="3" bestFit="1" customWidth="1"/>
    <col min="2008" max="2008" width="11.7109375" style="3" bestFit="1" customWidth="1"/>
    <col min="2009" max="2009" width="14.28515625" style="3" customWidth="1"/>
    <col min="2010" max="2010" width="11.7109375" style="3" bestFit="1" customWidth="1"/>
    <col min="2011" max="2011" width="14.140625" style="3" bestFit="1" customWidth="1"/>
    <col min="2012" max="2012" width="16.7109375" style="3" customWidth="1"/>
    <col min="2013" max="2013" width="16.5703125" style="3" customWidth="1"/>
    <col min="2014" max="2015" width="7.85546875" style="3" bestFit="1" customWidth="1"/>
    <col min="2016" max="2016" width="8" style="3" bestFit="1" customWidth="1"/>
    <col min="2017" max="2018" width="7.85546875" style="3" bestFit="1" customWidth="1"/>
    <col min="2019" max="2019" width="9.7109375" style="3" customWidth="1"/>
    <col min="2020" max="2020" width="12.85546875" style="3" customWidth="1"/>
    <col min="2021" max="2257" width="9.140625" style="3"/>
    <col min="2258" max="2258" width="9" style="3" bestFit="1" customWidth="1"/>
    <col min="2259" max="2259" width="9.85546875" style="3" bestFit="1" customWidth="1"/>
    <col min="2260" max="2260" width="9.140625" style="3" bestFit="1" customWidth="1"/>
    <col min="2261" max="2261" width="16" style="3" bestFit="1" customWidth="1"/>
    <col min="2262" max="2262" width="9" style="3" bestFit="1" customWidth="1"/>
    <col min="2263" max="2263" width="7.85546875" style="3" bestFit="1" customWidth="1"/>
    <col min="2264" max="2264" width="11.7109375" style="3" bestFit="1" customWidth="1"/>
    <col min="2265" max="2265" width="14.28515625" style="3" customWidth="1"/>
    <col min="2266" max="2266" width="11.7109375" style="3" bestFit="1" customWidth="1"/>
    <col min="2267" max="2267" width="14.140625" style="3" bestFit="1" customWidth="1"/>
    <col min="2268" max="2268" width="16.7109375" style="3" customWidth="1"/>
    <col min="2269" max="2269" width="16.5703125" style="3" customWidth="1"/>
    <col min="2270" max="2271" width="7.85546875" style="3" bestFit="1" customWidth="1"/>
    <col min="2272" max="2272" width="8" style="3" bestFit="1" customWidth="1"/>
    <col min="2273" max="2274" width="7.85546875" style="3" bestFit="1" customWidth="1"/>
    <col min="2275" max="2275" width="9.7109375" style="3" customWidth="1"/>
    <col min="2276" max="2276" width="12.85546875" style="3" customWidth="1"/>
    <col min="2277" max="2513" width="9.140625" style="3"/>
    <col min="2514" max="2514" width="9" style="3" bestFit="1" customWidth="1"/>
    <col min="2515" max="2515" width="9.85546875" style="3" bestFit="1" customWidth="1"/>
    <col min="2516" max="2516" width="9.140625" style="3" bestFit="1" customWidth="1"/>
    <col min="2517" max="2517" width="16" style="3" bestFit="1" customWidth="1"/>
    <col min="2518" max="2518" width="9" style="3" bestFit="1" customWidth="1"/>
    <col min="2519" max="2519" width="7.85546875" style="3" bestFit="1" customWidth="1"/>
    <col min="2520" max="2520" width="11.7109375" style="3" bestFit="1" customWidth="1"/>
    <col min="2521" max="2521" width="14.28515625" style="3" customWidth="1"/>
    <col min="2522" max="2522" width="11.7109375" style="3" bestFit="1" customWidth="1"/>
    <col min="2523" max="2523" width="14.140625" style="3" bestFit="1" customWidth="1"/>
    <col min="2524" max="2524" width="16.7109375" style="3" customWidth="1"/>
    <col min="2525" max="2525" width="16.5703125" style="3" customWidth="1"/>
    <col min="2526" max="2527" width="7.85546875" style="3" bestFit="1" customWidth="1"/>
    <col min="2528" max="2528" width="8" style="3" bestFit="1" customWidth="1"/>
    <col min="2529" max="2530" width="7.85546875" style="3" bestFit="1" customWidth="1"/>
    <col min="2531" max="2531" width="9.7109375" style="3" customWidth="1"/>
    <col min="2532" max="2532" width="12.85546875" style="3" customWidth="1"/>
    <col min="2533" max="2769" width="9.140625" style="3"/>
    <col min="2770" max="2770" width="9" style="3" bestFit="1" customWidth="1"/>
    <col min="2771" max="2771" width="9.85546875" style="3" bestFit="1" customWidth="1"/>
    <col min="2772" max="2772" width="9.140625" style="3" bestFit="1" customWidth="1"/>
    <col min="2773" max="2773" width="16" style="3" bestFit="1" customWidth="1"/>
    <col min="2774" max="2774" width="9" style="3" bestFit="1" customWidth="1"/>
    <col min="2775" max="2775" width="7.85546875" style="3" bestFit="1" customWidth="1"/>
    <col min="2776" max="2776" width="11.7109375" style="3" bestFit="1" customWidth="1"/>
    <col min="2777" max="2777" width="14.28515625" style="3" customWidth="1"/>
    <col min="2778" max="2778" width="11.7109375" style="3" bestFit="1" customWidth="1"/>
    <col min="2779" max="2779" width="14.140625" style="3" bestFit="1" customWidth="1"/>
    <col min="2780" max="2780" width="16.7109375" style="3" customWidth="1"/>
    <col min="2781" max="2781" width="16.5703125" style="3" customWidth="1"/>
    <col min="2782" max="2783" width="7.85546875" style="3" bestFit="1" customWidth="1"/>
    <col min="2784" max="2784" width="8" style="3" bestFit="1" customWidth="1"/>
    <col min="2785" max="2786" width="7.85546875" style="3" bestFit="1" customWidth="1"/>
    <col min="2787" max="2787" width="9.7109375" style="3" customWidth="1"/>
    <col min="2788" max="2788" width="12.85546875" style="3" customWidth="1"/>
    <col min="2789" max="3025" width="9.140625" style="3"/>
    <col min="3026" max="3026" width="9" style="3" bestFit="1" customWidth="1"/>
    <col min="3027" max="3027" width="9.85546875" style="3" bestFit="1" customWidth="1"/>
    <col min="3028" max="3028" width="9.140625" style="3" bestFit="1" customWidth="1"/>
    <col min="3029" max="3029" width="16" style="3" bestFit="1" customWidth="1"/>
    <col min="3030" max="3030" width="9" style="3" bestFit="1" customWidth="1"/>
    <col min="3031" max="3031" width="7.85546875" style="3" bestFit="1" customWidth="1"/>
    <col min="3032" max="3032" width="11.7109375" style="3" bestFit="1" customWidth="1"/>
    <col min="3033" max="3033" width="14.28515625" style="3" customWidth="1"/>
    <col min="3034" max="3034" width="11.7109375" style="3" bestFit="1" customWidth="1"/>
    <col min="3035" max="3035" width="14.140625" style="3" bestFit="1" customWidth="1"/>
    <col min="3036" max="3036" width="16.7109375" style="3" customWidth="1"/>
    <col min="3037" max="3037" width="16.5703125" style="3" customWidth="1"/>
    <col min="3038" max="3039" width="7.85546875" style="3" bestFit="1" customWidth="1"/>
    <col min="3040" max="3040" width="8" style="3" bestFit="1" customWidth="1"/>
    <col min="3041" max="3042" width="7.85546875" style="3" bestFit="1" customWidth="1"/>
    <col min="3043" max="3043" width="9.7109375" style="3" customWidth="1"/>
    <col min="3044" max="3044" width="12.85546875" style="3" customWidth="1"/>
    <col min="3045" max="3281" width="9.140625" style="3"/>
    <col min="3282" max="3282" width="9" style="3" bestFit="1" customWidth="1"/>
    <col min="3283" max="3283" width="9.85546875" style="3" bestFit="1" customWidth="1"/>
    <col min="3284" max="3284" width="9.140625" style="3" bestFit="1" customWidth="1"/>
    <col min="3285" max="3285" width="16" style="3" bestFit="1" customWidth="1"/>
    <col min="3286" max="3286" width="9" style="3" bestFit="1" customWidth="1"/>
    <col min="3287" max="3287" width="7.85546875" style="3" bestFit="1" customWidth="1"/>
    <col min="3288" max="3288" width="11.7109375" style="3" bestFit="1" customWidth="1"/>
    <col min="3289" max="3289" width="14.28515625" style="3" customWidth="1"/>
    <col min="3290" max="3290" width="11.7109375" style="3" bestFit="1" customWidth="1"/>
    <col min="3291" max="3291" width="14.140625" style="3" bestFit="1" customWidth="1"/>
    <col min="3292" max="3292" width="16.7109375" style="3" customWidth="1"/>
    <col min="3293" max="3293" width="16.5703125" style="3" customWidth="1"/>
    <col min="3294" max="3295" width="7.85546875" style="3" bestFit="1" customWidth="1"/>
    <col min="3296" max="3296" width="8" style="3" bestFit="1" customWidth="1"/>
    <col min="3297" max="3298" width="7.85546875" style="3" bestFit="1" customWidth="1"/>
    <col min="3299" max="3299" width="9.7109375" style="3" customWidth="1"/>
    <col min="3300" max="3300" width="12.85546875" style="3" customWidth="1"/>
    <col min="3301" max="3537" width="9.140625" style="3"/>
    <col min="3538" max="3538" width="9" style="3" bestFit="1" customWidth="1"/>
    <col min="3539" max="3539" width="9.85546875" style="3" bestFit="1" customWidth="1"/>
    <col min="3540" max="3540" width="9.140625" style="3" bestFit="1" customWidth="1"/>
    <col min="3541" max="3541" width="16" style="3" bestFit="1" customWidth="1"/>
    <col min="3542" max="3542" width="9" style="3" bestFit="1" customWidth="1"/>
    <col min="3543" max="3543" width="7.85546875" style="3" bestFit="1" customWidth="1"/>
    <col min="3544" max="3544" width="11.7109375" style="3" bestFit="1" customWidth="1"/>
    <col min="3545" max="3545" width="14.28515625" style="3" customWidth="1"/>
    <col min="3546" max="3546" width="11.7109375" style="3" bestFit="1" customWidth="1"/>
    <col min="3547" max="3547" width="14.140625" style="3" bestFit="1" customWidth="1"/>
    <col min="3548" max="3548" width="16.7109375" style="3" customWidth="1"/>
    <col min="3549" max="3549" width="16.5703125" style="3" customWidth="1"/>
    <col min="3550" max="3551" width="7.85546875" style="3" bestFit="1" customWidth="1"/>
    <col min="3552" max="3552" width="8" style="3" bestFit="1" customWidth="1"/>
    <col min="3553" max="3554" width="7.85546875" style="3" bestFit="1" customWidth="1"/>
    <col min="3555" max="3555" width="9.7109375" style="3" customWidth="1"/>
    <col min="3556" max="3556" width="12.85546875" style="3" customWidth="1"/>
    <col min="3557" max="3793" width="9.140625" style="3"/>
    <col min="3794" max="3794" width="9" style="3" bestFit="1" customWidth="1"/>
    <col min="3795" max="3795" width="9.85546875" style="3" bestFit="1" customWidth="1"/>
    <col min="3796" max="3796" width="9.140625" style="3" bestFit="1" customWidth="1"/>
    <col min="3797" max="3797" width="16" style="3" bestFit="1" customWidth="1"/>
    <col min="3798" max="3798" width="9" style="3" bestFit="1" customWidth="1"/>
    <col min="3799" max="3799" width="7.85546875" style="3" bestFit="1" customWidth="1"/>
    <col min="3800" max="3800" width="11.7109375" style="3" bestFit="1" customWidth="1"/>
    <col min="3801" max="3801" width="14.28515625" style="3" customWidth="1"/>
    <col min="3802" max="3802" width="11.7109375" style="3" bestFit="1" customWidth="1"/>
    <col min="3803" max="3803" width="14.140625" style="3" bestFit="1" customWidth="1"/>
    <col min="3804" max="3804" width="16.7109375" style="3" customWidth="1"/>
    <col min="3805" max="3805" width="16.5703125" style="3" customWidth="1"/>
    <col min="3806" max="3807" width="7.85546875" style="3" bestFit="1" customWidth="1"/>
    <col min="3808" max="3808" width="8" style="3" bestFit="1" customWidth="1"/>
    <col min="3809" max="3810" width="7.85546875" style="3" bestFit="1" customWidth="1"/>
    <col min="3811" max="3811" width="9.7109375" style="3" customWidth="1"/>
    <col min="3812" max="3812" width="12.85546875" style="3" customWidth="1"/>
    <col min="3813" max="4049" width="9.140625" style="3"/>
    <col min="4050" max="4050" width="9" style="3" bestFit="1" customWidth="1"/>
    <col min="4051" max="4051" width="9.85546875" style="3" bestFit="1" customWidth="1"/>
    <col min="4052" max="4052" width="9.140625" style="3" bestFit="1" customWidth="1"/>
    <col min="4053" max="4053" width="16" style="3" bestFit="1" customWidth="1"/>
    <col min="4054" max="4054" width="9" style="3" bestFit="1" customWidth="1"/>
    <col min="4055" max="4055" width="7.85546875" style="3" bestFit="1" customWidth="1"/>
    <col min="4056" max="4056" width="11.7109375" style="3" bestFit="1" customWidth="1"/>
    <col min="4057" max="4057" width="14.28515625" style="3" customWidth="1"/>
    <col min="4058" max="4058" width="11.7109375" style="3" bestFit="1" customWidth="1"/>
    <col min="4059" max="4059" width="14.140625" style="3" bestFit="1" customWidth="1"/>
    <col min="4060" max="4060" width="16.7109375" style="3" customWidth="1"/>
    <col min="4061" max="4061" width="16.5703125" style="3" customWidth="1"/>
    <col min="4062" max="4063" width="7.85546875" style="3" bestFit="1" customWidth="1"/>
    <col min="4064" max="4064" width="8" style="3" bestFit="1" customWidth="1"/>
    <col min="4065" max="4066" width="7.85546875" style="3" bestFit="1" customWidth="1"/>
    <col min="4067" max="4067" width="9.7109375" style="3" customWidth="1"/>
    <col min="4068" max="4068" width="12.85546875" style="3" customWidth="1"/>
    <col min="4069" max="4305" width="9.140625" style="3"/>
    <col min="4306" max="4306" width="9" style="3" bestFit="1" customWidth="1"/>
    <col min="4307" max="4307" width="9.85546875" style="3" bestFit="1" customWidth="1"/>
    <col min="4308" max="4308" width="9.140625" style="3" bestFit="1" customWidth="1"/>
    <col min="4309" max="4309" width="16" style="3" bestFit="1" customWidth="1"/>
    <col min="4310" max="4310" width="9" style="3" bestFit="1" customWidth="1"/>
    <col min="4311" max="4311" width="7.85546875" style="3" bestFit="1" customWidth="1"/>
    <col min="4312" max="4312" width="11.7109375" style="3" bestFit="1" customWidth="1"/>
    <col min="4313" max="4313" width="14.28515625" style="3" customWidth="1"/>
    <col min="4314" max="4314" width="11.7109375" style="3" bestFit="1" customWidth="1"/>
    <col min="4315" max="4315" width="14.140625" style="3" bestFit="1" customWidth="1"/>
    <col min="4316" max="4316" width="16.7109375" style="3" customWidth="1"/>
    <col min="4317" max="4317" width="16.5703125" style="3" customWidth="1"/>
    <col min="4318" max="4319" width="7.85546875" style="3" bestFit="1" customWidth="1"/>
    <col min="4320" max="4320" width="8" style="3" bestFit="1" customWidth="1"/>
    <col min="4321" max="4322" width="7.85546875" style="3" bestFit="1" customWidth="1"/>
    <col min="4323" max="4323" width="9.7109375" style="3" customWidth="1"/>
    <col min="4324" max="4324" width="12.85546875" style="3" customWidth="1"/>
    <col min="4325" max="4561" width="9.140625" style="3"/>
    <col min="4562" max="4562" width="9" style="3" bestFit="1" customWidth="1"/>
    <col min="4563" max="4563" width="9.85546875" style="3" bestFit="1" customWidth="1"/>
    <col min="4564" max="4564" width="9.140625" style="3" bestFit="1" customWidth="1"/>
    <col min="4565" max="4565" width="16" style="3" bestFit="1" customWidth="1"/>
    <col min="4566" max="4566" width="9" style="3" bestFit="1" customWidth="1"/>
    <col min="4567" max="4567" width="7.85546875" style="3" bestFit="1" customWidth="1"/>
    <col min="4568" max="4568" width="11.7109375" style="3" bestFit="1" customWidth="1"/>
    <col min="4569" max="4569" width="14.28515625" style="3" customWidth="1"/>
    <col min="4570" max="4570" width="11.7109375" style="3" bestFit="1" customWidth="1"/>
    <col min="4571" max="4571" width="14.140625" style="3" bestFit="1" customWidth="1"/>
    <col min="4572" max="4572" width="16.7109375" style="3" customWidth="1"/>
    <col min="4573" max="4573" width="16.5703125" style="3" customWidth="1"/>
    <col min="4574" max="4575" width="7.85546875" style="3" bestFit="1" customWidth="1"/>
    <col min="4576" max="4576" width="8" style="3" bestFit="1" customWidth="1"/>
    <col min="4577" max="4578" width="7.85546875" style="3" bestFit="1" customWidth="1"/>
    <col min="4579" max="4579" width="9.7109375" style="3" customWidth="1"/>
    <col min="4580" max="4580" width="12.85546875" style="3" customWidth="1"/>
    <col min="4581" max="4817" width="9.140625" style="3"/>
    <col min="4818" max="4818" width="9" style="3" bestFit="1" customWidth="1"/>
    <col min="4819" max="4819" width="9.85546875" style="3" bestFit="1" customWidth="1"/>
    <col min="4820" max="4820" width="9.140625" style="3" bestFit="1" customWidth="1"/>
    <col min="4821" max="4821" width="16" style="3" bestFit="1" customWidth="1"/>
    <col min="4822" max="4822" width="9" style="3" bestFit="1" customWidth="1"/>
    <col min="4823" max="4823" width="7.85546875" style="3" bestFit="1" customWidth="1"/>
    <col min="4824" max="4824" width="11.7109375" style="3" bestFit="1" customWidth="1"/>
    <col min="4825" max="4825" width="14.28515625" style="3" customWidth="1"/>
    <col min="4826" max="4826" width="11.7109375" style="3" bestFit="1" customWidth="1"/>
    <col min="4827" max="4827" width="14.140625" style="3" bestFit="1" customWidth="1"/>
    <col min="4828" max="4828" width="16.7109375" style="3" customWidth="1"/>
    <col min="4829" max="4829" width="16.5703125" style="3" customWidth="1"/>
    <col min="4830" max="4831" width="7.85546875" style="3" bestFit="1" customWidth="1"/>
    <col min="4832" max="4832" width="8" style="3" bestFit="1" customWidth="1"/>
    <col min="4833" max="4834" width="7.85546875" style="3" bestFit="1" customWidth="1"/>
    <col min="4835" max="4835" width="9.7109375" style="3" customWidth="1"/>
    <col min="4836" max="4836" width="12.85546875" style="3" customWidth="1"/>
    <col min="4837" max="5073" width="9.140625" style="3"/>
    <col min="5074" max="5074" width="9" style="3" bestFit="1" customWidth="1"/>
    <col min="5075" max="5075" width="9.85546875" style="3" bestFit="1" customWidth="1"/>
    <col min="5076" max="5076" width="9.140625" style="3" bestFit="1" customWidth="1"/>
    <col min="5077" max="5077" width="16" style="3" bestFit="1" customWidth="1"/>
    <col min="5078" max="5078" width="9" style="3" bestFit="1" customWidth="1"/>
    <col min="5079" max="5079" width="7.85546875" style="3" bestFit="1" customWidth="1"/>
    <col min="5080" max="5080" width="11.7109375" style="3" bestFit="1" customWidth="1"/>
    <col min="5081" max="5081" width="14.28515625" style="3" customWidth="1"/>
    <col min="5082" max="5082" width="11.7109375" style="3" bestFit="1" customWidth="1"/>
    <col min="5083" max="5083" width="14.140625" style="3" bestFit="1" customWidth="1"/>
    <col min="5084" max="5084" width="16.7109375" style="3" customWidth="1"/>
    <col min="5085" max="5085" width="16.5703125" style="3" customWidth="1"/>
    <col min="5086" max="5087" width="7.85546875" style="3" bestFit="1" customWidth="1"/>
    <col min="5088" max="5088" width="8" style="3" bestFit="1" customWidth="1"/>
    <col min="5089" max="5090" width="7.85546875" style="3" bestFit="1" customWidth="1"/>
    <col min="5091" max="5091" width="9.7109375" style="3" customWidth="1"/>
    <col min="5092" max="5092" width="12.85546875" style="3" customWidth="1"/>
    <col min="5093" max="5329" width="9.140625" style="3"/>
    <col min="5330" max="5330" width="9" style="3" bestFit="1" customWidth="1"/>
    <col min="5331" max="5331" width="9.85546875" style="3" bestFit="1" customWidth="1"/>
    <col min="5332" max="5332" width="9.140625" style="3" bestFit="1" customWidth="1"/>
    <col min="5333" max="5333" width="16" style="3" bestFit="1" customWidth="1"/>
    <col min="5334" max="5334" width="9" style="3" bestFit="1" customWidth="1"/>
    <col min="5335" max="5335" width="7.85546875" style="3" bestFit="1" customWidth="1"/>
    <col min="5336" max="5336" width="11.7109375" style="3" bestFit="1" customWidth="1"/>
    <col min="5337" max="5337" width="14.28515625" style="3" customWidth="1"/>
    <col min="5338" max="5338" width="11.7109375" style="3" bestFit="1" customWidth="1"/>
    <col min="5339" max="5339" width="14.140625" style="3" bestFit="1" customWidth="1"/>
    <col min="5340" max="5340" width="16.7109375" style="3" customWidth="1"/>
    <col min="5341" max="5341" width="16.5703125" style="3" customWidth="1"/>
    <col min="5342" max="5343" width="7.85546875" style="3" bestFit="1" customWidth="1"/>
    <col min="5344" max="5344" width="8" style="3" bestFit="1" customWidth="1"/>
    <col min="5345" max="5346" width="7.85546875" style="3" bestFit="1" customWidth="1"/>
    <col min="5347" max="5347" width="9.7109375" style="3" customWidth="1"/>
    <col min="5348" max="5348" width="12.85546875" style="3" customWidth="1"/>
    <col min="5349" max="5585" width="9.140625" style="3"/>
    <col min="5586" max="5586" width="9" style="3" bestFit="1" customWidth="1"/>
    <col min="5587" max="5587" width="9.85546875" style="3" bestFit="1" customWidth="1"/>
    <col min="5588" max="5588" width="9.140625" style="3" bestFit="1" customWidth="1"/>
    <col min="5589" max="5589" width="16" style="3" bestFit="1" customWidth="1"/>
    <col min="5590" max="5590" width="9" style="3" bestFit="1" customWidth="1"/>
    <col min="5591" max="5591" width="7.85546875" style="3" bestFit="1" customWidth="1"/>
    <col min="5592" max="5592" width="11.7109375" style="3" bestFit="1" customWidth="1"/>
    <col min="5593" max="5593" width="14.28515625" style="3" customWidth="1"/>
    <col min="5594" max="5594" width="11.7109375" style="3" bestFit="1" customWidth="1"/>
    <col min="5595" max="5595" width="14.140625" style="3" bestFit="1" customWidth="1"/>
    <col min="5596" max="5596" width="16.7109375" style="3" customWidth="1"/>
    <col min="5597" max="5597" width="16.5703125" style="3" customWidth="1"/>
    <col min="5598" max="5599" width="7.85546875" style="3" bestFit="1" customWidth="1"/>
    <col min="5600" max="5600" width="8" style="3" bestFit="1" customWidth="1"/>
    <col min="5601" max="5602" width="7.85546875" style="3" bestFit="1" customWidth="1"/>
    <col min="5603" max="5603" width="9.7109375" style="3" customWidth="1"/>
    <col min="5604" max="5604" width="12.85546875" style="3" customWidth="1"/>
    <col min="5605" max="5841" width="9.140625" style="3"/>
    <col min="5842" max="5842" width="9" style="3" bestFit="1" customWidth="1"/>
    <col min="5843" max="5843" width="9.85546875" style="3" bestFit="1" customWidth="1"/>
    <col min="5844" max="5844" width="9.140625" style="3" bestFit="1" customWidth="1"/>
    <col min="5845" max="5845" width="16" style="3" bestFit="1" customWidth="1"/>
    <col min="5846" max="5846" width="9" style="3" bestFit="1" customWidth="1"/>
    <col min="5847" max="5847" width="7.85546875" style="3" bestFit="1" customWidth="1"/>
    <col min="5848" max="5848" width="11.7109375" style="3" bestFit="1" customWidth="1"/>
    <col min="5849" max="5849" width="14.28515625" style="3" customWidth="1"/>
    <col min="5850" max="5850" width="11.7109375" style="3" bestFit="1" customWidth="1"/>
    <col min="5851" max="5851" width="14.140625" style="3" bestFit="1" customWidth="1"/>
    <col min="5852" max="5852" width="16.7109375" style="3" customWidth="1"/>
    <col min="5853" max="5853" width="16.5703125" style="3" customWidth="1"/>
    <col min="5854" max="5855" width="7.85546875" style="3" bestFit="1" customWidth="1"/>
    <col min="5856" max="5856" width="8" style="3" bestFit="1" customWidth="1"/>
    <col min="5857" max="5858" width="7.85546875" style="3" bestFit="1" customWidth="1"/>
    <col min="5859" max="5859" width="9.7109375" style="3" customWidth="1"/>
    <col min="5860" max="5860" width="12.85546875" style="3" customWidth="1"/>
    <col min="5861" max="6097" width="9.140625" style="3"/>
    <col min="6098" max="6098" width="9" style="3" bestFit="1" customWidth="1"/>
    <col min="6099" max="6099" width="9.85546875" style="3" bestFit="1" customWidth="1"/>
    <col min="6100" max="6100" width="9.140625" style="3" bestFit="1" customWidth="1"/>
    <col min="6101" max="6101" width="16" style="3" bestFit="1" customWidth="1"/>
    <col min="6102" max="6102" width="9" style="3" bestFit="1" customWidth="1"/>
    <col min="6103" max="6103" width="7.85546875" style="3" bestFit="1" customWidth="1"/>
    <col min="6104" max="6104" width="11.7109375" style="3" bestFit="1" customWidth="1"/>
    <col min="6105" max="6105" width="14.28515625" style="3" customWidth="1"/>
    <col min="6106" max="6106" width="11.7109375" style="3" bestFit="1" customWidth="1"/>
    <col min="6107" max="6107" width="14.140625" style="3" bestFit="1" customWidth="1"/>
    <col min="6108" max="6108" width="16.7109375" style="3" customWidth="1"/>
    <col min="6109" max="6109" width="16.5703125" style="3" customWidth="1"/>
    <col min="6110" max="6111" width="7.85546875" style="3" bestFit="1" customWidth="1"/>
    <col min="6112" max="6112" width="8" style="3" bestFit="1" customWidth="1"/>
    <col min="6113" max="6114" width="7.85546875" style="3" bestFit="1" customWidth="1"/>
    <col min="6115" max="6115" width="9.7109375" style="3" customWidth="1"/>
    <col min="6116" max="6116" width="12.85546875" style="3" customWidth="1"/>
    <col min="6117" max="6353" width="9.140625" style="3"/>
    <col min="6354" max="6354" width="9" style="3" bestFit="1" customWidth="1"/>
    <col min="6355" max="6355" width="9.85546875" style="3" bestFit="1" customWidth="1"/>
    <col min="6356" max="6356" width="9.140625" style="3" bestFit="1" customWidth="1"/>
    <col min="6357" max="6357" width="16" style="3" bestFit="1" customWidth="1"/>
    <col min="6358" max="6358" width="9" style="3" bestFit="1" customWidth="1"/>
    <col min="6359" max="6359" width="7.85546875" style="3" bestFit="1" customWidth="1"/>
    <col min="6360" max="6360" width="11.7109375" style="3" bestFit="1" customWidth="1"/>
    <col min="6361" max="6361" width="14.28515625" style="3" customWidth="1"/>
    <col min="6362" max="6362" width="11.7109375" style="3" bestFit="1" customWidth="1"/>
    <col min="6363" max="6363" width="14.140625" style="3" bestFit="1" customWidth="1"/>
    <col min="6364" max="6364" width="16.7109375" style="3" customWidth="1"/>
    <col min="6365" max="6365" width="16.5703125" style="3" customWidth="1"/>
    <col min="6366" max="6367" width="7.85546875" style="3" bestFit="1" customWidth="1"/>
    <col min="6368" max="6368" width="8" style="3" bestFit="1" customWidth="1"/>
    <col min="6369" max="6370" width="7.85546875" style="3" bestFit="1" customWidth="1"/>
    <col min="6371" max="6371" width="9.7109375" style="3" customWidth="1"/>
    <col min="6372" max="6372" width="12.85546875" style="3" customWidth="1"/>
    <col min="6373" max="6609" width="9.140625" style="3"/>
    <col min="6610" max="6610" width="9" style="3" bestFit="1" customWidth="1"/>
    <col min="6611" max="6611" width="9.85546875" style="3" bestFit="1" customWidth="1"/>
    <col min="6612" max="6612" width="9.140625" style="3" bestFit="1" customWidth="1"/>
    <col min="6613" max="6613" width="16" style="3" bestFit="1" customWidth="1"/>
    <col min="6614" max="6614" width="9" style="3" bestFit="1" customWidth="1"/>
    <col min="6615" max="6615" width="7.85546875" style="3" bestFit="1" customWidth="1"/>
    <col min="6616" max="6616" width="11.7109375" style="3" bestFit="1" customWidth="1"/>
    <col min="6617" max="6617" width="14.28515625" style="3" customWidth="1"/>
    <col min="6618" max="6618" width="11.7109375" style="3" bestFit="1" customWidth="1"/>
    <col min="6619" max="6619" width="14.140625" style="3" bestFit="1" customWidth="1"/>
    <col min="6620" max="6620" width="16.7109375" style="3" customWidth="1"/>
    <col min="6621" max="6621" width="16.5703125" style="3" customWidth="1"/>
    <col min="6622" max="6623" width="7.85546875" style="3" bestFit="1" customWidth="1"/>
    <col min="6624" max="6624" width="8" style="3" bestFit="1" customWidth="1"/>
    <col min="6625" max="6626" width="7.85546875" style="3" bestFit="1" customWidth="1"/>
    <col min="6627" max="6627" width="9.7109375" style="3" customWidth="1"/>
    <col min="6628" max="6628" width="12.85546875" style="3" customWidth="1"/>
    <col min="6629" max="6865" width="9.140625" style="3"/>
    <col min="6866" max="6866" width="9" style="3" bestFit="1" customWidth="1"/>
    <col min="6867" max="6867" width="9.85546875" style="3" bestFit="1" customWidth="1"/>
    <col min="6868" max="6868" width="9.140625" style="3" bestFit="1" customWidth="1"/>
    <col min="6869" max="6869" width="16" style="3" bestFit="1" customWidth="1"/>
    <col min="6870" max="6870" width="9" style="3" bestFit="1" customWidth="1"/>
    <col min="6871" max="6871" width="7.85546875" style="3" bestFit="1" customWidth="1"/>
    <col min="6872" max="6872" width="11.7109375" style="3" bestFit="1" customWidth="1"/>
    <col min="6873" max="6873" width="14.28515625" style="3" customWidth="1"/>
    <col min="6874" max="6874" width="11.7109375" style="3" bestFit="1" customWidth="1"/>
    <col min="6875" max="6875" width="14.140625" style="3" bestFit="1" customWidth="1"/>
    <col min="6876" max="6876" width="16.7109375" style="3" customWidth="1"/>
    <col min="6877" max="6877" width="16.5703125" style="3" customWidth="1"/>
    <col min="6878" max="6879" width="7.85546875" style="3" bestFit="1" customWidth="1"/>
    <col min="6880" max="6880" width="8" style="3" bestFit="1" customWidth="1"/>
    <col min="6881" max="6882" width="7.85546875" style="3" bestFit="1" customWidth="1"/>
    <col min="6883" max="6883" width="9.7109375" style="3" customWidth="1"/>
    <col min="6884" max="6884" width="12.85546875" style="3" customWidth="1"/>
    <col min="6885" max="7121" width="9.140625" style="3"/>
    <col min="7122" max="7122" width="9" style="3" bestFit="1" customWidth="1"/>
    <col min="7123" max="7123" width="9.85546875" style="3" bestFit="1" customWidth="1"/>
    <col min="7124" max="7124" width="9.140625" style="3" bestFit="1" customWidth="1"/>
    <col min="7125" max="7125" width="16" style="3" bestFit="1" customWidth="1"/>
    <col min="7126" max="7126" width="9" style="3" bestFit="1" customWidth="1"/>
    <col min="7127" max="7127" width="7.85546875" style="3" bestFit="1" customWidth="1"/>
    <col min="7128" max="7128" width="11.7109375" style="3" bestFit="1" customWidth="1"/>
    <col min="7129" max="7129" width="14.28515625" style="3" customWidth="1"/>
    <col min="7130" max="7130" width="11.7109375" style="3" bestFit="1" customWidth="1"/>
    <col min="7131" max="7131" width="14.140625" style="3" bestFit="1" customWidth="1"/>
    <col min="7132" max="7132" width="16.7109375" style="3" customWidth="1"/>
    <col min="7133" max="7133" width="16.5703125" style="3" customWidth="1"/>
    <col min="7134" max="7135" width="7.85546875" style="3" bestFit="1" customWidth="1"/>
    <col min="7136" max="7136" width="8" style="3" bestFit="1" customWidth="1"/>
    <col min="7137" max="7138" width="7.85546875" style="3" bestFit="1" customWidth="1"/>
    <col min="7139" max="7139" width="9.7109375" style="3" customWidth="1"/>
    <col min="7140" max="7140" width="12.85546875" style="3" customWidth="1"/>
    <col min="7141" max="7377" width="9.140625" style="3"/>
    <col min="7378" max="7378" width="9" style="3" bestFit="1" customWidth="1"/>
    <col min="7379" max="7379" width="9.85546875" style="3" bestFit="1" customWidth="1"/>
    <col min="7380" max="7380" width="9.140625" style="3" bestFit="1" customWidth="1"/>
    <col min="7381" max="7381" width="16" style="3" bestFit="1" customWidth="1"/>
    <col min="7382" max="7382" width="9" style="3" bestFit="1" customWidth="1"/>
    <col min="7383" max="7383" width="7.85546875" style="3" bestFit="1" customWidth="1"/>
    <col min="7384" max="7384" width="11.7109375" style="3" bestFit="1" customWidth="1"/>
    <col min="7385" max="7385" width="14.28515625" style="3" customWidth="1"/>
    <col min="7386" max="7386" width="11.7109375" style="3" bestFit="1" customWidth="1"/>
    <col min="7387" max="7387" width="14.140625" style="3" bestFit="1" customWidth="1"/>
    <col min="7388" max="7388" width="16.7109375" style="3" customWidth="1"/>
    <col min="7389" max="7389" width="16.5703125" style="3" customWidth="1"/>
    <col min="7390" max="7391" width="7.85546875" style="3" bestFit="1" customWidth="1"/>
    <col min="7392" max="7392" width="8" style="3" bestFit="1" customWidth="1"/>
    <col min="7393" max="7394" width="7.85546875" style="3" bestFit="1" customWidth="1"/>
    <col min="7395" max="7395" width="9.7109375" style="3" customWidth="1"/>
    <col min="7396" max="7396" width="12.85546875" style="3" customWidth="1"/>
    <col min="7397" max="7633" width="9.140625" style="3"/>
    <col min="7634" max="7634" width="9" style="3" bestFit="1" customWidth="1"/>
    <col min="7635" max="7635" width="9.85546875" style="3" bestFit="1" customWidth="1"/>
    <col min="7636" max="7636" width="9.140625" style="3" bestFit="1" customWidth="1"/>
    <col min="7637" max="7637" width="16" style="3" bestFit="1" customWidth="1"/>
    <col min="7638" max="7638" width="9" style="3" bestFit="1" customWidth="1"/>
    <col min="7639" max="7639" width="7.85546875" style="3" bestFit="1" customWidth="1"/>
    <col min="7640" max="7640" width="11.7109375" style="3" bestFit="1" customWidth="1"/>
    <col min="7641" max="7641" width="14.28515625" style="3" customWidth="1"/>
    <col min="7642" max="7642" width="11.7109375" style="3" bestFit="1" customWidth="1"/>
    <col min="7643" max="7643" width="14.140625" style="3" bestFit="1" customWidth="1"/>
    <col min="7644" max="7644" width="16.7109375" style="3" customWidth="1"/>
    <col min="7645" max="7645" width="16.5703125" style="3" customWidth="1"/>
    <col min="7646" max="7647" width="7.85546875" style="3" bestFit="1" customWidth="1"/>
    <col min="7648" max="7648" width="8" style="3" bestFit="1" customWidth="1"/>
    <col min="7649" max="7650" width="7.85546875" style="3" bestFit="1" customWidth="1"/>
    <col min="7651" max="7651" width="9.7109375" style="3" customWidth="1"/>
    <col min="7652" max="7652" width="12.85546875" style="3" customWidth="1"/>
    <col min="7653" max="7889" width="9.140625" style="3"/>
    <col min="7890" max="7890" width="9" style="3" bestFit="1" customWidth="1"/>
    <col min="7891" max="7891" width="9.85546875" style="3" bestFit="1" customWidth="1"/>
    <col min="7892" max="7892" width="9.140625" style="3" bestFit="1" customWidth="1"/>
    <col min="7893" max="7893" width="16" style="3" bestFit="1" customWidth="1"/>
    <col min="7894" max="7894" width="9" style="3" bestFit="1" customWidth="1"/>
    <col min="7895" max="7895" width="7.85546875" style="3" bestFit="1" customWidth="1"/>
    <col min="7896" max="7896" width="11.7109375" style="3" bestFit="1" customWidth="1"/>
    <col min="7897" max="7897" width="14.28515625" style="3" customWidth="1"/>
    <col min="7898" max="7898" width="11.7109375" style="3" bestFit="1" customWidth="1"/>
    <col min="7899" max="7899" width="14.140625" style="3" bestFit="1" customWidth="1"/>
    <col min="7900" max="7900" width="16.7109375" style="3" customWidth="1"/>
    <col min="7901" max="7901" width="16.5703125" style="3" customWidth="1"/>
    <col min="7902" max="7903" width="7.85546875" style="3" bestFit="1" customWidth="1"/>
    <col min="7904" max="7904" width="8" style="3" bestFit="1" customWidth="1"/>
    <col min="7905" max="7906" width="7.85546875" style="3" bestFit="1" customWidth="1"/>
    <col min="7907" max="7907" width="9.7109375" style="3" customWidth="1"/>
    <col min="7908" max="7908" width="12.85546875" style="3" customWidth="1"/>
    <col min="7909" max="8145" width="9.140625" style="3"/>
    <col min="8146" max="8146" width="9" style="3" bestFit="1" customWidth="1"/>
    <col min="8147" max="8147" width="9.85546875" style="3" bestFit="1" customWidth="1"/>
    <col min="8148" max="8148" width="9.140625" style="3" bestFit="1" customWidth="1"/>
    <col min="8149" max="8149" width="16" style="3" bestFit="1" customWidth="1"/>
    <col min="8150" max="8150" width="9" style="3" bestFit="1" customWidth="1"/>
    <col min="8151" max="8151" width="7.85546875" style="3" bestFit="1" customWidth="1"/>
    <col min="8152" max="8152" width="11.7109375" style="3" bestFit="1" customWidth="1"/>
    <col min="8153" max="8153" width="14.28515625" style="3" customWidth="1"/>
    <col min="8154" max="8154" width="11.7109375" style="3" bestFit="1" customWidth="1"/>
    <col min="8155" max="8155" width="14.140625" style="3" bestFit="1" customWidth="1"/>
    <col min="8156" max="8156" width="16.7109375" style="3" customWidth="1"/>
    <col min="8157" max="8157" width="16.5703125" style="3" customWidth="1"/>
    <col min="8158" max="8159" width="7.85546875" style="3" bestFit="1" customWidth="1"/>
    <col min="8160" max="8160" width="8" style="3" bestFit="1" customWidth="1"/>
    <col min="8161" max="8162" width="7.85546875" style="3" bestFit="1" customWidth="1"/>
    <col min="8163" max="8163" width="9.7109375" style="3" customWidth="1"/>
    <col min="8164" max="8164" width="12.85546875" style="3" customWidth="1"/>
    <col min="8165" max="8401" width="9.140625" style="3"/>
    <col min="8402" max="8402" width="9" style="3" bestFit="1" customWidth="1"/>
    <col min="8403" max="8403" width="9.85546875" style="3" bestFit="1" customWidth="1"/>
    <col min="8404" max="8404" width="9.140625" style="3" bestFit="1" customWidth="1"/>
    <col min="8405" max="8405" width="16" style="3" bestFit="1" customWidth="1"/>
    <col min="8406" max="8406" width="9" style="3" bestFit="1" customWidth="1"/>
    <col min="8407" max="8407" width="7.85546875" style="3" bestFit="1" customWidth="1"/>
    <col min="8408" max="8408" width="11.7109375" style="3" bestFit="1" customWidth="1"/>
    <col min="8409" max="8409" width="14.28515625" style="3" customWidth="1"/>
    <col min="8410" max="8410" width="11.7109375" style="3" bestFit="1" customWidth="1"/>
    <col min="8411" max="8411" width="14.140625" style="3" bestFit="1" customWidth="1"/>
    <col min="8412" max="8412" width="16.7109375" style="3" customWidth="1"/>
    <col min="8413" max="8413" width="16.5703125" style="3" customWidth="1"/>
    <col min="8414" max="8415" width="7.85546875" style="3" bestFit="1" customWidth="1"/>
    <col min="8416" max="8416" width="8" style="3" bestFit="1" customWidth="1"/>
    <col min="8417" max="8418" width="7.85546875" style="3" bestFit="1" customWidth="1"/>
    <col min="8419" max="8419" width="9.7109375" style="3" customWidth="1"/>
    <col min="8420" max="8420" width="12.85546875" style="3" customWidth="1"/>
    <col min="8421" max="8657" width="9.140625" style="3"/>
    <col min="8658" max="8658" width="9" style="3" bestFit="1" customWidth="1"/>
    <col min="8659" max="8659" width="9.85546875" style="3" bestFit="1" customWidth="1"/>
    <col min="8660" max="8660" width="9.140625" style="3" bestFit="1" customWidth="1"/>
    <col min="8661" max="8661" width="16" style="3" bestFit="1" customWidth="1"/>
    <col min="8662" max="8662" width="9" style="3" bestFit="1" customWidth="1"/>
    <col min="8663" max="8663" width="7.85546875" style="3" bestFit="1" customWidth="1"/>
    <col min="8664" max="8664" width="11.7109375" style="3" bestFit="1" customWidth="1"/>
    <col min="8665" max="8665" width="14.28515625" style="3" customWidth="1"/>
    <col min="8666" max="8666" width="11.7109375" style="3" bestFit="1" customWidth="1"/>
    <col min="8667" max="8667" width="14.140625" style="3" bestFit="1" customWidth="1"/>
    <col min="8668" max="8668" width="16.7109375" style="3" customWidth="1"/>
    <col min="8669" max="8669" width="16.5703125" style="3" customWidth="1"/>
    <col min="8670" max="8671" width="7.85546875" style="3" bestFit="1" customWidth="1"/>
    <col min="8672" max="8672" width="8" style="3" bestFit="1" customWidth="1"/>
    <col min="8673" max="8674" width="7.85546875" style="3" bestFit="1" customWidth="1"/>
    <col min="8675" max="8675" width="9.7109375" style="3" customWidth="1"/>
    <col min="8676" max="8676" width="12.85546875" style="3" customWidth="1"/>
    <col min="8677" max="8913" width="9.140625" style="3"/>
    <col min="8914" max="8914" width="9" style="3" bestFit="1" customWidth="1"/>
    <col min="8915" max="8915" width="9.85546875" style="3" bestFit="1" customWidth="1"/>
    <col min="8916" max="8916" width="9.140625" style="3" bestFit="1" customWidth="1"/>
    <col min="8917" max="8917" width="16" style="3" bestFit="1" customWidth="1"/>
    <col min="8918" max="8918" width="9" style="3" bestFit="1" customWidth="1"/>
    <col min="8919" max="8919" width="7.85546875" style="3" bestFit="1" customWidth="1"/>
    <col min="8920" max="8920" width="11.7109375" style="3" bestFit="1" customWidth="1"/>
    <col min="8921" max="8921" width="14.28515625" style="3" customWidth="1"/>
    <col min="8922" max="8922" width="11.7109375" style="3" bestFit="1" customWidth="1"/>
    <col min="8923" max="8923" width="14.140625" style="3" bestFit="1" customWidth="1"/>
    <col min="8924" max="8924" width="16.7109375" style="3" customWidth="1"/>
    <col min="8925" max="8925" width="16.5703125" style="3" customWidth="1"/>
    <col min="8926" max="8927" width="7.85546875" style="3" bestFit="1" customWidth="1"/>
    <col min="8928" max="8928" width="8" style="3" bestFit="1" customWidth="1"/>
    <col min="8929" max="8930" width="7.85546875" style="3" bestFit="1" customWidth="1"/>
    <col min="8931" max="8931" width="9.7109375" style="3" customWidth="1"/>
    <col min="8932" max="8932" width="12.85546875" style="3" customWidth="1"/>
    <col min="8933" max="9169" width="9.140625" style="3"/>
    <col min="9170" max="9170" width="9" style="3" bestFit="1" customWidth="1"/>
    <col min="9171" max="9171" width="9.85546875" style="3" bestFit="1" customWidth="1"/>
    <col min="9172" max="9172" width="9.140625" style="3" bestFit="1" customWidth="1"/>
    <col min="9173" max="9173" width="16" style="3" bestFit="1" customWidth="1"/>
    <col min="9174" max="9174" width="9" style="3" bestFit="1" customWidth="1"/>
    <col min="9175" max="9175" width="7.85546875" style="3" bestFit="1" customWidth="1"/>
    <col min="9176" max="9176" width="11.7109375" style="3" bestFit="1" customWidth="1"/>
    <col min="9177" max="9177" width="14.28515625" style="3" customWidth="1"/>
    <col min="9178" max="9178" width="11.7109375" style="3" bestFit="1" customWidth="1"/>
    <col min="9179" max="9179" width="14.140625" style="3" bestFit="1" customWidth="1"/>
    <col min="9180" max="9180" width="16.7109375" style="3" customWidth="1"/>
    <col min="9181" max="9181" width="16.5703125" style="3" customWidth="1"/>
    <col min="9182" max="9183" width="7.85546875" style="3" bestFit="1" customWidth="1"/>
    <col min="9184" max="9184" width="8" style="3" bestFit="1" customWidth="1"/>
    <col min="9185" max="9186" width="7.85546875" style="3" bestFit="1" customWidth="1"/>
    <col min="9187" max="9187" width="9.7109375" style="3" customWidth="1"/>
    <col min="9188" max="9188" width="12.85546875" style="3" customWidth="1"/>
    <col min="9189" max="9425" width="9.140625" style="3"/>
    <col min="9426" max="9426" width="9" style="3" bestFit="1" customWidth="1"/>
    <col min="9427" max="9427" width="9.85546875" style="3" bestFit="1" customWidth="1"/>
    <col min="9428" max="9428" width="9.140625" style="3" bestFit="1" customWidth="1"/>
    <col min="9429" max="9429" width="16" style="3" bestFit="1" customWidth="1"/>
    <col min="9430" max="9430" width="9" style="3" bestFit="1" customWidth="1"/>
    <col min="9431" max="9431" width="7.85546875" style="3" bestFit="1" customWidth="1"/>
    <col min="9432" max="9432" width="11.7109375" style="3" bestFit="1" customWidth="1"/>
    <col min="9433" max="9433" width="14.28515625" style="3" customWidth="1"/>
    <col min="9434" max="9434" width="11.7109375" style="3" bestFit="1" customWidth="1"/>
    <col min="9435" max="9435" width="14.140625" style="3" bestFit="1" customWidth="1"/>
    <col min="9436" max="9436" width="16.7109375" style="3" customWidth="1"/>
    <col min="9437" max="9437" width="16.5703125" style="3" customWidth="1"/>
    <col min="9438" max="9439" width="7.85546875" style="3" bestFit="1" customWidth="1"/>
    <col min="9440" max="9440" width="8" style="3" bestFit="1" customWidth="1"/>
    <col min="9441" max="9442" width="7.85546875" style="3" bestFit="1" customWidth="1"/>
    <col min="9443" max="9443" width="9.7109375" style="3" customWidth="1"/>
    <col min="9444" max="9444" width="12.85546875" style="3" customWidth="1"/>
    <col min="9445" max="9681" width="9.140625" style="3"/>
    <col min="9682" max="9682" width="9" style="3" bestFit="1" customWidth="1"/>
    <col min="9683" max="9683" width="9.85546875" style="3" bestFit="1" customWidth="1"/>
    <col min="9684" max="9684" width="9.140625" style="3" bestFit="1" customWidth="1"/>
    <col min="9685" max="9685" width="16" style="3" bestFit="1" customWidth="1"/>
    <col min="9686" max="9686" width="9" style="3" bestFit="1" customWidth="1"/>
    <col min="9687" max="9687" width="7.85546875" style="3" bestFit="1" customWidth="1"/>
    <col min="9688" max="9688" width="11.7109375" style="3" bestFit="1" customWidth="1"/>
    <col min="9689" max="9689" width="14.28515625" style="3" customWidth="1"/>
    <col min="9690" max="9690" width="11.7109375" style="3" bestFit="1" customWidth="1"/>
    <col min="9691" max="9691" width="14.140625" style="3" bestFit="1" customWidth="1"/>
    <col min="9692" max="9692" width="16.7109375" style="3" customWidth="1"/>
    <col min="9693" max="9693" width="16.5703125" style="3" customWidth="1"/>
    <col min="9694" max="9695" width="7.85546875" style="3" bestFit="1" customWidth="1"/>
    <col min="9696" max="9696" width="8" style="3" bestFit="1" customWidth="1"/>
    <col min="9697" max="9698" width="7.85546875" style="3" bestFit="1" customWidth="1"/>
    <col min="9699" max="9699" width="9.7109375" style="3" customWidth="1"/>
    <col min="9700" max="9700" width="12.85546875" style="3" customWidth="1"/>
    <col min="9701" max="9937" width="9.140625" style="3"/>
    <col min="9938" max="9938" width="9" style="3" bestFit="1" customWidth="1"/>
    <col min="9939" max="9939" width="9.85546875" style="3" bestFit="1" customWidth="1"/>
    <col min="9940" max="9940" width="9.140625" style="3" bestFit="1" customWidth="1"/>
    <col min="9941" max="9941" width="16" style="3" bestFit="1" customWidth="1"/>
    <col min="9942" max="9942" width="9" style="3" bestFit="1" customWidth="1"/>
    <col min="9943" max="9943" width="7.85546875" style="3" bestFit="1" customWidth="1"/>
    <col min="9944" max="9944" width="11.7109375" style="3" bestFit="1" customWidth="1"/>
    <col min="9945" max="9945" width="14.28515625" style="3" customWidth="1"/>
    <col min="9946" max="9946" width="11.7109375" style="3" bestFit="1" customWidth="1"/>
    <col min="9947" max="9947" width="14.140625" style="3" bestFit="1" customWidth="1"/>
    <col min="9948" max="9948" width="16.7109375" style="3" customWidth="1"/>
    <col min="9949" max="9949" width="16.5703125" style="3" customWidth="1"/>
    <col min="9950" max="9951" width="7.85546875" style="3" bestFit="1" customWidth="1"/>
    <col min="9952" max="9952" width="8" style="3" bestFit="1" customWidth="1"/>
    <col min="9953" max="9954" width="7.85546875" style="3" bestFit="1" customWidth="1"/>
    <col min="9955" max="9955" width="9.7109375" style="3" customWidth="1"/>
    <col min="9956" max="9956" width="12.85546875" style="3" customWidth="1"/>
    <col min="9957" max="10193" width="9.140625" style="3"/>
    <col min="10194" max="10194" width="9" style="3" bestFit="1" customWidth="1"/>
    <col min="10195" max="10195" width="9.85546875" style="3" bestFit="1" customWidth="1"/>
    <col min="10196" max="10196" width="9.140625" style="3" bestFit="1" customWidth="1"/>
    <col min="10197" max="10197" width="16" style="3" bestFit="1" customWidth="1"/>
    <col min="10198" max="10198" width="9" style="3" bestFit="1" customWidth="1"/>
    <col min="10199" max="10199" width="7.85546875" style="3" bestFit="1" customWidth="1"/>
    <col min="10200" max="10200" width="11.7109375" style="3" bestFit="1" customWidth="1"/>
    <col min="10201" max="10201" width="14.28515625" style="3" customWidth="1"/>
    <col min="10202" max="10202" width="11.7109375" style="3" bestFit="1" customWidth="1"/>
    <col min="10203" max="10203" width="14.140625" style="3" bestFit="1" customWidth="1"/>
    <col min="10204" max="10204" width="16.7109375" style="3" customWidth="1"/>
    <col min="10205" max="10205" width="16.5703125" style="3" customWidth="1"/>
    <col min="10206" max="10207" width="7.85546875" style="3" bestFit="1" customWidth="1"/>
    <col min="10208" max="10208" width="8" style="3" bestFit="1" customWidth="1"/>
    <col min="10209" max="10210" width="7.85546875" style="3" bestFit="1" customWidth="1"/>
    <col min="10211" max="10211" width="9.7109375" style="3" customWidth="1"/>
    <col min="10212" max="10212" width="12.85546875" style="3" customWidth="1"/>
    <col min="10213" max="10449" width="9.140625" style="3"/>
    <col min="10450" max="10450" width="9" style="3" bestFit="1" customWidth="1"/>
    <col min="10451" max="10451" width="9.85546875" style="3" bestFit="1" customWidth="1"/>
    <col min="10452" max="10452" width="9.140625" style="3" bestFit="1" customWidth="1"/>
    <col min="10453" max="10453" width="16" style="3" bestFit="1" customWidth="1"/>
    <col min="10454" max="10454" width="9" style="3" bestFit="1" customWidth="1"/>
    <col min="10455" max="10455" width="7.85546875" style="3" bestFit="1" customWidth="1"/>
    <col min="10456" max="10456" width="11.7109375" style="3" bestFit="1" customWidth="1"/>
    <col min="10457" max="10457" width="14.28515625" style="3" customWidth="1"/>
    <col min="10458" max="10458" width="11.7109375" style="3" bestFit="1" customWidth="1"/>
    <col min="10459" max="10459" width="14.140625" style="3" bestFit="1" customWidth="1"/>
    <col min="10460" max="10460" width="16.7109375" style="3" customWidth="1"/>
    <col min="10461" max="10461" width="16.5703125" style="3" customWidth="1"/>
    <col min="10462" max="10463" width="7.85546875" style="3" bestFit="1" customWidth="1"/>
    <col min="10464" max="10464" width="8" style="3" bestFit="1" customWidth="1"/>
    <col min="10465" max="10466" width="7.85546875" style="3" bestFit="1" customWidth="1"/>
    <col min="10467" max="10467" width="9.7109375" style="3" customWidth="1"/>
    <col min="10468" max="10468" width="12.85546875" style="3" customWidth="1"/>
    <col min="10469" max="10705" width="9.140625" style="3"/>
    <col min="10706" max="10706" width="9" style="3" bestFit="1" customWidth="1"/>
    <col min="10707" max="10707" width="9.85546875" style="3" bestFit="1" customWidth="1"/>
    <col min="10708" max="10708" width="9.140625" style="3" bestFit="1" customWidth="1"/>
    <col min="10709" max="10709" width="16" style="3" bestFit="1" customWidth="1"/>
    <col min="10710" max="10710" width="9" style="3" bestFit="1" customWidth="1"/>
    <col min="10711" max="10711" width="7.85546875" style="3" bestFit="1" customWidth="1"/>
    <col min="10712" max="10712" width="11.7109375" style="3" bestFit="1" customWidth="1"/>
    <col min="10713" max="10713" width="14.28515625" style="3" customWidth="1"/>
    <col min="10714" max="10714" width="11.7109375" style="3" bestFit="1" customWidth="1"/>
    <col min="10715" max="10715" width="14.140625" style="3" bestFit="1" customWidth="1"/>
    <col min="10716" max="10716" width="16.7109375" style="3" customWidth="1"/>
    <col min="10717" max="10717" width="16.5703125" style="3" customWidth="1"/>
    <col min="10718" max="10719" width="7.85546875" style="3" bestFit="1" customWidth="1"/>
    <col min="10720" max="10720" width="8" style="3" bestFit="1" customWidth="1"/>
    <col min="10721" max="10722" width="7.85546875" style="3" bestFit="1" customWidth="1"/>
    <col min="10723" max="10723" width="9.7109375" style="3" customWidth="1"/>
    <col min="10724" max="10724" width="12.85546875" style="3" customWidth="1"/>
    <col min="10725" max="10961" width="9.140625" style="3"/>
    <col min="10962" max="10962" width="9" style="3" bestFit="1" customWidth="1"/>
    <col min="10963" max="10963" width="9.85546875" style="3" bestFit="1" customWidth="1"/>
    <col min="10964" max="10964" width="9.140625" style="3" bestFit="1" customWidth="1"/>
    <col min="10965" max="10965" width="16" style="3" bestFit="1" customWidth="1"/>
    <col min="10966" max="10966" width="9" style="3" bestFit="1" customWidth="1"/>
    <col min="10967" max="10967" width="7.85546875" style="3" bestFit="1" customWidth="1"/>
    <col min="10968" max="10968" width="11.7109375" style="3" bestFit="1" customWidth="1"/>
    <col min="10969" max="10969" width="14.28515625" style="3" customWidth="1"/>
    <col min="10970" max="10970" width="11.7109375" style="3" bestFit="1" customWidth="1"/>
    <col min="10971" max="10971" width="14.140625" style="3" bestFit="1" customWidth="1"/>
    <col min="10972" max="10972" width="16.7109375" style="3" customWidth="1"/>
    <col min="10973" max="10973" width="16.5703125" style="3" customWidth="1"/>
    <col min="10974" max="10975" width="7.85546875" style="3" bestFit="1" customWidth="1"/>
    <col min="10976" max="10976" width="8" style="3" bestFit="1" customWidth="1"/>
    <col min="10977" max="10978" width="7.85546875" style="3" bestFit="1" customWidth="1"/>
    <col min="10979" max="10979" width="9.7109375" style="3" customWidth="1"/>
    <col min="10980" max="10980" width="12.85546875" style="3" customWidth="1"/>
    <col min="10981" max="11217" width="9.140625" style="3"/>
    <col min="11218" max="11218" width="9" style="3" bestFit="1" customWidth="1"/>
    <col min="11219" max="11219" width="9.85546875" style="3" bestFit="1" customWidth="1"/>
    <col min="11220" max="11220" width="9.140625" style="3" bestFit="1" customWidth="1"/>
    <col min="11221" max="11221" width="16" style="3" bestFit="1" customWidth="1"/>
    <col min="11222" max="11222" width="9" style="3" bestFit="1" customWidth="1"/>
    <col min="11223" max="11223" width="7.85546875" style="3" bestFit="1" customWidth="1"/>
    <col min="11224" max="11224" width="11.7109375" style="3" bestFit="1" customWidth="1"/>
    <col min="11225" max="11225" width="14.28515625" style="3" customWidth="1"/>
    <col min="11226" max="11226" width="11.7109375" style="3" bestFit="1" customWidth="1"/>
    <col min="11227" max="11227" width="14.140625" style="3" bestFit="1" customWidth="1"/>
    <col min="11228" max="11228" width="16.7109375" style="3" customWidth="1"/>
    <col min="11229" max="11229" width="16.5703125" style="3" customWidth="1"/>
    <col min="11230" max="11231" width="7.85546875" style="3" bestFit="1" customWidth="1"/>
    <col min="11232" max="11232" width="8" style="3" bestFit="1" customWidth="1"/>
    <col min="11233" max="11234" width="7.85546875" style="3" bestFit="1" customWidth="1"/>
    <col min="11235" max="11235" width="9.7109375" style="3" customWidth="1"/>
    <col min="11236" max="11236" width="12.85546875" style="3" customWidth="1"/>
    <col min="11237" max="11473" width="9.140625" style="3"/>
    <col min="11474" max="11474" width="9" style="3" bestFit="1" customWidth="1"/>
    <col min="11475" max="11475" width="9.85546875" style="3" bestFit="1" customWidth="1"/>
    <col min="11476" max="11476" width="9.140625" style="3" bestFit="1" customWidth="1"/>
    <col min="11477" max="11477" width="16" style="3" bestFit="1" customWidth="1"/>
    <col min="11478" max="11478" width="9" style="3" bestFit="1" customWidth="1"/>
    <col min="11479" max="11479" width="7.85546875" style="3" bestFit="1" customWidth="1"/>
    <col min="11480" max="11480" width="11.7109375" style="3" bestFit="1" customWidth="1"/>
    <col min="11481" max="11481" width="14.28515625" style="3" customWidth="1"/>
    <col min="11482" max="11482" width="11.7109375" style="3" bestFit="1" customWidth="1"/>
    <col min="11483" max="11483" width="14.140625" style="3" bestFit="1" customWidth="1"/>
    <col min="11484" max="11484" width="16.7109375" style="3" customWidth="1"/>
    <col min="11485" max="11485" width="16.5703125" style="3" customWidth="1"/>
    <col min="11486" max="11487" width="7.85546875" style="3" bestFit="1" customWidth="1"/>
    <col min="11488" max="11488" width="8" style="3" bestFit="1" customWidth="1"/>
    <col min="11489" max="11490" width="7.85546875" style="3" bestFit="1" customWidth="1"/>
    <col min="11491" max="11491" width="9.7109375" style="3" customWidth="1"/>
    <col min="11492" max="11492" width="12.85546875" style="3" customWidth="1"/>
    <col min="11493" max="11729" width="9.140625" style="3"/>
    <col min="11730" max="11730" width="9" style="3" bestFit="1" customWidth="1"/>
    <col min="11731" max="11731" width="9.85546875" style="3" bestFit="1" customWidth="1"/>
    <col min="11732" max="11732" width="9.140625" style="3" bestFit="1" customWidth="1"/>
    <col min="11733" max="11733" width="16" style="3" bestFit="1" customWidth="1"/>
    <col min="11734" max="11734" width="9" style="3" bestFit="1" customWidth="1"/>
    <col min="11735" max="11735" width="7.85546875" style="3" bestFit="1" customWidth="1"/>
    <col min="11736" max="11736" width="11.7109375" style="3" bestFit="1" customWidth="1"/>
    <col min="11737" max="11737" width="14.28515625" style="3" customWidth="1"/>
    <col min="11738" max="11738" width="11.7109375" style="3" bestFit="1" customWidth="1"/>
    <col min="11739" max="11739" width="14.140625" style="3" bestFit="1" customWidth="1"/>
    <col min="11740" max="11740" width="16.7109375" style="3" customWidth="1"/>
    <col min="11741" max="11741" width="16.5703125" style="3" customWidth="1"/>
    <col min="11742" max="11743" width="7.85546875" style="3" bestFit="1" customWidth="1"/>
    <col min="11744" max="11744" width="8" style="3" bestFit="1" customWidth="1"/>
    <col min="11745" max="11746" width="7.85546875" style="3" bestFit="1" customWidth="1"/>
    <col min="11747" max="11747" width="9.7109375" style="3" customWidth="1"/>
    <col min="11748" max="11748" width="12.85546875" style="3" customWidth="1"/>
    <col min="11749" max="11985" width="9.140625" style="3"/>
    <col min="11986" max="11986" width="9" style="3" bestFit="1" customWidth="1"/>
    <col min="11987" max="11987" width="9.85546875" style="3" bestFit="1" customWidth="1"/>
    <col min="11988" max="11988" width="9.140625" style="3" bestFit="1" customWidth="1"/>
    <col min="11989" max="11989" width="16" style="3" bestFit="1" customWidth="1"/>
    <col min="11990" max="11990" width="9" style="3" bestFit="1" customWidth="1"/>
    <col min="11991" max="11991" width="7.85546875" style="3" bestFit="1" customWidth="1"/>
    <col min="11992" max="11992" width="11.7109375" style="3" bestFit="1" customWidth="1"/>
    <col min="11993" max="11993" width="14.28515625" style="3" customWidth="1"/>
    <col min="11994" max="11994" width="11.7109375" style="3" bestFit="1" customWidth="1"/>
    <col min="11995" max="11995" width="14.140625" style="3" bestFit="1" customWidth="1"/>
    <col min="11996" max="11996" width="16.7109375" style="3" customWidth="1"/>
    <col min="11997" max="11997" width="16.5703125" style="3" customWidth="1"/>
    <col min="11998" max="11999" width="7.85546875" style="3" bestFit="1" customWidth="1"/>
    <col min="12000" max="12000" width="8" style="3" bestFit="1" customWidth="1"/>
    <col min="12001" max="12002" width="7.85546875" style="3" bestFit="1" customWidth="1"/>
    <col min="12003" max="12003" width="9.7109375" style="3" customWidth="1"/>
    <col min="12004" max="12004" width="12.85546875" style="3" customWidth="1"/>
    <col min="12005" max="12241" width="9.140625" style="3"/>
    <col min="12242" max="12242" width="9" style="3" bestFit="1" customWidth="1"/>
    <col min="12243" max="12243" width="9.85546875" style="3" bestFit="1" customWidth="1"/>
    <col min="12244" max="12244" width="9.140625" style="3" bestFit="1" customWidth="1"/>
    <col min="12245" max="12245" width="16" style="3" bestFit="1" customWidth="1"/>
    <col min="12246" max="12246" width="9" style="3" bestFit="1" customWidth="1"/>
    <col min="12247" max="12247" width="7.85546875" style="3" bestFit="1" customWidth="1"/>
    <col min="12248" max="12248" width="11.7109375" style="3" bestFit="1" customWidth="1"/>
    <col min="12249" max="12249" width="14.28515625" style="3" customWidth="1"/>
    <col min="12250" max="12250" width="11.7109375" style="3" bestFit="1" customWidth="1"/>
    <col min="12251" max="12251" width="14.140625" style="3" bestFit="1" customWidth="1"/>
    <col min="12252" max="12252" width="16.7109375" style="3" customWidth="1"/>
    <col min="12253" max="12253" width="16.5703125" style="3" customWidth="1"/>
    <col min="12254" max="12255" width="7.85546875" style="3" bestFit="1" customWidth="1"/>
    <col min="12256" max="12256" width="8" style="3" bestFit="1" customWidth="1"/>
    <col min="12257" max="12258" width="7.85546875" style="3" bestFit="1" customWidth="1"/>
    <col min="12259" max="12259" width="9.7109375" style="3" customWidth="1"/>
    <col min="12260" max="12260" width="12.85546875" style="3" customWidth="1"/>
    <col min="12261" max="12497" width="9.140625" style="3"/>
    <col min="12498" max="12498" width="9" style="3" bestFit="1" customWidth="1"/>
    <col min="12499" max="12499" width="9.85546875" style="3" bestFit="1" customWidth="1"/>
    <col min="12500" max="12500" width="9.140625" style="3" bestFit="1" customWidth="1"/>
    <col min="12501" max="12501" width="16" style="3" bestFit="1" customWidth="1"/>
    <col min="12502" max="12502" width="9" style="3" bestFit="1" customWidth="1"/>
    <col min="12503" max="12503" width="7.85546875" style="3" bestFit="1" customWidth="1"/>
    <col min="12504" max="12504" width="11.7109375" style="3" bestFit="1" customWidth="1"/>
    <col min="12505" max="12505" width="14.28515625" style="3" customWidth="1"/>
    <col min="12506" max="12506" width="11.7109375" style="3" bestFit="1" customWidth="1"/>
    <col min="12507" max="12507" width="14.140625" style="3" bestFit="1" customWidth="1"/>
    <col min="12508" max="12508" width="16.7109375" style="3" customWidth="1"/>
    <col min="12509" max="12509" width="16.5703125" style="3" customWidth="1"/>
    <col min="12510" max="12511" width="7.85546875" style="3" bestFit="1" customWidth="1"/>
    <col min="12512" max="12512" width="8" style="3" bestFit="1" customWidth="1"/>
    <col min="12513" max="12514" width="7.85546875" style="3" bestFit="1" customWidth="1"/>
    <col min="12515" max="12515" width="9.7109375" style="3" customWidth="1"/>
    <col min="12516" max="12516" width="12.85546875" style="3" customWidth="1"/>
    <col min="12517" max="12753" width="9.140625" style="3"/>
    <col min="12754" max="12754" width="9" style="3" bestFit="1" customWidth="1"/>
    <col min="12755" max="12755" width="9.85546875" style="3" bestFit="1" customWidth="1"/>
    <col min="12756" max="12756" width="9.140625" style="3" bestFit="1" customWidth="1"/>
    <col min="12757" max="12757" width="16" style="3" bestFit="1" customWidth="1"/>
    <col min="12758" max="12758" width="9" style="3" bestFit="1" customWidth="1"/>
    <col min="12759" max="12759" width="7.85546875" style="3" bestFit="1" customWidth="1"/>
    <col min="12760" max="12760" width="11.7109375" style="3" bestFit="1" customWidth="1"/>
    <col min="12761" max="12761" width="14.28515625" style="3" customWidth="1"/>
    <col min="12762" max="12762" width="11.7109375" style="3" bestFit="1" customWidth="1"/>
    <col min="12763" max="12763" width="14.140625" style="3" bestFit="1" customWidth="1"/>
    <col min="12764" max="12764" width="16.7109375" style="3" customWidth="1"/>
    <col min="12765" max="12765" width="16.5703125" style="3" customWidth="1"/>
    <col min="12766" max="12767" width="7.85546875" style="3" bestFit="1" customWidth="1"/>
    <col min="12768" max="12768" width="8" style="3" bestFit="1" customWidth="1"/>
    <col min="12769" max="12770" width="7.85546875" style="3" bestFit="1" customWidth="1"/>
    <col min="12771" max="12771" width="9.7109375" style="3" customWidth="1"/>
    <col min="12772" max="12772" width="12.85546875" style="3" customWidth="1"/>
    <col min="12773" max="13009" width="9.140625" style="3"/>
    <col min="13010" max="13010" width="9" style="3" bestFit="1" customWidth="1"/>
    <col min="13011" max="13011" width="9.85546875" style="3" bestFit="1" customWidth="1"/>
    <col min="13012" max="13012" width="9.140625" style="3" bestFit="1" customWidth="1"/>
    <col min="13013" max="13013" width="16" style="3" bestFit="1" customWidth="1"/>
    <col min="13014" max="13014" width="9" style="3" bestFit="1" customWidth="1"/>
    <col min="13015" max="13015" width="7.85546875" style="3" bestFit="1" customWidth="1"/>
    <col min="13016" max="13016" width="11.7109375" style="3" bestFit="1" customWidth="1"/>
    <col min="13017" max="13017" width="14.28515625" style="3" customWidth="1"/>
    <col min="13018" max="13018" width="11.7109375" style="3" bestFit="1" customWidth="1"/>
    <col min="13019" max="13019" width="14.140625" style="3" bestFit="1" customWidth="1"/>
    <col min="13020" max="13020" width="16.7109375" style="3" customWidth="1"/>
    <col min="13021" max="13021" width="16.5703125" style="3" customWidth="1"/>
    <col min="13022" max="13023" width="7.85546875" style="3" bestFit="1" customWidth="1"/>
    <col min="13024" max="13024" width="8" style="3" bestFit="1" customWidth="1"/>
    <col min="13025" max="13026" width="7.85546875" style="3" bestFit="1" customWidth="1"/>
    <col min="13027" max="13027" width="9.7109375" style="3" customWidth="1"/>
    <col min="13028" max="13028" width="12.85546875" style="3" customWidth="1"/>
    <col min="13029" max="13265" width="9.140625" style="3"/>
    <col min="13266" max="13266" width="9" style="3" bestFit="1" customWidth="1"/>
    <col min="13267" max="13267" width="9.85546875" style="3" bestFit="1" customWidth="1"/>
    <col min="13268" max="13268" width="9.140625" style="3" bestFit="1" customWidth="1"/>
    <col min="13269" max="13269" width="16" style="3" bestFit="1" customWidth="1"/>
    <col min="13270" max="13270" width="9" style="3" bestFit="1" customWidth="1"/>
    <col min="13271" max="13271" width="7.85546875" style="3" bestFit="1" customWidth="1"/>
    <col min="13272" max="13272" width="11.7109375" style="3" bestFit="1" customWidth="1"/>
    <col min="13273" max="13273" width="14.28515625" style="3" customWidth="1"/>
    <col min="13274" max="13274" width="11.7109375" style="3" bestFit="1" customWidth="1"/>
    <col min="13275" max="13275" width="14.140625" style="3" bestFit="1" customWidth="1"/>
    <col min="13276" max="13276" width="16.7109375" style="3" customWidth="1"/>
    <col min="13277" max="13277" width="16.5703125" style="3" customWidth="1"/>
    <col min="13278" max="13279" width="7.85546875" style="3" bestFit="1" customWidth="1"/>
    <col min="13280" max="13280" width="8" style="3" bestFit="1" customWidth="1"/>
    <col min="13281" max="13282" width="7.85546875" style="3" bestFit="1" customWidth="1"/>
    <col min="13283" max="13283" width="9.7109375" style="3" customWidth="1"/>
    <col min="13284" max="13284" width="12.85546875" style="3" customWidth="1"/>
    <col min="13285" max="13521" width="9.140625" style="3"/>
    <col min="13522" max="13522" width="9" style="3" bestFit="1" customWidth="1"/>
    <col min="13523" max="13523" width="9.85546875" style="3" bestFit="1" customWidth="1"/>
    <col min="13524" max="13524" width="9.140625" style="3" bestFit="1" customWidth="1"/>
    <col min="13525" max="13525" width="16" style="3" bestFit="1" customWidth="1"/>
    <col min="13526" max="13526" width="9" style="3" bestFit="1" customWidth="1"/>
    <col min="13527" max="13527" width="7.85546875" style="3" bestFit="1" customWidth="1"/>
    <col min="13528" max="13528" width="11.7109375" style="3" bestFit="1" customWidth="1"/>
    <col min="13529" max="13529" width="14.28515625" style="3" customWidth="1"/>
    <col min="13530" max="13530" width="11.7109375" style="3" bestFit="1" customWidth="1"/>
    <col min="13531" max="13531" width="14.140625" style="3" bestFit="1" customWidth="1"/>
    <col min="13532" max="13532" width="16.7109375" style="3" customWidth="1"/>
    <col min="13533" max="13533" width="16.5703125" style="3" customWidth="1"/>
    <col min="13534" max="13535" width="7.85546875" style="3" bestFit="1" customWidth="1"/>
    <col min="13536" max="13536" width="8" style="3" bestFit="1" customWidth="1"/>
    <col min="13537" max="13538" width="7.85546875" style="3" bestFit="1" customWidth="1"/>
    <col min="13539" max="13539" width="9.7109375" style="3" customWidth="1"/>
    <col min="13540" max="13540" width="12.85546875" style="3" customWidth="1"/>
    <col min="13541" max="13777" width="9.140625" style="3"/>
    <col min="13778" max="13778" width="9" style="3" bestFit="1" customWidth="1"/>
    <col min="13779" max="13779" width="9.85546875" style="3" bestFit="1" customWidth="1"/>
    <col min="13780" max="13780" width="9.140625" style="3" bestFit="1" customWidth="1"/>
    <col min="13781" max="13781" width="16" style="3" bestFit="1" customWidth="1"/>
    <col min="13782" max="13782" width="9" style="3" bestFit="1" customWidth="1"/>
    <col min="13783" max="13783" width="7.85546875" style="3" bestFit="1" customWidth="1"/>
    <col min="13784" max="13784" width="11.7109375" style="3" bestFit="1" customWidth="1"/>
    <col min="13785" max="13785" width="14.28515625" style="3" customWidth="1"/>
    <col min="13786" max="13786" width="11.7109375" style="3" bestFit="1" customWidth="1"/>
    <col min="13787" max="13787" width="14.140625" style="3" bestFit="1" customWidth="1"/>
    <col min="13788" max="13788" width="16.7109375" style="3" customWidth="1"/>
    <col min="13789" max="13789" width="16.5703125" style="3" customWidth="1"/>
    <col min="13790" max="13791" width="7.85546875" style="3" bestFit="1" customWidth="1"/>
    <col min="13792" max="13792" width="8" style="3" bestFit="1" customWidth="1"/>
    <col min="13793" max="13794" width="7.85546875" style="3" bestFit="1" customWidth="1"/>
    <col min="13795" max="13795" width="9.7109375" style="3" customWidth="1"/>
    <col min="13796" max="13796" width="12.85546875" style="3" customWidth="1"/>
    <col min="13797" max="14033" width="9.140625" style="3"/>
    <col min="14034" max="14034" width="9" style="3" bestFit="1" customWidth="1"/>
    <col min="14035" max="14035" width="9.85546875" style="3" bestFit="1" customWidth="1"/>
    <col min="14036" max="14036" width="9.140625" style="3" bestFit="1" customWidth="1"/>
    <col min="14037" max="14037" width="16" style="3" bestFit="1" customWidth="1"/>
    <col min="14038" max="14038" width="9" style="3" bestFit="1" customWidth="1"/>
    <col min="14039" max="14039" width="7.85546875" style="3" bestFit="1" customWidth="1"/>
    <col min="14040" max="14040" width="11.7109375" style="3" bestFit="1" customWidth="1"/>
    <col min="14041" max="14041" width="14.28515625" style="3" customWidth="1"/>
    <col min="14042" max="14042" width="11.7109375" style="3" bestFit="1" customWidth="1"/>
    <col min="14043" max="14043" width="14.140625" style="3" bestFit="1" customWidth="1"/>
    <col min="14044" max="14044" width="16.7109375" style="3" customWidth="1"/>
    <col min="14045" max="14045" width="16.5703125" style="3" customWidth="1"/>
    <col min="14046" max="14047" width="7.85546875" style="3" bestFit="1" customWidth="1"/>
    <col min="14048" max="14048" width="8" style="3" bestFit="1" customWidth="1"/>
    <col min="14049" max="14050" width="7.85546875" style="3" bestFit="1" customWidth="1"/>
    <col min="14051" max="14051" width="9.7109375" style="3" customWidth="1"/>
    <col min="14052" max="14052" width="12.85546875" style="3" customWidth="1"/>
    <col min="14053" max="14289" width="9.140625" style="3"/>
    <col min="14290" max="14290" width="9" style="3" bestFit="1" customWidth="1"/>
    <col min="14291" max="14291" width="9.85546875" style="3" bestFit="1" customWidth="1"/>
    <col min="14292" max="14292" width="9.140625" style="3" bestFit="1" customWidth="1"/>
    <col min="14293" max="14293" width="16" style="3" bestFit="1" customWidth="1"/>
    <col min="14294" max="14294" width="9" style="3" bestFit="1" customWidth="1"/>
    <col min="14295" max="14295" width="7.85546875" style="3" bestFit="1" customWidth="1"/>
    <col min="14296" max="14296" width="11.7109375" style="3" bestFit="1" customWidth="1"/>
    <col min="14297" max="14297" width="14.28515625" style="3" customWidth="1"/>
    <col min="14298" max="14298" width="11.7109375" style="3" bestFit="1" customWidth="1"/>
    <col min="14299" max="14299" width="14.140625" style="3" bestFit="1" customWidth="1"/>
    <col min="14300" max="14300" width="16.7109375" style="3" customWidth="1"/>
    <col min="14301" max="14301" width="16.5703125" style="3" customWidth="1"/>
    <col min="14302" max="14303" width="7.85546875" style="3" bestFit="1" customWidth="1"/>
    <col min="14304" max="14304" width="8" style="3" bestFit="1" customWidth="1"/>
    <col min="14305" max="14306" width="7.85546875" style="3" bestFit="1" customWidth="1"/>
    <col min="14307" max="14307" width="9.7109375" style="3" customWidth="1"/>
    <col min="14308" max="14308" width="12.85546875" style="3" customWidth="1"/>
    <col min="14309" max="14545" width="9.140625" style="3"/>
    <col min="14546" max="14546" width="9" style="3" bestFit="1" customWidth="1"/>
    <col min="14547" max="14547" width="9.85546875" style="3" bestFit="1" customWidth="1"/>
    <col min="14548" max="14548" width="9.140625" style="3" bestFit="1" customWidth="1"/>
    <col min="14549" max="14549" width="16" style="3" bestFit="1" customWidth="1"/>
    <col min="14550" max="14550" width="9" style="3" bestFit="1" customWidth="1"/>
    <col min="14551" max="14551" width="7.85546875" style="3" bestFit="1" customWidth="1"/>
    <col min="14552" max="14552" width="11.7109375" style="3" bestFit="1" customWidth="1"/>
    <col min="14553" max="14553" width="14.28515625" style="3" customWidth="1"/>
    <col min="14554" max="14554" width="11.7109375" style="3" bestFit="1" customWidth="1"/>
    <col min="14555" max="14555" width="14.140625" style="3" bestFit="1" customWidth="1"/>
    <col min="14556" max="14556" width="16.7109375" style="3" customWidth="1"/>
    <col min="14557" max="14557" width="16.5703125" style="3" customWidth="1"/>
    <col min="14558" max="14559" width="7.85546875" style="3" bestFit="1" customWidth="1"/>
    <col min="14560" max="14560" width="8" style="3" bestFit="1" customWidth="1"/>
    <col min="14561" max="14562" width="7.85546875" style="3" bestFit="1" customWidth="1"/>
    <col min="14563" max="14563" width="9.7109375" style="3" customWidth="1"/>
    <col min="14564" max="14564" width="12.85546875" style="3" customWidth="1"/>
    <col min="14565" max="14801" width="9.140625" style="3"/>
    <col min="14802" max="14802" width="9" style="3" bestFit="1" customWidth="1"/>
    <col min="14803" max="14803" width="9.85546875" style="3" bestFit="1" customWidth="1"/>
    <col min="14804" max="14804" width="9.140625" style="3" bestFit="1" customWidth="1"/>
    <col min="14805" max="14805" width="16" style="3" bestFit="1" customWidth="1"/>
    <col min="14806" max="14806" width="9" style="3" bestFit="1" customWidth="1"/>
    <col min="14807" max="14807" width="7.85546875" style="3" bestFit="1" customWidth="1"/>
    <col min="14808" max="14808" width="11.7109375" style="3" bestFit="1" customWidth="1"/>
    <col min="14809" max="14809" width="14.28515625" style="3" customWidth="1"/>
    <col min="14810" max="14810" width="11.7109375" style="3" bestFit="1" customWidth="1"/>
    <col min="14811" max="14811" width="14.140625" style="3" bestFit="1" customWidth="1"/>
    <col min="14812" max="14812" width="16.7109375" style="3" customWidth="1"/>
    <col min="14813" max="14813" width="16.5703125" style="3" customWidth="1"/>
    <col min="14814" max="14815" width="7.85546875" style="3" bestFit="1" customWidth="1"/>
    <col min="14816" max="14816" width="8" style="3" bestFit="1" customWidth="1"/>
    <col min="14817" max="14818" width="7.85546875" style="3" bestFit="1" customWidth="1"/>
    <col min="14819" max="14819" width="9.7109375" style="3" customWidth="1"/>
    <col min="14820" max="14820" width="12.85546875" style="3" customWidth="1"/>
    <col min="14821" max="15057" width="9.140625" style="3"/>
    <col min="15058" max="15058" width="9" style="3" bestFit="1" customWidth="1"/>
    <col min="15059" max="15059" width="9.85546875" style="3" bestFit="1" customWidth="1"/>
    <col min="15060" max="15060" width="9.140625" style="3" bestFit="1" customWidth="1"/>
    <col min="15061" max="15061" width="16" style="3" bestFit="1" customWidth="1"/>
    <col min="15062" max="15062" width="9" style="3" bestFit="1" customWidth="1"/>
    <col min="15063" max="15063" width="7.85546875" style="3" bestFit="1" customWidth="1"/>
    <col min="15064" max="15064" width="11.7109375" style="3" bestFit="1" customWidth="1"/>
    <col min="15065" max="15065" width="14.28515625" style="3" customWidth="1"/>
    <col min="15066" max="15066" width="11.7109375" style="3" bestFit="1" customWidth="1"/>
    <col min="15067" max="15067" width="14.140625" style="3" bestFit="1" customWidth="1"/>
    <col min="15068" max="15068" width="16.7109375" style="3" customWidth="1"/>
    <col min="15069" max="15069" width="16.5703125" style="3" customWidth="1"/>
    <col min="15070" max="15071" width="7.85546875" style="3" bestFit="1" customWidth="1"/>
    <col min="15072" max="15072" width="8" style="3" bestFit="1" customWidth="1"/>
    <col min="15073" max="15074" width="7.85546875" style="3" bestFit="1" customWidth="1"/>
    <col min="15075" max="15075" width="9.7109375" style="3" customWidth="1"/>
    <col min="15076" max="15076" width="12.85546875" style="3" customWidth="1"/>
    <col min="15077" max="15313" width="9.140625" style="3"/>
    <col min="15314" max="15314" width="9" style="3" bestFit="1" customWidth="1"/>
    <col min="15315" max="15315" width="9.85546875" style="3" bestFit="1" customWidth="1"/>
    <col min="15316" max="15316" width="9.140625" style="3" bestFit="1" customWidth="1"/>
    <col min="15317" max="15317" width="16" style="3" bestFit="1" customWidth="1"/>
    <col min="15318" max="15318" width="9" style="3" bestFit="1" customWidth="1"/>
    <col min="15319" max="15319" width="7.85546875" style="3" bestFit="1" customWidth="1"/>
    <col min="15320" max="15320" width="11.7109375" style="3" bestFit="1" customWidth="1"/>
    <col min="15321" max="15321" width="14.28515625" style="3" customWidth="1"/>
    <col min="15322" max="15322" width="11.7109375" style="3" bestFit="1" customWidth="1"/>
    <col min="15323" max="15323" width="14.140625" style="3" bestFit="1" customWidth="1"/>
    <col min="15324" max="15324" width="16.7109375" style="3" customWidth="1"/>
    <col min="15325" max="15325" width="16.5703125" style="3" customWidth="1"/>
    <col min="15326" max="15327" width="7.85546875" style="3" bestFit="1" customWidth="1"/>
    <col min="15328" max="15328" width="8" style="3" bestFit="1" customWidth="1"/>
    <col min="15329" max="15330" width="7.85546875" style="3" bestFit="1" customWidth="1"/>
    <col min="15331" max="15331" width="9.7109375" style="3" customWidth="1"/>
    <col min="15332" max="15332" width="12.85546875" style="3" customWidth="1"/>
    <col min="15333" max="15569" width="9.140625" style="3"/>
    <col min="15570" max="15570" width="9" style="3" bestFit="1" customWidth="1"/>
    <col min="15571" max="15571" width="9.85546875" style="3" bestFit="1" customWidth="1"/>
    <col min="15572" max="15572" width="9.140625" style="3" bestFit="1" customWidth="1"/>
    <col min="15573" max="15573" width="16" style="3" bestFit="1" customWidth="1"/>
    <col min="15574" max="15574" width="9" style="3" bestFit="1" customWidth="1"/>
    <col min="15575" max="15575" width="7.85546875" style="3" bestFit="1" customWidth="1"/>
    <col min="15576" max="15576" width="11.7109375" style="3" bestFit="1" customWidth="1"/>
    <col min="15577" max="15577" width="14.28515625" style="3" customWidth="1"/>
    <col min="15578" max="15578" width="11.7109375" style="3" bestFit="1" customWidth="1"/>
    <col min="15579" max="15579" width="14.140625" style="3" bestFit="1" customWidth="1"/>
    <col min="15580" max="15580" width="16.7109375" style="3" customWidth="1"/>
    <col min="15581" max="15581" width="16.5703125" style="3" customWidth="1"/>
    <col min="15582" max="15583" width="7.85546875" style="3" bestFit="1" customWidth="1"/>
    <col min="15584" max="15584" width="8" style="3" bestFit="1" customWidth="1"/>
    <col min="15585" max="15586" width="7.85546875" style="3" bestFit="1" customWidth="1"/>
    <col min="15587" max="15587" width="9.7109375" style="3" customWidth="1"/>
    <col min="15588" max="15588" width="12.85546875" style="3" customWidth="1"/>
    <col min="15589" max="15825" width="9.140625" style="3"/>
    <col min="15826" max="15826" width="9" style="3" bestFit="1" customWidth="1"/>
    <col min="15827" max="15827" width="9.85546875" style="3" bestFit="1" customWidth="1"/>
    <col min="15828" max="15828" width="9.140625" style="3" bestFit="1" customWidth="1"/>
    <col min="15829" max="15829" width="16" style="3" bestFit="1" customWidth="1"/>
    <col min="15830" max="15830" width="9" style="3" bestFit="1" customWidth="1"/>
    <col min="15831" max="15831" width="7.85546875" style="3" bestFit="1" customWidth="1"/>
    <col min="15832" max="15832" width="11.7109375" style="3" bestFit="1" customWidth="1"/>
    <col min="15833" max="15833" width="14.28515625" style="3" customWidth="1"/>
    <col min="15834" max="15834" width="11.7109375" style="3" bestFit="1" customWidth="1"/>
    <col min="15835" max="15835" width="14.140625" style="3" bestFit="1" customWidth="1"/>
    <col min="15836" max="15836" width="16.7109375" style="3" customWidth="1"/>
    <col min="15837" max="15837" width="16.5703125" style="3" customWidth="1"/>
    <col min="15838" max="15839" width="7.85546875" style="3" bestFit="1" customWidth="1"/>
    <col min="15840" max="15840" width="8" style="3" bestFit="1" customWidth="1"/>
    <col min="15841" max="15842" width="7.85546875" style="3" bestFit="1" customWidth="1"/>
    <col min="15843" max="15843" width="9.7109375" style="3" customWidth="1"/>
    <col min="15844" max="15844" width="12.85546875" style="3" customWidth="1"/>
    <col min="15845" max="16081" width="9.140625" style="3"/>
    <col min="16082" max="16082" width="9" style="3" bestFit="1" customWidth="1"/>
    <col min="16083" max="16083" width="9.85546875" style="3" bestFit="1" customWidth="1"/>
    <col min="16084" max="16084" width="9.140625" style="3" bestFit="1" customWidth="1"/>
    <col min="16085" max="16085" width="16" style="3" bestFit="1" customWidth="1"/>
    <col min="16086" max="16086" width="9" style="3" bestFit="1" customWidth="1"/>
    <col min="16087" max="16087" width="7.85546875" style="3" bestFit="1" customWidth="1"/>
    <col min="16088" max="16088" width="11.7109375" style="3" bestFit="1" customWidth="1"/>
    <col min="16089" max="16089" width="14.28515625" style="3" customWidth="1"/>
    <col min="16090" max="16090" width="11.7109375" style="3" bestFit="1" customWidth="1"/>
    <col min="16091" max="16091" width="14.140625" style="3" bestFit="1" customWidth="1"/>
    <col min="16092" max="16092" width="16.7109375" style="3" customWidth="1"/>
    <col min="16093" max="16093" width="16.5703125" style="3" customWidth="1"/>
    <col min="16094" max="16095" width="7.85546875" style="3" bestFit="1" customWidth="1"/>
    <col min="16096" max="16096" width="8" style="3" bestFit="1" customWidth="1"/>
    <col min="16097" max="16098" width="7.85546875" style="3" bestFit="1" customWidth="1"/>
    <col min="16099" max="16099" width="9.7109375" style="3" customWidth="1"/>
    <col min="16100" max="16100" width="12.85546875" style="3" customWidth="1"/>
    <col min="16101" max="16384" width="9.140625" style="3"/>
  </cols>
  <sheetData>
    <row r="1" spans="1:16" s="6" customFormat="1" ht="34.5" customHeight="1">
      <c r="A1" s="517" t="s">
        <v>1</v>
      </c>
      <c r="B1" s="519" t="s">
        <v>0</v>
      </c>
      <c r="C1" s="649" t="s">
        <v>45</v>
      </c>
      <c r="D1" s="650"/>
      <c r="E1" s="651" t="s">
        <v>403</v>
      </c>
      <c r="F1" s="652"/>
      <c r="G1" s="647" t="s">
        <v>57</v>
      </c>
      <c r="H1" s="644" t="s">
        <v>29</v>
      </c>
      <c r="I1" s="645"/>
      <c r="J1" s="646"/>
    </row>
    <row r="2" spans="1:16" ht="34.5" customHeight="1" thickBot="1">
      <c r="A2" s="518"/>
      <c r="B2" s="520"/>
      <c r="C2" s="453" t="s">
        <v>321</v>
      </c>
      <c r="D2" s="281" t="s">
        <v>92</v>
      </c>
      <c r="E2" s="280" t="s">
        <v>321</v>
      </c>
      <c r="F2" s="279" t="s">
        <v>33</v>
      </c>
      <c r="G2" s="648"/>
      <c r="H2" s="512"/>
      <c r="I2" s="513"/>
      <c r="J2" s="514"/>
    </row>
    <row r="3" spans="1:16" s="136" customFormat="1" ht="14.25">
      <c r="A3" s="138" t="str">
        <f>'1-συμβολαια'!A3</f>
        <v>3ο</v>
      </c>
      <c r="B3" s="139" t="str">
        <f>'1-συμβολαια'!C3</f>
        <v>δανείου 8.199κ ΕΞΟΦΛΗΣΗ</v>
      </c>
      <c r="C3" s="459"/>
      <c r="D3" s="458"/>
      <c r="E3" s="459"/>
      <c r="F3" s="454" t="e">
        <f>C3+#REF!-E3-#REF!-#REF!-#REF!</f>
        <v>#REF!</v>
      </c>
      <c r="G3" s="454"/>
      <c r="H3" s="161" t="s">
        <v>137</v>
      </c>
      <c r="I3" s="161" t="s">
        <v>135</v>
      </c>
      <c r="J3" s="26"/>
    </row>
    <row r="4" spans="1:16" s="136" customFormat="1" ht="14.25">
      <c r="A4" s="138">
        <f>'1-συμβολαια'!A4</f>
        <v>0</v>
      </c>
      <c r="B4" s="139" t="str">
        <f>'1-συμβολαια'!C4</f>
        <v>υποθήκης 8.199κ ΕΞΑΛΕΙΨΗ</v>
      </c>
      <c r="C4" s="459"/>
      <c r="D4" s="458"/>
      <c r="E4" s="459"/>
      <c r="F4" s="454" t="e">
        <f>C4+#REF!-E4-#REF!-#REF!-#REF!</f>
        <v>#REF!</v>
      </c>
      <c r="G4" s="454"/>
      <c r="H4" s="161" t="s">
        <v>137</v>
      </c>
      <c r="I4" s="161" t="s">
        <v>135</v>
      </c>
      <c r="J4" s="26"/>
    </row>
    <row r="5" spans="1:16" s="136" customFormat="1" ht="14.25">
      <c r="A5" s="138">
        <f>'1-συμβολαια'!A5</f>
        <v>0</v>
      </c>
      <c r="B5" s="139" t="str">
        <f>'1-συμβολαια'!C5</f>
        <v>τόκοι δανείου [προυπολογιζόμενοι VS πληρωμένοι]</v>
      </c>
      <c r="C5" s="459"/>
      <c r="D5" s="458"/>
      <c r="E5" s="459"/>
      <c r="F5" s="454" t="e">
        <f>C5+#REF!-E5-#REF!-#REF!-#REF!</f>
        <v>#REF!</v>
      </c>
      <c r="G5" s="454"/>
      <c r="H5" s="161" t="s">
        <v>137</v>
      </c>
      <c r="I5" s="161" t="s">
        <v>135</v>
      </c>
      <c r="J5" s="26"/>
    </row>
    <row r="6" spans="1:16" s="136" customFormat="1" ht="14.25">
      <c r="A6" s="138"/>
      <c r="B6" s="139"/>
      <c r="C6" s="459"/>
      <c r="D6" s="458"/>
      <c r="E6" s="459"/>
      <c r="F6" s="454"/>
      <c r="G6" s="454"/>
      <c r="H6" s="161"/>
      <c r="I6" s="161"/>
      <c r="J6" s="26"/>
    </row>
    <row r="7" spans="1:16" s="136" customFormat="1" ht="14.25">
      <c r="A7" s="138" t="str">
        <f>'1-συμβολαια'!A7</f>
        <v>4ο</v>
      </c>
      <c r="B7" s="139" t="str">
        <f>'1-συμβολαια'!C7</f>
        <v>δανείου 8.742κ ΕΞΟΦΛΗΣΗ</v>
      </c>
      <c r="C7" s="459"/>
      <c r="D7" s="458"/>
      <c r="E7" s="459"/>
      <c r="F7" s="454" t="e">
        <f>C7+#REF!-E7-#REF!-#REF!-#REF!</f>
        <v>#REF!</v>
      </c>
      <c r="G7" s="454"/>
      <c r="H7" s="161" t="s">
        <v>137</v>
      </c>
      <c r="I7" s="161" t="s">
        <v>135</v>
      </c>
      <c r="J7" s="26"/>
    </row>
    <row r="8" spans="1:16" s="136" customFormat="1" ht="14.25">
      <c r="A8" s="138">
        <f>'1-συμβολαια'!A8</f>
        <v>0</v>
      </c>
      <c r="B8" s="139" t="str">
        <f>'1-συμβολαια'!C8</f>
        <v>υποθήκης 8.742κ ΕΞΑΛΕΙΨΗ</v>
      </c>
      <c r="C8" s="459"/>
      <c r="D8" s="458"/>
      <c r="E8" s="459"/>
      <c r="F8" s="454" t="e">
        <f>C8+#REF!-E8-#REF!-#REF!-#REF!</f>
        <v>#REF!</v>
      </c>
      <c r="G8" s="454"/>
      <c r="H8" s="161" t="s">
        <v>137</v>
      </c>
      <c r="I8" s="161" t="s">
        <v>135</v>
      </c>
      <c r="J8" s="26"/>
    </row>
    <row r="9" spans="1:16" s="136" customFormat="1" ht="14.25">
      <c r="A9" s="138">
        <f>'1-συμβολαια'!A9</f>
        <v>0</v>
      </c>
      <c r="B9" s="139" t="str">
        <f>'1-συμβολαια'!C9</f>
        <v>τόκοι δανείου [προυπολογιζόμενοι VS πληρωμένοι]</v>
      </c>
      <c r="C9" s="459"/>
      <c r="D9" s="458"/>
      <c r="E9" s="459"/>
      <c r="F9" s="454" t="e">
        <f>C9+#REF!-E9-#REF!-#REF!-#REF!</f>
        <v>#REF!</v>
      </c>
      <c r="G9" s="454"/>
      <c r="H9" s="161" t="s">
        <v>137</v>
      </c>
      <c r="I9" s="161" t="s">
        <v>135</v>
      </c>
      <c r="J9" s="26"/>
    </row>
    <row r="10" spans="1:16" ht="15.75">
      <c r="A10" s="533" t="s">
        <v>56</v>
      </c>
      <c r="B10" s="534"/>
      <c r="C10" s="455">
        <f>SUM(C3:C9)</f>
        <v>0</v>
      </c>
      <c r="D10" s="455">
        <f>SUM(D3:D9)</f>
        <v>0</v>
      </c>
      <c r="E10" s="455">
        <f>SUM(E3:E9)</f>
        <v>0</v>
      </c>
      <c r="F10" s="455" t="e">
        <f>SUM(F3:F9)</f>
        <v>#REF!</v>
      </c>
      <c r="G10" s="455">
        <f>SUM(G3:G9)</f>
        <v>0</v>
      </c>
    </row>
    <row r="11" spans="1:16" ht="15.75">
      <c r="H11" s="157" t="s">
        <v>104</v>
      </c>
      <c r="I11" s="176"/>
      <c r="J11" s="176"/>
      <c r="K11" s="150"/>
      <c r="L11" s="150"/>
      <c r="M11" s="150"/>
      <c r="N11" s="150"/>
      <c r="O11" s="5"/>
    </row>
    <row r="12" spans="1:16" ht="15.75">
      <c r="H12" s="283"/>
      <c r="I12" s="176" t="s">
        <v>105</v>
      </c>
      <c r="J12" s="176"/>
      <c r="K12" s="176"/>
      <c r="L12" s="176"/>
      <c r="M12" s="176"/>
      <c r="N12" s="176"/>
      <c r="O12" s="283"/>
      <c r="P12" s="282"/>
    </row>
    <row r="13" spans="1:16" ht="15.75">
      <c r="H13" s="283"/>
      <c r="I13" s="283"/>
      <c r="J13" s="284"/>
      <c r="K13" s="284"/>
      <c r="L13" s="284"/>
      <c r="M13" s="284"/>
      <c r="N13" s="284"/>
      <c r="O13" s="284"/>
      <c r="P13" s="282"/>
    </row>
    <row r="14" spans="1:16" ht="15.75">
      <c r="H14" s="283"/>
      <c r="I14" s="283"/>
      <c r="J14" s="176"/>
      <c r="K14" s="284"/>
      <c r="L14" s="284"/>
      <c r="M14" s="176"/>
      <c r="N14" s="176"/>
      <c r="O14" s="176"/>
      <c r="P14" s="282"/>
    </row>
    <row r="15" spans="1:16" ht="15.75">
      <c r="H15" s="283"/>
      <c r="I15" s="283"/>
      <c r="J15" s="284"/>
      <c r="K15" s="284"/>
      <c r="L15" s="284"/>
      <c r="M15" s="284"/>
      <c r="N15" s="284"/>
      <c r="O15" s="284"/>
      <c r="P15" s="282"/>
    </row>
    <row r="16" spans="1:16" ht="15.75">
      <c r="K16" s="159"/>
      <c r="P16" s="282"/>
    </row>
    <row r="17" spans="11:11" ht="15.75">
      <c r="K17" s="159"/>
    </row>
    <row r="18" spans="11:11" ht="15.75">
      <c r="K18" s="159"/>
    </row>
    <row r="19" spans="11:11" ht="15.75">
      <c r="K19" s="159"/>
    </row>
  </sheetData>
  <mergeCells count="7">
    <mergeCell ref="H1:J2"/>
    <mergeCell ref="G1:G2"/>
    <mergeCell ref="A10:B10"/>
    <mergeCell ref="C1:D1"/>
    <mergeCell ref="A1:A2"/>
    <mergeCell ref="B1:B2"/>
    <mergeCell ref="E1:F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9"/>
  <sheetViews>
    <sheetView workbookViewId="0">
      <pane ySplit="2" topLeftCell="A3" activePane="bottomLeft" state="frozen"/>
      <selection pane="bottomLeft" activeCell="B18" sqref="B18"/>
    </sheetView>
  </sheetViews>
  <sheetFormatPr defaultRowHeight="15"/>
  <cols>
    <col min="1" max="1" width="11.5703125" style="125" bestFit="1" customWidth="1"/>
    <col min="2" max="2" width="53" style="126" bestFit="1" customWidth="1"/>
    <col min="3" max="3" width="14.28515625" style="127" customWidth="1"/>
    <col min="4" max="4" width="10.42578125" style="127" bestFit="1" customWidth="1"/>
    <col min="5" max="5" width="16.7109375" style="127" bestFit="1" customWidth="1"/>
    <col min="6" max="6" width="7.85546875" style="124" customWidth="1"/>
    <col min="7" max="7" width="10" style="124" customWidth="1"/>
    <col min="8" max="8" width="6.140625" style="124" bestFit="1" customWidth="1"/>
    <col min="9" max="12" width="7.140625" style="124" customWidth="1"/>
    <col min="13" max="13" width="6.28515625" style="124" customWidth="1"/>
    <col min="14" max="21" width="7.140625" style="124" customWidth="1"/>
    <col min="22" max="22" width="30.85546875" style="124" customWidth="1"/>
    <col min="23" max="220" width="9.140625" style="113"/>
    <col min="221" max="221" width="9" style="113" bestFit="1" customWidth="1"/>
    <col min="222" max="222" width="9.85546875" style="113" bestFit="1" customWidth="1"/>
    <col min="223" max="223" width="9.140625" style="113" bestFit="1" customWidth="1"/>
    <col min="224" max="224" width="16" style="113" bestFit="1" customWidth="1"/>
    <col min="225" max="225" width="9" style="113" bestFit="1" customWidth="1"/>
    <col min="226" max="226" width="7.85546875" style="113" bestFit="1" customWidth="1"/>
    <col min="227" max="227" width="11.7109375" style="113" bestFit="1" customWidth="1"/>
    <col min="228" max="228" width="14.28515625" style="113" customWidth="1"/>
    <col min="229" max="229" width="11.7109375" style="113" bestFit="1" customWidth="1"/>
    <col min="230" max="230" width="14.140625" style="113" bestFit="1" customWidth="1"/>
    <col min="231" max="231" width="16.7109375" style="113" customWidth="1"/>
    <col min="232" max="232" width="16.5703125" style="113" customWidth="1"/>
    <col min="233" max="234" width="7.85546875" style="113" bestFit="1" customWidth="1"/>
    <col min="235" max="235" width="8" style="113" bestFit="1" customWidth="1"/>
    <col min="236" max="237" width="7.85546875" style="113" bestFit="1" customWidth="1"/>
    <col min="238" max="238" width="9.7109375" style="113" customWidth="1"/>
    <col min="239" max="239" width="12.85546875" style="113" customWidth="1"/>
    <col min="240" max="476" width="9.140625" style="113"/>
    <col min="477" max="477" width="9" style="113" bestFit="1" customWidth="1"/>
    <col min="478" max="478" width="9.85546875" style="113" bestFit="1" customWidth="1"/>
    <col min="479" max="479" width="9.140625" style="113" bestFit="1" customWidth="1"/>
    <col min="480" max="480" width="16" style="113" bestFit="1" customWidth="1"/>
    <col min="481" max="481" width="9" style="113" bestFit="1" customWidth="1"/>
    <col min="482" max="482" width="7.85546875" style="113" bestFit="1" customWidth="1"/>
    <col min="483" max="483" width="11.7109375" style="113" bestFit="1" customWidth="1"/>
    <col min="484" max="484" width="14.28515625" style="113" customWidth="1"/>
    <col min="485" max="485" width="11.7109375" style="113" bestFit="1" customWidth="1"/>
    <col min="486" max="486" width="14.140625" style="113" bestFit="1" customWidth="1"/>
    <col min="487" max="487" width="16.7109375" style="113" customWidth="1"/>
    <col min="488" max="488" width="16.5703125" style="113" customWidth="1"/>
    <col min="489" max="490" width="7.85546875" style="113" bestFit="1" customWidth="1"/>
    <col min="491" max="491" width="8" style="113" bestFit="1" customWidth="1"/>
    <col min="492" max="493" width="7.85546875" style="113" bestFit="1" customWidth="1"/>
    <col min="494" max="494" width="9.7109375" style="113" customWidth="1"/>
    <col min="495" max="495" width="12.85546875" style="113" customWidth="1"/>
    <col min="496" max="732" width="9.140625" style="113"/>
    <col min="733" max="733" width="9" style="113" bestFit="1" customWidth="1"/>
    <col min="734" max="734" width="9.85546875" style="113" bestFit="1" customWidth="1"/>
    <col min="735" max="735" width="9.140625" style="113" bestFit="1" customWidth="1"/>
    <col min="736" max="736" width="16" style="113" bestFit="1" customWidth="1"/>
    <col min="737" max="737" width="9" style="113" bestFit="1" customWidth="1"/>
    <col min="738" max="738" width="7.85546875" style="113" bestFit="1" customWidth="1"/>
    <col min="739" max="739" width="11.7109375" style="113" bestFit="1" customWidth="1"/>
    <col min="740" max="740" width="14.28515625" style="113" customWidth="1"/>
    <col min="741" max="741" width="11.7109375" style="113" bestFit="1" customWidth="1"/>
    <col min="742" max="742" width="14.140625" style="113" bestFit="1" customWidth="1"/>
    <col min="743" max="743" width="16.7109375" style="113" customWidth="1"/>
    <col min="744" max="744" width="16.5703125" style="113" customWidth="1"/>
    <col min="745" max="746" width="7.85546875" style="113" bestFit="1" customWidth="1"/>
    <col min="747" max="747" width="8" style="113" bestFit="1" customWidth="1"/>
    <col min="748" max="749" width="7.85546875" style="113" bestFit="1" customWidth="1"/>
    <col min="750" max="750" width="9.7109375" style="113" customWidth="1"/>
    <col min="751" max="751" width="12.85546875" style="113" customWidth="1"/>
    <col min="752" max="988" width="9.140625" style="113"/>
    <col min="989" max="989" width="9" style="113" bestFit="1" customWidth="1"/>
    <col min="990" max="990" width="9.85546875" style="113" bestFit="1" customWidth="1"/>
    <col min="991" max="991" width="9.140625" style="113" bestFit="1" customWidth="1"/>
    <col min="992" max="992" width="16" style="113" bestFit="1" customWidth="1"/>
    <col min="993" max="993" width="9" style="113" bestFit="1" customWidth="1"/>
    <col min="994" max="994" width="7.85546875" style="113" bestFit="1" customWidth="1"/>
    <col min="995" max="995" width="11.7109375" style="113" bestFit="1" customWidth="1"/>
    <col min="996" max="996" width="14.28515625" style="113" customWidth="1"/>
    <col min="997" max="997" width="11.7109375" style="113" bestFit="1" customWidth="1"/>
    <col min="998" max="998" width="14.140625" style="113" bestFit="1" customWidth="1"/>
    <col min="999" max="999" width="16.7109375" style="113" customWidth="1"/>
    <col min="1000" max="1000" width="16.5703125" style="113" customWidth="1"/>
    <col min="1001" max="1002" width="7.85546875" style="113" bestFit="1" customWidth="1"/>
    <col min="1003" max="1003" width="8" style="113" bestFit="1" customWidth="1"/>
    <col min="1004" max="1005" width="7.85546875" style="113" bestFit="1" customWidth="1"/>
    <col min="1006" max="1006" width="9.7109375" style="113" customWidth="1"/>
    <col min="1007" max="1007" width="12.85546875" style="113" customWidth="1"/>
    <col min="1008" max="1244" width="9.140625" style="113"/>
    <col min="1245" max="1245" width="9" style="113" bestFit="1" customWidth="1"/>
    <col min="1246" max="1246" width="9.85546875" style="113" bestFit="1" customWidth="1"/>
    <col min="1247" max="1247" width="9.140625" style="113" bestFit="1" customWidth="1"/>
    <col min="1248" max="1248" width="16" style="113" bestFit="1" customWidth="1"/>
    <col min="1249" max="1249" width="9" style="113" bestFit="1" customWidth="1"/>
    <col min="1250" max="1250" width="7.85546875" style="113" bestFit="1" customWidth="1"/>
    <col min="1251" max="1251" width="11.7109375" style="113" bestFit="1" customWidth="1"/>
    <col min="1252" max="1252" width="14.28515625" style="113" customWidth="1"/>
    <col min="1253" max="1253" width="11.7109375" style="113" bestFit="1" customWidth="1"/>
    <col min="1254" max="1254" width="14.140625" style="113" bestFit="1" customWidth="1"/>
    <col min="1255" max="1255" width="16.7109375" style="113" customWidth="1"/>
    <col min="1256" max="1256" width="16.5703125" style="113" customWidth="1"/>
    <col min="1257" max="1258" width="7.85546875" style="113" bestFit="1" customWidth="1"/>
    <col min="1259" max="1259" width="8" style="113" bestFit="1" customWidth="1"/>
    <col min="1260" max="1261" width="7.85546875" style="113" bestFit="1" customWidth="1"/>
    <col min="1262" max="1262" width="9.7109375" style="113" customWidth="1"/>
    <col min="1263" max="1263" width="12.85546875" style="113" customWidth="1"/>
    <col min="1264" max="1500" width="9.140625" style="113"/>
    <col min="1501" max="1501" width="9" style="113" bestFit="1" customWidth="1"/>
    <col min="1502" max="1502" width="9.85546875" style="113" bestFit="1" customWidth="1"/>
    <col min="1503" max="1503" width="9.140625" style="113" bestFit="1" customWidth="1"/>
    <col min="1504" max="1504" width="16" style="113" bestFit="1" customWidth="1"/>
    <col min="1505" max="1505" width="9" style="113" bestFit="1" customWidth="1"/>
    <col min="1506" max="1506" width="7.85546875" style="113" bestFit="1" customWidth="1"/>
    <col min="1507" max="1507" width="11.7109375" style="113" bestFit="1" customWidth="1"/>
    <col min="1508" max="1508" width="14.28515625" style="113" customWidth="1"/>
    <col min="1509" max="1509" width="11.7109375" style="113" bestFit="1" customWidth="1"/>
    <col min="1510" max="1510" width="14.140625" style="113" bestFit="1" customWidth="1"/>
    <col min="1511" max="1511" width="16.7109375" style="113" customWidth="1"/>
    <col min="1512" max="1512" width="16.5703125" style="113" customWidth="1"/>
    <col min="1513" max="1514" width="7.85546875" style="113" bestFit="1" customWidth="1"/>
    <col min="1515" max="1515" width="8" style="113" bestFit="1" customWidth="1"/>
    <col min="1516" max="1517" width="7.85546875" style="113" bestFit="1" customWidth="1"/>
    <col min="1518" max="1518" width="9.7109375" style="113" customWidth="1"/>
    <col min="1519" max="1519" width="12.85546875" style="113" customWidth="1"/>
    <col min="1520" max="1756" width="9.140625" style="113"/>
    <col min="1757" max="1757" width="9" style="113" bestFit="1" customWidth="1"/>
    <col min="1758" max="1758" width="9.85546875" style="113" bestFit="1" customWidth="1"/>
    <col min="1759" max="1759" width="9.140625" style="113" bestFit="1" customWidth="1"/>
    <col min="1760" max="1760" width="16" style="113" bestFit="1" customWidth="1"/>
    <col min="1761" max="1761" width="9" style="113" bestFit="1" customWidth="1"/>
    <col min="1762" max="1762" width="7.85546875" style="113" bestFit="1" customWidth="1"/>
    <col min="1763" max="1763" width="11.7109375" style="113" bestFit="1" customWidth="1"/>
    <col min="1764" max="1764" width="14.28515625" style="113" customWidth="1"/>
    <col min="1765" max="1765" width="11.7109375" style="113" bestFit="1" customWidth="1"/>
    <col min="1766" max="1766" width="14.140625" style="113" bestFit="1" customWidth="1"/>
    <col min="1767" max="1767" width="16.7109375" style="113" customWidth="1"/>
    <col min="1768" max="1768" width="16.5703125" style="113" customWidth="1"/>
    <col min="1769" max="1770" width="7.85546875" style="113" bestFit="1" customWidth="1"/>
    <col min="1771" max="1771" width="8" style="113" bestFit="1" customWidth="1"/>
    <col min="1772" max="1773" width="7.85546875" style="113" bestFit="1" customWidth="1"/>
    <col min="1774" max="1774" width="9.7109375" style="113" customWidth="1"/>
    <col min="1775" max="1775" width="12.85546875" style="113" customWidth="1"/>
    <col min="1776" max="2012" width="9.140625" style="113"/>
    <col min="2013" max="2013" width="9" style="113" bestFit="1" customWidth="1"/>
    <col min="2014" max="2014" width="9.85546875" style="113" bestFit="1" customWidth="1"/>
    <col min="2015" max="2015" width="9.140625" style="113" bestFit="1" customWidth="1"/>
    <col min="2016" max="2016" width="16" style="113" bestFit="1" customWidth="1"/>
    <col min="2017" max="2017" width="9" style="113" bestFit="1" customWidth="1"/>
    <col min="2018" max="2018" width="7.85546875" style="113" bestFit="1" customWidth="1"/>
    <col min="2019" max="2019" width="11.7109375" style="113" bestFit="1" customWidth="1"/>
    <col min="2020" max="2020" width="14.28515625" style="113" customWidth="1"/>
    <col min="2021" max="2021" width="11.7109375" style="113" bestFit="1" customWidth="1"/>
    <col min="2022" max="2022" width="14.140625" style="113" bestFit="1" customWidth="1"/>
    <col min="2023" max="2023" width="16.7109375" style="113" customWidth="1"/>
    <col min="2024" max="2024" width="16.5703125" style="113" customWidth="1"/>
    <col min="2025" max="2026" width="7.85546875" style="113" bestFit="1" customWidth="1"/>
    <col min="2027" max="2027" width="8" style="113" bestFit="1" customWidth="1"/>
    <col min="2028" max="2029" width="7.85546875" style="113" bestFit="1" customWidth="1"/>
    <col min="2030" max="2030" width="9.7109375" style="113" customWidth="1"/>
    <col min="2031" max="2031" width="12.85546875" style="113" customWidth="1"/>
    <col min="2032" max="2268" width="9.140625" style="113"/>
    <col min="2269" max="2269" width="9" style="113" bestFit="1" customWidth="1"/>
    <col min="2270" max="2270" width="9.85546875" style="113" bestFit="1" customWidth="1"/>
    <col min="2271" max="2271" width="9.140625" style="113" bestFit="1" customWidth="1"/>
    <col min="2272" max="2272" width="16" style="113" bestFit="1" customWidth="1"/>
    <col min="2273" max="2273" width="9" style="113" bestFit="1" customWidth="1"/>
    <col min="2274" max="2274" width="7.85546875" style="113" bestFit="1" customWidth="1"/>
    <col min="2275" max="2275" width="11.7109375" style="113" bestFit="1" customWidth="1"/>
    <col min="2276" max="2276" width="14.28515625" style="113" customWidth="1"/>
    <col min="2277" max="2277" width="11.7109375" style="113" bestFit="1" customWidth="1"/>
    <col min="2278" max="2278" width="14.140625" style="113" bestFit="1" customWidth="1"/>
    <col min="2279" max="2279" width="16.7109375" style="113" customWidth="1"/>
    <col min="2280" max="2280" width="16.5703125" style="113" customWidth="1"/>
    <col min="2281" max="2282" width="7.85546875" style="113" bestFit="1" customWidth="1"/>
    <col min="2283" max="2283" width="8" style="113" bestFit="1" customWidth="1"/>
    <col min="2284" max="2285" width="7.85546875" style="113" bestFit="1" customWidth="1"/>
    <col min="2286" max="2286" width="9.7109375" style="113" customWidth="1"/>
    <col min="2287" max="2287" width="12.85546875" style="113" customWidth="1"/>
    <col min="2288" max="2524" width="9.140625" style="113"/>
    <col min="2525" max="2525" width="9" style="113" bestFit="1" customWidth="1"/>
    <col min="2526" max="2526" width="9.85546875" style="113" bestFit="1" customWidth="1"/>
    <col min="2527" max="2527" width="9.140625" style="113" bestFit="1" customWidth="1"/>
    <col min="2528" max="2528" width="16" style="113" bestFit="1" customWidth="1"/>
    <col min="2529" max="2529" width="9" style="113" bestFit="1" customWidth="1"/>
    <col min="2530" max="2530" width="7.85546875" style="113" bestFit="1" customWidth="1"/>
    <col min="2531" max="2531" width="11.7109375" style="113" bestFit="1" customWidth="1"/>
    <col min="2532" max="2532" width="14.28515625" style="113" customWidth="1"/>
    <col min="2533" max="2533" width="11.7109375" style="113" bestFit="1" customWidth="1"/>
    <col min="2534" max="2534" width="14.140625" style="113" bestFit="1" customWidth="1"/>
    <col min="2535" max="2535" width="16.7109375" style="113" customWidth="1"/>
    <col min="2536" max="2536" width="16.5703125" style="113" customWidth="1"/>
    <col min="2537" max="2538" width="7.85546875" style="113" bestFit="1" customWidth="1"/>
    <col min="2539" max="2539" width="8" style="113" bestFit="1" customWidth="1"/>
    <col min="2540" max="2541" width="7.85546875" style="113" bestFit="1" customWidth="1"/>
    <col min="2542" max="2542" width="9.7109375" style="113" customWidth="1"/>
    <col min="2543" max="2543" width="12.85546875" style="113" customWidth="1"/>
    <col min="2544" max="2780" width="9.140625" style="113"/>
    <col min="2781" max="2781" width="9" style="113" bestFit="1" customWidth="1"/>
    <col min="2782" max="2782" width="9.85546875" style="113" bestFit="1" customWidth="1"/>
    <col min="2783" max="2783" width="9.140625" style="113" bestFit="1" customWidth="1"/>
    <col min="2784" max="2784" width="16" style="113" bestFit="1" customWidth="1"/>
    <col min="2785" max="2785" width="9" style="113" bestFit="1" customWidth="1"/>
    <col min="2786" max="2786" width="7.85546875" style="113" bestFit="1" customWidth="1"/>
    <col min="2787" max="2787" width="11.7109375" style="113" bestFit="1" customWidth="1"/>
    <col min="2788" max="2788" width="14.28515625" style="113" customWidth="1"/>
    <col min="2789" max="2789" width="11.7109375" style="113" bestFit="1" customWidth="1"/>
    <col min="2790" max="2790" width="14.140625" style="113" bestFit="1" customWidth="1"/>
    <col min="2791" max="2791" width="16.7109375" style="113" customWidth="1"/>
    <col min="2792" max="2792" width="16.5703125" style="113" customWidth="1"/>
    <col min="2793" max="2794" width="7.85546875" style="113" bestFit="1" customWidth="1"/>
    <col min="2795" max="2795" width="8" style="113" bestFit="1" customWidth="1"/>
    <col min="2796" max="2797" width="7.85546875" style="113" bestFit="1" customWidth="1"/>
    <col min="2798" max="2798" width="9.7109375" style="113" customWidth="1"/>
    <col min="2799" max="2799" width="12.85546875" style="113" customWidth="1"/>
    <col min="2800" max="3036" width="9.140625" style="113"/>
    <col min="3037" max="3037" width="9" style="113" bestFit="1" customWidth="1"/>
    <col min="3038" max="3038" width="9.85546875" style="113" bestFit="1" customWidth="1"/>
    <col min="3039" max="3039" width="9.140625" style="113" bestFit="1" customWidth="1"/>
    <col min="3040" max="3040" width="16" style="113" bestFit="1" customWidth="1"/>
    <col min="3041" max="3041" width="9" style="113" bestFit="1" customWidth="1"/>
    <col min="3042" max="3042" width="7.85546875" style="113" bestFit="1" customWidth="1"/>
    <col min="3043" max="3043" width="11.7109375" style="113" bestFit="1" customWidth="1"/>
    <col min="3044" max="3044" width="14.28515625" style="113" customWidth="1"/>
    <col min="3045" max="3045" width="11.7109375" style="113" bestFit="1" customWidth="1"/>
    <col min="3046" max="3046" width="14.140625" style="113" bestFit="1" customWidth="1"/>
    <col min="3047" max="3047" width="16.7109375" style="113" customWidth="1"/>
    <col min="3048" max="3048" width="16.5703125" style="113" customWidth="1"/>
    <col min="3049" max="3050" width="7.85546875" style="113" bestFit="1" customWidth="1"/>
    <col min="3051" max="3051" width="8" style="113" bestFit="1" customWidth="1"/>
    <col min="3052" max="3053" width="7.85546875" style="113" bestFit="1" customWidth="1"/>
    <col min="3054" max="3054" width="9.7109375" style="113" customWidth="1"/>
    <col min="3055" max="3055" width="12.85546875" style="113" customWidth="1"/>
    <col min="3056" max="3292" width="9.140625" style="113"/>
    <col min="3293" max="3293" width="9" style="113" bestFit="1" customWidth="1"/>
    <col min="3294" max="3294" width="9.85546875" style="113" bestFit="1" customWidth="1"/>
    <col min="3295" max="3295" width="9.140625" style="113" bestFit="1" customWidth="1"/>
    <col min="3296" max="3296" width="16" style="113" bestFit="1" customWidth="1"/>
    <col min="3297" max="3297" width="9" style="113" bestFit="1" customWidth="1"/>
    <col min="3298" max="3298" width="7.85546875" style="113" bestFit="1" customWidth="1"/>
    <col min="3299" max="3299" width="11.7109375" style="113" bestFit="1" customWidth="1"/>
    <col min="3300" max="3300" width="14.28515625" style="113" customWidth="1"/>
    <col min="3301" max="3301" width="11.7109375" style="113" bestFit="1" customWidth="1"/>
    <col min="3302" max="3302" width="14.140625" style="113" bestFit="1" customWidth="1"/>
    <col min="3303" max="3303" width="16.7109375" style="113" customWidth="1"/>
    <col min="3304" max="3304" width="16.5703125" style="113" customWidth="1"/>
    <col min="3305" max="3306" width="7.85546875" style="113" bestFit="1" customWidth="1"/>
    <col min="3307" max="3307" width="8" style="113" bestFit="1" customWidth="1"/>
    <col min="3308" max="3309" width="7.85546875" style="113" bestFit="1" customWidth="1"/>
    <col min="3310" max="3310" width="9.7109375" style="113" customWidth="1"/>
    <col min="3311" max="3311" width="12.85546875" style="113" customWidth="1"/>
    <col min="3312" max="3548" width="9.140625" style="113"/>
    <col min="3549" max="3549" width="9" style="113" bestFit="1" customWidth="1"/>
    <col min="3550" max="3550" width="9.85546875" style="113" bestFit="1" customWidth="1"/>
    <col min="3551" max="3551" width="9.140625" style="113" bestFit="1" customWidth="1"/>
    <col min="3552" max="3552" width="16" style="113" bestFit="1" customWidth="1"/>
    <col min="3553" max="3553" width="9" style="113" bestFit="1" customWidth="1"/>
    <col min="3554" max="3554" width="7.85546875" style="113" bestFit="1" customWidth="1"/>
    <col min="3555" max="3555" width="11.7109375" style="113" bestFit="1" customWidth="1"/>
    <col min="3556" max="3556" width="14.28515625" style="113" customWidth="1"/>
    <col min="3557" max="3557" width="11.7109375" style="113" bestFit="1" customWidth="1"/>
    <col min="3558" max="3558" width="14.140625" style="113" bestFit="1" customWidth="1"/>
    <col min="3559" max="3559" width="16.7109375" style="113" customWidth="1"/>
    <col min="3560" max="3560" width="16.5703125" style="113" customWidth="1"/>
    <col min="3561" max="3562" width="7.85546875" style="113" bestFit="1" customWidth="1"/>
    <col min="3563" max="3563" width="8" style="113" bestFit="1" customWidth="1"/>
    <col min="3564" max="3565" width="7.85546875" style="113" bestFit="1" customWidth="1"/>
    <col min="3566" max="3566" width="9.7109375" style="113" customWidth="1"/>
    <col min="3567" max="3567" width="12.85546875" style="113" customWidth="1"/>
    <col min="3568" max="3804" width="9.140625" style="113"/>
    <col min="3805" max="3805" width="9" style="113" bestFit="1" customWidth="1"/>
    <col min="3806" max="3806" width="9.85546875" style="113" bestFit="1" customWidth="1"/>
    <col min="3807" max="3807" width="9.140625" style="113" bestFit="1" customWidth="1"/>
    <col min="3808" max="3808" width="16" style="113" bestFit="1" customWidth="1"/>
    <col min="3809" max="3809" width="9" style="113" bestFit="1" customWidth="1"/>
    <col min="3810" max="3810" width="7.85546875" style="113" bestFit="1" customWidth="1"/>
    <col min="3811" max="3811" width="11.7109375" style="113" bestFit="1" customWidth="1"/>
    <col min="3812" max="3812" width="14.28515625" style="113" customWidth="1"/>
    <col min="3813" max="3813" width="11.7109375" style="113" bestFit="1" customWidth="1"/>
    <col min="3814" max="3814" width="14.140625" style="113" bestFit="1" customWidth="1"/>
    <col min="3815" max="3815" width="16.7109375" style="113" customWidth="1"/>
    <col min="3816" max="3816" width="16.5703125" style="113" customWidth="1"/>
    <col min="3817" max="3818" width="7.85546875" style="113" bestFit="1" customWidth="1"/>
    <col min="3819" max="3819" width="8" style="113" bestFit="1" customWidth="1"/>
    <col min="3820" max="3821" width="7.85546875" style="113" bestFit="1" customWidth="1"/>
    <col min="3822" max="3822" width="9.7109375" style="113" customWidth="1"/>
    <col min="3823" max="3823" width="12.85546875" style="113" customWidth="1"/>
    <col min="3824" max="4060" width="9.140625" style="113"/>
    <col min="4061" max="4061" width="9" style="113" bestFit="1" customWidth="1"/>
    <col min="4062" max="4062" width="9.85546875" style="113" bestFit="1" customWidth="1"/>
    <col min="4063" max="4063" width="9.140625" style="113" bestFit="1" customWidth="1"/>
    <col min="4064" max="4064" width="16" style="113" bestFit="1" customWidth="1"/>
    <col min="4065" max="4065" width="9" style="113" bestFit="1" customWidth="1"/>
    <col min="4066" max="4066" width="7.85546875" style="113" bestFit="1" customWidth="1"/>
    <col min="4067" max="4067" width="11.7109375" style="113" bestFit="1" customWidth="1"/>
    <col min="4068" max="4068" width="14.28515625" style="113" customWidth="1"/>
    <col min="4069" max="4069" width="11.7109375" style="113" bestFit="1" customWidth="1"/>
    <col min="4070" max="4070" width="14.140625" style="113" bestFit="1" customWidth="1"/>
    <col min="4071" max="4071" width="16.7109375" style="113" customWidth="1"/>
    <col min="4072" max="4072" width="16.5703125" style="113" customWidth="1"/>
    <col min="4073" max="4074" width="7.85546875" style="113" bestFit="1" customWidth="1"/>
    <col min="4075" max="4075" width="8" style="113" bestFit="1" customWidth="1"/>
    <col min="4076" max="4077" width="7.85546875" style="113" bestFit="1" customWidth="1"/>
    <col min="4078" max="4078" width="9.7109375" style="113" customWidth="1"/>
    <col min="4079" max="4079" width="12.85546875" style="113" customWidth="1"/>
    <col min="4080" max="4316" width="9.140625" style="113"/>
    <col min="4317" max="4317" width="9" style="113" bestFit="1" customWidth="1"/>
    <col min="4318" max="4318" width="9.85546875" style="113" bestFit="1" customWidth="1"/>
    <col min="4319" max="4319" width="9.140625" style="113" bestFit="1" customWidth="1"/>
    <col min="4320" max="4320" width="16" style="113" bestFit="1" customWidth="1"/>
    <col min="4321" max="4321" width="9" style="113" bestFit="1" customWidth="1"/>
    <col min="4322" max="4322" width="7.85546875" style="113" bestFit="1" customWidth="1"/>
    <col min="4323" max="4323" width="11.7109375" style="113" bestFit="1" customWidth="1"/>
    <col min="4324" max="4324" width="14.28515625" style="113" customWidth="1"/>
    <col min="4325" max="4325" width="11.7109375" style="113" bestFit="1" customWidth="1"/>
    <col min="4326" max="4326" width="14.140625" style="113" bestFit="1" customWidth="1"/>
    <col min="4327" max="4327" width="16.7109375" style="113" customWidth="1"/>
    <col min="4328" max="4328" width="16.5703125" style="113" customWidth="1"/>
    <col min="4329" max="4330" width="7.85546875" style="113" bestFit="1" customWidth="1"/>
    <col min="4331" max="4331" width="8" style="113" bestFit="1" customWidth="1"/>
    <col min="4332" max="4333" width="7.85546875" style="113" bestFit="1" customWidth="1"/>
    <col min="4334" max="4334" width="9.7109375" style="113" customWidth="1"/>
    <col min="4335" max="4335" width="12.85546875" style="113" customWidth="1"/>
    <col min="4336" max="4572" width="9.140625" style="113"/>
    <col min="4573" max="4573" width="9" style="113" bestFit="1" customWidth="1"/>
    <col min="4574" max="4574" width="9.85546875" style="113" bestFit="1" customWidth="1"/>
    <col min="4575" max="4575" width="9.140625" style="113" bestFit="1" customWidth="1"/>
    <col min="4576" max="4576" width="16" style="113" bestFit="1" customWidth="1"/>
    <col min="4577" max="4577" width="9" style="113" bestFit="1" customWidth="1"/>
    <col min="4578" max="4578" width="7.85546875" style="113" bestFit="1" customWidth="1"/>
    <col min="4579" max="4579" width="11.7109375" style="113" bestFit="1" customWidth="1"/>
    <col min="4580" max="4580" width="14.28515625" style="113" customWidth="1"/>
    <col min="4581" max="4581" width="11.7109375" style="113" bestFit="1" customWidth="1"/>
    <col min="4582" max="4582" width="14.140625" style="113" bestFit="1" customWidth="1"/>
    <col min="4583" max="4583" width="16.7109375" style="113" customWidth="1"/>
    <col min="4584" max="4584" width="16.5703125" style="113" customWidth="1"/>
    <col min="4585" max="4586" width="7.85546875" style="113" bestFit="1" customWidth="1"/>
    <col min="4587" max="4587" width="8" style="113" bestFit="1" customWidth="1"/>
    <col min="4588" max="4589" width="7.85546875" style="113" bestFit="1" customWidth="1"/>
    <col min="4590" max="4590" width="9.7109375" style="113" customWidth="1"/>
    <col min="4591" max="4591" width="12.85546875" style="113" customWidth="1"/>
    <col min="4592" max="4828" width="9.140625" style="113"/>
    <col min="4829" max="4829" width="9" style="113" bestFit="1" customWidth="1"/>
    <col min="4830" max="4830" width="9.85546875" style="113" bestFit="1" customWidth="1"/>
    <col min="4831" max="4831" width="9.140625" style="113" bestFit="1" customWidth="1"/>
    <col min="4832" max="4832" width="16" style="113" bestFit="1" customWidth="1"/>
    <col min="4833" max="4833" width="9" style="113" bestFit="1" customWidth="1"/>
    <col min="4834" max="4834" width="7.85546875" style="113" bestFit="1" customWidth="1"/>
    <col min="4835" max="4835" width="11.7109375" style="113" bestFit="1" customWidth="1"/>
    <col min="4836" max="4836" width="14.28515625" style="113" customWidth="1"/>
    <col min="4837" max="4837" width="11.7109375" style="113" bestFit="1" customWidth="1"/>
    <col min="4838" max="4838" width="14.140625" style="113" bestFit="1" customWidth="1"/>
    <col min="4839" max="4839" width="16.7109375" style="113" customWidth="1"/>
    <col min="4840" max="4840" width="16.5703125" style="113" customWidth="1"/>
    <col min="4841" max="4842" width="7.85546875" style="113" bestFit="1" customWidth="1"/>
    <col min="4843" max="4843" width="8" style="113" bestFit="1" customWidth="1"/>
    <col min="4844" max="4845" width="7.85546875" style="113" bestFit="1" customWidth="1"/>
    <col min="4846" max="4846" width="9.7109375" style="113" customWidth="1"/>
    <col min="4847" max="4847" width="12.85546875" style="113" customWidth="1"/>
    <col min="4848" max="5084" width="9.140625" style="113"/>
    <col min="5085" max="5085" width="9" style="113" bestFit="1" customWidth="1"/>
    <col min="5086" max="5086" width="9.85546875" style="113" bestFit="1" customWidth="1"/>
    <col min="5087" max="5087" width="9.140625" style="113" bestFit="1" customWidth="1"/>
    <col min="5088" max="5088" width="16" style="113" bestFit="1" customWidth="1"/>
    <col min="5089" max="5089" width="9" style="113" bestFit="1" customWidth="1"/>
    <col min="5090" max="5090" width="7.85546875" style="113" bestFit="1" customWidth="1"/>
    <col min="5091" max="5091" width="11.7109375" style="113" bestFit="1" customWidth="1"/>
    <col min="5092" max="5092" width="14.28515625" style="113" customWidth="1"/>
    <col min="5093" max="5093" width="11.7109375" style="113" bestFit="1" customWidth="1"/>
    <col min="5094" max="5094" width="14.140625" style="113" bestFit="1" customWidth="1"/>
    <col min="5095" max="5095" width="16.7109375" style="113" customWidth="1"/>
    <col min="5096" max="5096" width="16.5703125" style="113" customWidth="1"/>
    <col min="5097" max="5098" width="7.85546875" style="113" bestFit="1" customWidth="1"/>
    <col min="5099" max="5099" width="8" style="113" bestFit="1" customWidth="1"/>
    <col min="5100" max="5101" width="7.85546875" style="113" bestFit="1" customWidth="1"/>
    <col min="5102" max="5102" width="9.7109375" style="113" customWidth="1"/>
    <col min="5103" max="5103" width="12.85546875" style="113" customWidth="1"/>
    <col min="5104" max="5340" width="9.140625" style="113"/>
    <col min="5341" max="5341" width="9" style="113" bestFit="1" customWidth="1"/>
    <col min="5342" max="5342" width="9.85546875" style="113" bestFit="1" customWidth="1"/>
    <col min="5343" max="5343" width="9.140625" style="113" bestFit="1" customWidth="1"/>
    <col min="5344" max="5344" width="16" style="113" bestFit="1" customWidth="1"/>
    <col min="5345" max="5345" width="9" style="113" bestFit="1" customWidth="1"/>
    <col min="5346" max="5346" width="7.85546875" style="113" bestFit="1" customWidth="1"/>
    <col min="5347" max="5347" width="11.7109375" style="113" bestFit="1" customWidth="1"/>
    <col min="5348" max="5348" width="14.28515625" style="113" customWidth="1"/>
    <col min="5349" max="5349" width="11.7109375" style="113" bestFit="1" customWidth="1"/>
    <col min="5350" max="5350" width="14.140625" style="113" bestFit="1" customWidth="1"/>
    <col min="5351" max="5351" width="16.7109375" style="113" customWidth="1"/>
    <col min="5352" max="5352" width="16.5703125" style="113" customWidth="1"/>
    <col min="5353" max="5354" width="7.85546875" style="113" bestFit="1" customWidth="1"/>
    <col min="5355" max="5355" width="8" style="113" bestFit="1" customWidth="1"/>
    <col min="5356" max="5357" width="7.85546875" style="113" bestFit="1" customWidth="1"/>
    <col min="5358" max="5358" width="9.7109375" style="113" customWidth="1"/>
    <col min="5359" max="5359" width="12.85546875" style="113" customWidth="1"/>
    <col min="5360" max="5596" width="9.140625" style="113"/>
    <col min="5597" max="5597" width="9" style="113" bestFit="1" customWidth="1"/>
    <col min="5598" max="5598" width="9.85546875" style="113" bestFit="1" customWidth="1"/>
    <col min="5599" max="5599" width="9.140625" style="113" bestFit="1" customWidth="1"/>
    <col min="5600" max="5600" width="16" style="113" bestFit="1" customWidth="1"/>
    <col min="5601" max="5601" width="9" style="113" bestFit="1" customWidth="1"/>
    <col min="5602" max="5602" width="7.85546875" style="113" bestFit="1" customWidth="1"/>
    <col min="5603" max="5603" width="11.7109375" style="113" bestFit="1" customWidth="1"/>
    <col min="5604" max="5604" width="14.28515625" style="113" customWidth="1"/>
    <col min="5605" max="5605" width="11.7109375" style="113" bestFit="1" customWidth="1"/>
    <col min="5606" max="5606" width="14.140625" style="113" bestFit="1" customWidth="1"/>
    <col min="5607" max="5607" width="16.7109375" style="113" customWidth="1"/>
    <col min="5608" max="5608" width="16.5703125" style="113" customWidth="1"/>
    <col min="5609" max="5610" width="7.85546875" style="113" bestFit="1" customWidth="1"/>
    <col min="5611" max="5611" width="8" style="113" bestFit="1" customWidth="1"/>
    <col min="5612" max="5613" width="7.85546875" style="113" bestFit="1" customWidth="1"/>
    <col min="5614" max="5614" width="9.7109375" style="113" customWidth="1"/>
    <col min="5615" max="5615" width="12.85546875" style="113" customWidth="1"/>
    <col min="5616" max="5852" width="9.140625" style="113"/>
    <col min="5853" max="5853" width="9" style="113" bestFit="1" customWidth="1"/>
    <col min="5854" max="5854" width="9.85546875" style="113" bestFit="1" customWidth="1"/>
    <col min="5855" max="5855" width="9.140625" style="113" bestFit="1" customWidth="1"/>
    <col min="5856" max="5856" width="16" style="113" bestFit="1" customWidth="1"/>
    <col min="5857" max="5857" width="9" style="113" bestFit="1" customWidth="1"/>
    <col min="5858" max="5858" width="7.85546875" style="113" bestFit="1" customWidth="1"/>
    <col min="5859" max="5859" width="11.7109375" style="113" bestFit="1" customWidth="1"/>
    <col min="5860" max="5860" width="14.28515625" style="113" customWidth="1"/>
    <col min="5861" max="5861" width="11.7109375" style="113" bestFit="1" customWidth="1"/>
    <col min="5862" max="5862" width="14.140625" style="113" bestFit="1" customWidth="1"/>
    <col min="5863" max="5863" width="16.7109375" style="113" customWidth="1"/>
    <col min="5864" max="5864" width="16.5703125" style="113" customWidth="1"/>
    <col min="5865" max="5866" width="7.85546875" style="113" bestFit="1" customWidth="1"/>
    <col min="5867" max="5867" width="8" style="113" bestFit="1" customWidth="1"/>
    <col min="5868" max="5869" width="7.85546875" style="113" bestFit="1" customWidth="1"/>
    <col min="5870" max="5870" width="9.7109375" style="113" customWidth="1"/>
    <col min="5871" max="5871" width="12.85546875" style="113" customWidth="1"/>
    <col min="5872" max="6108" width="9.140625" style="113"/>
    <col min="6109" max="6109" width="9" style="113" bestFit="1" customWidth="1"/>
    <col min="6110" max="6110" width="9.85546875" style="113" bestFit="1" customWidth="1"/>
    <col min="6111" max="6111" width="9.140625" style="113" bestFit="1" customWidth="1"/>
    <col min="6112" max="6112" width="16" style="113" bestFit="1" customWidth="1"/>
    <col min="6113" max="6113" width="9" style="113" bestFit="1" customWidth="1"/>
    <col min="6114" max="6114" width="7.85546875" style="113" bestFit="1" customWidth="1"/>
    <col min="6115" max="6115" width="11.7109375" style="113" bestFit="1" customWidth="1"/>
    <col min="6116" max="6116" width="14.28515625" style="113" customWidth="1"/>
    <col min="6117" max="6117" width="11.7109375" style="113" bestFit="1" customWidth="1"/>
    <col min="6118" max="6118" width="14.140625" style="113" bestFit="1" customWidth="1"/>
    <col min="6119" max="6119" width="16.7109375" style="113" customWidth="1"/>
    <col min="6120" max="6120" width="16.5703125" style="113" customWidth="1"/>
    <col min="6121" max="6122" width="7.85546875" style="113" bestFit="1" customWidth="1"/>
    <col min="6123" max="6123" width="8" style="113" bestFit="1" customWidth="1"/>
    <col min="6124" max="6125" width="7.85546875" style="113" bestFit="1" customWidth="1"/>
    <col min="6126" max="6126" width="9.7109375" style="113" customWidth="1"/>
    <col min="6127" max="6127" width="12.85546875" style="113" customWidth="1"/>
    <col min="6128" max="6364" width="9.140625" style="113"/>
    <col min="6365" max="6365" width="9" style="113" bestFit="1" customWidth="1"/>
    <col min="6366" max="6366" width="9.85546875" style="113" bestFit="1" customWidth="1"/>
    <col min="6367" max="6367" width="9.140625" style="113" bestFit="1" customWidth="1"/>
    <col min="6368" max="6368" width="16" style="113" bestFit="1" customWidth="1"/>
    <col min="6369" max="6369" width="9" style="113" bestFit="1" customWidth="1"/>
    <col min="6370" max="6370" width="7.85546875" style="113" bestFit="1" customWidth="1"/>
    <col min="6371" max="6371" width="11.7109375" style="113" bestFit="1" customWidth="1"/>
    <col min="6372" max="6372" width="14.28515625" style="113" customWidth="1"/>
    <col min="6373" max="6373" width="11.7109375" style="113" bestFit="1" customWidth="1"/>
    <col min="6374" max="6374" width="14.140625" style="113" bestFit="1" customWidth="1"/>
    <col min="6375" max="6375" width="16.7109375" style="113" customWidth="1"/>
    <col min="6376" max="6376" width="16.5703125" style="113" customWidth="1"/>
    <col min="6377" max="6378" width="7.85546875" style="113" bestFit="1" customWidth="1"/>
    <col min="6379" max="6379" width="8" style="113" bestFit="1" customWidth="1"/>
    <col min="6380" max="6381" width="7.85546875" style="113" bestFit="1" customWidth="1"/>
    <col min="6382" max="6382" width="9.7109375" style="113" customWidth="1"/>
    <col min="6383" max="6383" width="12.85546875" style="113" customWidth="1"/>
    <col min="6384" max="6620" width="9.140625" style="113"/>
    <col min="6621" max="6621" width="9" style="113" bestFit="1" customWidth="1"/>
    <col min="6622" max="6622" width="9.85546875" style="113" bestFit="1" customWidth="1"/>
    <col min="6623" max="6623" width="9.140625" style="113" bestFit="1" customWidth="1"/>
    <col min="6624" max="6624" width="16" style="113" bestFit="1" customWidth="1"/>
    <col min="6625" max="6625" width="9" style="113" bestFit="1" customWidth="1"/>
    <col min="6626" max="6626" width="7.85546875" style="113" bestFit="1" customWidth="1"/>
    <col min="6627" max="6627" width="11.7109375" style="113" bestFit="1" customWidth="1"/>
    <col min="6628" max="6628" width="14.28515625" style="113" customWidth="1"/>
    <col min="6629" max="6629" width="11.7109375" style="113" bestFit="1" customWidth="1"/>
    <col min="6630" max="6630" width="14.140625" style="113" bestFit="1" customWidth="1"/>
    <col min="6631" max="6631" width="16.7109375" style="113" customWidth="1"/>
    <col min="6632" max="6632" width="16.5703125" style="113" customWidth="1"/>
    <col min="6633" max="6634" width="7.85546875" style="113" bestFit="1" customWidth="1"/>
    <col min="6635" max="6635" width="8" style="113" bestFit="1" customWidth="1"/>
    <col min="6636" max="6637" width="7.85546875" style="113" bestFit="1" customWidth="1"/>
    <col min="6638" max="6638" width="9.7109375" style="113" customWidth="1"/>
    <col min="6639" max="6639" width="12.85546875" style="113" customWidth="1"/>
    <col min="6640" max="6876" width="9.140625" style="113"/>
    <col min="6877" max="6877" width="9" style="113" bestFit="1" customWidth="1"/>
    <col min="6878" max="6878" width="9.85546875" style="113" bestFit="1" customWidth="1"/>
    <col min="6879" max="6879" width="9.140625" style="113" bestFit="1" customWidth="1"/>
    <col min="6880" max="6880" width="16" style="113" bestFit="1" customWidth="1"/>
    <col min="6881" max="6881" width="9" style="113" bestFit="1" customWidth="1"/>
    <col min="6882" max="6882" width="7.85546875" style="113" bestFit="1" customWidth="1"/>
    <col min="6883" max="6883" width="11.7109375" style="113" bestFit="1" customWidth="1"/>
    <col min="6884" max="6884" width="14.28515625" style="113" customWidth="1"/>
    <col min="6885" max="6885" width="11.7109375" style="113" bestFit="1" customWidth="1"/>
    <col min="6886" max="6886" width="14.140625" style="113" bestFit="1" customWidth="1"/>
    <col min="6887" max="6887" width="16.7109375" style="113" customWidth="1"/>
    <col min="6888" max="6888" width="16.5703125" style="113" customWidth="1"/>
    <col min="6889" max="6890" width="7.85546875" style="113" bestFit="1" customWidth="1"/>
    <col min="6891" max="6891" width="8" style="113" bestFit="1" customWidth="1"/>
    <col min="6892" max="6893" width="7.85546875" style="113" bestFit="1" customWidth="1"/>
    <col min="6894" max="6894" width="9.7109375" style="113" customWidth="1"/>
    <col min="6895" max="6895" width="12.85546875" style="113" customWidth="1"/>
    <col min="6896" max="7132" width="9.140625" style="113"/>
    <col min="7133" max="7133" width="9" style="113" bestFit="1" customWidth="1"/>
    <col min="7134" max="7134" width="9.85546875" style="113" bestFit="1" customWidth="1"/>
    <col min="7135" max="7135" width="9.140625" style="113" bestFit="1" customWidth="1"/>
    <col min="7136" max="7136" width="16" style="113" bestFit="1" customWidth="1"/>
    <col min="7137" max="7137" width="9" style="113" bestFit="1" customWidth="1"/>
    <col min="7138" max="7138" width="7.85546875" style="113" bestFit="1" customWidth="1"/>
    <col min="7139" max="7139" width="11.7109375" style="113" bestFit="1" customWidth="1"/>
    <col min="7140" max="7140" width="14.28515625" style="113" customWidth="1"/>
    <col min="7141" max="7141" width="11.7109375" style="113" bestFit="1" customWidth="1"/>
    <col min="7142" max="7142" width="14.140625" style="113" bestFit="1" customWidth="1"/>
    <col min="7143" max="7143" width="16.7109375" style="113" customWidth="1"/>
    <col min="7144" max="7144" width="16.5703125" style="113" customWidth="1"/>
    <col min="7145" max="7146" width="7.85546875" style="113" bestFit="1" customWidth="1"/>
    <col min="7147" max="7147" width="8" style="113" bestFit="1" customWidth="1"/>
    <col min="7148" max="7149" width="7.85546875" style="113" bestFit="1" customWidth="1"/>
    <col min="7150" max="7150" width="9.7109375" style="113" customWidth="1"/>
    <col min="7151" max="7151" width="12.85546875" style="113" customWidth="1"/>
    <col min="7152" max="7388" width="9.140625" style="113"/>
    <col min="7389" max="7389" width="9" style="113" bestFit="1" customWidth="1"/>
    <col min="7390" max="7390" width="9.85546875" style="113" bestFit="1" customWidth="1"/>
    <col min="7391" max="7391" width="9.140625" style="113" bestFit="1" customWidth="1"/>
    <col min="7392" max="7392" width="16" style="113" bestFit="1" customWidth="1"/>
    <col min="7393" max="7393" width="9" style="113" bestFit="1" customWidth="1"/>
    <col min="7394" max="7394" width="7.85546875" style="113" bestFit="1" customWidth="1"/>
    <col min="7395" max="7395" width="11.7109375" style="113" bestFit="1" customWidth="1"/>
    <col min="7396" max="7396" width="14.28515625" style="113" customWidth="1"/>
    <col min="7397" max="7397" width="11.7109375" style="113" bestFit="1" customWidth="1"/>
    <col min="7398" max="7398" width="14.140625" style="113" bestFit="1" customWidth="1"/>
    <col min="7399" max="7399" width="16.7109375" style="113" customWidth="1"/>
    <col min="7400" max="7400" width="16.5703125" style="113" customWidth="1"/>
    <col min="7401" max="7402" width="7.85546875" style="113" bestFit="1" customWidth="1"/>
    <col min="7403" max="7403" width="8" style="113" bestFit="1" customWidth="1"/>
    <col min="7404" max="7405" width="7.85546875" style="113" bestFit="1" customWidth="1"/>
    <col min="7406" max="7406" width="9.7109375" style="113" customWidth="1"/>
    <col min="7407" max="7407" width="12.85546875" style="113" customWidth="1"/>
    <col min="7408" max="7644" width="9.140625" style="113"/>
    <col min="7645" max="7645" width="9" style="113" bestFit="1" customWidth="1"/>
    <col min="7646" max="7646" width="9.85546875" style="113" bestFit="1" customWidth="1"/>
    <col min="7647" max="7647" width="9.140625" style="113" bestFit="1" customWidth="1"/>
    <col min="7648" max="7648" width="16" style="113" bestFit="1" customWidth="1"/>
    <col min="7649" max="7649" width="9" style="113" bestFit="1" customWidth="1"/>
    <col min="7650" max="7650" width="7.85546875" style="113" bestFit="1" customWidth="1"/>
    <col min="7651" max="7651" width="11.7109375" style="113" bestFit="1" customWidth="1"/>
    <col min="7652" max="7652" width="14.28515625" style="113" customWidth="1"/>
    <col min="7653" max="7653" width="11.7109375" style="113" bestFit="1" customWidth="1"/>
    <col min="7654" max="7654" width="14.140625" style="113" bestFit="1" customWidth="1"/>
    <col min="7655" max="7655" width="16.7109375" style="113" customWidth="1"/>
    <col min="7656" max="7656" width="16.5703125" style="113" customWidth="1"/>
    <col min="7657" max="7658" width="7.85546875" style="113" bestFit="1" customWidth="1"/>
    <col min="7659" max="7659" width="8" style="113" bestFit="1" customWidth="1"/>
    <col min="7660" max="7661" width="7.85546875" style="113" bestFit="1" customWidth="1"/>
    <col min="7662" max="7662" width="9.7109375" style="113" customWidth="1"/>
    <col min="7663" max="7663" width="12.85546875" style="113" customWidth="1"/>
    <col min="7664" max="7900" width="9.140625" style="113"/>
    <col min="7901" max="7901" width="9" style="113" bestFit="1" customWidth="1"/>
    <col min="7902" max="7902" width="9.85546875" style="113" bestFit="1" customWidth="1"/>
    <col min="7903" max="7903" width="9.140625" style="113" bestFit="1" customWidth="1"/>
    <col min="7904" max="7904" width="16" style="113" bestFit="1" customWidth="1"/>
    <col min="7905" max="7905" width="9" style="113" bestFit="1" customWidth="1"/>
    <col min="7906" max="7906" width="7.85546875" style="113" bestFit="1" customWidth="1"/>
    <col min="7907" max="7907" width="11.7109375" style="113" bestFit="1" customWidth="1"/>
    <col min="7908" max="7908" width="14.28515625" style="113" customWidth="1"/>
    <col min="7909" max="7909" width="11.7109375" style="113" bestFit="1" customWidth="1"/>
    <col min="7910" max="7910" width="14.140625" style="113" bestFit="1" customWidth="1"/>
    <col min="7911" max="7911" width="16.7109375" style="113" customWidth="1"/>
    <col min="7912" max="7912" width="16.5703125" style="113" customWidth="1"/>
    <col min="7913" max="7914" width="7.85546875" style="113" bestFit="1" customWidth="1"/>
    <col min="7915" max="7915" width="8" style="113" bestFit="1" customWidth="1"/>
    <col min="7916" max="7917" width="7.85546875" style="113" bestFit="1" customWidth="1"/>
    <col min="7918" max="7918" width="9.7109375" style="113" customWidth="1"/>
    <col min="7919" max="7919" width="12.85546875" style="113" customWidth="1"/>
    <col min="7920" max="8156" width="9.140625" style="113"/>
    <col min="8157" max="8157" width="9" style="113" bestFit="1" customWidth="1"/>
    <col min="8158" max="8158" width="9.85546875" style="113" bestFit="1" customWidth="1"/>
    <col min="8159" max="8159" width="9.140625" style="113" bestFit="1" customWidth="1"/>
    <col min="8160" max="8160" width="16" style="113" bestFit="1" customWidth="1"/>
    <col min="8161" max="8161" width="9" style="113" bestFit="1" customWidth="1"/>
    <col min="8162" max="8162" width="7.85546875" style="113" bestFit="1" customWidth="1"/>
    <col min="8163" max="8163" width="11.7109375" style="113" bestFit="1" customWidth="1"/>
    <col min="8164" max="8164" width="14.28515625" style="113" customWidth="1"/>
    <col min="8165" max="8165" width="11.7109375" style="113" bestFit="1" customWidth="1"/>
    <col min="8166" max="8166" width="14.140625" style="113" bestFit="1" customWidth="1"/>
    <col min="8167" max="8167" width="16.7109375" style="113" customWidth="1"/>
    <col min="8168" max="8168" width="16.5703125" style="113" customWidth="1"/>
    <col min="8169" max="8170" width="7.85546875" style="113" bestFit="1" customWidth="1"/>
    <col min="8171" max="8171" width="8" style="113" bestFit="1" customWidth="1"/>
    <col min="8172" max="8173" width="7.85546875" style="113" bestFit="1" customWidth="1"/>
    <col min="8174" max="8174" width="9.7109375" style="113" customWidth="1"/>
    <col min="8175" max="8175" width="12.85546875" style="113" customWidth="1"/>
    <col min="8176" max="8412" width="9.140625" style="113"/>
    <col min="8413" max="8413" width="9" style="113" bestFit="1" customWidth="1"/>
    <col min="8414" max="8414" width="9.85546875" style="113" bestFit="1" customWidth="1"/>
    <col min="8415" max="8415" width="9.140625" style="113" bestFit="1" customWidth="1"/>
    <col min="8416" max="8416" width="16" style="113" bestFit="1" customWidth="1"/>
    <col min="8417" max="8417" width="9" style="113" bestFit="1" customWidth="1"/>
    <col min="8418" max="8418" width="7.85546875" style="113" bestFit="1" customWidth="1"/>
    <col min="8419" max="8419" width="11.7109375" style="113" bestFit="1" customWidth="1"/>
    <col min="8420" max="8420" width="14.28515625" style="113" customWidth="1"/>
    <col min="8421" max="8421" width="11.7109375" style="113" bestFit="1" customWidth="1"/>
    <col min="8422" max="8422" width="14.140625" style="113" bestFit="1" customWidth="1"/>
    <col min="8423" max="8423" width="16.7109375" style="113" customWidth="1"/>
    <col min="8424" max="8424" width="16.5703125" style="113" customWidth="1"/>
    <col min="8425" max="8426" width="7.85546875" style="113" bestFit="1" customWidth="1"/>
    <col min="8427" max="8427" width="8" style="113" bestFit="1" customWidth="1"/>
    <col min="8428" max="8429" width="7.85546875" style="113" bestFit="1" customWidth="1"/>
    <col min="8430" max="8430" width="9.7109375" style="113" customWidth="1"/>
    <col min="8431" max="8431" width="12.85546875" style="113" customWidth="1"/>
    <col min="8432" max="8668" width="9.140625" style="113"/>
    <col min="8669" max="8669" width="9" style="113" bestFit="1" customWidth="1"/>
    <col min="8670" max="8670" width="9.85546875" style="113" bestFit="1" customWidth="1"/>
    <col min="8671" max="8671" width="9.140625" style="113" bestFit="1" customWidth="1"/>
    <col min="8672" max="8672" width="16" style="113" bestFit="1" customWidth="1"/>
    <col min="8673" max="8673" width="9" style="113" bestFit="1" customWidth="1"/>
    <col min="8674" max="8674" width="7.85546875" style="113" bestFit="1" customWidth="1"/>
    <col min="8675" max="8675" width="11.7109375" style="113" bestFit="1" customWidth="1"/>
    <col min="8676" max="8676" width="14.28515625" style="113" customWidth="1"/>
    <col min="8677" max="8677" width="11.7109375" style="113" bestFit="1" customWidth="1"/>
    <col min="8678" max="8678" width="14.140625" style="113" bestFit="1" customWidth="1"/>
    <col min="8679" max="8679" width="16.7109375" style="113" customWidth="1"/>
    <col min="8680" max="8680" width="16.5703125" style="113" customWidth="1"/>
    <col min="8681" max="8682" width="7.85546875" style="113" bestFit="1" customWidth="1"/>
    <col min="8683" max="8683" width="8" style="113" bestFit="1" customWidth="1"/>
    <col min="8684" max="8685" width="7.85546875" style="113" bestFit="1" customWidth="1"/>
    <col min="8686" max="8686" width="9.7109375" style="113" customWidth="1"/>
    <col min="8687" max="8687" width="12.85546875" style="113" customWidth="1"/>
    <col min="8688" max="8924" width="9.140625" style="113"/>
    <col min="8925" max="8925" width="9" style="113" bestFit="1" customWidth="1"/>
    <col min="8926" max="8926" width="9.85546875" style="113" bestFit="1" customWidth="1"/>
    <col min="8927" max="8927" width="9.140625" style="113" bestFit="1" customWidth="1"/>
    <col min="8928" max="8928" width="16" style="113" bestFit="1" customWidth="1"/>
    <col min="8929" max="8929" width="9" style="113" bestFit="1" customWidth="1"/>
    <col min="8930" max="8930" width="7.85546875" style="113" bestFit="1" customWidth="1"/>
    <col min="8931" max="8931" width="11.7109375" style="113" bestFit="1" customWidth="1"/>
    <col min="8932" max="8932" width="14.28515625" style="113" customWidth="1"/>
    <col min="8933" max="8933" width="11.7109375" style="113" bestFit="1" customWidth="1"/>
    <col min="8934" max="8934" width="14.140625" style="113" bestFit="1" customWidth="1"/>
    <col min="8935" max="8935" width="16.7109375" style="113" customWidth="1"/>
    <col min="8936" max="8936" width="16.5703125" style="113" customWidth="1"/>
    <col min="8937" max="8938" width="7.85546875" style="113" bestFit="1" customWidth="1"/>
    <col min="8939" max="8939" width="8" style="113" bestFit="1" customWidth="1"/>
    <col min="8940" max="8941" width="7.85546875" style="113" bestFit="1" customWidth="1"/>
    <col min="8942" max="8942" width="9.7109375" style="113" customWidth="1"/>
    <col min="8943" max="8943" width="12.85546875" style="113" customWidth="1"/>
    <col min="8944" max="9180" width="9.140625" style="113"/>
    <col min="9181" max="9181" width="9" style="113" bestFit="1" customWidth="1"/>
    <col min="9182" max="9182" width="9.85546875" style="113" bestFit="1" customWidth="1"/>
    <col min="9183" max="9183" width="9.140625" style="113" bestFit="1" customWidth="1"/>
    <col min="9184" max="9184" width="16" style="113" bestFit="1" customWidth="1"/>
    <col min="9185" max="9185" width="9" style="113" bestFit="1" customWidth="1"/>
    <col min="9186" max="9186" width="7.85546875" style="113" bestFit="1" customWidth="1"/>
    <col min="9187" max="9187" width="11.7109375" style="113" bestFit="1" customWidth="1"/>
    <col min="9188" max="9188" width="14.28515625" style="113" customWidth="1"/>
    <col min="9189" max="9189" width="11.7109375" style="113" bestFit="1" customWidth="1"/>
    <col min="9190" max="9190" width="14.140625" style="113" bestFit="1" customWidth="1"/>
    <col min="9191" max="9191" width="16.7109375" style="113" customWidth="1"/>
    <col min="9192" max="9192" width="16.5703125" style="113" customWidth="1"/>
    <col min="9193" max="9194" width="7.85546875" style="113" bestFit="1" customWidth="1"/>
    <col min="9195" max="9195" width="8" style="113" bestFit="1" customWidth="1"/>
    <col min="9196" max="9197" width="7.85546875" style="113" bestFit="1" customWidth="1"/>
    <col min="9198" max="9198" width="9.7109375" style="113" customWidth="1"/>
    <col min="9199" max="9199" width="12.85546875" style="113" customWidth="1"/>
    <col min="9200" max="9436" width="9.140625" style="113"/>
    <col min="9437" max="9437" width="9" style="113" bestFit="1" customWidth="1"/>
    <col min="9438" max="9438" width="9.85546875" style="113" bestFit="1" customWidth="1"/>
    <col min="9439" max="9439" width="9.140625" style="113" bestFit="1" customWidth="1"/>
    <col min="9440" max="9440" width="16" style="113" bestFit="1" customWidth="1"/>
    <col min="9441" max="9441" width="9" style="113" bestFit="1" customWidth="1"/>
    <col min="9442" max="9442" width="7.85546875" style="113" bestFit="1" customWidth="1"/>
    <col min="9443" max="9443" width="11.7109375" style="113" bestFit="1" customWidth="1"/>
    <col min="9444" max="9444" width="14.28515625" style="113" customWidth="1"/>
    <col min="9445" max="9445" width="11.7109375" style="113" bestFit="1" customWidth="1"/>
    <col min="9446" max="9446" width="14.140625" style="113" bestFit="1" customWidth="1"/>
    <col min="9447" max="9447" width="16.7109375" style="113" customWidth="1"/>
    <col min="9448" max="9448" width="16.5703125" style="113" customWidth="1"/>
    <col min="9449" max="9450" width="7.85546875" style="113" bestFit="1" customWidth="1"/>
    <col min="9451" max="9451" width="8" style="113" bestFit="1" customWidth="1"/>
    <col min="9452" max="9453" width="7.85546875" style="113" bestFit="1" customWidth="1"/>
    <col min="9454" max="9454" width="9.7109375" style="113" customWidth="1"/>
    <col min="9455" max="9455" width="12.85546875" style="113" customWidth="1"/>
    <col min="9456" max="9692" width="9.140625" style="113"/>
    <col min="9693" max="9693" width="9" style="113" bestFit="1" customWidth="1"/>
    <col min="9694" max="9694" width="9.85546875" style="113" bestFit="1" customWidth="1"/>
    <col min="9695" max="9695" width="9.140625" style="113" bestFit="1" customWidth="1"/>
    <col min="9696" max="9696" width="16" style="113" bestFit="1" customWidth="1"/>
    <col min="9697" max="9697" width="9" style="113" bestFit="1" customWidth="1"/>
    <col min="9698" max="9698" width="7.85546875" style="113" bestFit="1" customWidth="1"/>
    <col min="9699" max="9699" width="11.7109375" style="113" bestFit="1" customWidth="1"/>
    <col min="9700" max="9700" width="14.28515625" style="113" customWidth="1"/>
    <col min="9701" max="9701" width="11.7109375" style="113" bestFit="1" customWidth="1"/>
    <col min="9702" max="9702" width="14.140625" style="113" bestFit="1" customWidth="1"/>
    <col min="9703" max="9703" width="16.7109375" style="113" customWidth="1"/>
    <col min="9704" max="9704" width="16.5703125" style="113" customWidth="1"/>
    <col min="9705" max="9706" width="7.85546875" style="113" bestFit="1" customWidth="1"/>
    <col min="9707" max="9707" width="8" style="113" bestFit="1" customWidth="1"/>
    <col min="9708" max="9709" width="7.85546875" style="113" bestFit="1" customWidth="1"/>
    <col min="9710" max="9710" width="9.7109375" style="113" customWidth="1"/>
    <col min="9711" max="9711" width="12.85546875" style="113" customWidth="1"/>
    <col min="9712" max="9948" width="9.140625" style="113"/>
    <col min="9949" max="9949" width="9" style="113" bestFit="1" customWidth="1"/>
    <col min="9950" max="9950" width="9.85546875" style="113" bestFit="1" customWidth="1"/>
    <col min="9951" max="9951" width="9.140625" style="113" bestFit="1" customWidth="1"/>
    <col min="9952" max="9952" width="16" style="113" bestFit="1" customWidth="1"/>
    <col min="9953" max="9953" width="9" style="113" bestFit="1" customWidth="1"/>
    <col min="9954" max="9954" width="7.85546875" style="113" bestFit="1" customWidth="1"/>
    <col min="9955" max="9955" width="11.7109375" style="113" bestFit="1" customWidth="1"/>
    <col min="9956" max="9956" width="14.28515625" style="113" customWidth="1"/>
    <col min="9957" max="9957" width="11.7109375" style="113" bestFit="1" customWidth="1"/>
    <col min="9958" max="9958" width="14.140625" style="113" bestFit="1" customWidth="1"/>
    <col min="9959" max="9959" width="16.7109375" style="113" customWidth="1"/>
    <col min="9960" max="9960" width="16.5703125" style="113" customWidth="1"/>
    <col min="9961" max="9962" width="7.85546875" style="113" bestFit="1" customWidth="1"/>
    <col min="9963" max="9963" width="8" style="113" bestFit="1" customWidth="1"/>
    <col min="9964" max="9965" width="7.85546875" style="113" bestFit="1" customWidth="1"/>
    <col min="9966" max="9966" width="9.7109375" style="113" customWidth="1"/>
    <col min="9967" max="9967" width="12.85546875" style="113" customWidth="1"/>
    <col min="9968" max="10204" width="9.140625" style="113"/>
    <col min="10205" max="10205" width="9" style="113" bestFit="1" customWidth="1"/>
    <col min="10206" max="10206" width="9.85546875" style="113" bestFit="1" customWidth="1"/>
    <col min="10207" max="10207" width="9.140625" style="113" bestFit="1" customWidth="1"/>
    <col min="10208" max="10208" width="16" style="113" bestFit="1" customWidth="1"/>
    <col min="10209" max="10209" width="9" style="113" bestFit="1" customWidth="1"/>
    <col min="10210" max="10210" width="7.85546875" style="113" bestFit="1" customWidth="1"/>
    <col min="10211" max="10211" width="11.7109375" style="113" bestFit="1" customWidth="1"/>
    <col min="10212" max="10212" width="14.28515625" style="113" customWidth="1"/>
    <col min="10213" max="10213" width="11.7109375" style="113" bestFit="1" customWidth="1"/>
    <col min="10214" max="10214" width="14.140625" style="113" bestFit="1" customWidth="1"/>
    <col min="10215" max="10215" width="16.7109375" style="113" customWidth="1"/>
    <col min="10216" max="10216" width="16.5703125" style="113" customWidth="1"/>
    <col min="10217" max="10218" width="7.85546875" style="113" bestFit="1" customWidth="1"/>
    <col min="10219" max="10219" width="8" style="113" bestFit="1" customWidth="1"/>
    <col min="10220" max="10221" width="7.85546875" style="113" bestFit="1" customWidth="1"/>
    <col min="10222" max="10222" width="9.7109375" style="113" customWidth="1"/>
    <col min="10223" max="10223" width="12.85546875" style="113" customWidth="1"/>
    <col min="10224" max="10460" width="9.140625" style="113"/>
    <col min="10461" max="10461" width="9" style="113" bestFit="1" customWidth="1"/>
    <col min="10462" max="10462" width="9.85546875" style="113" bestFit="1" customWidth="1"/>
    <col min="10463" max="10463" width="9.140625" style="113" bestFit="1" customWidth="1"/>
    <col min="10464" max="10464" width="16" style="113" bestFit="1" customWidth="1"/>
    <col min="10465" max="10465" width="9" style="113" bestFit="1" customWidth="1"/>
    <col min="10466" max="10466" width="7.85546875" style="113" bestFit="1" customWidth="1"/>
    <col min="10467" max="10467" width="11.7109375" style="113" bestFit="1" customWidth="1"/>
    <col min="10468" max="10468" width="14.28515625" style="113" customWidth="1"/>
    <col min="10469" max="10469" width="11.7109375" style="113" bestFit="1" customWidth="1"/>
    <col min="10470" max="10470" width="14.140625" style="113" bestFit="1" customWidth="1"/>
    <col min="10471" max="10471" width="16.7109375" style="113" customWidth="1"/>
    <col min="10472" max="10472" width="16.5703125" style="113" customWidth="1"/>
    <col min="10473" max="10474" width="7.85546875" style="113" bestFit="1" customWidth="1"/>
    <col min="10475" max="10475" width="8" style="113" bestFit="1" customWidth="1"/>
    <col min="10476" max="10477" width="7.85546875" style="113" bestFit="1" customWidth="1"/>
    <col min="10478" max="10478" width="9.7109375" style="113" customWidth="1"/>
    <col min="10479" max="10479" width="12.85546875" style="113" customWidth="1"/>
    <col min="10480" max="10716" width="9.140625" style="113"/>
    <col min="10717" max="10717" width="9" style="113" bestFit="1" customWidth="1"/>
    <col min="10718" max="10718" width="9.85546875" style="113" bestFit="1" customWidth="1"/>
    <col min="10719" max="10719" width="9.140625" style="113" bestFit="1" customWidth="1"/>
    <col min="10720" max="10720" width="16" style="113" bestFit="1" customWidth="1"/>
    <col min="10721" max="10721" width="9" style="113" bestFit="1" customWidth="1"/>
    <col min="10722" max="10722" width="7.85546875" style="113" bestFit="1" customWidth="1"/>
    <col min="10723" max="10723" width="11.7109375" style="113" bestFit="1" customWidth="1"/>
    <col min="10724" max="10724" width="14.28515625" style="113" customWidth="1"/>
    <col min="10725" max="10725" width="11.7109375" style="113" bestFit="1" customWidth="1"/>
    <col min="10726" max="10726" width="14.140625" style="113" bestFit="1" customWidth="1"/>
    <col min="10727" max="10727" width="16.7109375" style="113" customWidth="1"/>
    <col min="10728" max="10728" width="16.5703125" style="113" customWidth="1"/>
    <col min="10729" max="10730" width="7.85546875" style="113" bestFit="1" customWidth="1"/>
    <col min="10731" max="10731" width="8" style="113" bestFit="1" customWidth="1"/>
    <col min="10732" max="10733" width="7.85546875" style="113" bestFit="1" customWidth="1"/>
    <col min="10734" max="10734" width="9.7109375" style="113" customWidth="1"/>
    <col min="10735" max="10735" width="12.85546875" style="113" customWidth="1"/>
    <col min="10736" max="10972" width="9.140625" style="113"/>
    <col min="10973" max="10973" width="9" style="113" bestFit="1" customWidth="1"/>
    <col min="10974" max="10974" width="9.85546875" style="113" bestFit="1" customWidth="1"/>
    <col min="10975" max="10975" width="9.140625" style="113" bestFit="1" customWidth="1"/>
    <col min="10976" max="10976" width="16" style="113" bestFit="1" customWidth="1"/>
    <col min="10977" max="10977" width="9" style="113" bestFit="1" customWidth="1"/>
    <col min="10978" max="10978" width="7.85546875" style="113" bestFit="1" customWidth="1"/>
    <col min="10979" max="10979" width="11.7109375" style="113" bestFit="1" customWidth="1"/>
    <col min="10980" max="10980" width="14.28515625" style="113" customWidth="1"/>
    <col min="10981" max="10981" width="11.7109375" style="113" bestFit="1" customWidth="1"/>
    <col min="10982" max="10982" width="14.140625" style="113" bestFit="1" customWidth="1"/>
    <col min="10983" max="10983" width="16.7109375" style="113" customWidth="1"/>
    <col min="10984" max="10984" width="16.5703125" style="113" customWidth="1"/>
    <col min="10985" max="10986" width="7.85546875" style="113" bestFit="1" customWidth="1"/>
    <col min="10987" max="10987" width="8" style="113" bestFit="1" customWidth="1"/>
    <col min="10988" max="10989" width="7.85546875" style="113" bestFit="1" customWidth="1"/>
    <col min="10990" max="10990" width="9.7109375" style="113" customWidth="1"/>
    <col min="10991" max="10991" width="12.85546875" style="113" customWidth="1"/>
    <col min="10992" max="11228" width="9.140625" style="113"/>
    <col min="11229" max="11229" width="9" style="113" bestFit="1" customWidth="1"/>
    <col min="11230" max="11230" width="9.85546875" style="113" bestFit="1" customWidth="1"/>
    <col min="11231" max="11231" width="9.140625" style="113" bestFit="1" customWidth="1"/>
    <col min="11232" max="11232" width="16" style="113" bestFit="1" customWidth="1"/>
    <col min="11233" max="11233" width="9" style="113" bestFit="1" customWidth="1"/>
    <col min="11234" max="11234" width="7.85546875" style="113" bestFit="1" customWidth="1"/>
    <col min="11235" max="11235" width="11.7109375" style="113" bestFit="1" customWidth="1"/>
    <col min="11236" max="11236" width="14.28515625" style="113" customWidth="1"/>
    <col min="11237" max="11237" width="11.7109375" style="113" bestFit="1" customWidth="1"/>
    <col min="11238" max="11238" width="14.140625" style="113" bestFit="1" customWidth="1"/>
    <col min="11239" max="11239" width="16.7109375" style="113" customWidth="1"/>
    <col min="11240" max="11240" width="16.5703125" style="113" customWidth="1"/>
    <col min="11241" max="11242" width="7.85546875" style="113" bestFit="1" customWidth="1"/>
    <col min="11243" max="11243" width="8" style="113" bestFit="1" customWidth="1"/>
    <col min="11244" max="11245" width="7.85546875" style="113" bestFit="1" customWidth="1"/>
    <col min="11246" max="11246" width="9.7109375" style="113" customWidth="1"/>
    <col min="11247" max="11247" width="12.85546875" style="113" customWidth="1"/>
    <col min="11248" max="11484" width="9.140625" style="113"/>
    <col min="11485" max="11485" width="9" style="113" bestFit="1" customWidth="1"/>
    <col min="11486" max="11486" width="9.85546875" style="113" bestFit="1" customWidth="1"/>
    <col min="11487" max="11487" width="9.140625" style="113" bestFit="1" customWidth="1"/>
    <col min="11488" max="11488" width="16" style="113" bestFit="1" customWidth="1"/>
    <col min="11489" max="11489" width="9" style="113" bestFit="1" customWidth="1"/>
    <col min="11490" max="11490" width="7.85546875" style="113" bestFit="1" customWidth="1"/>
    <col min="11491" max="11491" width="11.7109375" style="113" bestFit="1" customWidth="1"/>
    <col min="11492" max="11492" width="14.28515625" style="113" customWidth="1"/>
    <col min="11493" max="11493" width="11.7109375" style="113" bestFit="1" customWidth="1"/>
    <col min="11494" max="11494" width="14.140625" style="113" bestFit="1" customWidth="1"/>
    <col min="11495" max="11495" width="16.7109375" style="113" customWidth="1"/>
    <col min="11496" max="11496" width="16.5703125" style="113" customWidth="1"/>
    <col min="11497" max="11498" width="7.85546875" style="113" bestFit="1" customWidth="1"/>
    <col min="11499" max="11499" width="8" style="113" bestFit="1" customWidth="1"/>
    <col min="11500" max="11501" width="7.85546875" style="113" bestFit="1" customWidth="1"/>
    <col min="11502" max="11502" width="9.7109375" style="113" customWidth="1"/>
    <col min="11503" max="11503" width="12.85546875" style="113" customWidth="1"/>
    <col min="11504" max="11740" width="9.140625" style="113"/>
    <col min="11741" max="11741" width="9" style="113" bestFit="1" customWidth="1"/>
    <col min="11742" max="11742" width="9.85546875" style="113" bestFit="1" customWidth="1"/>
    <col min="11743" max="11743" width="9.140625" style="113" bestFit="1" customWidth="1"/>
    <col min="11744" max="11744" width="16" style="113" bestFit="1" customWidth="1"/>
    <col min="11745" max="11745" width="9" style="113" bestFit="1" customWidth="1"/>
    <col min="11746" max="11746" width="7.85546875" style="113" bestFit="1" customWidth="1"/>
    <col min="11747" max="11747" width="11.7109375" style="113" bestFit="1" customWidth="1"/>
    <col min="11748" max="11748" width="14.28515625" style="113" customWidth="1"/>
    <col min="11749" max="11749" width="11.7109375" style="113" bestFit="1" customWidth="1"/>
    <col min="11750" max="11750" width="14.140625" style="113" bestFit="1" customWidth="1"/>
    <col min="11751" max="11751" width="16.7109375" style="113" customWidth="1"/>
    <col min="11752" max="11752" width="16.5703125" style="113" customWidth="1"/>
    <col min="11753" max="11754" width="7.85546875" style="113" bestFit="1" customWidth="1"/>
    <col min="11755" max="11755" width="8" style="113" bestFit="1" customWidth="1"/>
    <col min="11756" max="11757" width="7.85546875" style="113" bestFit="1" customWidth="1"/>
    <col min="11758" max="11758" width="9.7109375" style="113" customWidth="1"/>
    <col min="11759" max="11759" width="12.85546875" style="113" customWidth="1"/>
    <col min="11760" max="11996" width="9.140625" style="113"/>
    <col min="11997" max="11997" width="9" style="113" bestFit="1" customWidth="1"/>
    <col min="11998" max="11998" width="9.85546875" style="113" bestFit="1" customWidth="1"/>
    <col min="11999" max="11999" width="9.140625" style="113" bestFit="1" customWidth="1"/>
    <col min="12000" max="12000" width="16" style="113" bestFit="1" customWidth="1"/>
    <col min="12001" max="12001" width="9" style="113" bestFit="1" customWidth="1"/>
    <col min="12002" max="12002" width="7.85546875" style="113" bestFit="1" customWidth="1"/>
    <col min="12003" max="12003" width="11.7109375" style="113" bestFit="1" customWidth="1"/>
    <col min="12004" max="12004" width="14.28515625" style="113" customWidth="1"/>
    <col min="12005" max="12005" width="11.7109375" style="113" bestFit="1" customWidth="1"/>
    <col min="12006" max="12006" width="14.140625" style="113" bestFit="1" customWidth="1"/>
    <col min="12007" max="12007" width="16.7109375" style="113" customWidth="1"/>
    <col min="12008" max="12008" width="16.5703125" style="113" customWidth="1"/>
    <col min="12009" max="12010" width="7.85546875" style="113" bestFit="1" customWidth="1"/>
    <col min="12011" max="12011" width="8" style="113" bestFit="1" customWidth="1"/>
    <col min="12012" max="12013" width="7.85546875" style="113" bestFit="1" customWidth="1"/>
    <col min="12014" max="12014" width="9.7109375" style="113" customWidth="1"/>
    <col min="12015" max="12015" width="12.85546875" style="113" customWidth="1"/>
    <col min="12016" max="12252" width="9.140625" style="113"/>
    <col min="12253" max="12253" width="9" style="113" bestFit="1" customWidth="1"/>
    <col min="12254" max="12254" width="9.85546875" style="113" bestFit="1" customWidth="1"/>
    <col min="12255" max="12255" width="9.140625" style="113" bestFit="1" customWidth="1"/>
    <col min="12256" max="12256" width="16" style="113" bestFit="1" customWidth="1"/>
    <col min="12257" max="12257" width="9" style="113" bestFit="1" customWidth="1"/>
    <col min="12258" max="12258" width="7.85546875" style="113" bestFit="1" customWidth="1"/>
    <col min="12259" max="12259" width="11.7109375" style="113" bestFit="1" customWidth="1"/>
    <col min="12260" max="12260" width="14.28515625" style="113" customWidth="1"/>
    <col min="12261" max="12261" width="11.7109375" style="113" bestFit="1" customWidth="1"/>
    <col min="12262" max="12262" width="14.140625" style="113" bestFit="1" customWidth="1"/>
    <col min="12263" max="12263" width="16.7109375" style="113" customWidth="1"/>
    <col min="12264" max="12264" width="16.5703125" style="113" customWidth="1"/>
    <col min="12265" max="12266" width="7.85546875" style="113" bestFit="1" customWidth="1"/>
    <col min="12267" max="12267" width="8" style="113" bestFit="1" customWidth="1"/>
    <col min="12268" max="12269" width="7.85546875" style="113" bestFit="1" customWidth="1"/>
    <col min="12270" max="12270" width="9.7109375" style="113" customWidth="1"/>
    <col min="12271" max="12271" width="12.85546875" style="113" customWidth="1"/>
    <col min="12272" max="12508" width="9.140625" style="113"/>
    <col min="12509" max="12509" width="9" style="113" bestFit="1" customWidth="1"/>
    <col min="12510" max="12510" width="9.85546875" style="113" bestFit="1" customWidth="1"/>
    <col min="12511" max="12511" width="9.140625" style="113" bestFit="1" customWidth="1"/>
    <col min="12512" max="12512" width="16" style="113" bestFit="1" customWidth="1"/>
    <col min="12513" max="12513" width="9" style="113" bestFit="1" customWidth="1"/>
    <col min="12514" max="12514" width="7.85546875" style="113" bestFit="1" customWidth="1"/>
    <col min="12515" max="12515" width="11.7109375" style="113" bestFit="1" customWidth="1"/>
    <col min="12516" max="12516" width="14.28515625" style="113" customWidth="1"/>
    <col min="12517" max="12517" width="11.7109375" style="113" bestFit="1" customWidth="1"/>
    <col min="12518" max="12518" width="14.140625" style="113" bestFit="1" customWidth="1"/>
    <col min="12519" max="12519" width="16.7109375" style="113" customWidth="1"/>
    <col min="12520" max="12520" width="16.5703125" style="113" customWidth="1"/>
    <col min="12521" max="12522" width="7.85546875" style="113" bestFit="1" customWidth="1"/>
    <col min="12523" max="12523" width="8" style="113" bestFit="1" customWidth="1"/>
    <col min="12524" max="12525" width="7.85546875" style="113" bestFit="1" customWidth="1"/>
    <col min="12526" max="12526" width="9.7109375" style="113" customWidth="1"/>
    <col min="12527" max="12527" width="12.85546875" style="113" customWidth="1"/>
    <col min="12528" max="12764" width="9.140625" style="113"/>
    <col min="12765" max="12765" width="9" style="113" bestFit="1" customWidth="1"/>
    <col min="12766" max="12766" width="9.85546875" style="113" bestFit="1" customWidth="1"/>
    <col min="12767" max="12767" width="9.140625" style="113" bestFit="1" customWidth="1"/>
    <col min="12768" max="12768" width="16" style="113" bestFit="1" customWidth="1"/>
    <col min="12769" max="12769" width="9" style="113" bestFit="1" customWidth="1"/>
    <col min="12770" max="12770" width="7.85546875" style="113" bestFit="1" customWidth="1"/>
    <col min="12771" max="12771" width="11.7109375" style="113" bestFit="1" customWidth="1"/>
    <col min="12772" max="12772" width="14.28515625" style="113" customWidth="1"/>
    <col min="12773" max="12773" width="11.7109375" style="113" bestFit="1" customWidth="1"/>
    <col min="12774" max="12774" width="14.140625" style="113" bestFit="1" customWidth="1"/>
    <col min="12775" max="12775" width="16.7109375" style="113" customWidth="1"/>
    <col min="12776" max="12776" width="16.5703125" style="113" customWidth="1"/>
    <col min="12777" max="12778" width="7.85546875" style="113" bestFit="1" customWidth="1"/>
    <col min="12779" max="12779" width="8" style="113" bestFit="1" customWidth="1"/>
    <col min="12780" max="12781" width="7.85546875" style="113" bestFit="1" customWidth="1"/>
    <col min="12782" max="12782" width="9.7109375" style="113" customWidth="1"/>
    <col min="12783" max="12783" width="12.85546875" style="113" customWidth="1"/>
    <col min="12784" max="13020" width="9.140625" style="113"/>
    <col min="13021" max="13021" width="9" style="113" bestFit="1" customWidth="1"/>
    <col min="13022" max="13022" width="9.85546875" style="113" bestFit="1" customWidth="1"/>
    <col min="13023" max="13023" width="9.140625" style="113" bestFit="1" customWidth="1"/>
    <col min="13024" max="13024" width="16" style="113" bestFit="1" customWidth="1"/>
    <col min="13025" max="13025" width="9" style="113" bestFit="1" customWidth="1"/>
    <col min="13026" max="13026" width="7.85546875" style="113" bestFit="1" customWidth="1"/>
    <col min="13027" max="13027" width="11.7109375" style="113" bestFit="1" customWidth="1"/>
    <col min="13028" max="13028" width="14.28515625" style="113" customWidth="1"/>
    <col min="13029" max="13029" width="11.7109375" style="113" bestFit="1" customWidth="1"/>
    <col min="13030" max="13030" width="14.140625" style="113" bestFit="1" customWidth="1"/>
    <col min="13031" max="13031" width="16.7109375" style="113" customWidth="1"/>
    <col min="13032" max="13032" width="16.5703125" style="113" customWidth="1"/>
    <col min="13033" max="13034" width="7.85546875" style="113" bestFit="1" customWidth="1"/>
    <col min="13035" max="13035" width="8" style="113" bestFit="1" customWidth="1"/>
    <col min="13036" max="13037" width="7.85546875" style="113" bestFit="1" customWidth="1"/>
    <col min="13038" max="13038" width="9.7109375" style="113" customWidth="1"/>
    <col min="13039" max="13039" width="12.85546875" style="113" customWidth="1"/>
    <col min="13040" max="13276" width="9.140625" style="113"/>
    <col min="13277" max="13277" width="9" style="113" bestFit="1" customWidth="1"/>
    <col min="13278" max="13278" width="9.85546875" style="113" bestFit="1" customWidth="1"/>
    <col min="13279" max="13279" width="9.140625" style="113" bestFit="1" customWidth="1"/>
    <col min="13280" max="13280" width="16" style="113" bestFit="1" customWidth="1"/>
    <col min="13281" max="13281" width="9" style="113" bestFit="1" customWidth="1"/>
    <col min="13282" max="13282" width="7.85546875" style="113" bestFit="1" customWidth="1"/>
    <col min="13283" max="13283" width="11.7109375" style="113" bestFit="1" customWidth="1"/>
    <col min="13284" max="13284" width="14.28515625" style="113" customWidth="1"/>
    <col min="13285" max="13285" width="11.7109375" style="113" bestFit="1" customWidth="1"/>
    <col min="13286" max="13286" width="14.140625" style="113" bestFit="1" customWidth="1"/>
    <col min="13287" max="13287" width="16.7109375" style="113" customWidth="1"/>
    <col min="13288" max="13288" width="16.5703125" style="113" customWidth="1"/>
    <col min="13289" max="13290" width="7.85546875" style="113" bestFit="1" customWidth="1"/>
    <col min="13291" max="13291" width="8" style="113" bestFit="1" customWidth="1"/>
    <col min="13292" max="13293" width="7.85546875" style="113" bestFit="1" customWidth="1"/>
    <col min="13294" max="13294" width="9.7109375" style="113" customWidth="1"/>
    <col min="13295" max="13295" width="12.85546875" style="113" customWidth="1"/>
    <col min="13296" max="13532" width="9.140625" style="113"/>
    <col min="13533" max="13533" width="9" style="113" bestFit="1" customWidth="1"/>
    <col min="13534" max="13534" width="9.85546875" style="113" bestFit="1" customWidth="1"/>
    <col min="13535" max="13535" width="9.140625" style="113" bestFit="1" customWidth="1"/>
    <col min="13536" max="13536" width="16" style="113" bestFit="1" customWidth="1"/>
    <col min="13537" max="13537" width="9" style="113" bestFit="1" customWidth="1"/>
    <col min="13538" max="13538" width="7.85546875" style="113" bestFit="1" customWidth="1"/>
    <col min="13539" max="13539" width="11.7109375" style="113" bestFit="1" customWidth="1"/>
    <col min="13540" max="13540" width="14.28515625" style="113" customWidth="1"/>
    <col min="13541" max="13541" width="11.7109375" style="113" bestFit="1" customWidth="1"/>
    <col min="13542" max="13542" width="14.140625" style="113" bestFit="1" customWidth="1"/>
    <col min="13543" max="13543" width="16.7109375" style="113" customWidth="1"/>
    <col min="13544" max="13544" width="16.5703125" style="113" customWidth="1"/>
    <col min="13545" max="13546" width="7.85546875" style="113" bestFit="1" customWidth="1"/>
    <col min="13547" max="13547" width="8" style="113" bestFit="1" customWidth="1"/>
    <col min="13548" max="13549" width="7.85546875" style="113" bestFit="1" customWidth="1"/>
    <col min="13550" max="13550" width="9.7109375" style="113" customWidth="1"/>
    <col min="13551" max="13551" width="12.85546875" style="113" customWidth="1"/>
    <col min="13552" max="13788" width="9.140625" style="113"/>
    <col min="13789" max="13789" width="9" style="113" bestFit="1" customWidth="1"/>
    <col min="13790" max="13790" width="9.85546875" style="113" bestFit="1" customWidth="1"/>
    <col min="13791" max="13791" width="9.140625" style="113" bestFit="1" customWidth="1"/>
    <col min="13792" max="13792" width="16" style="113" bestFit="1" customWidth="1"/>
    <col min="13793" max="13793" width="9" style="113" bestFit="1" customWidth="1"/>
    <col min="13794" max="13794" width="7.85546875" style="113" bestFit="1" customWidth="1"/>
    <col min="13795" max="13795" width="11.7109375" style="113" bestFit="1" customWidth="1"/>
    <col min="13796" max="13796" width="14.28515625" style="113" customWidth="1"/>
    <col min="13797" max="13797" width="11.7109375" style="113" bestFit="1" customWidth="1"/>
    <col min="13798" max="13798" width="14.140625" style="113" bestFit="1" customWidth="1"/>
    <col min="13799" max="13799" width="16.7109375" style="113" customWidth="1"/>
    <col min="13800" max="13800" width="16.5703125" style="113" customWidth="1"/>
    <col min="13801" max="13802" width="7.85546875" style="113" bestFit="1" customWidth="1"/>
    <col min="13803" max="13803" width="8" style="113" bestFit="1" customWidth="1"/>
    <col min="13804" max="13805" width="7.85546875" style="113" bestFit="1" customWidth="1"/>
    <col min="13806" max="13806" width="9.7109375" style="113" customWidth="1"/>
    <col min="13807" max="13807" width="12.85546875" style="113" customWidth="1"/>
    <col min="13808" max="14044" width="9.140625" style="113"/>
    <col min="14045" max="14045" width="9" style="113" bestFit="1" customWidth="1"/>
    <col min="14046" max="14046" width="9.85546875" style="113" bestFit="1" customWidth="1"/>
    <col min="14047" max="14047" width="9.140625" style="113" bestFit="1" customWidth="1"/>
    <col min="14048" max="14048" width="16" style="113" bestFit="1" customWidth="1"/>
    <col min="14049" max="14049" width="9" style="113" bestFit="1" customWidth="1"/>
    <col min="14050" max="14050" width="7.85546875" style="113" bestFit="1" customWidth="1"/>
    <col min="14051" max="14051" width="11.7109375" style="113" bestFit="1" customWidth="1"/>
    <col min="14052" max="14052" width="14.28515625" style="113" customWidth="1"/>
    <col min="14053" max="14053" width="11.7109375" style="113" bestFit="1" customWidth="1"/>
    <col min="14054" max="14054" width="14.140625" style="113" bestFit="1" customWidth="1"/>
    <col min="14055" max="14055" width="16.7109375" style="113" customWidth="1"/>
    <col min="14056" max="14056" width="16.5703125" style="113" customWidth="1"/>
    <col min="14057" max="14058" width="7.85546875" style="113" bestFit="1" customWidth="1"/>
    <col min="14059" max="14059" width="8" style="113" bestFit="1" customWidth="1"/>
    <col min="14060" max="14061" width="7.85546875" style="113" bestFit="1" customWidth="1"/>
    <col min="14062" max="14062" width="9.7109375" style="113" customWidth="1"/>
    <col min="14063" max="14063" width="12.85546875" style="113" customWidth="1"/>
    <col min="14064" max="14300" width="9.140625" style="113"/>
    <col min="14301" max="14301" width="9" style="113" bestFit="1" customWidth="1"/>
    <col min="14302" max="14302" width="9.85546875" style="113" bestFit="1" customWidth="1"/>
    <col min="14303" max="14303" width="9.140625" style="113" bestFit="1" customWidth="1"/>
    <col min="14304" max="14304" width="16" style="113" bestFit="1" customWidth="1"/>
    <col min="14305" max="14305" width="9" style="113" bestFit="1" customWidth="1"/>
    <col min="14306" max="14306" width="7.85546875" style="113" bestFit="1" customWidth="1"/>
    <col min="14307" max="14307" width="11.7109375" style="113" bestFit="1" customWidth="1"/>
    <col min="14308" max="14308" width="14.28515625" style="113" customWidth="1"/>
    <col min="14309" max="14309" width="11.7109375" style="113" bestFit="1" customWidth="1"/>
    <col min="14310" max="14310" width="14.140625" style="113" bestFit="1" customWidth="1"/>
    <col min="14311" max="14311" width="16.7109375" style="113" customWidth="1"/>
    <col min="14312" max="14312" width="16.5703125" style="113" customWidth="1"/>
    <col min="14313" max="14314" width="7.85546875" style="113" bestFit="1" customWidth="1"/>
    <col min="14315" max="14315" width="8" style="113" bestFit="1" customWidth="1"/>
    <col min="14316" max="14317" width="7.85546875" style="113" bestFit="1" customWidth="1"/>
    <col min="14318" max="14318" width="9.7109375" style="113" customWidth="1"/>
    <col min="14319" max="14319" width="12.85546875" style="113" customWidth="1"/>
    <col min="14320" max="14556" width="9.140625" style="113"/>
    <col min="14557" max="14557" width="9" style="113" bestFit="1" customWidth="1"/>
    <col min="14558" max="14558" width="9.85546875" style="113" bestFit="1" customWidth="1"/>
    <col min="14559" max="14559" width="9.140625" style="113" bestFit="1" customWidth="1"/>
    <col min="14560" max="14560" width="16" style="113" bestFit="1" customWidth="1"/>
    <col min="14561" max="14561" width="9" style="113" bestFit="1" customWidth="1"/>
    <col min="14562" max="14562" width="7.85546875" style="113" bestFit="1" customWidth="1"/>
    <col min="14563" max="14563" width="11.7109375" style="113" bestFit="1" customWidth="1"/>
    <col min="14564" max="14564" width="14.28515625" style="113" customWidth="1"/>
    <col min="14565" max="14565" width="11.7109375" style="113" bestFit="1" customWidth="1"/>
    <col min="14566" max="14566" width="14.140625" style="113" bestFit="1" customWidth="1"/>
    <col min="14567" max="14567" width="16.7109375" style="113" customWidth="1"/>
    <col min="14568" max="14568" width="16.5703125" style="113" customWidth="1"/>
    <col min="14569" max="14570" width="7.85546875" style="113" bestFit="1" customWidth="1"/>
    <col min="14571" max="14571" width="8" style="113" bestFit="1" customWidth="1"/>
    <col min="14572" max="14573" width="7.85546875" style="113" bestFit="1" customWidth="1"/>
    <col min="14574" max="14574" width="9.7109375" style="113" customWidth="1"/>
    <col min="14575" max="14575" width="12.85546875" style="113" customWidth="1"/>
    <col min="14576" max="14812" width="9.140625" style="113"/>
    <col min="14813" max="14813" width="9" style="113" bestFit="1" customWidth="1"/>
    <col min="14814" max="14814" width="9.85546875" style="113" bestFit="1" customWidth="1"/>
    <col min="14815" max="14815" width="9.140625" style="113" bestFit="1" customWidth="1"/>
    <col min="14816" max="14816" width="16" style="113" bestFit="1" customWidth="1"/>
    <col min="14817" max="14817" width="9" style="113" bestFit="1" customWidth="1"/>
    <col min="14818" max="14818" width="7.85546875" style="113" bestFit="1" customWidth="1"/>
    <col min="14819" max="14819" width="11.7109375" style="113" bestFit="1" customWidth="1"/>
    <col min="14820" max="14820" width="14.28515625" style="113" customWidth="1"/>
    <col min="14821" max="14821" width="11.7109375" style="113" bestFit="1" customWidth="1"/>
    <col min="14822" max="14822" width="14.140625" style="113" bestFit="1" customWidth="1"/>
    <col min="14823" max="14823" width="16.7109375" style="113" customWidth="1"/>
    <col min="14824" max="14824" width="16.5703125" style="113" customWidth="1"/>
    <col min="14825" max="14826" width="7.85546875" style="113" bestFit="1" customWidth="1"/>
    <col min="14827" max="14827" width="8" style="113" bestFit="1" customWidth="1"/>
    <col min="14828" max="14829" width="7.85546875" style="113" bestFit="1" customWidth="1"/>
    <col min="14830" max="14830" width="9.7109375" style="113" customWidth="1"/>
    <col min="14831" max="14831" width="12.85546875" style="113" customWidth="1"/>
    <col min="14832" max="15068" width="9.140625" style="113"/>
    <col min="15069" max="15069" width="9" style="113" bestFit="1" customWidth="1"/>
    <col min="15070" max="15070" width="9.85546875" style="113" bestFit="1" customWidth="1"/>
    <col min="15071" max="15071" width="9.140625" style="113" bestFit="1" customWidth="1"/>
    <col min="15072" max="15072" width="16" style="113" bestFit="1" customWidth="1"/>
    <col min="15073" max="15073" width="9" style="113" bestFit="1" customWidth="1"/>
    <col min="15074" max="15074" width="7.85546875" style="113" bestFit="1" customWidth="1"/>
    <col min="15075" max="15075" width="11.7109375" style="113" bestFit="1" customWidth="1"/>
    <col min="15076" max="15076" width="14.28515625" style="113" customWidth="1"/>
    <col min="15077" max="15077" width="11.7109375" style="113" bestFit="1" customWidth="1"/>
    <col min="15078" max="15078" width="14.140625" style="113" bestFit="1" customWidth="1"/>
    <col min="15079" max="15079" width="16.7109375" style="113" customWidth="1"/>
    <col min="15080" max="15080" width="16.5703125" style="113" customWidth="1"/>
    <col min="15081" max="15082" width="7.85546875" style="113" bestFit="1" customWidth="1"/>
    <col min="15083" max="15083" width="8" style="113" bestFit="1" customWidth="1"/>
    <col min="15084" max="15085" width="7.85546875" style="113" bestFit="1" customWidth="1"/>
    <col min="15086" max="15086" width="9.7109375" style="113" customWidth="1"/>
    <col min="15087" max="15087" width="12.85546875" style="113" customWidth="1"/>
    <col min="15088" max="15324" width="9.140625" style="113"/>
    <col min="15325" max="15325" width="9" style="113" bestFit="1" customWidth="1"/>
    <col min="15326" max="15326" width="9.85546875" style="113" bestFit="1" customWidth="1"/>
    <col min="15327" max="15327" width="9.140625" style="113" bestFit="1" customWidth="1"/>
    <col min="15328" max="15328" width="16" style="113" bestFit="1" customWidth="1"/>
    <col min="15329" max="15329" width="9" style="113" bestFit="1" customWidth="1"/>
    <col min="15330" max="15330" width="7.85546875" style="113" bestFit="1" customWidth="1"/>
    <col min="15331" max="15331" width="11.7109375" style="113" bestFit="1" customWidth="1"/>
    <col min="15332" max="15332" width="14.28515625" style="113" customWidth="1"/>
    <col min="15333" max="15333" width="11.7109375" style="113" bestFit="1" customWidth="1"/>
    <col min="15334" max="15334" width="14.140625" style="113" bestFit="1" customWidth="1"/>
    <col min="15335" max="15335" width="16.7109375" style="113" customWidth="1"/>
    <col min="15336" max="15336" width="16.5703125" style="113" customWidth="1"/>
    <col min="15337" max="15338" width="7.85546875" style="113" bestFit="1" customWidth="1"/>
    <col min="15339" max="15339" width="8" style="113" bestFit="1" customWidth="1"/>
    <col min="15340" max="15341" width="7.85546875" style="113" bestFit="1" customWidth="1"/>
    <col min="15342" max="15342" width="9.7109375" style="113" customWidth="1"/>
    <col min="15343" max="15343" width="12.85546875" style="113" customWidth="1"/>
    <col min="15344" max="15580" width="9.140625" style="113"/>
    <col min="15581" max="15581" width="9" style="113" bestFit="1" customWidth="1"/>
    <col min="15582" max="15582" width="9.85546875" style="113" bestFit="1" customWidth="1"/>
    <col min="15583" max="15583" width="9.140625" style="113" bestFit="1" customWidth="1"/>
    <col min="15584" max="15584" width="16" style="113" bestFit="1" customWidth="1"/>
    <col min="15585" max="15585" width="9" style="113" bestFit="1" customWidth="1"/>
    <col min="15586" max="15586" width="7.85546875" style="113" bestFit="1" customWidth="1"/>
    <col min="15587" max="15587" width="11.7109375" style="113" bestFit="1" customWidth="1"/>
    <col min="15588" max="15588" width="14.28515625" style="113" customWidth="1"/>
    <col min="15589" max="15589" width="11.7109375" style="113" bestFit="1" customWidth="1"/>
    <col min="15590" max="15590" width="14.140625" style="113" bestFit="1" customWidth="1"/>
    <col min="15591" max="15591" width="16.7109375" style="113" customWidth="1"/>
    <col min="15592" max="15592" width="16.5703125" style="113" customWidth="1"/>
    <col min="15593" max="15594" width="7.85546875" style="113" bestFit="1" customWidth="1"/>
    <col min="15595" max="15595" width="8" style="113" bestFit="1" customWidth="1"/>
    <col min="15596" max="15597" width="7.85546875" style="113" bestFit="1" customWidth="1"/>
    <col min="15598" max="15598" width="9.7109375" style="113" customWidth="1"/>
    <col min="15599" max="15599" width="12.85546875" style="113" customWidth="1"/>
    <col min="15600" max="15836" width="9.140625" style="113"/>
    <col min="15837" max="15837" width="9" style="113" bestFit="1" customWidth="1"/>
    <col min="15838" max="15838" width="9.85546875" style="113" bestFit="1" customWidth="1"/>
    <col min="15839" max="15839" width="9.140625" style="113" bestFit="1" customWidth="1"/>
    <col min="15840" max="15840" width="16" style="113" bestFit="1" customWidth="1"/>
    <col min="15841" max="15841" width="9" style="113" bestFit="1" customWidth="1"/>
    <col min="15842" max="15842" width="7.85546875" style="113" bestFit="1" customWidth="1"/>
    <col min="15843" max="15843" width="11.7109375" style="113" bestFit="1" customWidth="1"/>
    <col min="15844" max="15844" width="14.28515625" style="113" customWidth="1"/>
    <col min="15845" max="15845" width="11.7109375" style="113" bestFit="1" customWidth="1"/>
    <col min="15846" max="15846" width="14.140625" style="113" bestFit="1" customWidth="1"/>
    <col min="15847" max="15847" width="16.7109375" style="113" customWidth="1"/>
    <col min="15848" max="15848" width="16.5703125" style="113" customWidth="1"/>
    <col min="15849" max="15850" width="7.85546875" style="113" bestFit="1" customWidth="1"/>
    <col min="15851" max="15851" width="8" style="113" bestFit="1" customWidth="1"/>
    <col min="15852" max="15853" width="7.85546875" style="113" bestFit="1" customWidth="1"/>
    <col min="15854" max="15854" width="9.7109375" style="113" customWidth="1"/>
    <col min="15855" max="15855" width="12.85546875" style="113" customWidth="1"/>
    <col min="15856" max="16092" width="9.140625" style="113"/>
    <col min="16093" max="16093" width="9" style="113" bestFit="1" customWidth="1"/>
    <col min="16094" max="16094" width="9.85546875" style="113" bestFit="1" customWidth="1"/>
    <col min="16095" max="16095" width="9.140625" style="113" bestFit="1" customWidth="1"/>
    <col min="16096" max="16096" width="16" style="113" bestFit="1" customWidth="1"/>
    <col min="16097" max="16097" width="9" style="113" bestFit="1" customWidth="1"/>
    <col min="16098" max="16098" width="7.85546875" style="113" bestFit="1" customWidth="1"/>
    <col min="16099" max="16099" width="11.7109375" style="113" bestFit="1" customWidth="1"/>
    <col min="16100" max="16100" width="14.28515625" style="113" customWidth="1"/>
    <col min="16101" max="16101" width="11.7109375" style="113" bestFit="1" customWidth="1"/>
    <col min="16102" max="16102" width="14.140625" style="113" bestFit="1" customWidth="1"/>
    <col min="16103" max="16103" width="16.7109375" style="113" customWidth="1"/>
    <col min="16104" max="16104" width="16.5703125" style="113" customWidth="1"/>
    <col min="16105" max="16106" width="7.85546875" style="113" bestFit="1" customWidth="1"/>
    <col min="16107" max="16107" width="8" style="113" bestFit="1" customWidth="1"/>
    <col min="16108" max="16109" width="7.85546875" style="113" bestFit="1" customWidth="1"/>
    <col min="16110" max="16110" width="9.7109375" style="113" customWidth="1"/>
    <col min="16111" max="16111" width="12.85546875" style="113" customWidth="1"/>
    <col min="16112" max="16384" width="9.140625" style="113"/>
  </cols>
  <sheetData>
    <row r="1" spans="1:22" s="121" customFormat="1" ht="15.75" customHeight="1">
      <c r="A1" s="517" t="s">
        <v>1</v>
      </c>
      <c r="B1" s="653" t="s">
        <v>0</v>
      </c>
      <c r="C1" s="655" t="s">
        <v>144</v>
      </c>
      <c r="D1" s="655"/>
      <c r="E1" s="655"/>
      <c r="F1" s="656" t="s">
        <v>29</v>
      </c>
      <c r="G1" s="657"/>
      <c r="H1" s="657"/>
      <c r="I1" s="657"/>
      <c r="J1" s="657"/>
      <c r="K1" s="657"/>
      <c r="L1" s="657"/>
      <c r="M1" s="657"/>
      <c r="N1" s="657"/>
      <c r="O1" s="657"/>
      <c r="P1" s="657"/>
      <c r="Q1" s="657"/>
      <c r="R1" s="657"/>
      <c r="S1" s="657"/>
      <c r="T1" s="657"/>
      <c r="U1" s="657"/>
      <c r="V1" s="658"/>
    </row>
    <row r="2" spans="1:22" ht="16.5" thickBot="1">
      <c r="A2" s="518"/>
      <c r="B2" s="654"/>
      <c r="C2" s="122" t="s">
        <v>23</v>
      </c>
      <c r="D2" s="128" t="s">
        <v>9</v>
      </c>
      <c r="E2" s="135" t="s">
        <v>33</v>
      </c>
      <c r="F2" s="334">
        <v>61</v>
      </c>
      <c r="G2" s="334">
        <v>62</v>
      </c>
      <c r="H2" s="334">
        <v>63</v>
      </c>
      <c r="I2" s="335">
        <v>64</v>
      </c>
      <c r="J2" s="336" t="s">
        <v>429</v>
      </c>
      <c r="K2" s="336" t="s">
        <v>430</v>
      </c>
      <c r="L2" s="336" t="s">
        <v>431</v>
      </c>
      <c r="M2" s="337">
        <v>65</v>
      </c>
      <c r="N2" s="338" t="s">
        <v>432</v>
      </c>
      <c r="O2" s="338" t="s">
        <v>433</v>
      </c>
      <c r="P2" s="338" t="s">
        <v>434</v>
      </c>
      <c r="Q2" s="338" t="s">
        <v>435</v>
      </c>
      <c r="R2" s="338" t="s">
        <v>436</v>
      </c>
      <c r="S2" s="334">
        <v>67</v>
      </c>
      <c r="T2" s="217"/>
      <c r="U2" s="217"/>
      <c r="V2" s="333"/>
    </row>
    <row r="3" spans="1:22" s="172" customFormat="1">
      <c r="A3" s="434" t="str">
        <f>'1-συμβολαια'!A3</f>
        <v>3ο</v>
      </c>
      <c r="B3" s="430" t="str">
        <f>'1-συμβολαια'!C3</f>
        <v>δανείου 8.199κ ΕΞΟΦΛΗΣΗ</v>
      </c>
      <c r="C3" s="410">
        <f>'1-συμβολαια'!L3</f>
        <v>28.130800000000001</v>
      </c>
      <c r="D3" s="431">
        <f>'1-συμβολαια'!N3</f>
        <v>25.190799999999999</v>
      </c>
      <c r="E3" s="431">
        <f t="shared" ref="E3:E9" si="0">C3-D3</f>
        <v>2.9400000000000013</v>
      </c>
      <c r="F3" s="405">
        <v>61</v>
      </c>
      <c r="G3" s="405">
        <v>62</v>
      </c>
      <c r="H3" s="432"/>
      <c r="I3" s="433"/>
      <c r="J3" s="433"/>
      <c r="K3" s="433"/>
      <c r="L3" s="433"/>
      <c r="M3" s="433"/>
      <c r="N3" s="405"/>
      <c r="O3" s="405"/>
      <c r="P3" s="405"/>
      <c r="Q3" s="405"/>
      <c r="R3" s="405"/>
      <c r="S3" s="405"/>
      <c r="T3" s="405"/>
      <c r="U3" s="405"/>
      <c r="V3" s="405"/>
    </row>
    <row r="4" spans="1:22" s="172" customFormat="1">
      <c r="A4" s="434">
        <f>'1-συμβολαια'!A4</f>
        <v>0</v>
      </c>
      <c r="B4" s="430" t="str">
        <f>'1-συμβολαια'!C4</f>
        <v>υποθήκης 8.199κ ΕΞΑΛΕΙΨΗ</v>
      </c>
      <c r="C4" s="410"/>
      <c r="D4" s="431"/>
      <c r="E4" s="431">
        <f t="shared" si="0"/>
        <v>0</v>
      </c>
      <c r="F4" s="405"/>
      <c r="G4" s="405"/>
      <c r="H4" s="432"/>
      <c r="I4" s="433"/>
      <c r="J4" s="433"/>
      <c r="K4" s="433"/>
      <c r="L4" s="433"/>
      <c r="M4" s="433"/>
      <c r="N4" s="405"/>
      <c r="O4" s="405"/>
      <c r="P4" s="405"/>
      <c r="Q4" s="405"/>
      <c r="R4" s="405"/>
      <c r="S4" s="405"/>
      <c r="T4" s="405"/>
      <c r="U4" s="405"/>
      <c r="V4" s="405"/>
    </row>
    <row r="5" spans="1:22" s="172" customFormat="1">
      <c r="A5" s="434">
        <f>'1-συμβολαια'!A5</f>
        <v>0</v>
      </c>
      <c r="B5" s="430" t="str">
        <f>'1-συμβολαια'!C5</f>
        <v>τόκοι δανείου [προυπολογιζόμενοι VS πληρωμένοι]</v>
      </c>
      <c r="C5" s="410">
        <f>'1-συμβολαια'!L5</f>
        <v>29.241310000000002</v>
      </c>
      <c r="D5" s="431"/>
      <c r="E5" s="431">
        <f t="shared" si="0"/>
        <v>29.241310000000002</v>
      </c>
      <c r="F5" s="405">
        <v>61</v>
      </c>
      <c r="G5" s="405">
        <v>62</v>
      </c>
      <c r="H5" s="432"/>
      <c r="I5" s="433"/>
      <c r="J5" s="433"/>
      <c r="K5" s="433"/>
      <c r="L5" s="433"/>
      <c r="M5" s="433"/>
      <c r="N5" s="405"/>
      <c r="O5" s="405"/>
      <c r="P5" s="405"/>
      <c r="Q5" s="405"/>
      <c r="R5" s="405"/>
      <c r="S5" s="405"/>
      <c r="T5" s="405"/>
      <c r="U5" s="405"/>
      <c r="V5" s="405"/>
    </row>
    <row r="6" spans="1:22" s="111" customFormat="1">
      <c r="A6" s="115"/>
      <c r="B6" s="123"/>
      <c r="C6" s="132"/>
      <c r="D6" s="285"/>
      <c r="E6" s="285"/>
      <c r="F6" s="116"/>
      <c r="G6" s="116"/>
      <c r="H6" s="174"/>
      <c r="I6" s="221"/>
      <c r="J6" s="221"/>
      <c r="K6" s="221"/>
      <c r="L6" s="221"/>
      <c r="M6" s="221"/>
      <c r="N6" s="116"/>
      <c r="O6" s="116"/>
      <c r="P6" s="116"/>
      <c r="Q6" s="116"/>
      <c r="R6" s="116"/>
      <c r="S6" s="116"/>
      <c r="T6" s="116"/>
      <c r="U6" s="116"/>
      <c r="V6" s="116"/>
    </row>
    <row r="7" spans="1:22" s="172" customFormat="1">
      <c r="A7" s="434" t="str">
        <f>'1-συμβολαια'!A7</f>
        <v>4ο</v>
      </c>
      <c r="B7" s="430" t="str">
        <f>'1-συμβολαια'!C7</f>
        <v>δανείου 8.742κ ΕΞΟΦΛΗΣΗ</v>
      </c>
      <c r="C7" s="410">
        <f>'1-συμβολαια'!L7</f>
        <v>28.130800000000001</v>
      </c>
      <c r="D7" s="431">
        <f>'1-συμβολαια'!N7</f>
        <v>25.190799999999999</v>
      </c>
      <c r="E7" s="431">
        <f t="shared" si="0"/>
        <v>2.9400000000000013</v>
      </c>
      <c r="F7" s="405">
        <v>61</v>
      </c>
      <c r="G7" s="405">
        <v>62</v>
      </c>
      <c r="H7" s="432"/>
      <c r="I7" s="433"/>
      <c r="J7" s="433"/>
      <c r="K7" s="433"/>
      <c r="L7" s="433"/>
      <c r="M7" s="433"/>
      <c r="N7" s="405"/>
      <c r="O7" s="405"/>
      <c r="P7" s="405"/>
      <c r="Q7" s="405"/>
      <c r="R7" s="405"/>
      <c r="S7" s="405"/>
      <c r="T7" s="405"/>
      <c r="U7" s="405"/>
      <c r="V7" s="405"/>
    </row>
    <row r="8" spans="1:22" s="172" customFormat="1">
      <c r="A8" s="434">
        <f>'1-συμβολαια'!A8</f>
        <v>0</v>
      </c>
      <c r="B8" s="430" t="str">
        <f>'1-συμβολαια'!C8</f>
        <v>υποθήκης 8.742κ ΕΞΑΛΕΙΨΗ</v>
      </c>
      <c r="C8" s="410"/>
      <c r="D8" s="431"/>
      <c r="E8" s="431">
        <f t="shared" si="0"/>
        <v>0</v>
      </c>
      <c r="F8" s="405"/>
      <c r="G8" s="405"/>
      <c r="H8" s="432"/>
      <c r="I8" s="433"/>
      <c r="J8" s="433"/>
      <c r="K8" s="433"/>
      <c r="L8" s="433"/>
      <c r="M8" s="433"/>
      <c r="N8" s="405"/>
      <c r="O8" s="405"/>
      <c r="P8" s="405"/>
      <c r="Q8" s="405"/>
      <c r="R8" s="405"/>
      <c r="S8" s="405"/>
      <c r="T8" s="405"/>
      <c r="U8" s="405"/>
      <c r="V8" s="405"/>
    </row>
    <row r="9" spans="1:22" s="172" customFormat="1">
      <c r="A9" s="434">
        <f>'1-συμβολαια'!A9</f>
        <v>0</v>
      </c>
      <c r="B9" s="430" t="str">
        <f>'1-συμβολαια'!C9</f>
        <v>τόκοι δανείου [προυπολογιζόμενοι VS πληρωμένοι]</v>
      </c>
      <c r="C9" s="410">
        <f>'1-συμβολαια'!L9</f>
        <v>28.334631999999999</v>
      </c>
      <c r="D9" s="431"/>
      <c r="E9" s="431">
        <f t="shared" si="0"/>
        <v>28.334631999999999</v>
      </c>
      <c r="F9" s="405">
        <v>61</v>
      </c>
      <c r="G9" s="405">
        <v>62</v>
      </c>
      <c r="H9" s="432"/>
      <c r="I9" s="433"/>
      <c r="J9" s="433"/>
      <c r="K9" s="433"/>
      <c r="L9" s="433"/>
      <c r="M9" s="433"/>
      <c r="N9" s="405"/>
      <c r="O9" s="405"/>
      <c r="P9" s="405"/>
      <c r="Q9" s="405"/>
      <c r="R9" s="405"/>
      <c r="S9" s="405"/>
      <c r="T9" s="405"/>
      <c r="U9" s="405"/>
      <c r="V9" s="405"/>
    </row>
    <row r="10" spans="1:22" ht="15.75">
      <c r="A10" s="533" t="s">
        <v>47</v>
      </c>
      <c r="B10" s="534"/>
      <c r="C10" s="129">
        <f>SUM(C3:C9)</f>
        <v>113.83754200000001</v>
      </c>
      <c r="D10" s="129">
        <f>SUM(D3:D9)</f>
        <v>50.381599999999999</v>
      </c>
      <c r="E10" s="129">
        <f>SUM(E3:E9)</f>
        <v>63.455942000000007</v>
      </c>
      <c r="I10" s="75">
        <f t="shared" ref="I10:T10" si="1">SUM(I3:I9)</f>
        <v>0</v>
      </c>
      <c r="J10" s="75">
        <f t="shared" si="1"/>
        <v>0</v>
      </c>
      <c r="K10" s="75">
        <f t="shared" si="1"/>
        <v>0</v>
      </c>
      <c r="L10" s="75">
        <f t="shared" si="1"/>
        <v>0</v>
      </c>
      <c r="M10" s="75">
        <f t="shared" si="1"/>
        <v>0</v>
      </c>
      <c r="N10" s="75">
        <f t="shared" si="1"/>
        <v>0</v>
      </c>
      <c r="O10" s="75">
        <f t="shared" si="1"/>
        <v>0</v>
      </c>
      <c r="P10" s="75">
        <f t="shared" si="1"/>
        <v>0</v>
      </c>
      <c r="Q10" s="75">
        <f t="shared" si="1"/>
        <v>0</v>
      </c>
      <c r="R10" s="75">
        <f t="shared" si="1"/>
        <v>0</v>
      </c>
      <c r="S10" s="75">
        <f t="shared" si="1"/>
        <v>0</v>
      </c>
      <c r="T10" s="75">
        <f t="shared" si="1"/>
        <v>0</v>
      </c>
    </row>
    <row r="11" spans="1:22"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</row>
    <row r="12" spans="1:22" ht="15.75">
      <c r="F12" s="197" t="s">
        <v>240</v>
      </c>
      <c r="G12" s="157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  <c r="V12" s="340"/>
    </row>
    <row r="13" spans="1:22" ht="15.75">
      <c r="F13" s="341"/>
      <c r="G13" s="176" t="s">
        <v>241</v>
      </c>
      <c r="H13" s="339"/>
      <c r="I13" s="339"/>
      <c r="J13" s="339"/>
      <c r="K13" s="339"/>
      <c r="L13" s="339"/>
      <c r="M13" s="339"/>
      <c r="N13" s="339"/>
      <c r="O13" s="339"/>
      <c r="P13" s="339"/>
      <c r="Q13" s="339"/>
      <c r="R13" s="339"/>
      <c r="S13" s="339"/>
      <c r="T13" s="339"/>
      <c r="U13" s="339"/>
      <c r="V13" s="340"/>
    </row>
    <row r="14" spans="1:22" ht="15.75">
      <c r="F14" s="340"/>
      <c r="G14" s="340"/>
      <c r="H14" s="197" t="s">
        <v>242</v>
      </c>
      <c r="I14" s="157"/>
      <c r="J14" s="157"/>
      <c r="K14" s="157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40"/>
    </row>
    <row r="15" spans="1:22" ht="15.75">
      <c r="F15" s="340"/>
      <c r="G15" s="341"/>
      <c r="H15" s="340"/>
      <c r="I15" s="176" t="s">
        <v>266</v>
      </c>
      <c r="J15" s="176"/>
      <c r="K15" s="176"/>
      <c r="L15" s="342"/>
      <c r="M15" s="342"/>
      <c r="N15" s="342"/>
      <c r="O15" s="342"/>
      <c r="P15" s="342"/>
      <c r="Q15" s="342"/>
      <c r="R15" s="342"/>
      <c r="S15" s="342"/>
      <c r="T15" s="342"/>
      <c r="U15" s="339"/>
      <c r="V15" s="340"/>
    </row>
    <row r="16" spans="1:22" ht="15.75">
      <c r="F16" s="340"/>
      <c r="G16" s="341"/>
      <c r="H16" s="340"/>
      <c r="I16" s="176"/>
      <c r="J16" s="197" t="s">
        <v>437</v>
      </c>
      <c r="K16" s="176"/>
      <c r="L16" s="342"/>
      <c r="M16" s="342"/>
      <c r="N16" s="342"/>
      <c r="O16" s="342"/>
      <c r="P16" s="342"/>
      <c r="Q16" s="342"/>
      <c r="R16" s="342"/>
      <c r="S16" s="342"/>
      <c r="T16" s="342"/>
      <c r="U16" s="339"/>
      <c r="V16" s="340"/>
    </row>
    <row r="17" spans="3:22" ht="15.75">
      <c r="F17" s="340"/>
      <c r="G17" s="341"/>
      <c r="H17" s="340"/>
      <c r="I17" s="176"/>
      <c r="J17" s="176"/>
      <c r="K17" s="176" t="s">
        <v>438</v>
      </c>
      <c r="L17" s="342"/>
      <c r="M17" s="342"/>
      <c r="N17" s="342"/>
      <c r="O17" s="342"/>
      <c r="P17" s="342"/>
      <c r="Q17" s="342"/>
      <c r="R17" s="342"/>
      <c r="S17" s="342"/>
      <c r="T17" s="342"/>
      <c r="U17" s="339"/>
      <c r="V17" s="340"/>
    </row>
    <row r="18" spans="3:22" ht="15.75">
      <c r="F18" s="340"/>
      <c r="G18" s="340"/>
      <c r="H18" s="339"/>
      <c r="I18" s="342"/>
      <c r="J18" s="342"/>
      <c r="K18" s="342"/>
      <c r="L18" s="197" t="s">
        <v>439</v>
      </c>
      <c r="M18" s="342"/>
      <c r="N18" s="342"/>
      <c r="O18" s="342"/>
      <c r="P18" s="342"/>
      <c r="Q18" s="342"/>
      <c r="R18" s="342"/>
      <c r="S18" s="342"/>
      <c r="T18" s="342"/>
      <c r="U18" s="339"/>
      <c r="V18" s="340"/>
    </row>
    <row r="19" spans="3:22" ht="15.75">
      <c r="C19" s="127">
        <f>SUM(C11:C12)</f>
        <v>0</v>
      </c>
      <c r="F19" s="339"/>
      <c r="G19" s="339"/>
      <c r="H19" s="339"/>
      <c r="I19" s="342"/>
      <c r="J19" s="342"/>
      <c r="K19" s="342"/>
      <c r="L19" s="342"/>
      <c r="M19" s="176" t="s">
        <v>267</v>
      </c>
      <c r="N19" s="342"/>
      <c r="O19" s="342"/>
      <c r="P19" s="342"/>
      <c r="Q19" s="342"/>
      <c r="R19" s="342"/>
      <c r="S19" s="342"/>
      <c r="T19" s="342"/>
      <c r="U19" s="339"/>
      <c r="V19" s="340"/>
    </row>
    <row r="20" spans="3:22" ht="15.75">
      <c r="F20" s="340"/>
      <c r="G20" s="340"/>
      <c r="H20" s="339"/>
      <c r="I20" s="342"/>
      <c r="J20" s="342"/>
      <c r="K20" s="342"/>
      <c r="L20" s="342"/>
      <c r="M20" s="342"/>
      <c r="N20" s="197" t="s">
        <v>440</v>
      </c>
      <c r="O20" s="342"/>
      <c r="P20" s="342"/>
      <c r="Q20" s="342"/>
      <c r="R20" s="342"/>
      <c r="S20" s="342"/>
      <c r="T20" s="342"/>
      <c r="U20" s="339"/>
      <c r="V20" s="340"/>
    </row>
    <row r="21" spans="3:22" ht="15.75">
      <c r="F21" s="340"/>
      <c r="G21" s="340"/>
      <c r="H21" s="339"/>
      <c r="I21" s="342"/>
      <c r="J21" s="342"/>
      <c r="K21" s="342"/>
      <c r="L21" s="342"/>
      <c r="M21" s="342"/>
      <c r="N21" s="342"/>
      <c r="O21" s="176" t="s">
        <v>441</v>
      </c>
      <c r="P21" s="342"/>
      <c r="Q21" s="342"/>
      <c r="R21" s="342"/>
      <c r="S21" s="342"/>
      <c r="T21" s="342"/>
      <c r="U21" s="339"/>
      <c r="V21" s="340"/>
    </row>
    <row r="22" spans="3:22" ht="15.75">
      <c r="F22" s="340"/>
      <c r="G22" s="340"/>
      <c r="H22" s="339"/>
      <c r="I22" s="342"/>
      <c r="J22" s="342"/>
      <c r="K22" s="342"/>
      <c r="L22" s="342"/>
      <c r="M22" s="342"/>
      <c r="N22" s="342"/>
      <c r="O22" s="342"/>
      <c r="P22" s="197" t="s">
        <v>268</v>
      </c>
      <c r="Q22" s="342"/>
      <c r="R22" s="342"/>
      <c r="S22" s="342"/>
      <c r="T22" s="342"/>
      <c r="U22" s="339"/>
      <c r="V22" s="340"/>
    </row>
    <row r="23" spans="3:22" ht="15.75">
      <c r="F23" s="340"/>
      <c r="G23" s="340"/>
      <c r="H23" s="339"/>
      <c r="I23" s="342"/>
      <c r="J23" s="342"/>
      <c r="K23" s="342"/>
      <c r="L23" s="342"/>
      <c r="M23" s="342"/>
      <c r="N23" s="342"/>
      <c r="O23" s="342"/>
      <c r="P23" s="342"/>
      <c r="Q23" s="176" t="s">
        <v>269</v>
      </c>
      <c r="R23" s="176"/>
      <c r="S23" s="176"/>
      <c r="T23" s="342"/>
      <c r="U23" s="339"/>
      <c r="V23" s="340"/>
    </row>
    <row r="24" spans="3:22" ht="15.75">
      <c r="F24" s="340"/>
      <c r="G24" s="340"/>
      <c r="H24" s="339"/>
      <c r="I24" s="342"/>
      <c r="J24" s="342"/>
      <c r="K24" s="342"/>
      <c r="L24" s="342"/>
      <c r="M24" s="342"/>
      <c r="N24" s="342"/>
      <c r="O24" s="342"/>
      <c r="P24" s="342"/>
      <c r="Q24" s="342"/>
      <c r="R24" s="197" t="s">
        <v>270</v>
      </c>
      <c r="S24" s="342"/>
      <c r="T24" s="342"/>
      <c r="U24" s="339"/>
      <c r="V24" s="340"/>
    </row>
    <row r="25" spans="3:22" ht="15.75">
      <c r="F25" s="340"/>
      <c r="G25" s="340"/>
      <c r="H25" s="339"/>
      <c r="I25" s="342"/>
      <c r="J25" s="342"/>
      <c r="K25" s="342"/>
      <c r="L25" s="342"/>
      <c r="M25" s="342"/>
      <c r="N25" s="342"/>
      <c r="O25" s="342"/>
      <c r="P25" s="342"/>
      <c r="Q25" s="342"/>
      <c r="R25" s="342"/>
      <c r="S25" s="176" t="s">
        <v>271</v>
      </c>
      <c r="T25" s="342"/>
      <c r="U25" s="339"/>
      <c r="V25" s="340"/>
    </row>
    <row r="26" spans="3:22" ht="15.75">
      <c r="F26" s="340"/>
      <c r="G26" s="340"/>
      <c r="H26" s="339"/>
      <c r="I26" s="342"/>
      <c r="J26" s="342"/>
      <c r="K26" s="342"/>
      <c r="L26" s="342"/>
      <c r="M26" s="342"/>
      <c r="N26" s="342"/>
      <c r="O26" s="342"/>
      <c r="P26" s="342"/>
      <c r="Q26" s="342"/>
      <c r="R26" s="342"/>
      <c r="S26" s="342"/>
      <c r="T26" s="197" t="s">
        <v>442</v>
      </c>
      <c r="U26" s="339"/>
      <c r="V26" s="340"/>
    </row>
    <row r="27" spans="3:22">
      <c r="F27" s="340"/>
      <c r="G27" s="340"/>
      <c r="H27" s="339"/>
      <c r="I27" s="339"/>
      <c r="J27" s="339"/>
      <c r="K27" s="339"/>
      <c r="L27" s="339"/>
      <c r="M27" s="339"/>
      <c r="N27" s="339"/>
      <c r="O27" s="339"/>
      <c r="P27" s="339"/>
      <c r="Q27" s="339"/>
      <c r="R27" s="339"/>
      <c r="S27" s="339"/>
      <c r="T27" s="339"/>
      <c r="U27" s="339"/>
      <c r="V27" s="340"/>
    </row>
    <row r="28" spans="3:22" ht="15.75" customHeight="1">
      <c r="C28" s="378"/>
      <c r="E28" s="379"/>
      <c r="F28" s="379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</row>
    <row r="29" spans="3:22" ht="15.75" customHeight="1">
      <c r="C29" s="137"/>
      <c r="E29" s="379"/>
      <c r="F29" s="379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</row>
    <row r="30" spans="3:22"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</row>
    <row r="31" spans="3:22"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</row>
    <row r="32" spans="3:22"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</row>
    <row r="33" spans="8:21"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</row>
    <row r="34" spans="8:21"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</row>
    <row r="35" spans="8:21"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</row>
    <row r="36" spans="8:21"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</row>
    <row r="37" spans="8:21"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</row>
    <row r="38" spans="8:21"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</row>
    <row r="39" spans="8:21"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</row>
  </sheetData>
  <mergeCells count="5">
    <mergeCell ref="A1:A2"/>
    <mergeCell ref="B1:B2"/>
    <mergeCell ref="C1:E1"/>
    <mergeCell ref="A10:B10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37"/>
  <sheetViews>
    <sheetView workbookViewId="0">
      <pane ySplit="2" topLeftCell="A3" activePane="bottomLeft" state="frozen"/>
      <selection pane="bottomLeft" activeCell="A7" sqref="A7:A9"/>
    </sheetView>
  </sheetViews>
  <sheetFormatPr defaultRowHeight="11.25"/>
  <cols>
    <col min="1" max="1" width="7.28515625" style="8" bestFit="1" customWidth="1"/>
    <col min="2" max="2" width="38" style="182" bestFit="1" customWidth="1"/>
    <col min="3" max="4" width="9.42578125" style="2" customWidth="1"/>
    <col min="5" max="5" width="9.42578125" style="89" customWidth="1"/>
    <col min="6" max="6" width="8.140625" style="89" customWidth="1"/>
    <col min="7" max="7" width="10.7109375" style="89" customWidth="1"/>
    <col min="8" max="8" width="9.42578125" style="89" customWidth="1"/>
    <col min="9" max="10" width="7.85546875" style="89" customWidth="1"/>
    <col min="11" max="11" width="7.42578125" style="89" customWidth="1"/>
    <col min="12" max="12" width="6.85546875" style="89" customWidth="1"/>
    <col min="13" max="24" width="7.140625" style="89" customWidth="1"/>
    <col min="25" max="25" width="7.140625" style="465" customWidth="1"/>
    <col min="26" max="26" width="6.140625" style="89" customWidth="1"/>
    <col min="27" max="27" width="7.140625" style="89" customWidth="1"/>
    <col min="28" max="31" width="6.140625" style="89" customWidth="1"/>
    <col min="32" max="32" width="7.85546875" style="89" customWidth="1"/>
    <col min="33" max="33" width="16.28515625" style="89" customWidth="1"/>
    <col min="34" max="35" width="7.140625" style="89" customWidth="1"/>
    <col min="36" max="36" width="8.140625" style="89" customWidth="1"/>
    <col min="37" max="37" width="7.7109375" style="89" customWidth="1"/>
    <col min="38" max="38" width="7" style="89" customWidth="1"/>
    <col min="39" max="39" width="6.140625" style="89" customWidth="1"/>
    <col min="40" max="44" width="7.85546875" style="89" customWidth="1"/>
    <col min="45" max="47" width="6.140625" style="89" customWidth="1"/>
    <col min="48" max="49" width="8.28515625" style="89" customWidth="1"/>
    <col min="50" max="50" width="6.140625" style="89" customWidth="1"/>
    <col min="51" max="51" width="8.5703125" style="89" customWidth="1"/>
    <col min="52" max="53" width="6.140625" style="89" customWidth="1"/>
    <col min="54" max="54" width="8" style="89" customWidth="1"/>
    <col min="55" max="56" width="6.140625" style="89" customWidth="1"/>
    <col min="57" max="57" width="7.42578125" style="89" customWidth="1"/>
    <col min="58" max="58" width="8.5703125" style="89" customWidth="1"/>
    <col min="59" max="68" width="6.140625" style="465" customWidth="1"/>
    <col min="69" max="69" width="5.5703125" style="89" customWidth="1"/>
    <col min="70" max="77" width="10.5703125" style="89" customWidth="1"/>
    <col min="78" max="79" width="12.42578125" style="89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92" t="s">
        <v>1</v>
      </c>
      <c r="B1" s="669" t="s">
        <v>0</v>
      </c>
      <c r="C1" s="672" t="s">
        <v>95</v>
      </c>
      <c r="D1" s="673"/>
      <c r="E1" s="660" t="s">
        <v>96</v>
      </c>
      <c r="F1" s="660"/>
      <c r="G1" s="660"/>
      <c r="H1" s="661" t="s">
        <v>171</v>
      </c>
      <c r="I1" s="661"/>
      <c r="J1" s="661"/>
      <c r="K1" s="660" t="s">
        <v>175</v>
      </c>
      <c r="L1" s="660"/>
      <c r="M1" s="660"/>
      <c r="N1" s="660"/>
      <c r="O1" s="660"/>
      <c r="P1" s="660"/>
      <c r="Q1" s="660"/>
      <c r="R1" s="660"/>
      <c r="S1" s="660"/>
      <c r="T1" s="660"/>
      <c r="U1" s="660"/>
      <c r="V1" s="660"/>
      <c r="W1" s="660"/>
      <c r="X1" s="660"/>
      <c r="Y1" s="660"/>
      <c r="Z1" s="660"/>
      <c r="AA1" s="660"/>
      <c r="AB1" s="660"/>
      <c r="AC1" s="660"/>
      <c r="AD1" s="660"/>
      <c r="AE1" s="660"/>
      <c r="AF1" s="660"/>
      <c r="AG1" s="660"/>
      <c r="AH1" s="671" t="s">
        <v>176</v>
      </c>
      <c r="AI1" s="671"/>
      <c r="AJ1" s="671"/>
      <c r="AK1" s="671"/>
      <c r="AL1" s="671"/>
      <c r="AM1" s="671"/>
      <c r="AN1" s="671"/>
      <c r="AO1" s="671"/>
      <c r="AP1" s="671"/>
      <c r="AQ1" s="671"/>
      <c r="AR1" s="671"/>
      <c r="AS1" s="671"/>
      <c r="AT1" s="671"/>
      <c r="AU1" s="671"/>
      <c r="AV1" s="671"/>
      <c r="AW1" s="662" t="s">
        <v>192</v>
      </c>
      <c r="AX1" s="663"/>
      <c r="AY1" s="663"/>
      <c r="AZ1" s="663"/>
      <c r="BA1" s="663"/>
      <c r="BB1" s="664"/>
      <c r="BC1" s="665" t="s">
        <v>196</v>
      </c>
      <c r="BD1" s="666"/>
      <c r="BE1" s="666"/>
      <c r="BF1" s="667"/>
      <c r="BG1" s="668" t="s">
        <v>184</v>
      </c>
      <c r="BH1" s="668"/>
      <c r="BI1" s="668"/>
      <c r="BJ1" s="668"/>
      <c r="BK1" s="668"/>
      <c r="BL1" s="668"/>
      <c r="BM1" s="668"/>
      <c r="BN1" s="668"/>
      <c r="BO1" s="668"/>
      <c r="BP1" s="668"/>
      <c r="BQ1" s="668"/>
      <c r="BR1" s="668"/>
      <c r="BS1" s="674" t="s">
        <v>493</v>
      </c>
      <c r="BT1" s="675"/>
      <c r="BU1" s="675"/>
      <c r="BV1" s="675"/>
      <c r="BW1" s="675"/>
      <c r="BX1" s="676"/>
      <c r="BY1" s="677" t="s">
        <v>497</v>
      </c>
      <c r="BZ1" s="659" t="s">
        <v>293</v>
      </c>
      <c r="CA1" s="659"/>
      <c r="CB1" s="659"/>
    </row>
    <row r="2" spans="1:80" ht="23.25" thickBot="1">
      <c r="A2" s="493"/>
      <c r="B2" s="670"/>
      <c r="C2" s="204"/>
      <c r="D2" s="228" t="s">
        <v>93</v>
      </c>
      <c r="E2" s="185"/>
      <c r="F2" s="229" t="s">
        <v>93</v>
      </c>
      <c r="G2" s="184" t="s">
        <v>170</v>
      </c>
      <c r="H2" s="185"/>
      <c r="I2" s="229" t="s">
        <v>93</v>
      </c>
      <c r="J2" s="186" t="s">
        <v>169</v>
      </c>
      <c r="K2" s="185" t="s">
        <v>243</v>
      </c>
      <c r="L2" s="185" t="s">
        <v>244</v>
      </c>
      <c r="M2" s="185" t="s">
        <v>245</v>
      </c>
      <c r="N2" s="185" t="s">
        <v>246</v>
      </c>
      <c r="O2" s="185" t="s">
        <v>247</v>
      </c>
      <c r="P2" s="185" t="s">
        <v>460</v>
      </c>
      <c r="Q2" s="185" t="s">
        <v>476</v>
      </c>
      <c r="R2" s="185" t="s">
        <v>480</v>
      </c>
      <c r="S2" s="185" t="s">
        <v>248</v>
      </c>
      <c r="T2" s="185" t="s">
        <v>425</v>
      </c>
      <c r="U2" s="185" t="s">
        <v>426</v>
      </c>
      <c r="V2" s="185" t="s">
        <v>454</v>
      </c>
      <c r="W2" s="185" t="s">
        <v>463</v>
      </c>
      <c r="X2" s="185" t="s">
        <v>249</v>
      </c>
      <c r="Y2" s="185" t="s">
        <v>250</v>
      </c>
      <c r="Z2" s="185" t="s">
        <v>251</v>
      </c>
      <c r="AA2" s="185" t="s">
        <v>286</v>
      </c>
      <c r="AB2" s="185" t="s">
        <v>284</v>
      </c>
      <c r="AC2" s="185" t="s">
        <v>285</v>
      </c>
      <c r="AD2" s="185"/>
      <c r="AE2" s="185"/>
      <c r="AF2" s="185" t="s">
        <v>47</v>
      </c>
      <c r="AG2" s="183" t="s">
        <v>29</v>
      </c>
      <c r="AH2" s="185" t="s">
        <v>177</v>
      </c>
      <c r="AI2" s="185" t="s">
        <v>178</v>
      </c>
      <c r="AJ2" s="185" t="s">
        <v>179</v>
      </c>
      <c r="AK2" s="185" t="s">
        <v>181</v>
      </c>
      <c r="AL2" s="185" t="s">
        <v>182</v>
      </c>
      <c r="AM2" s="185" t="s">
        <v>183</v>
      </c>
      <c r="AN2" s="185" t="s">
        <v>272</v>
      </c>
      <c r="AO2" s="185" t="s">
        <v>273</v>
      </c>
      <c r="AP2" s="185" t="s">
        <v>274</v>
      </c>
      <c r="AQ2" s="185" t="s">
        <v>483</v>
      </c>
      <c r="AR2" s="185" t="s">
        <v>456</v>
      </c>
      <c r="AS2" s="185" t="s">
        <v>457</v>
      </c>
      <c r="AT2" s="185"/>
      <c r="AU2" s="185"/>
      <c r="AV2" s="188" t="s">
        <v>47</v>
      </c>
      <c r="AW2" s="185" t="s">
        <v>189</v>
      </c>
      <c r="AX2" s="185" t="s">
        <v>190</v>
      </c>
      <c r="AY2" s="185" t="s">
        <v>193</v>
      </c>
      <c r="AZ2" s="185" t="s">
        <v>191</v>
      </c>
      <c r="BA2" s="185" t="s">
        <v>195</v>
      </c>
      <c r="BB2" s="183" t="s">
        <v>47</v>
      </c>
      <c r="BC2" s="185" t="s">
        <v>200</v>
      </c>
      <c r="BD2" s="185" t="s">
        <v>201</v>
      </c>
      <c r="BE2" s="185" t="s">
        <v>202</v>
      </c>
      <c r="BF2" s="186" t="s">
        <v>47</v>
      </c>
      <c r="BG2" s="185" t="s">
        <v>211</v>
      </c>
      <c r="BH2" s="185" t="s">
        <v>212</v>
      </c>
      <c r="BI2" s="185" t="s">
        <v>215</v>
      </c>
      <c r="BJ2" s="185" t="s">
        <v>220</v>
      </c>
      <c r="BK2" s="185" t="s">
        <v>221</v>
      </c>
      <c r="BL2" s="185" t="s">
        <v>222</v>
      </c>
      <c r="BM2" s="185" t="s">
        <v>287</v>
      </c>
      <c r="BN2" s="185" t="s">
        <v>288</v>
      </c>
      <c r="BO2" s="185" t="s">
        <v>443</v>
      </c>
      <c r="BP2" s="185" t="s">
        <v>444</v>
      </c>
      <c r="BQ2" s="185"/>
      <c r="BR2" s="183" t="s">
        <v>47</v>
      </c>
      <c r="BS2" s="185"/>
      <c r="BT2" s="185"/>
      <c r="BU2" s="185"/>
      <c r="BV2" s="185"/>
      <c r="BW2" s="185"/>
      <c r="BX2" s="188" t="s">
        <v>489</v>
      </c>
      <c r="BY2" s="678"/>
      <c r="BZ2" s="204" t="s">
        <v>139</v>
      </c>
      <c r="CA2" s="374" t="s">
        <v>475</v>
      </c>
      <c r="CB2" s="226" t="s">
        <v>292</v>
      </c>
    </row>
    <row r="3" spans="1:80" s="5" customFormat="1">
      <c r="A3" s="438" t="str">
        <f>'1-συμβολαια'!A3</f>
        <v>3ο</v>
      </c>
      <c r="B3" s="437" t="str">
        <f>'1-συμβολαια'!C3</f>
        <v>δανείου 8.199κ ΕΞΟΦΛΗΣΗ</v>
      </c>
      <c r="C3" s="418">
        <f>'5-αντίγρ'!AN3</f>
        <v>7.93</v>
      </c>
      <c r="D3" s="418">
        <f>'5-αντίγρ'!AM3</f>
        <v>0</v>
      </c>
      <c r="E3" s="372">
        <f>'6-μεταγρ'!Q3</f>
        <v>0</v>
      </c>
      <c r="F3" s="372">
        <f>'6-μεταγρ'!O3+'6-μεταγρ'!P3</f>
        <v>0</v>
      </c>
      <c r="G3" s="372">
        <f>'6-μεταγρ'!R3</f>
        <v>0</v>
      </c>
      <c r="H3" s="372">
        <f>'7-προςΔΟΥ'!V3</f>
        <v>0</v>
      </c>
      <c r="I3" s="327">
        <f>'7-προςΔΟΥ'!K3</f>
        <v>0</v>
      </c>
      <c r="J3" s="327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  <c r="Z3" s="326"/>
      <c r="AA3" s="328"/>
      <c r="AB3" s="328"/>
      <c r="AC3" s="326"/>
      <c r="AD3" s="326"/>
      <c r="AE3" s="326"/>
      <c r="AF3" s="328">
        <f t="shared" ref="AF3:AF9" si="0">SUM(K3:AE3)</f>
        <v>0</v>
      </c>
      <c r="AG3" s="326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6"/>
      <c r="AU3" s="326"/>
      <c r="AV3" s="328">
        <f t="shared" ref="AV3:AV9" si="1">SUM(AH3:AU3)</f>
        <v>0</v>
      </c>
      <c r="AW3" s="328"/>
      <c r="AX3" s="326"/>
      <c r="AY3" s="328"/>
      <c r="AZ3" s="326"/>
      <c r="BA3" s="326"/>
      <c r="BB3" s="328">
        <f t="shared" ref="BB3:BB9" si="2">SUM(AW3:BA3)</f>
        <v>0</v>
      </c>
      <c r="BC3" s="326"/>
      <c r="BD3" s="326"/>
      <c r="BE3" s="326"/>
      <c r="BF3" s="326">
        <f t="shared" ref="BF3:BF9" si="3">SUM(BC3:BE3)</f>
        <v>0</v>
      </c>
      <c r="BG3" s="328"/>
      <c r="BH3" s="328"/>
      <c r="BI3" s="328"/>
      <c r="BJ3" s="328"/>
      <c r="BK3" s="328"/>
      <c r="BL3" s="328"/>
      <c r="BM3" s="328"/>
      <c r="BN3" s="328"/>
      <c r="BO3" s="328"/>
      <c r="BP3" s="328"/>
      <c r="BQ3" s="322"/>
      <c r="BR3" s="328">
        <f t="shared" ref="BR3:BR9" si="4">SUM(BG3:BQ3)</f>
        <v>0</v>
      </c>
      <c r="BS3" s="372"/>
      <c r="BT3" s="372"/>
      <c r="BU3" s="372"/>
      <c r="BV3" s="372"/>
      <c r="BW3" s="372"/>
      <c r="BX3" s="372">
        <f t="shared" ref="BX3:BX9" si="5">SUM(BS3:BW3)</f>
        <v>0</v>
      </c>
      <c r="BY3" s="372"/>
      <c r="BZ3" s="329">
        <f t="shared" ref="BZ3:BZ9" si="6">C3+E3+G3+H3+J3+AF3+AV3+BB3+BF3+BR3+BS3+BT3+BU3+BV3+BY3</f>
        <v>7.93</v>
      </c>
      <c r="CA3" s="329">
        <f t="shared" ref="CA3:CA9" si="7">D3+F3+I3+BW3</f>
        <v>0</v>
      </c>
      <c r="CB3" s="422"/>
    </row>
    <row r="4" spans="1:80" s="5" customFormat="1">
      <c r="A4" s="438">
        <f>'1-συμβολαια'!A4</f>
        <v>0</v>
      </c>
      <c r="B4" s="437" t="str">
        <f>'1-συμβολαια'!C4</f>
        <v>υποθήκης 8.199κ ΕΞΑΛΕΙΨΗ</v>
      </c>
      <c r="C4" s="482">
        <f>'5-αντίγρ'!AN4</f>
        <v>17.62</v>
      </c>
      <c r="D4" s="482">
        <f>'5-αντίγρ'!AM4</f>
        <v>1.98</v>
      </c>
      <c r="E4" s="372">
        <f>'6-μεταγρ'!Q4</f>
        <v>11.74</v>
      </c>
      <c r="F4" s="372">
        <f>'6-μεταγρ'!O4+'6-μεταγρ'!P4</f>
        <v>3.96</v>
      </c>
      <c r="G4" s="372">
        <f>'6-μεταγρ'!R4</f>
        <v>0</v>
      </c>
      <c r="H4" s="372">
        <f>'7-προςΔΟΥ'!V4</f>
        <v>0</v>
      </c>
      <c r="I4" s="327">
        <f>'7-προςΔΟΥ'!K4</f>
        <v>0</v>
      </c>
      <c r="J4" s="327"/>
      <c r="K4" s="328"/>
      <c r="L4" s="328"/>
      <c r="M4" s="328"/>
      <c r="N4" s="328"/>
      <c r="O4" s="328"/>
      <c r="P4" s="328"/>
      <c r="Q4" s="328"/>
      <c r="R4" s="328"/>
      <c r="S4" s="328"/>
      <c r="T4" s="328"/>
      <c r="U4" s="328"/>
      <c r="V4" s="328"/>
      <c r="W4" s="328"/>
      <c r="X4" s="328"/>
      <c r="Y4" s="328"/>
      <c r="Z4" s="326"/>
      <c r="AA4" s="328"/>
      <c r="AB4" s="328"/>
      <c r="AC4" s="326"/>
      <c r="AD4" s="326"/>
      <c r="AE4" s="326"/>
      <c r="AF4" s="328">
        <f t="shared" si="0"/>
        <v>0</v>
      </c>
      <c r="AG4" s="326"/>
      <c r="AH4" s="328"/>
      <c r="AI4" s="328"/>
      <c r="AJ4" s="328">
        <v>6.46</v>
      </c>
      <c r="AK4" s="328"/>
      <c r="AL4" s="328"/>
      <c r="AM4" s="328"/>
      <c r="AN4" s="328"/>
      <c r="AO4" s="328"/>
      <c r="AP4" s="328"/>
      <c r="AQ4" s="328"/>
      <c r="AR4" s="328"/>
      <c r="AS4" s="328"/>
      <c r="AT4" s="326"/>
      <c r="AU4" s="326"/>
      <c r="AV4" s="328">
        <f t="shared" si="1"/>
        <v>6.46</v>
      </c>
      <c r="AW4" s="328">
        <v>9.1</v>
      </c>
      <c r="AX4" s="326"/>
      <c r="AY4" s="328">
        <v>9.1</v>
      </c>
      <c r="AZ4" s="326"/>
      <c r="BA4" s="326"/>
      <c r="BB4" s="328">
        <f t="shared" si="2"/>
        <v>18.2</v>
      </c>
      <c r="BC4" s="326"/>
      <c r="BD4" s="326"/>
      <c r="BE4" s="326"/>
      <c r="BF4" s="326">
        <f t="shared" si="3"/>
        <v>0</v>
      </c>
      <c r="BG4" s="328"/>
      <c r="BH4" s="328"/>
      <c r="BI4" s="328"/>
      <c r="BJ4" s="328"/>
      <c r="BK4" s="328"/>
      <c r="BL4" s="328"/>
      <c r="BM4" s="328"/>
      <c r="BN4" s="328"/>
      <c r="BO4" s="328">
        <v>0.3</v>
      </c>
      <c r="BP4" s="328">
        <v>0.3</v>
      </c>
      <c r="BQ4" s="322"/>
      <c r="BR4" s="328">
        <f t="shared" si="4"/>
        <v>0.6</v>
      </c>
      <c r="BS4" s="372"/>
      <c r="BT4" s="372"/>
      <c r="BU4" s="372"/>
      <c r="BV4" s="372"/>
      <c r="BW4" s="372"/>
      <c r="BX4" s="372">
        <f t="shared" si="5"/>
        <v>0</v>
      </c>
      <c r="BY4" s="372"/>
      <c r="BZ4" s="329">
        <f t="shared" si="6"/>
        <v>54.62</v>
      </c>
      <c r="CA4" s="329">
        <f t="shared" si="7"/>
        <v>5.9399999999999995</v>
      </c>
      <c r="CB4" s="422"/>
    </row>
    <row r="5" spans="1:80" s="5" customFormat="1">
      <c r="A5" s="438">
        <f>'1-συμβολαια'!A5</f>
        <v>0</v>
      </c>
      <c r="B5" s="437" t="str">
        <f>'1-συμβολαια'!C5</f>
        <v>τόκοι δανείου [προυπολογιζόμενοι VS πληρωμένοι]</v>
      </c>
      <c r="C5" s="482">
        <f>'5-αντίγρ'!AN5</f>
        <v>7.93</v>
      </c>
      <c r="D5" s="482">
        <f>'5-αντίγρ'!AM5</f>
        <v>0</v>
      </c>
      <c r="E5" s="372">
        <f>'6-μεταγρ'!Q5</f>
        <v>0</v>
      </c>
      <c r="F5" s="372">
        <f>'6-μεταγρ'!O5+'6-μεταγρ'!P5</f>
        <v>0</v>
      </c>
      <c r="G5" s="372">
        <f>'6-μεταγρ'!R5</f>
        <v>0</v>
      </c>
      <c r="H5" s="372">
        <f>'7-προςΔΟΥ'!V5</f>
        <v>0</v>
      </c>
      <c r="I5" s="327">
        <f>'7-προςΔΟΥ'!K5</f>
        <v>0</v>
      </c>
      <c r="J5" s="327"/>
      <c r="K5" s="328"/>
      <c r="L5" s="328"/>
      <c r="M5" s="328"/>
      <c r="N5" s="328"/>
      <c r="O5" s="328"/>
      <c r="P5" s="328"/>
      <c r="Q5" s="328"/>
      <c r="R5" s="328"/>
      <c r="S5" s="328"/>
      <c r="T5" s="328"/>
      <c r="U5" s="328"/>
      <c r="V5" s="328"/>
      <c r="W5" s="328"/>
      <c r="X5" s="328"/>
      <c r="Y5" s="328"/>
      <c r="Z5" s="326"/>
      <c r="AA5" s="328"/>
      <c r="AB5" s="328"/>
      <c r="AC5" s="326"/>
      <c r="AD5" s="326"/>
      <c r="AE5" s="326"/>
      <c r="AF5" s="328">
        <f t="shared" si="0"/>
        <v>0</v>
      </c>
      <c r="AG5" s="326"/>
      <c r="AH5" s="328"/>
      <c r="AI5" s="328"/>
      <c r="AJ5" s="328"/>
      <c r="AK5" s="328"/>
      <c r="AL5" s="328"/>
      <c r="AM5" s="328"/>
      <c r="AN5" s="328"/>
      <c r="AO5" s="328"/>
      <c r="AP5" s="328"/>
      <c r="AQ5" s="328"/>
      <c r="AR5" s="328"/>
      <c r="AS5" s="328"/>
      <c r="AT5" s="326"/>
      <c r="AU5" s="326"/>
      <c r="AV5" s="328">
        <f t="shared" si="1"/>
        <v>0</v>
      </c>
      <c r="AW5" s="328"/>
      <c r="AX5" s="326"/>
      <c r="AY5" s="328"/>
      <c r="AZ5" s="326"/>
      <c r="BA5" s="326"/>
      <c r="BB5" s="328">
        <f t="shared" si="2"/>
        <v>0</v>
      </c>
      <c r="BC5" s="326"/>
      <c r="BD5" s="326"/>
      <c r="BE5" s="326"/>
      <c r="BF5" s="326">
        <f t="shared" si="3"/>
        <v>0</v>
      </c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2"/>
      <c r="BR5" s="328">
        <f t="shared" si="4"/>
        <v>0</v>
      </c>
      <c r="BS5" s="372"/>
      <c r="BT5" s="372"/>
      <c r="BU5" s="372"/>
      <c r="BV5" s="372"/>
      <c r="BW5" s="372"/>
      <c r="BX5" s="372">
        <f t="shared" si="5"/>
        <v>0</v>
      </c>
      <c r="BY5" s="372"/>
      <c r="BZ5" s="329">
        <f t="shared" si="6"/>
        <v>7.93</v>
      </c>
      <c r="CA5" s="329">
        <f t="shared" si="7"/>
        <v>0</v>
      </c>
      <c r="CB5" s="422"/>
    </row>
    <row r="6" spans="1:80" s="19" customFormat="1">
      <c r="A6" s="28"/>
      <c r="B6" s="179"/>
      <c r="C6" s="483"/>
      <c r="D6" s="483"/>
      <c r="E6" s="371"/>
      <c r="F6" s="371"/>
      <c r="G6" s="371"/>
      <c r="H6" s="371"/>
      <c r="I6" s="435"/>
      <c r="J6" s="435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0"/>
      <c r="AA6" s="181"/>
      <c r="AB6" s="181"/>
      <c r="AC6" s="180"/>
      <c r="AD6" s="180"/>
      <c r="AE6" s="180"/>
      <c r="AF6" s="181"/>
      <c r="AG6" s="180"/>
      <c r="AH6" s="181"/>
      <c r="AI6" s="181"/>
      <c r="AJ6" s="181"/>
      <c r="AK6" s="181"/>
      <c r="AL6" s="181"/>
      <c r="AM6" s="181"/>
      <c r="AN6" s="181"/>
      <c r="AO6" s="181"/>
      <c r="AP6" s="181"/>
      <c r="AQ6" s="181"/>
      <c r="AR6" s="181"/>
      <c r="AS6" s="181"/>
      <c r="AT6" s="180"/>
      <c r="AU6" s="180"/>
      <c r="AV6" s="181"/>
      <c r="AW6" s="181"/>
      <c r="AX6" s="180"/>
      <c r="AY6" s="181"/>
      <c r="AZ6" s="180"/>
      <c r="BA6" s="180"/>
      <c r="BB6" s="181"/>
      <c r="BC6" s="180"/>
      <c r="BD6" s="180"/>
      <c r="BE6" s="180"/>
      <c r="BF6" s="180"/>
      <c r="BG6" s="181"/>
      <c r="BH6" s="181"/>
      <c r="BI6" s="181"/>
      <c r="BJ6" s="181"/>
      <c r="BK6" s="181"/>
      <c r="BL6" s="181"/>
      <c r="BM6" s="181"/>
      <c r="BN6" s="181"/>
      <c r="BO6" s="181"/>
      <c r="BP6" s="181"/>
      <c r="BQ6" s="88"/>
      <c r="BR6" s="181"/>
      <c r="BS6" s="371"/>
      <c r="BT6" s="371"/>
      <c r="BU6" s="371"/>
      <c r="BV6" s="371"/>
      <c r="BW6" s="371"/>
      <c r="BX6" s="371"/>
      <c r="BY6" s="371"/>
      <c r="BZ6" s="436"/>
      <c r="CA6" s="436"/>
      <c r="CB6" s="38"/>
    </row>
    <row r="7" spans="1:80" s="5" customFormat="1">
      <c r="A7" s="438" t="str">
        <f>'1-συμβολαια'!A7</f>
        <v>4ο</v>
      </c>
      <c r="B7" s="437" t="str">
        <f>'1-συμβολαια'!C7</f>
        <v>δανείου 8.742κ ΕΞΟΦΛΗΣΗ</v>
      </c>
      <c r="C7" s="482">
        <f>'5-αντίγρ'!AN7</f>
        <v>7.93</v>
      </c>
      <c r="D7" s="482">
        <f>'5-αντίγρ'!AM7</f>
        <v>0</v>
      </c>
      <c r="E7" s="372">
        <f>'6-μεταγρ'!Q7</f>
        <v>0</v>
      </c>
      <c r="F7" s="372">
        <f>'6-μεταγρ'!O7+'6-μεταγρ'!P7</f>
        <v>0</v>
      </c>
      <c r="G7" s="372">
        <f>'6-μεταγρ'!R7</f>
        <v>0</v>
      </c>
      <c r="H7" s="372">
        <f>'7-προςΔΟΥ'!V7</f>
        <v>0</v>
      </c>
      <c r="I7" s="327">
        <f>'7-προςΔΟΥ'!K7</f>
        <v>0</v>
      </c>
      <c r="J7" s="327"/>
      <c r="K7" s="328"/>
      <c r="L7" s="328"/>
      <c r="M7" s="328"/>
      <c r="N7" s="328"/>
      <c r="O7" s="328"/>
      <c r="P7" s="328"/>
      <c r="Q7" s="328"/>
      <c r="R7" s="328"/>
      <c r="S7" s="328"/>
      <c r="T7" s="328"/>
      <c r="U7" s="328"/>
      <c r="V7" s="328"/>
      <c r="W7" s="328"/>
      <c r="X7" s="328"/>
      <c r="Y7" s="328"/>
      <c r="Z7" s="326"/>
      <c r="AA7" s="328"/>
      <c r="AB7" s="328"/>
      <c r="AC7" s="326"/>
      <c r="AD7" s="326"/>
      <c r="AE7" s="326"/>
      <c r="AF7" s="328">
        <f t="shared" si="0"/>
        <v>0</v>
      </c>
      <c r="AG7" s="326"/>
      <c r="AH7" s="328"/>
      <c r="AI7" s="328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6"/>
      <c r="AU7" s="326"/>
      <c r="AV7" s="328">
        <f t="shared" si="1"/>
        <v>0</v>
      </c>
      <c r="AW7" s="328"/>
      <c r="AX7" s="326"/>
      <c r="AY7" s="328"/>
      <c r="AZ7" s="326"/>
      <c r="BA7" s="326"/>
      <c r="BB7" s="328">
        <f t="shared" si="2"/>
        <v>0</v>
      </c>
      <c r="BC7" s="326"/>
      <c r="BD7" s="326"/>
      <c r="BE7" s="326"/>
      <c r="BF7" s="326">
        <f t="shared" si="3"/>
        <v>0</v>
      </c>
      <c r="BG7" s="328"/>
      <c r="BH7" s="328"/>
      <c r="BI7" s="328"/>
      <c r="BJ7" s="328"/>
      <c r="BK7" s="328"/>
      <c r="BL7" s="328"/>
      <c r="BM7" s="328"/>
      <c r="BN7" s="328"/>
      <c r="BO7" s="328"/>
      <c r="BP7" s="328"/>
      <c r="BQ7" s="322"/>
      <c r="BR7" s="328">
        <f t="shared" si="4"/>
        <v>0</v>
      </c>
      <c r="BS7" s="372"/>
      <c r="BT7" s="372"/>
      <c r="BU7" s="372"/>
      <c r="BV7" s="372"/>
      <c r="BW7" s="372"/>
      <c r="BX7" s="372">
        <f t="shared" si="5"/>
        <v>0</v>
      </c>
      <c r="BY7" s="372"/>
      <c r="BZ7" s="329">
        <f t="shared" si="6"/>
        <v>7.93</v>
      </c>
      <c r="CA7" s="329">
        <f t="shared" si="7"/>
        <v>0</v>
      </c>
      <c r="CB7" s="422"/>
    </row>
    <row r="8" spans="1:80" s="5" customFormat="1">
      <c r="A8" s="438">
        <f>'1-συμβολαια'!A8</f>
        <v>0</v>
      </c>
      <c r="B8" s="437" t="str">
        <f>'1-συμβολαια'!C8</f>
        <v>υποθήκης 8.742κ ΕΞΑΛΕΙΨΗ</v>
      </c>
      <c r="C8" s="482">
        <f>'5-αντίγρ'!AN8</f>
        <v>17.62</v>
      </c>
      <c r="D8" s="482">
        <f>'5-αντίγρ'!AM8</f>
        <v>1.98</v>
      </c>
      <c r="E8" s="372">
        <f>'6-μεταγρ'!Q8</f>
        <v>0</v>
      </c>
      <c r="F8" s="372">
        <f>'6-μεταγρ'!O8+'6-μεταγρ'!P8</f>
        <v>3.96</v>
      </c>
      <c r="G8" s="372">
        <f>'6-μεταγρ'!R8</f>
        <v>0</v>
      </c>
      <c r="H8" s="372">
        <f>'7-προςΔΟΥ'!V8</f>
        <v>0</v>
      </c>
      <c r="I8" s="327">
        <f>'7-προςΔΟΥ'!K8</f>
        <v>0</v>
      </c>
      <c r="J8" s="327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6"/>
      <c r="AA8" s="328"/>
      <c r="AB8" s="328"/>
      <c r="AC8" s="326"/>
      <c r="AD8" s="326"/>
      <c r="AE8" s="326"/>
      <c r="AF8" s="328">
        <f t="shared" si="0"/>
        <v>0</v>
      </c>
      <c r="AG8" s="326"/>
      <c r="AH8" s="328"/>
      <c r="AI8" s="328"/>
      <c r="AJ8" s="328">
        <v>6.46</v>
      </c>
      <c r="AK8" s="328"/>
      <c r="AL8" s="328"/>
      <c r="AM8" s="328"/>
      <c r="AN8" s="328"/>
      <c r="AO8" s="328"/>
      <c r="AP8" s="328"/>
      <c r="AQ8" s="328"/>
      <c r="AR8" s="328"/>
      <c r="AS8" s="328"/>
      <c r="AT8" s="326"/>
      <c r="AU8" s="326"/>
      <c r="AV8" s="328">
        <f t="shared" si="1"/>
        <v>6.46</v>
      </c>
      <c r="AW8" s="328">
        <v>9.1</v>
      </c>
      <c r="AX8" s="326"/>
      <c r="AY8" s="328">
        <v>9.1</v>
      </c>
      <c r="AZ8" s="326"/>
      <c r="BA8" s="326"/>
      <c r="BB8" s="328">
        <f t="shared" si="2"/>
        <v>18.2</v>
      </c>
      <c r="BC8" s="326"/>
      <c r="BD8" s="326"/>
      <c r="BE8" s="326"/>
      <c r="BF8" s="326">
        <f t="shared" si="3"/>
        <v>0</v>
      </c>
      <c r="BG8" s="328"/>
      <c r="BH8" s="328"/>
      <c r="BI8" s="328"/>
      <c r="BJ8" s="328"/>
      <c r="BK8" s="328"/>
      <c r="BL8" s="328"/>
      <c r="BM8" s="328"/>
      <c r="BN8" s="328"/>
      <c r="BO8" s="328">
        <v>0.3</v>
      </c>
      <c r="BP8" s="328">
        <v>0.3</v>
      </c>
      <c r="BQ8" s="322"/>
      <c r="BR8" s="328">
        <f t="shared" si="4"/>
        <v>0.6</v>
      </c>
      <c r="BS8" s="372"/>
      <c r="BT8" s="372"/>
      <c r="BU8" s="372"/>
      <c r="BV8" s="372"/>
      <c r="BW8" s="372"/>
      <c r="BX8" s="372">
        <f t="shared" si="5"/>
        <v>0</v>
      </c>
      <c r="BY8" s="372"/>
      <c r="BZ8" s="329">
        <f t="shared" si="6"/>
        <v>42.88</v>
      </c>
      <c r="CA8" s="329">
        <f t="shared" si="7"/>
        <v>5.9399999999999995</v>
      </c>
      <c r="CB8" s="422"/>
    </row>
    <row r="9" spans="1:80" s="5" customFormat="1">
      <c r="A9" s="438">
        <f>'1-συμβολαια'!A9</f>
        <v>0</v>
      </c>
      <c r="B9" s="437" t="str">
        <f>'1-συμβολαια'!C9</f>
        <v>τόκοι δανείου [προυπολογιζόμενοι VS πληρωμένοι]</v>
      </c>
      <c r="C9" s="482">
        <f>'5-αντίγρ'!AN9</f>
        <v>7.93</v>
      </c>
      <c r="D9" s="482">
        <f>'5-αντίγρ'!AM9</f>
        <v>0</v>
      </c>
      <c r="E9" s="372">
        <f>'6-μεταγρ'!Q9</f>
        <v>0</v>
      </c>
      <c r="F9" s="372">
        <f>'6-μεταγρ'!O9+'6-μεταγρ'!P9</f>
        <v>0</v>
      </c>
      <c r="G9" s="372">
        <f>'6-μεταγρ'!R9</f>
        <v>0</v>
      </c>
      <c r="H9" s="372">
        <f>'7-προςΔΟΥ'!V9</f>
        <v>0</v>
      </c>
      <c r="I9" s="327">
        <f>'7-προςΔΟΥ'!K9</f>
        <v>0</v>
      </c>
      <c r="J9" s="327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26"/>
      <c r="AA9" s="328"/>
      <c r="AB9" s="328"/>
      <c r="AC9" s="326"/>
      <c r="AD9" s="326"/>
      <c r="AE9" s="326"/>
      <c r="AF9" s="328">
        <f t="shared" si="0"/>
        <v>0</v>
      </c>
      <c r="AG9" s="326"/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6"/>
      <c r="AU9" s="326"/>
      <c r="AV9" s="328">
        <f t="shared" si="1"/>
        <v>0</v>
      </c>
      <c r="AW9" s="328"/>
      <c r="AX9" s="326"/>
      <c r="AY9" s="328"/>
      <c r="AZ9" s="326"/>
      <c r="BA9" s="326"/>
      <c r="BB9" s="328">
        <f t="shared" si="2"/>
        <v>0</v>
      </c>
      <c r="BC9" s="326"/>
      <c r="BD9" s="326"/>
      <c r="BE9" s="326"/>
      <c r="BF9" s="326">
        <f t="shared" si="3"/>
        <v>0</v>
      </c>
      <c r="BG9" s="328"/>
      <c r="BH9" s="328"/>
      <c r="BI9" s="328"/>
      <c r="BJ9" s="328"/>
      <c r="BK9" s="328"/>
      <c r="BL9" s="328"/>
      <c r="BM9" s="328"/>
      <c r="BN9" s="328"/>
      <c r="BO9" s="328"/>
      <c r="BP9" s="328"/>
      <c r="BQ9" s="322"/>
      <c r="BR9" s="328">
        <f t="shared" si="4"/>
        <v>0</v>
      </c>
      <c r="BS9" s="372"/>
      <c r="BT9" s="372"/>
      <c r="BU9" s="372"/>
      <c r="BV9" s="372"/>
      <c r="BW9" s="372"/>
      <c r="BX9" s="372">
        <f t="shared" si="5"/>
        <v>0</v>
      </c>
      <c r="BY9" s="372"/>
      <c r="BZ9" s="329">
        <f t="shared" si="6"/>
        <v>7.93</v>
      </c>
      <c r="CA9" s="329">
        <f t="shared" si="7"/>
        <v>0</v>
      </c>
      <c r="CB9" s="422"/>
    </row>
    <row r="10" spans="1:80">
      <c r="A10" s="490" t="s">
        <v>47</v>
      </c>
      <c r="B10" s="491"/>
      <c r="C10" s="44">
        <f t="shared" ref="C10:AF10" si="8">SUM(C3:C9)</f>
        <v>66.960000000000008</v>
      </c>
      <c r="D10" s="44">
        <f t="shared" si="8"/>
        <v>3.96</v>
      </c>
      <c r="E10" s="44">
        <f t="shared" si="8"/>
        <v>11.74</v>
      </c>
      <c r="F10" s="44">
        <f t="shared" si="8"/>
        <v>7.92</v>
      </c>
      <c r="G10" s="44">
        <f t="shared" si="8"/>
        <v>0</v>
      </c>
      <c r="H10" s="44">
        <f t="shared" si="8"/>
        <v>0</v>
      </c>
      <c r="I10" s="44">
        <f t="shared" si="8"/>
        <v>0</v>
      </c>
      <c r="J10" s="286">
        <f t="shared" si="8"/>
        <v>0</v>
      </c>
      <c r="K10" s="44">
        <f t="shared" si="8"/>
        <v>0</v>
      </c>
      <c r="L10" s="44">
        <f t="shared" si="8"/>
        <v>0</v>
      </c>
      <c r="M10" s="44">
        <f t="shared" si="8"/>
        <v>0</v>
      </c>
      <c r="N10" s="44">
        <f t="shared" si="8"/>
        <v>0</v>
      </c>
      <c r="O10" s="44">
        <f t="shared" si="8"/>
        <v>0</v>
      </c>
      <c r="P10" s="44">
        <f t="shared" si="8"/>
        <v>0</v>
      </c>
      <c r="Q10" s="44">
        <f t="shared" si="8"/>
        <v>0</v>
      </c>
      <c r="R10" s="44">
        <f t="shared" si="8"/>
        <v>0</v>
      </c>
      <c r="S10" s="44">
        <f t="shared" si="8"/>
        <v>0</v>
      </c>
      <c r="T10" s="44">
        <f t="shared" si="8"/>
        <v>0</v>
      </c>
      <c r="U10" s="44">
        <f t="shared" si="8"/>
        <v>0</v>
      </c>
      <c r="V10" s="44">
        <f t="shared" si="8"/>
        <v>0</v>
      </c>
      <c r="W10" s="44">
        <f t="shared" si="8"/>
        <v>0</v>
      </c>
      <c r="X10" s="44">
        <f t="shared" si="8"/>
        <v>0</v>
      </c>
      <c r="Y10" s="44">
        <f t="shared" si="8"/>
        <v>0</v>
      </c>
      <c r="Z10" s="44">
        <f t="shared" si="8"/>
        <v>0</v>
      </c>
      <c r="AA10" s="44">
        <f t="shared" si="8"/>
        <v>0</v>
      </c>
      <c r="AB10" s="44">
        <f t="shared" si="8"/>
        <v>0</v>
      </c>
      <c r="AC10" s="44">
        <f t="shared" si="8"/>
        <v>0</v>
      </c>
      <c r="AD10" s="44">
        <f t="shared" si="8"/>
        <v>0</v>
      </c>
      <c r="AE10" s="44">
        <f t="shared" si="8"/>
        <v>0</v>
      </c>
      <c r="AF10" s="44">
        <f t="shared" si="8"/>
        <v>0</v>
      </c>
      <c r="AG10" s="44"/>
      <c r="AH10" s="44">
        <f t="shared" ref="AH10:AS10" si="9">SUM(AH3:AH9)</f>
        <v>0</v>
      </c>
      <c r="AI10" s="44">
        <f t="shared" si="9"/>
        <v>0</v>
      </c>
      <c r="AJ10" s="44">
        <f t="shared" si="9"/>
        <v>12.92</v>
      </c>
      <c r="AK10" s="44">
        <f t="shared" si="9"/>
        <v>0</v>
      </c>
      <c r="AL10" s="44">
        <f t="shared" si="9"/>
        <v>0</v>
      </c>
      <c r="AM10" s="288">
        <f t="shared" si="9"/>
        <v>0</v>
      </c>
      <c r="AN10" s="44">
        <f t="shared" si="9"/>
        <v>0</v>
      </c>
      <c r="AO10" s="44">
        <f t="shared" si="9"/>
        <v>0</v>
      </c>
      <c r="AP10" s="44">
        <f t="shared" si="9"/>
        <v>0</v>
      </c>
      <c r="AQ10" s="44">
        <f t="shared" si="9"/>
        <v>0</v>
      </c>
      <c r="AR10" s="44">
        <f t="shared" si="9"/>
        <v>0</v>
      </c>
      <c r="AS10" s="44">
        <f t="shared" si="9"/>
        <v>0</v>
      </c>
      <c r="AT10" s="44"/>
      <c r="AU10" s="44">
        <f t="shared" ref="AU10:BN10" si="10">SUM(AU3:AU9)</f>
        <v>0</v>
      </c>
      <c r="AV10" s="44">
        <f t="shared" si="10"/>
        <v>12.92</v>
      </c>
      <c r="AW10" s="44">
        <f t="shared" si="10"/>
        <v>18.2</v>
      </c>
      <c r="AX10" s="292">
        <f t="shared" si="10"/>
        <v>0</v>
      </c>
      <c r="AY10" s="44">
        <f t="shared" si="10"/>
        <v>18.2</v>
      </c>
      <c r="AZ10" s="292">
        <f t="shared" si="10"/>
        <v>0</v>
      </c>
      <c r="BA10" s="292">
        <f t="shared" si="10"/>
        <v>0</v>
      </c>
      <c r="BB10" s="44">
        <f t="shared" si="10"/>
        <v>36.4</v>
      </c>
      <c r="BC10" s="44">
        <f t="shared" si="10"/>
        <v>0</v>
      </c>
      <c r="BD10" s="292">
        <f t="shared" si="10"/>
        <v>0</v>
      </c>
      <c r="BE10" s="44">
        <f t="shared" si="10"/>
        <v>0</v>
      </c>
      <c r="BF10" s="44">
        <f t="shared" si="10"/>
        <v>0</v>
      </c>
      <c r="BG10" s="44">
        <f t="shared" si="10"/>
        <v>0</v>
      </c>
      <c r="BH10" s="44">
        <f t="shared" si="10"/>
        <v>0</v>
      </c>
      <c r="BI10" s="44">
        <f t="shared" si="10"/>
        <v>0</v>
      </c>
      <c r="BJ10" s="44">
        <f t="shared" si="10"/>
        <v>0</v>
      </c>
      <c r="BK10" s="44">
        <f t="shared" si="10"/>
        <v>0</v>
      </c>
      <c r="BL10" s="44">
        <f t="shared" si="10"/>
        <v>0</v>
      </c>
      <c r="BM10" s="44">
        <f t="shared" si="10"/>
        <v>0</v>
      </c>
      <c r="BN10" s="44">
        <f t="shared" si="10"/>
        <v>0</v>
      </c>
      <c r="BO10" s="44"/>
      <c r="BP10" s="44"/>
      <c r="BQ10" s="44">
        <f>SUM(BQ3:BQ9)</f>
        <v>0</v>
      </c>
      <c r="BR10" s="44">
        <f>SUM(BR3:BR9)</f>
        <v>1.2</v>
      </c>
      <c r="BS10" s="44"/>
      <c r="BT10" s="44"/>
      <c r="BU10" s="44"/>
      <c r="BV10" s="44"/>
      <c r="BW10" s="44"/>
      <c r="BX10" s="44"/>
      <c r="BY10" s="44"/>
      <c r="BZ10" s="44">
        <f>SUM(BZ3:BZ9)</f>
        <v>129.22</v>
      </c>
      <c r="CA10" s="44">
        <f>SUM(CA3:CA9)</f>
        <v>11.879999999999999</v>
      </c>
      <c r="CB10" s="292"/>
    </row>
    <row r="11" spans="1:80" ht="11.25" customHeight="1"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</row>
    <row r="12" spans="1:80" ht="11.25" customHeight="1">
      <c r="C12" s="163"/>
      <c r="D12" s="163"/>
      <c r="E12" s="2"/>
      <c r="F12" s="2"/>
      <c r="G12" s="2"/>
      <c r="H12" s="2"/>
      <c r="I12" s="2"/>
      <c r="J12" s="2"/>
      <c r="K12" s="201" t="s">
        <v>404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19" t="s">
        <v>414</v>
      </c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193" t="s">
        <v>185</v>
      </c>
      <c r="AX12" s="2"/>
      <c r="AY12" s="2"/>
      <c r="AZ12" s="2"/>
      <c r="BA12" s="2"/>
      <c r="BB12" s="2"/>
      <c r="BC12" s="193" t="s">
        <v>197</v>
      </c>
      <c r="BD12" s="2"/>
      <c r="BE12" s="2"/>
      <c r="BF12" s="2"/>
      <c r="BG12" s="193" t="s">
        <v>210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490</v>
      </c>
      <c r="BT12" s="2"/>
      <c r="BU12" s="2"/>
      <c r="BV12" s="2"/>
      <c r="BW12" s="2"/>
      <c r="BX12" s="2"/>
      <c r="BY12" s="2"/>
      <c r="BZ12" s="2"/>
      <c r="CA12" s="2"/>
      <c r="CB12" s="2"/>
    </row>
    <row r="13" spans="1:80" ht="11.25" customHeight="1">
      <c r="C13" s="163"/>
      <c r="D13" s="163"/>
      <c r="E13" s="2"/>
      <c r="F13" s="2"/>
      <c r="G13" s="2"/>
      <c r="H13" s="2"/>
      <c r="I13" s="2"/>
      <c r="J13" s="2"/>
      <c r="K13" s="4"/>
      <c r="L13" s="376" t="s">
        <v>405</v>
      </c>
      <c r="M13" s="377"/>
      <c r="N13" s="377"/>
      <c r="O13" s="377"/>
      <c r="P13" s="377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01" t="s">
        <v>180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91" t="s">
        <v>188</v>
      </c>
      <c r="AY13" s="2"/>
      <c r="AZ13" s="2"/>
      <c r="BA13" s="2"/>
      <c r="BB13" s="2"/>
      <c r="BC13" s="2"/>
      <c r="BD13" s="290" t="s">
        <v>198</v>
      </c>
      <c r="BE13" s="2"/>
      <c r="BF13" s="2"/>
      <c r="BG13" s="2"/>
      <c r="BH13" s="214" t="s">
        <v>213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 t="s">
        <v>491</v>
      </c>
      <c r="BU13" s="2"/>
      <c r="BV13" s="2"/>
      <c r="BW13" s="2"/>
      <c r="BX13" s="2"/>
      <c r="BY13" s="2"/>
      <c r="BZ13" s="2"/>
      <c r="CA13" s="2"/>
      <c r="CB13" s="2"/>
    </row>
    <row r="14" spans="1:80" ht="11.25" customHeight="1">
      <c r="C14" s="163"/>
      <c r="D14" s="163"/>
      <c r="E14" s="2"/>
      <c r="F14" s="2"/>
      <c r="G14" s="2"/>
      <c r="H14" s="2"/>
      <c r="I14" s="2"/>
      <c r="J14" s="2"/>
      <c r="K14" s="4"/>
      <c r="L14" s="377"/>
      <c r="M14" s="376" t="s">
        <v>406</v>
      </c>
      <c r="N14" s="377"/>
      <c r="O14" s="377"/>
      <c r="P14" s="377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19" t="s">
        <v>415</v>
      </c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90" t="s">
        <v>186</v>
      </c>
      <c r="AZ14" s="2"/>
      <c r="BA14" s="2"/>
      <c r="BB14" s="2"/>
      <c r="BC14" s="2"/>
      <c r="BD14" s="2"/>
      <c r="BE14" s="193" t="s">
        <v>199</v>
      </c>
      <c r="BF14" s="2"/>
      <c r="BG14" s="2"/>
      <c r="BH14" s="2"/>
      <c r="BI14" s="193" t="s">
        <v>214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 t="s">
        <v>31</v>
      </c>
      <c r="BV14" s="2"/>
      <c r="BW14" s="2"/>
      <c r="BX14" s="2"/>
      <c r="BY14" s="2"/>
      <c r="BZ14" s="2"/>
      <c r="CA14" s="2"/>
      <c r="CB14" s="2"/>
    </row>
    <row r="15" spans="1:80" ht="11.25" customHeight="1">
      <c r="C15" s="163"/>
      <c r="D15" s="163"/>
      <c r="E15" s="2"/>
      <c r="F15" s="2"/>
      <c r="G15" s="2"/>
      <c r="H15" s="2"/>
      <c r="I15" s="2"/>
      <c r="J15" s="2"/>
      <c r="K15" s="4"/>
      <c r="L15" s="377"/>
      <c r="M15" s="377"/>
      <c r="N15" s="377" t="s">
        <v>407</v>
      </c>
      <c r="O15" s="377"/>
      <c r="P15" s="377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145" t="s">
        <v>416</v>
      </c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91" t="s">
        <v>187</v>
      </c>
      <c r="BA15" s="2"/>
      <c r="BB15" s="2"/>
      <c r="BC15" s="2"/>
      <c r="BD15" s="2"/>
      <c r="BE15" s="2"/>
      <c r="BF15" s="2"/>
      <c r="BG15" s="2"/>
      <c r="BH15" s="2"/>
      <c r="BI15" s="2"/>
      <c r="BJ15" s="214" t="s">
        <v>216</v>
      </c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 t="s">
        <v>492</v>
      </c>
      <c r="BW15" s="2"/>
      <c r="BX15" s="2"/>
      <c r="BY15" s="2"/>
      <c r="BZ15" s="2"/>
      <c r="CA15" s="2"/>
      <c r="CB15" s="2"/>
    </row>
    <row r="16" spans="1:80" ht="11.25" customHeight="1">
      <c r="C16" s="163"/>
      <c r="D16" s="163"/>
      <c r="E16" s="2"/>
      <c r="F16" s="2"/>
      <c r="G16" s="2"/>
      <c r="H16" s="2"/>
      <c r="I16" s="2"/>
      <c r="J16" s="2"/>
      <c r="K16" s="4"/>
      <c r="L16" s="4"/>
      <c r="M16" s="4"/>
      <c r="N16" s="4"/>
      <c r="O16" s="4" t="s">
        <v>408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19" t="s">
        <v>417</v>
      </c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90" t="s">
        <v>194</v>
      </c>
      <c r="BB16" s="2"/>
      <c r="BC16" s="2"/>
      <c r="BD16" s="2"/>
      <c r="BE16" s="2"/>
      <c r="BF16" s="2"/>
      <c r="BG16" s="2"/>
      <c r="BH16" s="2"/>
      <c r="BI16" s="2"/>
      <c r="BJ16" s="2"/>
      <c r="BK16" s="193" t="s">
        <v>217</v>
      </c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 t="s">
        <v>59</v>
      </c>
      <c r="BX16" s="2"/>
      <c r="BY16" s="2"/>
      <c r="BZ16" s="3"/>
      <c r="CA16" s="3"/>
    </row>
    <row r="17" spans="3:79" ht="11.25" customHeight="1">
      <c r="C17" s="163"/>
      <c r="D17" s="163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 t="s">
        <v>461</v>
      </c>
      <c r="Q17" s="4"/>
      <c r="R17" s="4"/>
      <c r="S17" s="4"/>
      <c r="T17" s="216"/>
      <c r="U17" s="216"/>
      <c r="V17" s="216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89" t="s">
        <v>418</v>
      </c>
      <c r="AN17" s="145"/>
      <c r="AO17" s="145"/>
      <c r="AP17" s="145"/>
      <c r="AQ17" s="145"/>
      <c r="AR17" s="145"/>
      <c r="AS17" s="145"/>
      <c r="AT17" s="145"/>
      <c r="AU17" s="145"/>
      <c r="AV17" s="2"/>
      <c r="AW17" s="2"/>
      <c r="AX17" s="2"/>
      <c r="AY17" s="2"/>
      <c r="AZ17" s="2"/>
      <c r="BA17" s="2"/>
      <c r="BB17" s="2"/>
      <c r="BC17" s="2"/>
      <c r="BD17" s="2"/>
      <c r="BE17" s="193" t="s">
        <v>205</v>
      </c>
      <c r="BF17" s="2"/>
      <c r="BG17" s="2"/>
      <c r="BH17" s="2"/>
      <c r="BI17" s="2"/>
      <c r="BJ17" s="2"/>
      <c r="BK17" s="2"/>
      <c r="BL17" s="214" t="s">
        <v>218</v>
      </c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3"/>
      <c r="CA17" s="3"/>
    </row>
    <row r="18" spans="3:79" ht="11.25" customHeight="1">
      <c r="C18" s="163"/>
      <c r="D18" s="163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 t="s">
        <v>477</v>
      </c>
      <c r="R18" s="4"/>
      <c r="S18" s="4"/>
      <c r="T18" s="216"/>
      <c r="U18" s="216"/>
      <c r="V18" s="216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200" t="s">
        <v>419</v>
      </c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91" t="s">
        <v>203</v>
      </c>
      <c r="BF18" s="2"/>
      <c r="BG18" s="2"/>
      <c r="BH18" s="2"/>
      <c r="BI18" s="2"/>
      <c r="BJ18" s="2"/>
      <c r="BK18" s="2"/>
      <c r="BL18" s="214"/>
      <c r="BM18" s="193" t="s">
        <v>219</v>
      </c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3"/>
      <c r="CA18" s="3"/>
    </row>
    <row r="19" spans="3:79" ht="11.25" customHeight="1">
      <c r="C19" s="163"/>
      <c r="D19" s="163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193" t="s">
        <v>481</v>
      </c>
      <c r="S19" s="4"/>
      <c r="T19" s="216"/>
      <c r="U19" s="216"/>
      <c r="V19" s="216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2"/>
      <c r="AK19" s="2"/>
      <c r="AL19" s="2"/>
      <c r="AM19" s="2"/>
      <c r="AN19" s="2"/>
      <c r="AO19" s="145" t="s">
        <v>458</v>
      </c>
      <c r="AP19" s="145"/>
      <c r="AQ19" s="145"/>
      <c r="AR19" s="145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193" t="s">
        <v>204</v>
      </c>
      <c r="BF19" s="2"/>
      <c r="BG19" s="2"/>
      <c r="BH19" s="2"/>
      <c r="BI19" s="2"/>
      <c r="BJ19" s="2"/>
      <c r="BK19" s="2"/>
      <c r="BL19" s="214"/>
      <c r="BM19" s="4"/>
      <c r="BN19" s="214" t="s">
        <v>289</v>
      </c>
      <c r="BO19" s="214"/>
      <c r="BP19" s="214"/>
      <c r="BQ19" s="2"/>
      <c r="BR19" s="2"/>
      <c r="BS19" s="2"/>
      <c r="BT19" s="2"/>
      <c r="BU19" s="2"/>
      <c r="BV19" s="2"/>
      <c r="BW19" s="2"/>
      <c r="BX19" s="2"/>
      <c r="BY19" s="2"/>
      <c r="BZ19" s="3"/>
      <c r="CA19" s="3"/>
    </row>
    <row r="20" spans="3:79">
      <c r="C20" s="89"/>
      <c r="D20" s="89"/>
      <c r="E20" s="2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4"/>
      <c r="S20" s="216" t="s">
        <v>409</v>
      </c>
      <c r="T20" s="216"/>
      <c r="U20" s="216"/>
      <c r="V20" s="216"/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00" t="s">
        <v>459</v>
      </c>
      <c r="AQ20" s="2"/>
      <c r="AR20" s="200"/>
      <c r="AS20" s="2"/>
      <c r="AT20" s="2"/>
      <c r="AU20" s="2"/>
      <c r="AV20" s="2"/>
      <c r="AW20" s="2">
        <f>3*3.23</f>
        <v>9.69</v>
      </c>
      <c r="AX20" s="2"/>
      <c r="AY20" s="2"/>
      <c r="AZ20" s="2"/>
      <c r="BA20" s="2"/>
      <c r="BB20" s="2"/>
      <c r="BC20" s="2"/>
      <c r="BD20" s="2"/>
      <c r="BE20" s="214" t="s">
        <v>206</v>
      </c>
      <c r="BF20" s="2"/>
      <c r="BG20" s="2"/>
      <c r="BH20" s="2"/>
      <c r="BI20" s="2"/>
      <c r="BJ20" s="2"/>
      <c r="BK20" s="2"/>
      <c r="BL20" s="2"/>
      <c r="BM20" s="2"/>
      <c r="BN20" s="2"/>
      <c r="BO20" s="193" t="s">
        <v>446</v>
      </c>
      <c r="BP20" s="193"/>
      <c r="BQ20" s="2"/>
      <c r="BR20" s="2"/>
      <c r="BS20" s="2"/>
      <c r="BT20" s="2"/>
      <c r="BU20" s="2"/>
      <c r="BV20" s="2"/>
      <c r="BW20" s="2"/>
      <c r="BX20" s="2"/>
      <c r="BY20" s="2"/>
      <c r="BZ20" s="3"/>
      <c r="CA20" s="3"/>
    </row>
    <row r="21" spans="3:79">
      <c r="C21" s="89"/>
      <c r="D21" s="89"/>
      <c r="E21" s="2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/>
      <c r="S21" s="4"/>
      <c r="T21" s="4" t="s">
        <v>427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2"/>
      <c r="AG21" s="2"/>
      <c r="AH21" s="2"/>
      <c r="AI21" s="2"/>
      <c r="AJ21" s="2"/>
      <c r="AK21" s="2"/>
      <c r="AL21" s="2"/>
      <c r="AM21" s="2"/>
      <c r="AN21" s="2"/>
      <c r="AO21" s="94"/>
      <c r="AP21" s="94"/>
      <c r="AQ21" s="145" t="s">
        <v>482</v>
      </c>
      <c r="AR21" s="145"/>
      <c r="AS21" s="94"/>
      <c r="AT21" s="94"/>
      <c r="AU21" s="2"/>
      <c r="AV21" s="2"/>
      <c r="AW21" s="2">
        <v>5.87</v>
      </c>
      <c r="AX21" s="2"/>
      <c r="AY21" s="2"/>
      <c r="AZ21" s="2"/>
      <c r="BA21" s="2"/>
      <c r="BB21" s="2"/>
      <c r="BC21" s="2"/>
      <c r="BD21" s="2"/>
      <c r="BE21" s="219" t="s">
        <v>252</v>
      </c>
      <c r="BF21" s="2"/>
      <c r="BG21" s="2"/>
      <c r="BH21" s="2"/>
      <c r="BI21" s="2"/>
      <c r="BJ21" s="2"/>
      <c r="BK21" s="2"/>
      <c r="BL21" s="2"/>
      <c r="BM21" s="2"/>
      <c r="BN21" s="464"/>
      <c r="BO21" s="464"/>
      <c r="BP21" s="216" t="s">
        <v>445</v>
      </c>
      <c r="BQ21" s="2"/>
      <c r="BR21" s="2"/>
      <c r="BS21" s="2"/>
      <c r="BT21" s="2"/>
      <c r="BU21" s="2"/>
      <c r="BV21" s="2"/>
      <c r="BW21" s="2"/>
      <c r="BX21" s="2"/>
      <c r="BY21" s="2"/>
      <c r="BZ21" s="3"/>
      <c r="CA21" s="3"/>
    </row>
    <row r="22" spans="3:79">
      <c r="C22" s="89"/>
      <c r="D22" s="89"/>
      <c r="E22" s="2"/>
      <c r="F22" s="2"/>
      <c r="G22" s="2"/>
      <c r="H22" s="2"/>
      <c r="I22" s="2"/>
      <c r="J22" s="2"/>
      <c r="K22" s="4"/>
      <c r="L22" s="4"/>
      <c r="M22" s="4"/>
      <c r="N22" s="4"/>
      <c r="O22" s="4"/>
      <c r="P22" s="4"/>
      <c r="Q22" s="4"/>
      <c r="R22" s="4"/>
      <c r="S22" s="4"/>
      <c r="T22" s="4"/>
      <c r="U22" s="377" t="s">
        <v>428</v>
      </c>
      <c r="V22" s="216"/>
      <c r="W22" s="4"/>
      <c r="X22" s="4"/>
      <c r="Y22" s="4"/>
      <c r="Z22" s="4"/>
      <c r="AA22" s="4"/>
      <c r="AB22" s="4"/>
      <c r="AC22" s="4"/>
      <c r="AD22" s="4"/>
      <c r="AE22" s="4"/>
      <c r="AF22" s="2"/>
      <c r="AG22" s="2"/>
      <c r="AH22" s="2"/>
      <c r="AI22" s="2"/>
      <c r="AJ22" s="2"/>
      <c r="AK22" s="2"/>
      <c r="AL22" s="2"/>
      <c r="AM22" s="2"/>
      <c r="AN22" s="94"/>
      <c r="AO22" s="94"/>
      <c r="AP22" s="94"/>
      <c r="AQ22" s="2"/>
      <c r="AR22" s="145" t="s">
        <v>478</v>
      </c>
      <c r="AS22" s="145"/>
      <c r="AT22" s="94"/>
      <c r="AU22" s="94"/>
      <c r="AV22" s="94"/>
      <c r="AW22" s="460">
        <f>SUM(AW20:AW21)</f>
        <v>15.559999999999999</v>
      </c>
      <c r="AX22" s="94"/>
      <c r="AY22" s="94"/>
      <c r="AZ22" s="94"/>
      <c r="BA22" s="94"/>
      <c r="BB22" s="94"/>
      <c r="BC22" s="94"/>
      <c r="BD22" s="94"/>
      <c r="BE22" s="220" t="s">
        <v>253</v>
      </c>
      <c r="BF22" s="2"/>
      <c r="BG22" s="2"/>
      <c r="BH22" s="2"/>
      <c r="BI22" s="2"/>
      <c r="BJ22" s="2"/>
      <c r="BK22" s="2"/>
      <c r="BL22" s="2"/>
      <c r="BM22" s="464"/>
      <c r="BN22" s="464"/>
      <c r="BO22" s="464"/>
      <c r="BP22" s="464"/>
      <c r="BQ22" s="193" t="s">
        <v>488</v>
      </c>
      <c r="BR22" s="94"/>
      <c r="BS22" s="94"/>
      <c r="BT22" s="94"/>
      <c r="BU22" s="94"/>
      <c r="BV22" s="94"/>
      <c r="BW22" s="94"/>
      <c r="BX22" s="94"/>
      <c r="BY22" s="94"/>
      <c r="BZ22" s="94"/>
      <c r="CA22" s="3"/>
    </row>
    <row r="23" spans="3:79">
      <c r="C23" s="89"/>
      <c r="D23" s="89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4"/>
      <c r="P23" s="4"/>
      <c r="Q23" s="4"/>
      <c r="R23" s="4"/>
      <c r="S23" s="4"/>
      <c r="T23" s="4"/>
      <c r="U23" s="4"/>
      <c r="V23" s="193" t="s">
        <v>455</v>
      </c>
      <c r="W23" s="4"/>
      <c r="X23" s="4"/>
      <c r="Y23" s="4"/>
      <c r="Z23" s="4"/>
      <c r="AA23" s="4"/>
      <c r="AB23" s="4"/>
      <c r="AC23" s="4"/>
      <c r="AD23" s="4"/>
      <c r="AE23" s="4"/>
      <c r="AF23" s="2"/>
      <c r="AG23" s="2"/>
      <c r="AH23" s="2"/>
      <c r="AI23" s="2"/>
      <c r="AJ23" s="94"/>
      <c r="AK23" s="94"/>
      <c r="AL23" s="94"/>
      <c r="AM23" s="94"/>
      <c r="AN23" s="94"/>
      <c r="AO23" s="94"/>
      <c r="AP23" s="94"/>
      <c r="AQ23" s="2"/>
      <c r="AR23" s="2"/>
      <c r="AS23" s="200" t="s">
        <v>479</v>
      </c>
      <c r="AT23" s="2"/>
      <c r="AU23" s="2"/>
      <c r="AV23" s="2"/>
      <c r="AW23" s="94"/>
      <c r="AX23" s="94"/>
      <c r="AY23" s="94"/>
      <c r="AZ23" s="94"/>
      <c r="BA23" s="94"/>
      <c r="BB23" s="94"/>
      <c r="BC23" s="94"/>
      <c r="BD23" s="94"/>
      <c r="BE23" s="219" t="s">
        <v>254</v>
      </c>
      <c r="BF23" s="94"/>
      <c r="BG23" s="464"/>
      <c r="BH23" s="464"/>
      <c r="BI23" s="464"/>
      <c r="BJ23" s="464"/>
      <c r="BK23" s="464"/>
      <c r="BL23" s="464"/>
      <c r="BM23" s="464"/>
      <c r="BN23" s="464"/>
      <c r="BO23" s="464"/>
      <c r="BP23" s="464"/>
      <c r="BQ23" s="94"/>
      <c r="BR23" s="94"/>
      <c r="BS23" s="94"/>
      <c r="BT23" s="94"/>
      <c r="BU23" s="94"/>
      <c r="BV23" s="94"/>
      <c r="BW23" s="94"/>
      <c r="BX23" s="94"/>
      <c r="BY23" s="94"/>
      <c r="BZ23" s="3"/>
      <c r="CA23" s="3"/>
    </row>
    <row r="24" spans="3:79">
      <c r="C24" s="89"/>
      <c r="D24" s="89"/>
      <c r="K24" s="94"/>
      <c r="L24" s="94"/>
      <c r="M24" s="94"/>
      <c r="N24" s="94"/>
      <c r="O24" s="94"/>
      <c r="P24" s="94"/>
      <c r="Q24" s="94"/>
      <c r="R24" s="94"/>
      <c r="S24" s="4"/>
      <c r="T24" s="4"/>
      <c r="U24" s="4"/>
      <c r="V24" s="4"/>
      <c r="W24" s="216" t="s">
        <v>462</v>
      </c>
      <c r="X24" s="4"/>
      <c r="Y24" s="4"/>
      <c r="Z24" s="4"/>
      <c r="AA24" s="4"/>
      <c r="AB24" s="4"/>
      <c r="AC24" s="4"/>
      <c r="AD24" s="4"/>
      <c r="AE24" s="4"/>
      <c r="AF24" s="2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464"/>
      <c r="BH24" s="464"/>
      <c r="BI24" s="464"/>
      <c r="BJ24" s="464"/>
      <c r="BK24" s="464"/>
      <c r="BL24" s="464"/>
      <c r="BM24" s="464"/>
      <c r="BN24" s="464"/>
      <c r="BO24" s="464"/>
      <c r="BP24" s="464"/>
      <c r="BQ24" s="94"/>
      <c r="BR24" s="94"/>
      <c r="BS24" s="94"/>
      <c r="BT24" s="94"/>
      <c r="BU24" s="94"/>
      <c r="BV24" s="94"/>
      <c r="BW24" s="94"/>
      <c r="BX24" s="94"/>
      <c r="BY24" s="94"/>
      <c r="BZ24" s="3"/>
      <c r="CA24" s="3"/>
    </row>
    <row r="25" spans="3:79">
      <c r="C25" s="89"/>
      <c r="D25" s="89"/>
      <c r="M25" s="94"/>
      <c r="N25" s="94"/>
      <c r="O25" s="94"/>
      <c r="P25" s="94"/>
      <c r="Q25" s="94"/>
      <c r="R25" s="94"/>
      <c r="S25" s="4"/>
      <c r="T25" s="4"/>
      <c r="U25" s="4"/>
      <c r="V25" s="4"/>
      <c r="W25" s="4"/>
      <c r="X25" s="216" t="s">
        <v>410</v>
      </c>
      <c r="Y25" s="4"/>
      <c r="Z25" s="4"/>
      <c r="AA25" s="4"/>
      <c r="AB25" s="4"/>
      <c r="AC25" s="4"/>
      <c r="AD25" s="4"/>
      <c r="AE25" s="4"/>
      <c r="AF25" s="2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>
        <v>3.23</v>
      </c>
      <c r="AX25" s="94"/>
      <c r="AY25" s="94"/>
      <c r="AZ25" s="94"/>
      <c r="BA25" s="94"/>
      <c r="BB25" s="94"/>
      <c r="BC25" s="94"/>
      <c r="BD25" s="94"/>
      <c r="BE25" s="94"/>
      <c r="BF25" s="94"/>
      <c r="BG25" s="464"/>
      <c r="BH25" s="464"/>
      <c r="BI25" s="464"/>
      <c r="BJ25" s="464"/>
      <c r="BK25" s="464"/>
      <c r="BL25" s="464"/>
      <c r="BM25" s="464"/>
      <c r="BN25" s="464"/>
      <c r="BO25" s="464"/>
      <c r="BP25" s="464"/>
      <c r="BQ25" s="94"/>
      <c r="BR25" s="94"/>
      <c r="BS25" s="94"/>
      <c r="BT25" s="94"/>
      <c r="BU25" s="94"/>
      <c r="BV25" s="94"/>
      <c r="BW25" s="94"/>
      <c r="BX25" s="94"/>
      <c r="BY25" s="94"/>
      <c r="BZ25" s="3"/>
      <c r="CA25" s="3"/>
    </row>
    <row r="26" spans="3:79">
      <c r="C26" s="89"/>
      <c r="D26" s="89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4"/>
      <c r="X26" s="4"/>
      <c r="Y26" s="4" t="s">
        <v>411</v>
      </c>
      <c r="Z26" s="4"/>
      <c r="AA26" s="4"/>
      <c r="AB26" s="4"/>
      <c r="AC26" s="4"/>
      <c r="AD26" s="4"/>
      <c r="AE26" s="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>
        <v>5.87</v>
      </c>
      <c r="AX26" s="94"/>
      <c r="AY26" s="94"/>
      <c r="AZ26" s="94"/>
      <c r="BA26" s="94"/>
      <c r="BB26" s="94"/>
      <c r="BC26" s="94"/>
      <c r="BD26" s="94"/>
      <c r="BE26" s="94"/>
      <c r="BF26" s="94"/>
      <c r="BG26" s="464"/>
      <c r="BH26" s="464"/>
      <c r="BI26" s="464"/>
      <c r="BJ26" s="464"/>
      <c r="BK26" s="464"/>
      <c r="BL26" s="464"/>
      <c r="BM26" s="464"/>
      <c r="BN26" s="464"/>
      <c r="BO26" s="464"/>
      <c r="BP26" s="464"/>
      <c r="BQ26" s="94"/>
      <c r="BR26" s="94"/>
      <c r="BS26" s="94"/>
      <c r="BT26" s="94"/>
      <c r="BU26" s="94"/>
      <c r="BV26" s="94"/>
      <c r="BW26" s="94"/>
      <c r="BX26" s="94"/>
      <c r="BY26" s="94"/>
      <c r="BZ26" s="3"/>
      <c r="CA26" s="3"/>
    </row>
    <row r="27" spans="3:79">
      <c r="C27" s="89"/>
      <c r="D27" s="89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4"/>
      <c r="X27" s="4"/>
      <c r="Y27" s="4"/>
      <c r="Z27" s="215" t="s">
        <v>412</v>
      </c>
      <c r="AA27" s="4"/>
      <c r="AB27" s="4"/>
      <c r="AC27" s="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>
        <f>SUM(AW25:AW26)</f>
        <v>9.1</v>
      </c>
      <c r="AX27" s="94"/>
      <c r="AY27" s="94"/>
      <c r="AZ27" s="94"/>
      <c r="BA27" s="94"/>
      <c r="BB27" s="94"/>
      <c r="BC27" s="94"/>
      <c r="BD27" s="94"/>
      <c r="BE27" s="94"/>
      <c r="BF27" s="94"/>
      <c r="BG27" s="464"/>
      <c r="BH27" s="464"/>
      <c r="BI27" s="464"/>
      <c r="BJ27" s="464"/>
      <c r="BK27" s="464"/>
      <c r="BL27" s="464"/>
      <c r="BM27" s="464"/>
      <c r="BN27" s="464"/>
      <c r="BO27" s="464"/>
      <c r="BP27" s="464"/>
      <c r="BQ27" s="94"/>
      <c r="BR27" s="94"/>
      <c r="BS27" s="94"/>
      <c r="BT27" s="94"/>
      <c r="BU27" s="94"/>
      <c r="BV27" s="94"/>
      <c r="BW27" s="94"/>
      <c r="BX27" s="94"/>
      <c r="BY27" s="94"/>
      <c r="BZ27" s="3"/>
      <c r="CA27" s="3"/>
    </row>
    <row r="28" spans="3:79"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4"/>
      <c r="X28" s="4"/>
      <c r="Y28" s="4"/>
      <c r="Z28" s="4"/>
      <c r="AA28" s="216" t="s">
        <v>485</v>
      </c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464"/>
      <c r="BH28" s="464"/>
      <c r="BI28" s="464"/>
      <c r="BJ28" s="464"/>
      <c r="BK28" s="464"/>
      <c r="BL28" s="464"/>
      <c r="BM28" s="464"/>
      <c r="BN28" s="464"/>
      <c r="BO28" s="464"/>
      <c r="BP28" s="464"/>
      <c r="BQ28" s="94"/>
      <c r="BR28" s="94"/>
      <c r="BS28" s="94"/>
      <c r="BT28" s="94"/>
      <c r="BU28" s="94"/>
      <c r="BV28" s="94"/>
      <c r="BW28" s="94"/>
      <c r="BX28" s="94"/>
      <c r="BY28" s="94"/>
    </row>
    <row r="29" spans="3:79">
      <c r="L29" s="3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464"/>
      <c r="Z29" s="94"/>
      <c r="AA29" s="94"/>
      <c r="AB29" s="193" t="s">
        <v>486</v>
      </c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464"/>
      <c r="BH29" s="464"/>
      <c r="BI29" s="464"/>
      <c r="BJ29" s="464"/>
      <c r="BK29" s="464"/>
      <c r="BL29" s="464"/>
      <c r="BM29" s="464"/>
      <c r="BN29" s="464"/>
      <c r="BO29" s="464"/>
      <c r="BP29" s="464"/>
      <c r="BQ29" s="94"/>
      <c r="BR29" s="94"/>
      <c r="BS29" s="94"/>
      <c r="BT29" s="94"/>
      <c r="BU29" s="94"/>
      <c r="BV29" s="94"/>
      <c r="BW29" s="94"/>
      <c r="BX29" s="94"/>
      <c r="BY29" s="94"/>
    </row>
    <row r="30" spans="3:79">
      <c r="L30" s="3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464"/>
      <c r="Z30" s="94"/>
      <c r="AA30" s="94"/>
      <c r="AB30" s="94"/>
      <c r="AC30" s="216" t="s">
        <v>413</v>
      </c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464"/>
      <c r="BH30" s="464"/>
      <c r="BI30" s="464"/>
      <c r="BJ30" s="464"/>
      <c r="BK30" s="464"/>
      <c r="BL30" s="464"/>
      <c r="BM30" s="464"/>
      <c r="BN30" s="464"/>
      <c r="BO30" s="464"/>
      <c r="BP30" s="464"/>
      <c r="BQ30" s="94"/>
      <c r="BR30" s="94"/>
      <c r="BS30" s="94"/>
      <c r="BT30" s="94"/>
      <c r="BU30" s="94"/>
      <c r="BV30" s="94"/>
      <c r="BW30" s="94"/>
      <c r="BX30" s="94"/>
      <c r="BY30" s="94"/>
    </row>
    <row r="31" spans="3:79">
      <c r="L31" s="3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46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464"/>
      <c r="BH31" s="464"/>
      <c r="BI31" s="464"/>
      <c r="BJ31" s="464"/>
      <c r="BK31" s="464"/>
      <c r="BL31" s="464"/>
      <c r="BM31" s="464"/>
      <c r="BN31" s="464"/>
      <c r="BO31" s="464"/>
      <c r="BP31" s="464"/>
      <c r="BQ31" s="94"/>
      <c r="BR31" s="94"/>
      <c r="BS31" s="94"/>
      <c r="BT31" s="94"/>
      <c r="BU31" s="94"/>
      <c r="BV31" s="94"/>
      <c r="BW31" s="94"/>
      <c r="BX31" s="94"/>
      <c r="BY31" s="94"/>
    </row>
    <row r="32" spans="3:79"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46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464"/>
      <c r="BH32" s="464"/>
      <c r="BI32" s="464"/>
      <c r="BJ32" s="464"/>
      <c r="BK32" s="464"/>
      <c r="BL32" s="464"/>
      <c r="BM32" s="464"/>
      <c r="BN32" s="464"/>
      <c r="BO32" s="464"/>
      <c r="BP32" s="464"/>
      <c r="BQ32" s="94"/>
      <c r="BR32" s="94"/>
      <c r="BS32" s="94"/>
      <c r="BT32" s="94"/>
      <c r="BU32" s="94"/>
      <c r="BV32" s="94"/>
      <c r="BW32" s="94"/>
      <c r="BX32" s="94"/>
      <c r="BY32" s="94"/>
    </row>
    <row r="33" spans="13:77"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46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464"/>
      <c r="BH33" s="464"/>
      <c r="BI33" s="464"/>
      <c r="BJ33" s="464"/>
      <c r="BK33" s="464"/>
      <c r="BL33" s="464"/>
      <c r="BM33" s="464"/>
      <c r="BN33" s="464"/>
      <c r="BO33" s="464"/>
      <c r="BP33" s="464"/>
      <c r="BQ33" s="94"/>
      <c r="BR33" s="94"/>
      <c r="BS33" s="94"/>
      <c r="BT33" s="94"/>
      <c r="BU33" s="94"/>
      <c r="BV33" s="94"/>
      <c r="BW33" s="94"/>
      <c r="BX33" s="94"/>
      <c r="BY33" s="94"/>
    </row>
    <row r="34" spans="13:77"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46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464"/>
      <c r="BH34" s="464"/>
      <c r="BI34" s="464"/>
      <c r="BJ34" s="464"/>
      <c r="BK34" s="464"/>
      <c r="BL34" s="464"/>
      <c r="BM34" s="464"/>
      <c r="BN34" s="464"/>
      <c r="BO34" s="464"/>
      <c r="BP34" s="464"/>
      <c r="BQ34" s="94"/>
      <c r="BR34" s="94"/>
      <c r="BS34" s="94"/>
      <c r="BT34" s="94"/>
      <c r="BU34" s="94"/>
      <c r="BV34" s="94"/>
      <c r="BW34" s="94"/>
      <c r="BX34" s="94"/>
      <c r="BY34" s="94"/>
    </row>
    <row r="35" spans="13:77"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46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464"/>
      <c r="BH35" s="464"/>
      <c r="BI35" s="464"/>
      <c r="BJ35" s="464"/>
      <c r="BK35" s="464"/>
      <c r="BL35" s="464"/>
      <c r="BM35" s="464"/>
      <c r="BN35" s="464"/>
      <c r="BO35" s="464"/>
      <c r="BP35" s="464"/>
      <c r="BQ35" s="94"/>
      <c r="BR35" s="94"/>
      <c r="BS35" s="94"/>
      <c r="BT35" s="94"/>
      <c r="BU35" s="94"/>
      <c r="BV35" s="94"/>
      <c r="BW35" s="94"/>
      <c r="BX35" s="94"/>
      <c r="BY35" s="94"/>
    </row>
    <row r="36" spans="13:77"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46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464"/>
      <c r="BH36" s="464"/>
      <c r="BI36" s="464"/>
      <c r="BJ36" s="464"/>
      <c r="BK36" s="464"/>
      <c r="BL36" s="464"/>
      <c r="BM36" s="464"/>
      <c r="BN36" s="464"/>
      <c r="BO36" s="464"/>
      <c r="BP36" s="464"/>
      <c r="BQ36" s="94"/>
      <c r="BR36" s="94"/>
      <c r="BS36" s="94"/>
      <c r="BT36" s="94"/>
      <c r="BU36" s="94"/>
      <c r="BV36" s="94"/>
      <c r="BW36" s="94"/>
      <c r="BX36" s="94"/>
      <c r="BY36" s="94"/>
    </row>
    <row r="37" spans="13:77"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46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464"/>
      <c r="BH37" s="464"/>
      <c r="BI37" s="464"/>
      <c r="BJ37" s="464"/>
      <c r="BK37" s="464"/>
      <c r="BL37" s="464"/>
      <c r="BM37" s="464"/>
      <c r="BN37" s="464"/>
      <c r="BO37" s="464"/>
      <c r="BP37" s="464"/>
      <c r="BQ37" s="94"/>
      <c r="BR37" s="94"/>
      <c r="BS37" s="94"/>
      <c r="BT37" s="94"/>
      <c r="BU37" s="94"/>
      <c r="BV37" s="94"/>
      <c r="BW37" s="94"/>
      <c r="BX37" s="94"/>
      <c r="BY37" s="94"/>
    </row>
  </sheetData>
  <mergeCells count="14">
    <mergeCell ref="BZ1:CB1"/>
    <mergeCell ref="A10:B10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F17"/>
  <sheetViews>
    <sheetView workbookViewId="0">
      <pane ySplit="2" topLeftCell="A3" activePane="bottomLeft" state="frozen"/>
      <selection pane="bottomLeft" activeCell="A7" sqref="A7:A9"/>
    </sheetView>
  </sheetViews>
  <sheetFormatPr defaultRowHeight="11.25"/>
  <cols>
    <col min="1" max="1" width="7.28515625" style="8" bestFit="1" customWidth="1"/>
    <col min="2" max="2" width="8.7109375" style="171" bestFit="1" customWidth="1"/>
    <col min="3" max="3" width="43.85546875" style="99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91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91" t="s">
        <v>1</v>
      </c>
      <c r="B1" s="693" t="s">
        <v>2</v>
      </c>
      <c r="C1" s="695" t="s">
        <v>0</v>
      </c>
      <c r="D1" s="697" t="s">
        <v>7</v>
      </c>
      <c r="E1" s="686" t="s">
        <v>6</v>
      </c>
      <c r="F1" s="687"/>
      <c r="G1" s="688" t="s">
        <v>5</v>
      </c>
      <c r="H1" s="689"/>
      <c r="I1" s="686" t="s">
        <v>65</v>
      </c>
      <c r="J1" s="687"/>
      <c r="K1" s="548" t="s">
        <v>514</v>
      </c>
      <c r="L1" s="500" t="s">
        <v>420</v>
      </c>
      <c r="M1" s="683"/>
      <c r="N1" s="684" t="s">
        <v>513</v>
      </c>
      <c r="O1" s="500" t="s">
        <v>84</v>
      </c>
      <c r="P1" s="501"/>
      <c r="Q1" s="501"/>
      <c r="R1" s="501"/>
      <c r="S1" s="501"/>
      <c r="T1" s="501"/>
      <c r="U1" s="683"/>
      <c r="V1" s="679" t="s">
        <v>86</v>
      </c>
      <c r="W1" s="679"/>
      <c r="X1" s="679"/>
      <c r="Y1" s="679"/>
      <c r="Z1" s="679"/>
      <c r="AA1" s="679"/>
      <c r="AB1" s="679"/>
    </row>
    <row r="2" spans="1:32" ht="15.75" customHeight="1" thickBot="1">
      <c r="A2" s="692"/>
      <c r="B2" s="694"/>
      <c r="C2" s="696"/>
      <c r="D2" s="499"/>
      <c r="E2" s="68"/>
      <c r="F2" s="40" t="s">
        <v>9</v>
      </c>
      <c r="G2" s="68"/>
      <c r="H2" s="69" t="s">
        <v>9</v>
      </c>
      <c r="I2" s="68"/>
      <c r="J2" s="40" t="s">
        <v>9</v>
      </c>
      <c r="K2" s="549"/>
      <c r="L2" s="385"/>
      <c r="M2" s="386" t="s">
        <v>9</v>
      </c>
      <c r="N2" s="685"/>
      <c r="O2" s="222" t="s">
        <v>140</v>
      </c>
      <c r="P2" s="222" t="s">
        <v>420</v>
      </c>
      <c r="Q2" s="222" t="s">
        <v>369</v>
      </c>
      <c r="R2" s="222" t="s">
        <v>62</v>
      </c>
      <c r="S2" s="222" t="s">
        <v>59</v>
      </c>
      <c r="T2" s="222" t="s">
        <v>139</v>
      </c>
      <c r="U2" s="223" t="s">
        <v>291</v>
      </c>
      <c r="V2" s="680" t="s">
        <v>424</v>
      </c>
      <c r="W2" s="681"/>
      <c r="X2" s="681"/>
      <c r="Y2" s="681"/>
      <c r="Z2" s="681"/>
      <c r="AA2" s="682"/>
      <c r="AB2" s="224" t="s">
        <v>47</v>
      </c>
    </row>
    <row r="3" spans="1:32" s="5" customFormat="1">
      <c r="A3" s="438" t="str">
        <f>'1-συμβολαια'!A3</f>
        <v>3ο</v>
      </c>
      <c r="B3" s="441">
        <f>'1-συμβολαια'!B3</f>
        <v>38348</v>
      </c>
      <c r="C3" s="437" t="str">
        <f>'1-συμβολαια'!C3</f>
        <v>δανείου 8.199κ ΕΞΟΦΛΗΣΗ</v>
      </c>
      <c r="D3" s="442">
        <f>'1-συμβολαια'!D3</f>
        <v>0</v>
      </c>
      <c r="E3" s="422"/>
      <c r="F3" s="422"/>
      <c r="G3" s="422"/>
      <c r="H3" s="422"/>
      <c r="I3" s="422"/>
      <c r="J3" s="422"/>
      <c r="K3" s="390">
        <f>'1-συμβολαια'!N3</f>
        <v>25.190799999999999</v>
      </c>
      <c r="L3" s="390">
        <f>'2-δικαιώμ'!O3+'5-αντίγρ'!O3</f>
        <v>2.3892000000000002</v>
      </c>
      <c r="M3" s="390">
        <v>2.39</v>
      </c>
      <c r="N3" s="390"/>
      <c r="O3" s="390">
        <f>'1-συμβολαια'!O3</f>
        <v>2.9400000000000013</v>
      </c>
      <c r="P3" s="390">
        <f t="shared" ref="P3:P9" si="0">L3-M3</f>
        <v>-7.9999999999991189E-4</v>
      </c>
      <c r="Q3" s="390">
        <f>'8-κ-15-17'!AG3</f>
        <v>0</v>
      </c>
      <c r="R3" s="390"/>
      <c r="S3" s="390">
        <f>'11-χαρτόσ'!G3+'13-ντιΜιΧο'!CA3</f>
        <v>0</v>
      </c>
      <c r="T3" s="390">
        <f>'13-ντιΜιΧο'!BZ3</f>
        <v>7.93</v>
      </c>
      <c r="U3" s="390">
        <f>'13-ντιΜιΧο'!CB3</f>
        <v>0</v>
      </c>
      <c r="V3" s="330"/>
      <c r="W3" s="321"/>
      <c r="X3" s="321"/>
      <c r="Y3" s="321"/>
      <c r="Z3" s="321"/>
      <c r="AA3" s="321"/>
      <c r="AB3" s="324"/>
    </row>
    <row r="4" spans="1:32" s="5" customFormat="1">
      <c r="A4" s="438">
        <f>'1-συμβολαια'!A4</f>
        <v>0</v>
      </c>
      <c r="B4" s="441"/>
      <c r="C4" s="437" t="str">
        <f>'1-συμβολαια'!C4</f>
        <v>υποθήκης 8.199κ ΕΞΑΛΕΙΨΗ</v>
      </c>
      <c r="D4" s="442">
        <f>'1-συμβολαια'!D4</f>
        <v>0</v>
      </c>
      <c r="E4" s="422"/>
      <c r="F4" s="422"/>
      <c r="G4" s="422"/>
      <c r="H4" s="422"/>
      <c r="I4" s="422"/>
      <c r="J4" s="422"/>
      <c r="K4" s="390">
        <f>'1-συμβολαια'!N4</f>
        <v>-0.96800000000000008</v>
      </c>
      <c r="L4" s="390">
        <f>'2-δικαιώμ'!O4+'5-αντίγρ'!O4</f>
        <v>0.96800000000000008</v>
      </c>
      <c r="M4" s="390"/>
      <c r="N4" s="390"/>
      <c r="O4" s="390">
        <f>'1-συμβολαια'!O4</f>
        <v>27.29</v>
      </c>
      <c r="P4" s="390">
        <f t="shared" si="0"/>
        <v>0.96800000000000008</v>
      </c>
      <c r="Q4" s="390">
        <f>'8-κ-15-17'!AG4</f>
        <v>0</v>
      </c>
      <c r="R4" s="390"/>
      <c r="S4" s="390">
        <f>'11-χαρτόσ'!G4+'13-ντιΜιΧο'!CA4</f>
        <v>5.9399999999999995</v>
      </c>
      <c r="T4" s="390">
        <f>'13-ντιΜιΧο'!BZ4</f>
        <v>54.62</v>
      </c>
      <c r="U4" s="390">
        <f>'13-ντιΜιΧο'!CB4</f>
        <v>0</v>
      </c>
      <c r="V4" s="330"/>
      <c r="W4" s="321"/>
      <c r="X4" s="321"/>
      <c r="Y4" s="321"/>
      <c r="Z4" s="321"/>
      <c r="AA4" s="321"/>
      <c r="AB4" s="324"/>
    </row>
    <row r="5" spans="1:32" s="5" customFormat="1">
      <c r="A5" s="438">
        <f>'1-συμβολαια'!A5</f>
        <v>0</v>
      </c>
      <c r="B5" s="441"/>
      <c r="C5" s="437" t="str">
        <f>'1-συμβολαια'!C5</f>
        <v>τόκοι δανείου [προυπολογιζόμενοι VS πληρωμένοι]</v>
      </c>
      <c r="D5" s="442">
        <f>'1-συμβολαια'!D5</f>
        <v>111.11</v>
      </c>
      <c r="E5" s="422"/>
      <c r="F5" s="422"/>
      <c r="G5" s="422"/>
      <c r="H5" s="422"/>
      <c r="I5" s="422"/>
      <c r="J5" s="422"/>
      <c r="K5" s="390">
        <f>'1-συμβολαια'!N5</f>
        <v>-3.0552900000000003</v>
      </c>
      <c r="L5" s="390">
        <f>'2-δικαιώμ'!O5+'5-αντίγρ'!O5</f>
        <v>3.0552900000000003</v>
      </c>
      <c r="M5" s="390"/>
      <c r="N5" s="390"/>
      <c r="O5" s="390">
        <f>'1-συμβολαια'!O5</f>
        <v>32.296600000000005</v>
      </c>
      <c r="P5" s="390">
        <f t="shared" si="0"/>
        <v>3.0552900000000003</v>
      </c>
      <c r="Q5" s="390">
        <f>'8-κ-15-17'!AG5</f>
        <v>1.4444300000000001</v>
      </c>
      <c r="R5" s="390"/>
      <c r="S5" s="390">
        <f>'11-χαρτόσ'!G5+'13-ντιΜιΧο'!CA5</f>
        <v>0</v>
      </c>
      <c r="T5" s="390">
        <f>'13-ντιΜιΧο'!BZ5</f>
        <v>7.93</v>
      </c>
      <c r="U5" s="390">
        <f>'13-ντιΜιΧο'!CB5</f>
        <v>0</v>
      </c>
      <c r="V5" s="330"/>
      <c r="W5" s="321"/>
      <c r="X5" s="321"/>
      <c r="Y5" s="321"/>
      <c r="Z5" s="321"/>
      <c r="AA5" s="321"/>
      <c r="AB5" s="324"/>
    </row>
    <row r="6" spans="1:32" s="19" customFormat="1">
      <c r="A6" s="28"/>
      <c r="B6" s="440"/>
      <c r="C6" s="179"/>
      <c r="D6" s="32"/>
      <c r="E6" s="38"/>
      <c r="F6" s="38"/>
      <c r="G6" s="38"/>
      <c r="H6" s="38"/>
      <c r="I6" s="38"/>
      <c r="J6" s="38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439"/>
      <c r="W6" s="258"/>
      <c r="X6" s="258"/>
      <c r="Y6" s="258"/>
      <c r="Z6" s="258"/>
      <c r="AA6" s="258"/>
      <c r="AB6" s="13"/>
    </row>
    <row r="7" spans="1:32" s="5" customFormat="1">
      <c r="A7" s="438" t="str">
        <f>'1-συμβολαια'!A7</f>
        <v>4ο</v>
      </c>
      <c r="B7" s="441">
        <f>'1-συμβολαια'!B7</f>
        <v>38348</v>
      </c>
      <c r="C7" s="437" t="str">
        <f>'1-συμβολαια'!C7</f>
        <v>δανείου 8.742κ ΕΞΟΦΛΗΣΗ</v>
      </c>
      <c r="D7" s="442">
        <f>'1-συμβολαια'!D7</f>
        <v>0</v>
      </c>
      <c r="E7" s="422"/>
      <c r="F7" s="422"/>
      <c r="G7" s="422"/>
      <c r="H7" s="422"/>
      <c r="I7" s="422"/>
      <c r="J7" s="422"/>
      <c r="K7" s="390">
        <f>'1-συμβολαια'!N7</f>
        <v>25.190799999999999</v>
      </c>
      <c r="L7" s="390">
        <f>'2-δικαιώμ'!O7+'5-αντίγρ'!O7</f>
        <v>2.3892000000000002</v>
      </c>
      <c r="M7" s="390">
        <v>2.39</v>
      </c>
      <c r="N7" s="390"/>
      <c r="O7" s="390">
        <f>'1-συμβολαια'!O7</f>
        <v>2.9400000000000013</v>
      </c>
      <c r="P7" s="390">
        <f t="shared" si="0"/>
        <v>-7.9999999999991189E-4</v>
      </c>
      <c r="Q7" s="390">
        <f>'8-κ-15-17'!AG7</f>
        <v>0</v>
      </c>
      <c r="R7" s="390"/>
      <c r="S7" s="390">
        <f>'11-χαρτόσ'!G7+'13-ντιΜιΧο'!CA7</f>
        <v>0</v>
      </c>
      <c r="T7" s="390">
        <f>'13-ντιΜιΧο'!BZ7</f>
        <v>7.93</v>
      </c>
      <c r="U7" s="390">
        <f>'13-ντιΜιΧο'!CB7</f>
        <v>0</v>
      </c>
      <c r="V7" s="330"/>
      <c r="W7" s="321"/>
      <c r="X7" s="321"/>
      <c r="Y7" s="321"/>
      <c r="Z7" s="321"/>
      <c r="AA7" s="321"/>
      <c r="AB7" s="324"/>
    </row>
    <row r="8" spans="1:32" s="5" customFormat="1">
      <c r="A8" s="438">
        <f>'1-συμβολαια'!A8</f>
        <v>0</v>
      </c>
      <c r="B8" s="441"/>
      <c r="C8" s="437" t="str">
        <f>'1-συμβολαια'!C8</f>
        <v>υποθήκης 8.742κ ΕΞΑΛΕΙΨΗ</v>
      </c>
      <c r="D8" s="442">
        <f>'1-συμβολαια'!D8</f>
        <v>0</v>
      </c>
      <c r="E8" s="422"/>
      <c r="F8" s="422"/>
      <c r="G8" s="422"/>
      <c r="H8" s="422"/>
      <c r="I8" s="422"/>
      <c r="J8" s="422"/>
      <c r="K8" s="390">
        <f>'1-συμβολαια'!N8</f>
        <v>-0.96800000000000008</v>
      </c>
      <c r="L8" s="390">
        <f>'2-δικαιώμ'!O8+'5-αντίγρ'!O8</f>
        <v>0.96800000000000008</v>
      </c>
      <c r="M8" s="390"/>
      <c r="N8" s="390"/>
      <c r="O8" s="390">
        <f>'1-συμβολαια'!O8</f>
        <v>27.29</v>
      </c>
      <c r="P8" s="390">
        <f t="shared" si="0"/>
        <v>0.96800000000000008</v>
      </c>
      <c r="Q8" s="390">
        <f>'8-κ-15-17'!AG8</f>
        <v>0</v>
      </c>
      <c r="R8" s="390"/>
      <c r="S8" s="390">
        <f>'11-χαρτόσ'!G8+'13-ντιΜιΧο'!CA8</f>
        <v>5.9399999999999995</v>
      </c>
      <c r="T8" s="390">
        <f>'13-ντιΜιΧο'!BZ8</f>
        <v>42.88</v>
      </c>
      <c r="U8" s="390">
        <f>'13-ντιΜιΧο'!CB8</f>
        <v>0</v>
      </c>
      <c r="V8" s="330"/>
      <c r="W8" s="321"/>
      <c r="X8" s="321"/>
      <c r="Y8" s="321"/>
      <c r="Z8" s="321"/>
      <c r="AA8" s="321"/>
      <c r="AB8" s="324"/>
    </row>
    <row r="9" spans="1:32" s="5" customFormat="1">
      <c r="A9" s="438">
        <f>'1-συμβολαια'!A9</f>
        <v>0</v>
      </c>
      <c r="B9" s="441"/>
      <c r="C9" s="437" t="str">
        <f>'1-συμβολαια'!C9</f>
        <v>τόκοι δανείου [προυπολογιζόμενοι VS πληρωμένοι]</v>
      </c>
      <c r="D9" s="442">
        <f>'1-συμβολαια'!D9</f>
        <v>22.22</v>
      </c>
      <c r="E9" s="422"/>
      <c r="F9" s="422"/>
      <c r="G9" s="422"/>
      <c r="H9" s="422"/>
      <c r="I9" s="422"/>
      <c r="J9" s="422"/>
      <c r="K9" s="390">
        <f>'1-συμβολαια'!N9</f>
        <v>-2.8952879999999999</v>
      </c>
      <c r="L9" s="390">
        <f>'2-δικαιώμ'!O9+'5-αντίγρ'!O9</f>
        <v>2.8952879999999999</v>
      </c>
      <c r="M9" s="390"/>
      <c r="N9" s="390"/>
      <c r="O9" s="390">
        <f>'1-συμβολαια'!O9</f>
        <v>31.22992</v>
      </c>
      <c r="P9" s="390">
        <f t="shared" si="0"/>
        <v>2.8952879999999999</v>
      </c>
      <c r="Q9" s="390">
        <f>'8-κ-15-17'!AG9</f>
        <v>0.28886000000000001</v>
      </c>
      <c r="R9" s="390"/>
      <c r="S9" s="390">
        <f>'11-χαρτόσ'!G9+'13-ντιΜιΧο'!CA9</f>
        <v>0</v>
      </c>
      <c r="T9" s="390">
        <f>'13-ντιΜιΧο'!BZ9</f>
        <v>7.93</v>
      </c>
      <c r="U9" s="390">
        <f>'13-ντιΜιΧο'!CB9</f>
        <v>0</v>
      </c>
      <c r="V9" s="330"/>
      <c r="W9" s="321"/>
      <c r="X9" s="321"/>
      <c r="Y9" s="321"/>
      <c r="Z9" s="321"/>
      <c r="AA9" s="321"/>
      <c r="AB9" s="324"/>
    </row>
    <row r="10" spans="1:32">
      <c r="A10" s="690" t="s">
        <v>56</v>
      </c>
      <c r="B10" s="690"/>
      <c r="C10" s="690"/>
      <c r="D10" s="690"/>
      <c r="E10" s="11">
        <f t="shared" ref="E10:Q10" si="1">SUM(E3:E9)</f>
        <v>0</v>
      </c>
      <c r="F10" s="11">
        <f t="shared" si="1"/>
        <v>0</v>
      </c>
      <c r="G10" s="11">
        <f t="shared" si="1"/>
        <v>0</v>
      </c>
      <c r="H10" s="11">
        <f t="shared" si="1"/>
        <v>0</v>
      </c>
      <c r="I10" s="11">
        <f t="shared" si="1"/>
        <v>0</v>
      </c>
      <c r="J10" s="11">
        <f t="shared" si="1"/>
        <v>0</v>
      </c>
      <c r="K10" s="11">
        <f t="shared" si="1"/>
        <v>42.495021999999999</v>
      </c>
      <c r="L10" s="11">
        <f t="shared" si="1"/>
        <v>12.664978000000001</v>
      </c>
      <c r="M10" s="11">
        <f t="shared" si="1"/>
        <v>4.78</v>
      </c>
      <c r="N10" s="443">
        <f t="shared" si="1"/>
        <v>0</v>
      </c>
      <c r="O10" s="11">
        <f t="shared" si="1"/>
        <v>123.98651999999998</v>
      </c>
      <c r="P10" s="11">
        <f t="shared" si="1"/>
        <v>7.8849780000000003</v>
      </c>
      <c r="Q10" s="11">
        <f t="shared" si="1"/>
        <v>1.7332900000000002</v>
      </c>
      <c r="R10" s="443"/>
      <c r="S10" s="11">
        <f t="shared" ref="S10:AB10" si="2">SUM(S3:S9)</f>
        <v>11.879999999999999</v>
      </c>
      <c r="T10" s="11">
        <f t="shared" si="2"/>
        <v>129.22</v>
      </c>
      <c r="U10" s="443">
        <f t="shared" si="2"/>
        <v>0</v>
      </c>
      <c r="V10" s="331">
        <f t="shared" si="2"/>
        <v>0</v>
      </c>
      <c r="W10" s="331">
        <f t="shared" si="2"/>
        <v>0</v>
      </c>
      <c r="X10" s="331">
        <f t="shared" si="2"/>
        <v>0</v>
      </c>
      <c r="Y10" s="331">
        <f t="shared" si="2"/>
        <v>0</v>
      </c>
      <c r="Z10" s="331">
        <f t="shared" si="2"/>
        <v>0</v>
      </c>
      <c r="AA10" s="331">
        <f t="shared" si="2"/>
        <v>0</v>
      </c>
      <c r="AB10" s="332">
        <f t="shared" si="2"/>
        <v>0</v>
      </c>
    </row>
    <row r="12" spans="1:32">
      <c r="W12" s="91"/>
      <c r="X12" s="91"/>
      <c r="Y12" s="91"/>
      <c r="Z12" s="91"/>
      <c r="AA12" s="91"/>
      <c r="AB12" s="91"/>
      <c r="AC12" s="91"/>
      <c r="AD12" s="91"/>
      <c r="AE12" s="91"/>
      <c r="AF12" s="91"/>
    </row>
    <row r="13" spans="1:32">
      <c r="W13" s="91"/>
      <c r="X13" s="91"/>
      <c r="Y13" s="91"/>
      <c r="Z13" s="91"/>
      <c r="AA13" s="91"/>
      <c r="AB13" s="91"/>
      <c r="AC13" s="91"/>
      <c r="AD13" s="91"/>
      <c r="AE13" s="91"/>
      <c r="AF13" s="91"/>
    </row>
    <row r="14" spans="1:32" s="5" customFormat="1">
      <c r="A14" s="64"/>
      <c r="B14" s="140"/>
      <c r="C14" s="141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</row>
    <row r="15" spans="1:32">
      <c r="L15" s="4"/>
    </row>
    <row r="16" spans="1:32">
      <c r="L16" s="4"/>
    </row>
    <row r="17" spans="12:12">
      <c r="L17" s="4"/>
    </row>
  </sheetData>
  <mergeCells count="14">
    <mergeCell ref="E1:F1"/>
    <mergeCell ref="G1:H1"/>
    <mergeCell ref="I1:J1"/>
    <mergeCell ref="A10:D10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4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00" t="s">
        <v>77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700"/>
      <c r="O1" s="700"/>
      <c r="P1" s="700"/>
      <c r="Q1" s="700"/>
    </row>
    <row r="2" spans="1:17" s="9" customFormat="1" ht="23.25" customHeight="1" thickBot="1">
      <c r="A2" s="296" t="s">
        <v>19</v>
      </c>
      <c r="B2" s="701" t="s">
        <v>29</v>
      </c>
      <c r="C2" s="702"/>
      <c r="D2" s="703"/>
      <c r="E2" s="704" t="s">
        <v>86</v>
      </c>
      <c r="F2" s="705"/>
      <c r="G2" s="705"/>
      <c r="H2" s="706"/>
      <c r="I2" s="707" t="s">
        <v>86</v>
      </c>
      <c r="J2" s="708"/>
      <c r="K2" s="708"/>
      <c r="L2" s="709"/>
      <c r="M2" s="297" t="s">
        <v>38</v>
      </c>
      <c r="N2" s="297" t="s">
        <v>39</v>
      </c>
      <c r="O2" s="297" t="s">
        <v>40</v>
      </c>
      <c r="P2" s="297" t="s">
        <v>41</v>
      </c>
      <c r="Q2" s="297" t="s">
        <v>42</v>
      </c>
    </row>
    <row r="3" spans="1:17" s="19" customFormat="1">
      <c r="A3" s="33" t="str">
        <f>'1-συμβολαια'!A3</f>
        <v>3ο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17" s="19" customFormat="1">
      <c r="A4" s="33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s="19" customFormat="1">
      <c r="A5" s="33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s="19" customFormat="1">
      <c r="A6" s="33">
        <f>'1-συμβολαια'!A6</f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s="19" customFormat="1">
      <c r="A7" s="33" t="str">
        <f>'1-συμβολαια'!A7</f>
        <v>4ο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s="19" customFormat="1">
      <c r="A8" s="33">
        <f>'1-συμβολαια'!A8</f>
        <v>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s="19" customFormat="1">
      <c r="A9" s="33">
        <f>'1-συμβολαια'!A9</f>
        <v>0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1" spans="1:17" ht="15.75" customHeight="1">
      <c r="B11" s="698" t="s">
        <v>106</v>
      </c>
      <c r="C11" s="698"/>
      <c r="D11" s="698"/>
      <c r="E11" s="698"/>
      <c r="F11" s="698"/>
      <c r="G11" s="698"/>
      <c r="H11" s="698"/>
      <c r="I11" s="698"/>
      <c r="J11" s="698"/>
      <c r="K11" s="698"/>
      <c r="L11" s="3"/>
      <c r="M11" s="3"/>
      <c r="N11" s="3"/>
      <c r="O11" s="3"/>
      <c r="P11" s="3"/>
      <c r="Q11" s="3"/>
    </row>
    <row r="12" spans="1:17" ht="15.75" customHeight="1">
      <c r="C12" s="699" t="s">
        <v>107</v>
      </c>
      <c r="D12" s="699"/>
      <c r="E12" s="699"/>
      <c r="F12" s="699"/>
      <c r="G12" s="699"/>
      <c r="H12" s="699"/>
      <c r="I12" s="699"/>
      <c r="J12" s="699"/>
      <c r="K12" s="699"/>
      <c r="L12" s="3"/>
      <c r="M12" s="3"/>
      <c r="N12" s="3"/>
      <c r="O12" s="3"/>
      <c r="P12" s="3"/>
      <c r="Q12" s="3"/>
    </row>
    <row r="13" spans="1:17" ht="15.75" customHeight="1">
      <c r="D13" s="698" t="s">
        <v>290</v>
      </c>
      <c r="E13" s="698"/>
      <c r="F13" s="698"/>
      <c r="G13" s="698"/>
      <c r="H13" s="698"/>
      <c r="I13" s="698"/>
      <c r="J13" s="698"/>
      <c r="K13" s="698"/>
      <c r="L13" s="698"/>
      <c r="M13" s="698"/>
      <c r="N13" s="698"/>
      <c r="O13" s="698"/>
      <c r="P13" s="3"/>
      <c r="Q13" s="3"/>
    </row>
    <row r="14" spans="1:17" s="5" customFormat="1" ht="15.75" customHeight="1">
      <c r="A14" s="64"/>
      <c r="B14" s="294"/>
      <c r="C14" s="294"/>
      <c r="D14" s="295"/>
      <c r="E14" s="699" t="s">
        <v>421</v>
      </c>
      <c r="F14" s="699"/>
      <c r="G14" s="699"/>
      <c r="H14" s="699"/>
      <c r="I14" s="699"/>
      <c r="J14" s="699"/>
      <c r="K14" s="699"/>
      <c r="L14" s="699"/>
      <c r="M14" s="699"/>
      <c r="N14" s="3"/>
      <c r="O14" s="3"/>
      <c r="P14" s="3"/>
      <c r="Q14" s="3"/>
    </row>
    <row r="15" spans="1:17" s="5" customFormat="1" ht="15.75" customHeight="1">
      <c r="A15" s="64"/>
      <c r="B15" s="294"/>
      <c r="C15" s="294"/>
      <c r="D15" s="295"/>
      <c r="E15" s="6"/>
      <c r="F15" s="698" t="s">
        <v>129</v>
      </c>
      <c r="G15" s="698"/>
      <c r="H15" s="698"/>
      <c r="I15" s="698"/>
      <c r="J15" s="698"/>
      <c r="K15" s="698"/>
      <c r="L15" s="698"/>
      <c r="M15" s="698"/>
      <c r="N15" s="698"/>
      <c r="O15" s="698"/>
      <c r="P15" s="698"/>
      <c r="Q15" s="3"/>
    </row>
    <row r="16" spans="1:17" s="5" customFormat="1" ht="15.75" customHeight="1">
      <c r="A16" s="64"/>
      <c r="B16" s="294"/>
      <c r="C16" s="294"/>
      <c r="D16" s="295"/>
      <c r="E16" s="6"/>
      <c r="F16" s="6"/>
      <c r="G16" s="699" t="s">
        <v>422</v>
      </c>
      <c r="H16" s="699"/>
      <c r="I16" s="699"/>
      <c r="J16" s="699"/>
      <c r="K16" s="699"/>
      <c r="L16" s="699"/>
      <c r="M16" s="699"/>
      <c r="N16" s="699"/>
      <c r="O16" s="699"/>
      <c r="P16" s="699"/>
      <c r="Q16" s="699"/>
    </row>
    <row r="17" spans="1:23" s="5" customFormat="1" ht="15.75" customHeight="1">
      <c r="A17" s="64"/>
      <c r="B17" s="294"/>
      <c r="C17" s="294"/>
      <c r="D17" s="295"/>
      <c r="E17" s="6"/>
      <c r="F17" s="6"/>
      <c r="G17" s="287"/>
      <c r="H17" s="698" t="s">
        <v>108</v>
      </c>
      <c r="I17" s="698"/>
      <c r="J17" s="698"/>
      <c r="K17" s="698"/>
      <c r="L17" s="698"/>
      <c r="M17" s="698"/>
      <c r="N17" s="698"/>
      <c r="O17" s="3"/>
      <c r="P17" s="3"/>
      <c r="Q17" s="3"/>
      <c r="R17" s="3"/>
      <c r="S17" s="3"/>
      <c r="T17" s="3"/>
      <c r="U17" s="3"/>
      <c r="V17" s="3"/>
      <c r="W17" s="3"/>
    </row>
    <row r="18" spans="1:23" s="5" customFormat="1" ht="15.75" customHeight="1">
      <c r="A18" s="64"/>
      <c r="B18" s="294"/>
      <c r="C18" s="294"/>
      <c r="D18" s="295"/>
      <c r="E18" s="6"/>
      <c r="F18" s="6"/>
      <c r="G18" s="287"/>
      <c r="H18" s="6"/>
      <c r="I18" s="699" t="s">
        <v>109</v>
      </c>
      <c r="J18" s="699"/>
      <c r="K18" s="699"/>
      <c r="L18" s="699"/>
      <c r="M18" s="699"/>
      <c r="N18" s="699"/>
      <c r="O18" s="699"/>
      <c r="P18" s="699"/>
      <c r="Q18" s="699"/>
      <c r="R18" s="699"/>
      <c r="S18" s="3"/>
      <c r="T18" s="3"/>
      <c r="U18" s="3"/>
      <c r="V18" s="3"/>
      <c r="W18" s="3"/>
    </row>
    <row r="19" spans="1:23" s="5" customFormat="1" ht="15.75" customHeight="1">
      <c r="A19" s="64"/>
      <c r="B19" s="294"/>
      <c r="C19" s="294"/>
      <c r="D19" s="295"/>
      <c r="E19" s="6"/>
      <c r="F19" s="6"/>
      <c r="G19" s="287"/>
      <c r="H19" s="6"/>
      <c r="I19" s="6"/>
      <c r="J19" s="698" t="s">
        <v>110</v>
      </c>
      <c r="K19" s="698"/>
      <c r="L19" s="698"/>
      <c r="M19" s="698"/>
      <c r="N19" s="698"/>
      <c r="O19" s="698"/>
      <c r="P19" s="698"/>
      <c r="Q19" s="698"/>
      <c r="R19" s="3"/>
      <c r="S19" s="3"/>
      <c r="T19" s="3"/>
      <c r="U19" s="3"/>
      <c r="V19" s="3"/>
      <c r="W19" s="3"/>
    </row>
    <row r="20" spans="1:23" s="5" customFormat="1" ht="15.75" customHeight="1">
      <c r="A20" s="64"/>
      <c r="B20" s="294"/>
      <c r="C20" s="294"/>
      <c r="D20" s="295"/>
      <c r="E20" s="6"/>
      <c r="F20" s="6"/>
      <c r="G20" s="287"/>
      <c r="H20" s="6"/>
      <c r="I20" s="6"/>
      <c r="J20" s="6"/>
      <c r="K20" s="710" t="s">
        <v>130</v>
      </c>
      <c r="L20" s="710"/>
      <c r="M20" s="710"/>
      <c r="N20" s="710"/>
      <c r="O20" s="710"/>
      <c r="P20" s="710"/>
      <c r="Q20" s="710"/>
      <c r="R20" s="710"/>
      <c r="S20" s="710"/>
      <c r="T20" s="710"/>
      <c r="U20" s="710"/>
      <c r="V20" s="3"/>
      <c r="W20" s="3"/>
    </row>
    <row r="21" spans="1:23" s="5" customFormat="1" ht="15.75" customHeight="1">
      <c r="A21" s="64"/>
      <c r="B21" s="294"/>
      <c r="C21" s="294"/>
      <c r="D21" s="295"/>
      <c r="E21" s="6"/>
      <c r="F21" s="6"/>
      <c r="G21" s="287"/>
      <c r="H21" s="6"/>
      <c r="I21" s="6"/>
      <c r="J21" s="6"/>
      <c r="K21" s="6"/>
      <c r="L21" s="698" t="s">
        <v>111</v>
      </c>
      <c r="M21" s="698"/>
      <c r="N21" s="698"/>
      <c r="O21" s="698"/>
      <c r="P21" s="698"/>
      <c r="Q21" s="698"/>
      <c r="R21" s="698"/>
      <c r="S21" s="698"/>
      <c r="T21" s="3"/>
      <c r="U21" s="3"/>
      <c r="V21" s="3"/>
      <c r="W21" s="3"/>
    </row>
    <row r="22" spans="1:23" s="5" customFormat="1" ht="15.75" customHeight="1">
      <c r="A22" s="64"/>
      <c r="B22" s="294"/>
      <c r="C22" s="294"/>
      <c r="D22" s="295"/>
      <c r="E22" s="6"/>
      <c r="F22" s="6"/>
      <c r="G22" s="287"/>
      <c r="H22" s="6"/>
      <c r="I22" s="6"/>
      <c r="J22" s="6"/>
      <c r="K22" s="6"/>
      <c r="L22" s="3"/>
      <c r="M22" s="699" t="s">
        <v>112</v>
      </c>
      <c r="N22" s="699"/>
      <c r="O22" s="699"/>
      <c r="P22" s="699"/>
      <c r="Q22" s="699"/>
      <c r="R22" s="699"/>
      <c r="S22" s="699"/>
      <c r="T22" s="699"/>
      <c r="U22" s="3"/>
      <c r="V22" s="3"/>
      <c r="W22" s="3"/>
    </row>
    <row r="23" spans="1:23" s="5" customFormat="1" ht="15.75" customHeight="1">
      <c r="A23" s="64"/>
      <c r="B23" s="294"/>
      <c r="C23" s="294"/>
      <c r="D23" s="295"/>
      <c r="E23" s="6"/>
      <c r="F23" s="6"/>
      <c r="G23" s="287"/>
      <c r="H23" s="6"/>
      <c r="I23" s="6"/>
      <c r="J23" s="6"/>
      <c r="K23" s="6"/>
      <c r="L23" s="3"/>
      <c r="M23" s="3"/>
      <c r="N23" s="698" t="s">
        <v>113</v>
      </c>
      <c r="O23" s="698"/>
      <c r="P23" s="698"/>
      <c r="Q23" s="698"/>
      <c r="R23" s="698"/>
      <c r="S23" s="698"/>
      <c r="T23" s="698"/>
      <c r="U23" s="698"/>
      <c r="V23" s="698"/>
      <c r="W23" s="698"/>
    </row>
    <row r="24" spans="1:23" s="5" customFormat="1" ht="15.75" customHeight="1">
      <c r="A24" s="64"/>
      <c r="B24" s="294"/>
      <c r="C24" s="294"/>
      <c r="D24" s="295"/>
      <c r="E24" s="6"/>
      <c r="F24" s="6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287"/>
    </row>
  </sheetData>
  <mergeCells count="17">
    <mergeCell ref="J19:Q19"/>
    <mergeCell ref="K20:U20"/>
    <mergeCell ref="L21:S21"/>
    <mergeCell ref="M22:T22"/>
    <mergeCell ref="N23:W23"/>
    <mergeCell ref="A1:Q1"/>
    <mergeCell ref="B2:D2"/>
    <mergeCell ref="E2:H2"/>
    <mergeCell ref="I2:L2"/>
    <mergeCell ref="B11:K11"/>
    <mergeCell ref="H17:N17"/>
    <mergeCell ref="I18:R18"/>
    <mergeCell ref="C12:K12"/>
    <mergeCell ref="D13:O13"/>
    <mergeCell ref="E14:M14"/>
    <mergeCell ref="F15:P15"/>
    <mergeCell ref="G16:Q16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8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42578125" style="8" bestFit="1" customWidth="1"/>
    <col min="2" max="7" width="5.7109375" style="89" bestFit="1" customWidth="1"/>
    <col min="8" max="8" width="46.140625" style="89" customWidth="1"/>
    <col min="9" max="9" width="6.5703125" style="89" customWidth="1"/>
    <col min="10" max="10" width="52.85546875" style="89" customWidth="1"/>
    <col min="11" max="15" width="5.7109375" style="89" bestFit="1" customWidth="1"/>
    <col min="16" max="20" width="5.28515625" style="89" bestFit="1" customWidth="1"/>
    <col min="21" max="16384" width="9.140625" style="3"/>
  </cols>
  <sheetData>
    <row r="1" spans="1:20" ht="15.75">
      <c r="A1" s="700" t="s">
        <v>77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700"/>
      <c r="O1" s="700"/>
      <c r="P1" s="700"/>
      <c r="Q1" s="700"/>
      <c r="R1" s="700"/>
      <c r="S1" s="700"/>
      <c r="T1" s="700"/>
    </row>
    <row r="2" spans="1:20" s="9" customFormat="1" ht="23.25" customHeight="1" thickBot="1">
      <c r="A2" s="296" t="s">
        <v>19</v>
      </c>
      <c r="B2" s="701" t="s">
        <v>29</v>
      </c>
      <c r="C2" s="702"/>
      <c r="D2" s="703"/>
      <c r="E2" s="704" t="s">
        <v>86</v>
      </c>
      <c r="F2" s="705"/>
      <c r="G2" s="706"/>
      <c r="H2" s="711" t="s">
        <v>86</v>
      </c>
      <c r="I2" s="712"/>
      <c r="J2" s="713"/>
      <c r="K2" s="707" t="s">
        <v>86</v>
      </c>
      <c r="L2" s="708"/>
      <c r="M2" s="709"/>
      <c r="N2" s="297" t="s">
        <v>36</v>
      </c>
      <c r="O2" s="297" t="s">
        <v>37</v>
      </c>
      <c r="P2" s="297" t="s">
        <v>38</v>
      </c>
      <c r="Q2" s="297" t="s">
        <v>39</v>
      </c>
      <c r="R2" s="297" t="s">
        <v>40</v>
      </c>
      <c r="S2" s="297" t="s">
        <v>41</v>
      </c>
      <c r="T2" s="297" t="s">
        <v>42</v>
      </c>
    </row>
    <row r="3" spans="1:20" s="19" customFormat="1">
      <c r="A3" s="33" t="str">
        <f>'1-συμβολαια'!A3</f>
        <v>3ο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</row>
    <row r="4" spans="1:20" s="19" customFormat="1">
      <c r="A4" s="33">
        <f>'1-συμβολαια'!A4</f>
        <v>0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</row>
    <row r="5" spans="1:20" s="19" customFormat="1">
      <c r="A5" s="33">
        <f>'1-συμβολαια'!A5</f>
        <v>0</v>
      </c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</row>
    <row r="6" spans="1:20" s="19" customFormat="1">
      <c r="A6" s="33">
        <f>'1-συμβολαια'!A6</f>
        <v>0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</row>
    <row r="7" spans="1:20" s="19" customFormat="1">
      <c r="A7" s="33" t="str">
        <f>'1-συμβολαια'!A7</f>
        <v>4ο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</row>
    <row r="8" spans="1:20" s="19" customFormat="1">
      <c r="A8" s="33">
        <f>'1-συμβολαια'!A8</f>
        <v>0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</row>
    <row r="9" spans="1:20" s="19" customFormat="1">
      <c r="A9" s="33">
        <f>'1-συμβολαια'!A9</f>
        <v>0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</row>
    <row r="11" spans="1:20" ht="15.75">
      <c r="B11" s="698" t="s">
        <v>114</v>
      </c>
      <c r="C11" s="698"/>
      <c r="D11" s="698"/>
      <c r="E11" s="698"/>
      <c r="F11" s="698"/>
      <c r="G11" s="698"/>
      <c r="H11" s="698"/>
      <c r="I11" s="149"/>
      <c r="J11" s="6"/>
      <c r="K11" s="6"/>
      <c r="L11" s="3"/>
      <c r="M11" s="3"/>
      <c r="N11" s="3"/>
      <c r="O11" s="3"/>
    </row>
    <row r="12" spans="1:20" ht="15.75">
      <c r="B12" s="6"/>
      <c r="C12" s="699" t="s">
        <v>115</v>
      </c>
      <c r="D12" s="699"/>
      <c r="E12" s="699"/>
      <c r="F12" s="699"/>
      <c r="G12" s="699"/>
      <c r="H12" s="699"/>
      <c r="I12" s="699"/>
      <c r="J12" s="6"/>
      <c r="K12" s="6"/>
      <c r="L12" s="3"/>
      <c r="M12" s="3"/>
      <c r="N12" s="3"/>
      <c r="O12" s="3"/>
    </row>
    <row r="13" spans="1:20" ht="15.75" customHeight="1">
      <c r="B13" s="6"/>
      <c r="C13" s="6"/>
      <c r="D13" s="698" t="s">
        <v>116</v>
      </c>
      <c r="E13" s="698"/>
      <c r="F13" s="698"/>
      <c r="G13" s="698"/>
      <c r="H13" s="698"/>
      <c r="I13" s="698"/>
      <c r="J13" s="698"/>
      <c r="K13" s="698"/>
      <c r="L13" s="3"/>
      <c r="M13" s="3"/>
      <c r="N13" s="3"/>
      <c r="O13" s="3"/>
    </row>
    <row r="14" spans="1:20" ht="15.75" customHeight="1">
      <c r="B14" s="6"/>
      <c r="C14" s="6"/>
      <c r="D14" s="6"/>
      <c r="E14" s="714" t="s">
        <v>121</v>
      </c>
      <c r="F14" s="714"/>
      <c r="G14" s="714"/>
      <c r="H14" s="714"/>
      <c r="I14" s="714"/>
      <c r="J14" s="714"/>
      <c r="K14" s="714"/>
      <c r="L14" s="714"/>
      <c r="M14" s="3"/>
      <c r="N14" s="3"/>
      <c r="O14" s="3"/>
    </row>
    <row r="15" spans="1:20" ht="15.75" customHeight="1">
      <c r="B15" s="6"/>
      <c r="C15" s="6"/>
      <c r="D15" s="6"/>
      <c r="E15" s="6"/>
      <c r="F15" s="698" t="s">
        <v>117</v>
      </c>
      <c r="G15" s="698"/>
      <c r="H15" s="698"/>
      <c r="I15" s="698"/>
      <c r="J15" s="698"/>
      <c r="K15" s="698"/>
      <c r="L15" s="698"/>
      <c r="M15" s="3"/>
      <c r="N15" s="3"/>
      <c r="O15" s="3"/>
    </row>
    <row r="16" spans="1:20" ht="15.75" customHeight="1">
      <c r="B16" s="6"/>
      <c r="C16" s="6"/>
      <c r="D16" s="6"/>
      <c r="E16" s="6"/>
      <c r="F16" s="6"/>
      <c r="G16" s="699" t="s">
        <v>118</v>
      </c>
      <c r="H16" s="699"/>
      <c r="I16" s="699"/>
      <c r="J16" s="699"/>
      <c r="K16" s="699"/>
      <c r="L16" s="699"/>
      <c r="M16" s="699"/>
      <c r="N16" s="3"/>
      <c r="O16" s="3"/>
    </row>
    <row r="17" spans="2:15" ht="15.75">
      <c r="B17" s="6"/>
      <c r="C17" s="6"/>
      <c r="D17" s="6"/>
      <c r="E17" s="6"/>
      <c r="F17" s="6"/>
      <c r="G17" s="6"/>
      <c r="H17" s="698" t="s">
        <v>119</v>
      </c>
      <c r="I17" s="698"/>
      <c r="J17" s="698"/>
      <c r="K17" s="698"/>
      <c r="L17" s="698"/>
      <c r="M17" s="698"/>
      <c r="N17" s="698"/>
      <c r="O17" s="3"/>
    </row>
    <row r="18" spans="2:15" ht="15.75">
      <c r="B18" s="6"/>
      <c r="C18" s="6"/>
      <c r="D18" s="6"/>
      <c r="E18" s="6"/>
      <c r="F18" s="6"/>
      <c r="G18" s="6"/>
      <c r="H18" s="6"/>
      <c r="I18" s="699" t="s">
        <v>120</v>
      </c>
      <c r="J18" s="699"/>
      <c r="K18" s="699"/>
      <c r="L18" s="699"/>
      <c r="M18" s="699"/>
      <c r="N18" s="699"/>
      <c r="O18" s="699"/>
    </row>
  </sheetData>
  <mergeCells count="13">
    <mergeCell ref="G16:M16"/>
    <mergeCell ref="H17:N17"/>
    <mergeCell ref="I18:O18"/>
    <mergeCell ref="B11:H11"/>
    <mergeCell ref="C12:I12"/>
    <mergeCell ref="D13:K13"/>
    <mergeCell ref="E14:L14"/>
    <mergeCell ref="F15:L15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8"/>
  <sheetViews>
    <sheetView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10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4" customWidth="1"/>
    <col min="23" max="23" width="5.5703125" style="8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50" customFormat="1" ht="15.75" customHeight="1">
      <c r="A1" s="546" t="s">
        <v>67</v>
      </c>
      <c r="B1" s="546"/>
      <c r="C1" s="716" t="s">
        <v>68</v>
      </c>
      <c r="D1" s="716"/>
      <c r="E1" s="546" t="s">
        <v>0</v>
      </c>
      <c r="F1" s="546"/>
      <c r="G1" s="717" t="s">
        <v>10</v>
      </c>
      <c r="H1" s="717"/>
      <c r="I1" s="717"/>
      <c r="J1" s="546" t="s">
        <v>8</v>
      </c>
      <c r="K1" s="546"/>
      <c r="L1" s="718" t="s">
        <v>423</v>
      </c>
      <c r="M1" s="719"/>
      <c r="N1" s="719"/>
      <c r="O1" s="720"/>
      <c r="P1" s="715" t="s">
        <v>66</v>
      </c>
      <c r="Q1" s="715"/>
      <c r="R1" s="717" t="s">
        <v>55</v>
      </c>
      <c r="S1" s="717"/>
      <c r="T1" s="723" t="s">
        <v>46</v>
      </c>
      <c r="U1" s="721" t="s">
        <v>86</v>
      </c>
      <c r="V1" s="721"/>
      <c r="W1" s="721"/>
      <c r="X1" s="721"/>
      <c r="Y1" s="721"/>
      <c r="Z1" s="721"/>
      <c r="AA1" s="721"/>
      <c r="AB1" s="721"/>
      <c r="AC1" s="721"/>
    </row>
    <row r="2" spans="1:35" s="12" customFormat="1" ht="15.75" customHeight="1" thickBot="1">
      <c r="A2" s="104"/>
      <c r="B2" s="57"/>
      <c r="C2" s="92"/>
      <c r="D2" s="60" t="s">
        <v>69</v>
      </c>
      <c r="E2" s="105"/>
      <c r="F2" s="58" t="s">
        <v>69</v>
      </c>
      <c r="G2" s="54" t="s">
        <v>11</v>
      </c>
      <c r="H2" s="52" t="s">
        <v>12</v>
      </c>
      <c r="I2" s="53" t="s">
        <v>29</v>
      </c>
      <c r="J2" s="79" t="s">
        <v>23</v>
      </c>
      <c r="K2" s="59" t="s">
        <v>69</v>
      </c>
      <c r="L2" s="79" t="s">
        <v>321</v>
      </c>
      <c r="M2" s="79" t="s">
        <v>325</v>
      </c>
      <c r="N2" s="79" t="s">
        <v>326</v>
      </c>
      <c r="O2" s="293" t="s">
        <v>29</v>
      </c>
      <c r="P2" s="66" t="s">
        <v>23</v>
      </c>
      <c r="Q2" s="59" t="s">
        <v>69</v>
      </c>
      <c r="R2" s="79" t="s">
        <v>23</v>
      </c>
      <c r="S2" s="39" t="s">
        <v>69</v>
      </c>
      <c r="T2" s="724"/>
      <c r="U2" s="722"/>
      <c r="V2" s="722"/>
      <c r="W2" s="722"/>
      <c r="X2" s="722"/>
      <c r="Y2" s="722"/>
      <c r="Z2" s="722"/>
      <c r="AA2" s="722"/>
      <c r="AB2" s="722"/>
      <c r="AC2" s="722"/>
    </row>
    <row r="3" spans="1:35" s="19" customFormat="1">
      <c r="A3" s="14" t="str">
        <f>'1-συμβολαια'!A3</f>
        <v>3ο</v>
      </c>
      <c r="B3" s="56"/>
      <c r="C3" s="87">
        <f>'1-συμβολαια'!B3</f>
        <v>38348</v>
      </c>
      <c r="D3" s="20"/>
      <c r="E3" s="100" t="str">
        <f>'1-συμβολαια'!C3</f>
        <v>δανείου 8.199κ ΕΞΟΦΛΗΣΗ</v>
      </c>
      <c r="F3" s="15"/>
      <c r="G3" s="16" t="str">
        <f>'4-πολλυπρ'!D3</f>
        <v>τραπεζα …??? [….</v>
      </c>
      <c r="H3" s="16" t="str">
        <f>'4-πολλυπρ'!I3</f>
        <v>219-123</v>
      </c>
      <c r="I3" s="21"/>
      <c r="J3" s="21">
        <f>'1-συμβολαια'!D3</f>
        <v>0</v>
      </c>
      <c r="K3" s="21"/>
      <c r="L3" s="28">
        <f>'11-χαρτόσ'!C3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93"/>
      <c r="V3" s="93"/>
      <c r="W3" s="88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56"/>
      <c r="C4" s="87">
        <f>'1-συμβολαια'!B4</f>
        <v>0</v>
      </c>
      <c r="D4" s="20"/>
      <c r="E4" s="100" t="str">
        <f>'1-συμβολαια'!C4</f>
        <v>υποθήκης 8.199κ ΕΞΑΛΕΙΨΗ</v>
      </c>
      <c r="F4" s="15"/>
      <c r="G4" s="16" t="str">
        <f>'4-πολλυπρ'!D4</f>
        <v>τραπεζα …??? [….</v>
      </c>
      <c r="H4" s="16" t="str">
        <f>'4-πολλυπρ'!I4</f>
        <v>219-123</v>
      </c>
      <c r="I4" s="21"/>
      <c r="J4" s="21">
        <f>'1-συμβολαια'!D4</f>
        <v>0</v>
      </c>
      <c r="K4" s="21"/>
      <c r="L4" s="28">
        <f>'11-χαρτόσ'!C4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93"/>
      <c r="V4" s="93"/>
      <c r="W4" s="88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6"/>
      <c r="C5" s="87">
        <f>'1-συμβολαια'!B5</f>
        <v>0</v>
      </c>
      <c r="D5" s="20"/>
      <c r="E5" s="100" t="str">
        <f>'1-συμβολαια'!C5</f>
        <v>τόκοι δανείου [προυπολογιζόμενοι VS πληρωμένοι]</v>
      </c>
      <c r="F5" s="15"/>
      <c r="G5" s="16" t="str">
        <f>'4-πολλυπρ'!D5</f>
        <v>τραπεζα …??? [….</v>
      </c>
      <c r="H5" s="16" t="str">
        <f>'4-πολλυπρ'!I5</f>
        <v>219-123</v>
      </c>
      <c r="I5" s="21"/>
      <c r="J5" s="21">
        <f>'1-συμβολαια'!D5</f>
        <v>111.11</v>
      </c>
      <c r="K5" s="21"/>
      <c r="L5" s="28">
        <f>'11-χαρτόσ'!C5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93"/>
      <c r="V5" s="93"/>
      <c r="W5" s="88"/>
      <c r="X5" s="26"/>
      <c r="Y5" s="26"/>
      <c r="Z5" s="26"/>
      <c r="AA5" s="26"/>
      <c r="AB5" s="26"/>
      <c r="AC5" s="26"/>
    </row>
    <row r="6" spans="1:35" s="19" customFormat="1">
      <c r="A6" s="14">
        <f>'1-συμβολαια'!A6</f>
        <v>0</v>
      </c>
      <c r="B6" s="56"/>
      <c r="C6" s="87">
        <f>'1-συμβολαια'!B6</f>
        <v>0</v>
      </c>
      <c r="D6" s="20"/>
      <c r="E6" s="100">
        <f>'1-συμβολαια'!C6</f>
        <v>0</v>
      </c>
      <c r="F6" s="15"/>
      <c r="G6" s="16">
        <f>'4-πολλυπρ'!D6</f>
        <v>0</v>
      </c>
      <c r="H6" s="16">
        <f>'4-πολλυπρ'!I6</f>
        <v>0</v>
      </c>
      <c r="I6" s="21"/>
      <c r="J6" s="21">
        <f>'1-συμβολαια'!D6</f>
        <v>0</v>
      </c>
      <c r="K6" s="21"/>
      <c r="L6" s="28">
        <f>'11-χαρτόσ'!C6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93"/>
      <c r="V6" s="93"/>
      <c r="W6" s="88"/>
      <c r="X6" s="26"/>
      <c r="Y6" s="26"/>
      <c r="Z6" s="26"/>
      <c r="AA6" s="26"/>
      <c r="AB6" s="26"/>
      <c r="AC6" s="26"/>
    </row>
    <row r="7" spans="1:35" s="19" customFormat="1">
      <c r="A7" s="14" t="str">
        <f>'1-συμβολαια'!A7</f>
        <v>4ο</v>
      </c>
      <c r="B7" s="56"/>
      <c r="C7" s="87">
        <f>'1-συμβολαια'!B7</f>
        <v>38348</v>
      </c>
      <c r="D7" s="20"/>
      <c r="E7" s="100" t="str">
        <f>'1-συμβολαια'!C7</f>
        <v>δανείου 8.742κ ΕΞΟΦΛΗΣΗ</v>
      </c>
      <c r="F7" s="15"/>
      <c r="G7" s="16" t="str">
        <f>'4-πολλυπρ'!D7</f>
        <v>τραπεζα …??? [….</v>
      </c>
      <c r="H7" s="16" t="str">
        <f>'4-πολλυπρ'!I7</f>
        <v>219-123</v>
      </c>
      <c r="I7" s="21"/>
      <c r="J7" s="21">
        <f>'1-συμβολαια'!D7</f>
        <v>0</v>
      </c>
      <c r="K7" s="21"/>
      <c r="L7" s="28">
        <f>'11-χαρτόσ'!C7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0</v>
      </c>
      <c r="S7" s="24"/>
      <c r="T7" s="25"/>
      <c r="U7" s="93"/>
      <c r="V7" s="93"/>
      <c r="W7" s="88"/>
      <c r="X7" s="26"/>
      <c r="Y7" s="26"/>
      <c r="Z7" s="26"/>
      <c r="AA7" s="26"/>
      <c r="AB7" s="26"/>
      <c r="AC7" s="26"/>
    </row>
    <row r="8" spans="1:35" s="19" customFormat="1">
      <c r="A8" s="14">
        <f>'1-συμβολαια'!A8</f>
        <v>0</v>
      </c>
      <c r="B8" s="56"/>
      <c r="C8" s="87">
        <f>'1-συμβολαια'!B8</f>
        <v>0</v>
      </c>
      <c r="D8" s="20"/>
      <c r="E8" s="100" t="str">
        <f>'1-συμβολαια'!C8</f>
        <v>υποθήκης 8.742κ ΕΞΑΛΕΙΨΗ</v>
      </c>
      <c r="F8" s="15"/>
      <c r="G8" s="16" t="str">
        <f>'4-πολλυπρ'!D8</f>
        <v>τραπεζα …??? [….</v>
      </c>
      <c r="H8" s="16" t="str">
        <f>'4-πολλυπρ'!I8</f>
        <v>219-123</v>
      </c>
      <c r="I8" s="21"/>
      <c r="J8" s="21">
        <f>'1-συμβολαια'!D8</f>
        <v>0</v>
      </c>
      <c r="K8" s="21"/>
      <c r="L8" s="28">
        <f>'11-χαρτόσ'!C8</f>
        <v>0</v>
      </c>
      <c r="M8" s="28"/>
      <c r="N8" s="28"/>
      <c r="O8" s="22"/>
      <c r="P8" s="18" t="e">
        <f>#REF!-R8</f>
        <v>#REF!</v>
      </c>
      <c r="Q8" s="17"/>
      <c r="R8" s="23">
        <f>'5-αντίγρ'!Q8</f>
        <v>0</v>
      </c>
      <c r="S8" s="24"/>
      <c r="T8" s="25"/>
      <c r="U8" s="93"/>
      <c r="V8" s="93"/>
      <c r="W8" s="88"/>
      <c r="X8" s="26"/>
      <c r="Y8" s="26"/>
      <c r="Z8" s="26"/>
      <c r="AA8" s="26"/>
      <c r="AB8" s="26"/>
      <c r="AC8" s="26"/>
    </row>
    <row r="9" spans="1:35" s="19" customFormat="1">
      <c r="A9" s="14">
        <f>'1-συμβολαια'!A9</f>
        <v>0</v>
      </c>
      <c r="B9" s="56"/>
      <c r="C9" s="87">
        <f>'1-συμβολαια'!B9</f>
        <v>0</v>
      </c>
      <c r="D9" s="20"/>
      <c r="E9" s="100" t="str">
        <f>'1-συμβολαια'!C9</f>
        <v>τόκοι δανείου [προυπολογιζόμενοι VS πληρωμένοι]</v>
      </c>
      <c r="F9" s="15"/>
      <c r="G9" s="16" t="str">
        <f>'4-πολλυπρ'!D9</f>
        <v>τραπεζα …??? [….</v>
      </c>
      <c r="H9" s="16" t="str">
        <f>'4-πολλυπρ'!I9</f>
        <v>219-123</v>
      </c>
      <c r="I9" s="21"/>
      <c r="J9" s="21">
        <f>'1-συμβολαια'!D9</f>
        <v>22.22</v>
      </c>
      <c r="K9" s="21"/>
      <c r="L9" s="28">
        <f>'11-χαρτόσ'!C9</f>
        <v>0</v>
      </c>
      <c r="M9" s="28"/>
      <c r="N9" s="28"/>
      <c r="O9" s="22"/>
      <c r="P9" s="18" t="e">
        <f>#REF!-R9</f>
        <v>#REF!</v>
      </c>
      <c r="Q9" s="17"/>
      <c r="R9" s="23">
        <f>'5-αντίγρ'!Q9</f>
        <v>0</v>
      </c>
      <c r="S9" s="24"/>
      <c r="T9" s="25"/>
      <c r="U9" s="93"/>
      <c r="V9" s="93"/>
      <c r="W9" s="88"/>
      <c r="X9" s="26"/>
      <c r="Y9" s="26"/>
      <c r="Z9" s="26"/>
      <c r="AA9" s="26"/>
      <c r="AB9" s="26"/>
      <c r="AC9" s="26"/>
    </row>
    <row r="10" spans="1:35">
      <c r="A10" s="490" t="s">
        <v>56</v>
      </c>
      <c r="B10" s="491"/>
      <c r="C10" s="491"/>
      <c r="D10" s="491"/>
      <c r="E10" s="491"/>
      <c r="F10" s="491"/>
      <c r="G10" s="491"/>
      <c r="H10" s="491"/>
      <c r="I10" s="491"/>
      <c r="J10" s="491"/>
      <c r="K10" s="51"/>
      <c r="L10" s="1">
        <f>SUM(L3:L9)</f>
        <v>0</v>
      </c>
      <c r="M10" s="1"/>
      <c r="N10" s="1"/>
      <c r="O10" s="1">
        <f>SUM(O3:O9)</f>
        <v>0</v>
      </c>
      <c r="P10" s="44" t="e">
        <f>SUM(P3:P9)</f>
        <v>#REF!</v>
      </c>
      <c r="Q10" s="1">
        <f>SUM(Q3:Q9)</f>
        <v>0</v>
      </c>
      <c r="R10" s="1">
        <f>SUM(R3:R9)</f>
        <v>0</v>
      </c>
      <c r="S10" s="1">
        <f>SUM(S3:S9)</f>
        <v>0</v>
      </c>
      <c r="T10" s="3"/>
      <c r="U10" s="89"/>
      <c r="V10" s="89"/>
    </row>
    <row r="11" spans="1:35">
      <c r="T11" s="151"/>
    </row>
    <row r="12" spans="1:35" ht="15.75" customHeight="1">
      <c r="T12" s="151"/>
      <c r="U12" s="698" t="s">
        <v>122</v>
      </c>
      <c r="V12" s="698"/>
      <c r="W12" s="698"/>
      <c r="X12" s="698"/>
      <c r="Y12" s="698"/>
      <c r="Z12" s="698"/>
      <c r="AA12" s="698"/>
      <c r="AB12" s="698"/>
      <c r="AC12" s="698"/>
      <c r="AD12" s="149"/>
      <c r="AE12" s="149"/>
      <c r="AF12" s="149"/>
      <c r="AG12" s="149"/>
      <c r="AH12" s="144"/>
      <c r="AI12" s="144"/>
    </row>
    <row r="13" spans="1:35" ht="15.75" customHeight="1">
      <c r="T13" s="151"/>
      <c r="U13" s="150"/>
      <c r="V13" s="699" t="s">
        <v>123</v>
      </c>
      <c r="W13" s="699"/>
      <c r="X13" s="699"/>
      <c r="Y13" s="699"/>
      <c r="Z13" s="699"/>
      <c r="AA13" s="699"/>
      <c r="AB13" s="699"/>
      <c r="AC13" s="699"/>
      <c r="AD13" s="699"/>
      <c r="AE13" s="144"/>
      <c r="AF13" s="144"/>
      <c r="AG13" s="144"/>
      <c r="AH13" s="144"/>
      <c r="AI13" s="144"/>
    </row>
    <row r="14" spans="1:35" ht="15.75" customHeight="1">
      <c r="T14" s="151"/>
      <c r="U14" s="150"/>
      <c r="V14" s="150"/>
      <c r="W14" s="698" t="s">
        <v>124</v>
      </c>
      <c r="X14" s="698"/>
      <c r="Y14" s="698"/>
      <c r="Z14" s="698"/>
      <c r="AA14" s="698"/>
      <c r="AB14" s="698"/>
      <c r="AC14" s="698"/>
      <c r="AD14" s="698"/>
      <c r="AE14" s="698"/>
      <c r="AF14" s="144"/>
      <c r="AG14" s="144"/>
      <c r="AH14" s="144"/>
      <c r="AI14" s="144"/>
    </row>
    <row r="15" spans="1:35" ht="15.75">
      <c r="U15" s="150"/>
      <c r="V15" s="150"/>
      <c r="W15" s="150"/>
      <c r="X15" s="699" t="s">
        <v>125</v>
      </c>
      <c r="Y15" s="699"/>
      <c r="Z15" s="699"/>
      <c r="AA15" s="699"/>
      <c r="AB15" s="699"/>
      <c r="AC15" s="699"/>
      <c r="AD15" s="699"/>
      <c r="AE15" s="699"/>
      <c r="AF15" s="699"/>
      <c r="AG15" s="144"/>
      <c r="AH15" s="144"/>
      <c r="AI15" s="144"/>
    </row>
    <row r="16" spans="1:35" ht="15.75">
      <c r="U16" s="150"/>
      <c r="V16" s="150"/>
      <c r="W16" s="150"/>
      <c r="X16" s="150"/>
      <c r="Y16" s="698" t="s">
        <v>126</v>
      </c>
      <c r="Z16" s="698"/>
      <c r="AA16" s="698"/>
      <c r="AB16" s="698"/>
      <c r="AC16" s="698"/>
      <c r="AD16" s="698"/>
      <c r="AE16" s="698"/>
      <c r="AF16" s="698"/>
      <c r="AG16" s="698"/>
      <c r="AH16" s="144"/>
      <c r="AI16" s="144"/>
    </row>
    <row r="17" spans="21:35" ht="15.75">
      <c r="U17" s="150"/>
      <c r="V17" s="150"/>
      <c r="W17" s="150"/>
      <c r="X17" s="150"/>
      <c r="Y17" s="150"/>
      <c r="Z17" s="699" t="s">
        <v>127</v>
      </c>
      <c r="AA17" s="699"/>
      <c r="AB17" s="699"/>
      <c r="AC17" s="699"/>
      <c r="AD17" s="699"/>
      <c r="AE17" s="699"/>
      <c r="AF17" s="699"/>
      <c r="AG17" s="699"/>
      <c r="AH17" s="699"/>
      <c r="AI17" s="144"/>
    </row>
    <row r="18" spans="21:35" ht="15.75">
      <c r="U18" s="150"/>
      <c r="V18" s="150"/>
      <c r="W18" s="150"/>
      <c r="X18" s="150"/>
      <c r="Y18" s="150"/>
      <c r="Z18" s="150"/>
      <c r="AA18" s="698" t="s">
        <v>128</v>
      </c>
      <c r="AB18" s="698"/>
      <c r="AC18" s="698"/>
      <c r="AD18" s="698"/>
      <c r="AE18" s="698"/>
      <c r="AF18" s="698"/>
      <c r="AG18" s="698"/>
      <c r="AH18" s="698"/>
      <c r="AI18" s="698"/>
    </row>
  </sheetData>
  <mergeCells count="18">
    <mergeCell ref="W14:AE14"/>
    <mergeCell ref="X15:AF15"/>
    <mergeCell ref="Y16:AG16"/>
    <mergeCell ref="Z17:AH17"/>
    <mergeCell ref="AA18:AI18"/>
    <mergeCell ref="U12:AC12"/>
    <mergeCell ref="V13:AD13"/>
    <mergeCell ref="U1:AC2"/>
    <mergeCell ref="T1:T2"/>
    <mergeCell ref="R1:S1"/>
    <mergeCell ref="A10:J10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2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39" customFormat="1" ht="32.25" customHeight="1">
      <c r="A1" s="729" t="s">
        <v>31</v>
      </c>
      <c r="B1" s="730"/>
      <c r="C1" s="730"/>
      <c r="D1" s="730"/>
      <c r="E1" s="731"/>
      <c r="F1" s="732" t="s">
        <v>294</v>
      </c>
      <c r="G1" s="733"/>
      <c r="H1" s="733"/>
      <c r="I1" s="734"/>
      <c r="J1" s="725" t="s">
        <v>295</v>
      </c>
      <c r="K1" s="726"/>
      <c r="L1" s="726"/>
      <c r="M1" s="726"/>
      <c r="N1" s="726"/>
      <c r="O1" s="726"/>
      <c r="P1" s="726"/>
      <c r="Q1" s="726"/>
      <c r="R1" s="726"/>
      <c r="S1" s="726"/>
      <c r="T1" s="726"/>
      <c r="U1" s="726"/>
      <c r="V1" s="726"/>
      <c r="W1" s="726"/>
      <c r="X1" s="726"/>
      <c r="Y1" s="727"/>
      <c r="Z1" s="735" t="s">
        <v>296</v>
      </c>
      <c r="AA1" s="736"/>
      <c r="AB1" s="736"/>
      <c r="AC1" s="737"/>
      <c r="AD1" s="725" t="s">
        <v>297</v>
      </c>
      <c r="AE1" s="726"/>
      <c r="AF1" s="726"/>
      <c r="AG1" s="726"/>
      <c r="AH1" s="726"/>
      <c r="AI1" s="726"/>
      <c r="AJ1" s="726"/>
      <c r="AK1" s="726"/>
      <c r="AL1" s="726"/>
      <c r="AM1" s="726"/>
      <c r="AN1" s="726"/>
      <c r="AO1" s="726"/>
      <c r="AP1" s="726"/>
      <c r="AQ1" s="726"/>
      <c r="AR1" s="726"/>
      <c r="AS1" s="727"/>
      <c r="AT1" s="732" t="s">
        <v>298</v>
      </c>
      <c r="AU1" s="733"/>
      <c r="AV1" s="733"/>
      <c r="AW1" s="734"/>
      <c r="AX1" s="725" t="s">
        <v>299</v>
      </c>
      <c r="AY1" s="726"/>
      <c r="AZ1" s="726"/>
      <c r="BA1" s="726"/>
      <c r="BB1" s="726"/>
      <c r="BC1" s="726"/>
      <c r="BD1" s="726"/>
      <c r="BE1" s="726"/>
      <c r="BF1" s="726"/>
      <c r="BG1" s="726"/>
      <c r="BH1" s="726"/>
      <c r="BI1" s="726"/>
      <c r="BJ1" s="726"/>
      <c r="BK1" s="726"/>
      <c r="BL1" s="726"/>
      <c r="BM1" s="727"/>
    </row>
    <row r="2" spans="1:65" s="4" customFormat="1" ht="23.25" customHeight="1">
      <c r="A2" s="231" t="s">
        <v>19</v>
      </c>
      <c r="B2" s="231" t="s">
        <v>300</v>
      </c>
      <c r="C2" s="232" t="s">
        <v>301</v>
      </c>
      <c r="D2" s="500" t="s">
        <v>29</v>
      </c>
      <c r="E2" s="683"/>
      <c r="F2" s="233" t="s">
        <v>302</v>
      </c>
      <c r="G2" s="231" t="s">
        <v>18</v>
      </c>
      <c r="H2" s="233" t="s">
        <v>23</v>
      </c>
      <c r="I2" s="234" t="s">
        <v>86</v>
      </c>
      <c r="J2" s="235" t="s">
        <v>303</v>
      </c>
      <c r="K2" s="235" t="s">
        <v>304</v>
      </c>
      <c r="L2" s="233" t="s">
        <v>305</v>
      </c>
      <c r="M2" s="233" t="s">
        <v>306</v>
      </c>
      <c r="N2" s="233" t="s">
        <v>307</v>
      </c>
      <c r="O2" s="233" t="s">
        <v>308</v>
      </c>
      <c r="P2" s="233" t="s">
        <v>309</v>
      </c>
      <c r="Q2" s="233" t="s">
        <v>310</v>
      </c>
      <c r="R2" s="233" t="s">
        <v>311</v>
      </c>
      <c r="S2" s="233" t="s">
        <v>312</v>
      </c>
      <c r="T2" s="233" t="s">
        <v>313</v>
      </c>
      <c r="U2" s="233" t="s">
        <v>23</v>
      </c>
      <c r="V2" s="233" t="s">
        <v>314</v>
      </c>
      <c r="W2" s="233" t="s">
        <v>315</v>
      </c>
      <c r="X2" s="233" t="s">
        <v>316</v>
      </c>
      <c r="Y2" s="236" t="s">
        <v>317</v>
      </c>
      <c r="Z2" s="233" t="s">
        <v>302</v>
      </c>
      <c r="AA2" s="231" t="s">
        <v>18</v>
      </c>
      <c r="AB2" s="233" t="s">
        <v>23</v>
      </c>
      <c r="AC2" s="237" t="s">
        <v>86</v>
      </c>
      <c r="AD2" s="235" t="s">
        <v>303</v>
      </c>
      <c r="AE2" s="235" t="s">
        <v>304</v>
      </c>
      <c r="AF2" s="233" t="s">
        <v>305</v>
      </c>
      <c r="AG2" s="233" t="s">
        <v>306</v>
      </c>
      <c r="AH2" s="233" t="s">
        <v>307</v>
      </c>
      <c r="AI2" s="233" t="s">
        <v>308</v>
      </c>
      <c r="AJ2" s="233" t="s">
        <v>309</v>
      </c>
      <c r="AK2" s="233" t="s">
        <v>310</v>
      </c>
      <c r="AL2" s="233" t="s">
        <v>311</v>
      </c>
      <c r="AM2" s="233" t="s">
        <v>312</v>
      </c>
      <c r="AN2" s="233" t="s">
        <v>313</v>
      </c>
      <c r="AO2" s="233" t="s">
        <v>23</v>
      </c>
      <c r="AP2" s="233" t="s">
        <v>314</v>
      </c>
      <c r="AQ2" s="233" t="s">
        <v>315</v>
      </c>
      <c r="AR2" s="233" t="s">
        <v>316</v>
      </c>
      <c r="AS2" s="236" t="s">
        <v>317</v>
      </c>
      <c r="AT2" s="233" t="s">
        <v>302</v>
      </c>
      <c r="AU2" s="231" t="s">
        <v>18</v>
      </c>
      <c r="AV2" s="233" t="s">
        <v>23</v>
      </c>
      <c r="AW2" s="234" t="s">
        <v>86</v>
      </c>
      <c r="AX2" s="235" t="s">
        <v>303</v>
      </c>
      <c r="AY2" s="235" t="s">
        <v>304</v>
      </c>
      <c r="AZ2" s="233" t="s">
        <v>305</v>
      </c>
      <c r="BA2" s="233" t="s">
        <v>306</v>
      </c>
      <c r="BB2" s="233" t="s">
        <v>307</v>
      </c>
      <c r="BC2" s="233" t="s">
        <v>308</v>
      </c>
      <c r="BD2" s="233" t="s">
        <v>309</v>
      </c>
      <c r="BE2" s="233" t="s">
        <v>310</v>
      </c>
      <c r="BF2" s="233" t="s">
        <v>311</v>
      </c>
      <c r="BG2" s="233" t="s">
        <v>312</v>
      </c>
      <c r="BH2" s="233" t="s">
        <v>313</v>
      </c>
      <c r="BI2" s="233" t="s">
        <v>23</v>
      </c>
      <c r="BJ2" s="233" t="s">
        <v>314</v>
      </c>
      <c r="BK2" s="233" t="s">
        <v>315</v>
      </c>
      <c r="BL2" s="233" t="s">
        <v>318</v>
      </c>
      <c r="BM2" s="236" t="s">
        <v>317</v>
      </c>
    </row>
    <row r="3" spans="1:65" s="37" customFormat="1">
      <c r="A3" s="33" t="str">
        <f>'1-συμβολαια'!A3</f>
        <v>3ο</v>
      </c>
      <c r="B3" s="16" t="str">
        <f>'4-πολλυπρ'!D3</f>
        <v>τραπεζα …??? [….</v>
      </c>
      <c r="C3" s="16" t="str">
        <f>'4-πολλυπρ'!I3</f>
        <v>219-123</v>
      </c>
      <c r="D3" s="35"/>
      <c r="E3" s="33"/>
      <c r="F3" s="33"/>
      <c r="G3" s="34"/>
      <c r="H3" s="33"/>
      <c r="I3" s="33"/>
      <c r="J3" s="33"/>
      <c r="K3" s="181" t="s">
        <v>319</v>
      </c>
      <c r="L3" s="36"/>
      <c r="M3" s="36"/>
      <c r="N3" s="36"/>
      <c r="O3" s="36"/>
      <c r="P3" s="36"/>
      <c r="Q3" s="36"/>
      <c r="R3" s="36"/>
      <c r="S3" s="36"/>
      <c r="T3" s="36"/>
      <c r="U3" s="33"/>
      <c r="V3" s="34"/>
      <c r="W3" s="34"/>
      <c r="X3" s="36"/>
      <c r="Y3" s="36"/>
      <c r="Z3" s="33"/>
      <c r="AA3" s="36"/>
      <c r="AB3" s="33"/>
      <c r="AC3" s="36"/>
      <c r="AD3" s="33"/>
      <c r="AE3" s="238" t="s">
        <v>319</v>
      </c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3"/>
      <c r="AU3" s="36"/>
      <c r="AV3" s="33"/>
      <c r="AW3" s="36"/>
      <c r="AX3" s="33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3"/>
      <c r="BJ3" s="36"/>
      <c r="BK3" s="36"/>
      <c r="BL3" s="36"/>
      <c r="BM3" s="36"/>
    </row>
    <row r="4" spans="1:65" s="37" customFormat="1">
      <c r="A4" s="33">
        <f>'1-συμβολαια'!A4</f>
        <v>0</v>
      </c>
      <c r="B4" s="16" t="str">
        <f>'4-πολλυπρ'!D4</f>
        <v>τραπεζα …??? [….</v>
      </c>
      <c r="C4" s="16" t="str">
        <f>'4-πολλυπρ'!I4</f>
        <v>219-123</v>
      </c>
      <c r="D4" s="35"/>
      <c r="E4" s="33"/>
      <c r="F4" s="33"/>
      <c r="G4" s="34"/>
      <c r="H4" s="33"/>
      <c r="I4" s="33"/>
      <c r="J4" s="33"/>
      <c r="K4" s="181" t="s">
        <v>319</v>
      </c>
      <c r="L4" s="36"/>
      <c r="M4" s="36"/>
      <c r="N4" s="36"/>
      <c r="O4" s="36"/>
      <c r="P4" s="36"/>
      <c r="Q4" s="36"/>
      <c r="R4" s="36"/>
      <c r="S4" s="36"/>
      <c r="T4" s="36"/>
      <c r="U4" s="33"/>
      <c r="V4" s="34"/>
      <c r="W4" s="34"/>
      <c r="X4" s="36"/>
      <c r="Y4" s="36"/>
      <c r="Z4" s="33"/>
      <c r="AA4" s="36"/>
      <c r="AB4" s="33"/>
      <c r="AC4" s="36"/>
      <c r="AD4" s="33"/>
      <c r="AE4" s="238" t="s">
        <v>319</v>
      </c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3"/>
      <c r="AU4" s="36"/>
      <c r="AV4" s="33"/>
      <c r="AW4" s="36"/>
      <c r="AX4" s="33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3"/>
      <c r="BJ4" s="36"/>
      <c r="BK4" s="36"/>
      <c r="BL4" s="36"/>
      <c r="BM4" s="36"/>
    </row>
    <row r="5" spans="1:65" s="37" customFormat="1">
      <c r="A5" s="33">
        <f>'1-συμβολαια'!A5</f>
        <v>0</v>
      </c>
      <c r="B5" s="16" t="str">
        <f>'4-πολλυπρ'!D5</f>
        <v>τραπεζα …??? [….</v>
      </c>
      <c r="C5" s="16" t="str">
        <f>'4-πολλυπρ'!I5</f>
        <v>219-123</v>
      </c>
      <c r="D5" s="35"/>
      <c r="E5" s="33"/>
      <c r="F5" s="33"/>
      <c r="G5" s="34"/>
      <c r="H5" s="33"/>
      <c r="I5" s="33"/>
      <c r="J5" s="33"/>
      <c r="K5" s="181" t="s">
        <v>319</v>
      </c>
      <c r="L5" s="36"/>
      <c r="M5" s="36"/>
      <c r="N5" s="36"/>
      <c r="O5" s="36"/>
      <c r="P5" s="36"/>
      <c r="Q5" s="36"/>
      <c r="R5" s="36"/>
      <c r="S5" s="36"/>
      <c r="T5" s="36"/>
      <c r="U5" s="33"/>
      <c r="V5" s="34"/>
      <c r="W5" s="34"/>
      <c r="X5" s="36"/>
      <c r="Y5" s="36"/>
      <c r="Z5" s="33"/>
      <c r="AA5" s="36"/>
      <c r="AB5" s="33"/>
      <c r="AC5" s="36"/>
      <c r="AD5" s="33"/>
      <c r="AE5" s="238" t="s">
        <v>319</v>
      </c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3"/>
      <c r="AU5" s="36"/>
      <c r="AV5" s="33"/>
      <c r="AW5" s="36"/>
      <c r="AX5" s="33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3"/>
      <c r="BJ5" s="36"/>
      <c r="BK5" s="36"/>
      <c r="BL5" s="36"/>
      <c r="BM5" s="36"/>
    </row>
    <row r="6" spans="1:65" s="19" customFormat="1">
      <c r="A6" s="33">
        <f>'1-συμβολαια'!A6</f>
        <v>0</v>
      </c>
      <c r="B6" s="16">
        <f>'4-πολλυπρ'!D6</f>
        <v>0</v>
      </c>
      <c r="C6" s="16">
        <f>'4-πολλυπρ'!I6</f>
        <v>0</v>
      </c>
      <c r="D6" s="26"/>
      <c r="E6" s="26"/>
      <c r="F6" s="13"/>
      <c r="G6" s="31"/>
      <c r="H6" s="13"/>
      <c r="I6" s="26"/>
      <c r="J6" s="13"/>
      <c r="K6" s="181" t="s">
        <v>319</v>
      </c>
      <c r="L6" s="26"/>
      <c r="M6" s="26"/>
      <c r="N6" s="26"/>
      <c r="O6" s="26"/>
      <c r="P6" s="26"/>
      <c r="Q6" s="26"/>
      <c r="R6" s="26"/>
      <c r="S6" s="26"/>
      <c r="T6" s="26"/>
      <c r="U6" s="13"/>
      <c r="V6" s="31"/>
      <c r="W6" s="31"/>
      <c r="X6" s="26"/>
      <c r="Y6" s="26"/>
      <c r="Z6" s="13"/>
      <c r="AA6" s="26"/>
      <c r="AB6" s="13"/>
      <c r="AC6" s="26"/>
      <c r="AD6" s="13"/>
      <c r="AE6" s="238" t="s">
        <v>319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13"/>
      <c r="AU6" s="26"/>
      <c r="AV6" s="13"/>
      <c r="AW6" s="26"/>
      <c r="AX6" s="13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13"/>
      <c r="BJ6" s="26"/>
      <c r="BK6" s="26"/>
      <c r="BL6" s="26"/>
      <c r="BM6" s="26"/>
    </row>
    <row r="7" spans="1:65">
      <c r="A7" s="33" t="str">
        <f>'1-συμβολαια'!A7</f>
        <v>4ο</v>
      </c>
      <c r="B7" s="16" t="str">
        <f>'4-πολλυπρ'!D7</f>
        <v>τραπεζα …??? [….</v>
      </c>
      <c r="C7" s="16" t="str">
        <f>'4-πολλυπρ'!I7</f>
        <v>219-123</v>
      </c>
      <c r="D7" s="26"/>
      <c r="E7" s="26"/>
      <c r="F7" s="13"/>
      <c r="G7" s="31"/>
      <c r="H7" s="13"/>
      <c r="I7" s="26"/>
      <c r="J7" s="13"/>
      <c r="K7" s="181" t="s">
        <v>319</v>
      </c>
      <c r="L7" s="26"/>
      <c r="M7" s="26"/>
      <c r="N7" s="26"/>
      <c r="O7" s="26"/>
      <c r="P7" s="26"/>
      <c r="Q7" s="26"/>
      <c r="R7" s="26"/>
      <c r="S7" s="26"/>
      <c r="T7" s="26"/>
      <c r="U7" s="13"/>
      <c r="V7" s="31"/>
      <c r="W7" s="31"/>
      <c r="X7" s="26"/>
      <c r="Y7" s="26"/>
      <c r="Z7" s="13"/>
      <c r="AA7" s="26"/>
      <c r="AB7" s="13"/>
      <c r="AC7" s="26"/>
      <c r="AD7" s="13"/>
      <c r="AE7" s="238" t="s">
        <v>319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13"/>
      <c r="AU7" s="26"/>
      <c r="AV7" s="13"/>
      <c r="AW7" s="26"/>
      <c r="AX7" s="13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13"/>
      <c r="BJ7" s="26"/>
      <c r="BK7" s="26"/>
      <c r="BL7" s="26"/>
      <c r="BM7" s="26"/>
    </row>
    <row r="8" spans="1:65">
      <c r="A8" s="33">
        <f>'1-συμβολαια'!A8</f>
        <v>0</v>
      </c>
      <c r="B8" s="16" t="str">
        <f>'4-πολλυπρ'!D8</f>
        <v>τραπεζα …??? [….</v>
      </c>
      <c r="C8" s="16" t="str">
        <f>'4-πολλυπρ'!I8</f>
        <v>219-123</v>
      </c>
      <c r="D8" s="26"/>
      <c r="E8" s="26"/>
      <c r="F8" s="13"/>
      <c r="G8" s="31"/>
      <c r="H8" s="13"/>
      <c r="I8" s="26"/>
      <c r="J8" s="13"/>
      <c r="K8" s="181" t="s">
        <v>319</v>
      </c>
      <c r="L8" s="26"/>
      <c r="M8" s="26"/>
      <c r="N8" s="26"/>
      <c r="O8" s="26"/>
      <c r="P8" s="26"/>
      <c r="Q8" s="26"/>
      <c r="R8" s="26"/>
      <c r="S8" s="26"/>
      <c r="T8" s="26"/>
      <c r="U8" s="13"/>
      <c r="V8" s="31"/>
      <c r="W8" s="31"/>
      <c r="X8" s="26"/>
      <c r="Y8" s="26"/>
      <c r="Z8" s="13"/>
      <c r="AA8" s="26"/>
      <c r="AB8" s="13"/>
      <c r="AC8" s="26"/>
      <c r="AD8" s="13"/>
      <c r="AE8" s="238" t="s">
        <v>319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13"/>
      <c r="AU8" s="26"/>
      <c r="AV8" s="13"/>
      <c r="AW8" s="26"/>
      <c r="AX8" s="13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13"/>
      <c r="BJ8" s="26"/>
      <c r="BK8" s="26"/>
      <c r="BL8" s="26"/>
      <c r="BM8" s="26"/>
    </row>
    <row r="9" spans="1:65">
      <c r="A9" s="33">
        <f>'1-συμβολαια'!A9</f>
        <v>0</v>
      </c>
      <c r="B9" s="16" t="str">
        <f>'4-πολλυπρ'!D9</f>
        <v>τραπεζα …??? [….</v>
      </c>
      <c r="C9" s="16" t="str">
        <f>'4-πολλυπρ'!I9</f>
        <v>219-123</v>
      </c>
      <c r="D9" s="26"/>
      <c r="E9" s="26"/>
      <c r="F9" s="13"/>
      <c r="G9" s="31"/>
      <c r="H9" s="13"/>
      <c r="I9" s="26"/>
      <c r="J9" s="13"/>
      <c r="K9" s="181" t="s">
        <v>319</v>
      </c>
      <c r="L9" s="26"/>
      <c r="M9" s="26"/>
      <c r="N9" s="26"/>
      <c r="O9" s="26"/>
      <c r="P9" s="26"/>
      <c r="Q9" s="26"/>
      <c r="R9" s="26"/>
      <c r="S9" s="26"/>
      <c r="T9" s="26"/>
      <c r="U9" s="13"/>
      <c r="V9" s="31"/>
      <c r="W9" s="31"/>
      <c r="X9" s="26"/>
      <c r="Y9" s="26"/>
      <c r="Z9" s="13"/>
      <c r="AA9" s="26"/>
      <c r="AB9" s="13"/>
      <c r="AC9" s="26"/>
      <c r="AD9" s="13"/>
      <c r="AE9" s="238" t="s">
        <v>319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13"/>
      <c r="AU9" s="26"/>
      <c r="AV9" s="13"/>
      <c r="AW9" s="26"/>
      <c r="AX9" s="13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13"/>
      <c r="BJ9" s="26"/>
      <c r="BK9" s="26"/>
      <c r="BL9" s="26"/>
      <c r="BM9" s="26"/>
    </row>
    <row r="11" spans="1:65">
      <c r="F11" s="728" t="s">
        <v>320</v>
      </c>
      <c r="G11" s="728"/>
      <c r="H11" s="728"/>
      <c r="I11" s="728"/>
    </row>
    <row r="12" spans="1:65">
      <c r="F12" s="728"/>
      <c r="G12" s="728"/>
      <c r="H12" s="728"/>
      <c r="I12" s="728"/>
    </row>
  </sheetData>
  <mergeCells count="9">
    <mergeCell ref="AX1:BM1"/>
    <mergeCell ref="D2:E2"/>
    <mergeCell ref="F11:I12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K81"/>
  <sheetViews>
    <sheetView workbookViewId="0">
      <pane ySplit="2" topLeftCell="A3" activePane="bottomLeft" state="frozen"/>
      <selection pane="bottomLeft" activeCell="A29" sqref="A29"/>
    </sheetView>
  </sheetViews>
  <sheetFormatPr defaultRowHeight="11.25"/>
  <cols>
    <col min="1" max="1" width="8.140625" style="8" bestFit="1" customWidth="1"/>
    <col min="2" max="2" width="8.7109375" style="171" bestFit="1" customWidth="1"/>
    <col min="3" max="3" width="38" style="101" bestFit="1" customWidth="1"/>
    <col min="4" max="4" width="12.85546875" style="3" customWidth="1"/>
    <col min="5" max="5" width="12.42578125" style="3" customWidth="1"/>
    <col min="6" max="6" width="9.42578125" style="3" bestFit="1" customWidth="1"/>
    <col min="7" max="7" width="8.28515625" style="2" customWidth="1"/>
    <col min="8" max="8" width="8" style="2" customWidth="1"/>
    <col min="9" max="9" width="9.42578125" style="2" bestFit="1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4" width="9.42578125" style="2" customWidth="1"/>
    <col min="15" max="15" width="6.5703125" style="2" bestFit="1" customWidth="1"/>
    <col min="16" max="16" width="8.7109375" style="82" bestFit="1" customWidth="1"/>
    <col min="17" max="17" width="6.42578125" style="2" bestFit="1" customWidth="1"/>
    <col min="18" max="18" width="9.42578125" style="2" bestFit="1" customWidth="1"/>
    <col min="19" max="20" width="10.28515625" style="2" bestFit="1" customWidth="1"/>
    <col min="21" max="21" width="8.140625" style="2" bestFit="1" customWidth="1"/>
    <col min="22" max="22" width="8.5703125" style="2" bestFit="1" customWidth="1"/>
    <col min="23" max="25" width="9.42578125" style="2" bestFit="1" customWidth="1"/>
    <col min="26" max="26" width="8.7109375" style="30" bestFit="1" customWidth="1"/>
    <col min="27" max="27" width="10.42578125" style="8" bestFit="1" customWidth="1"/>
    <col min="28" max="28" width="21.42578125" style="85" customWidth="1"/>
    <col min="29" max="29" width="7.5703125" style="3" customWidth="1"/>
    <col min="30" max="30" width="9.5703125" style="3" customWidth="1"/>
    <col min="31" max="33" width="6.42578125" style="3" customWidth="1"/>
    <col min="34" max="36" width="7" style="3" customWidth="1"/>
    <col min="37" max="37" width="29.28515625" style="3" bestFit="1" customWidth="1"/>
    <col min="38" max="16384" width="9.140625" style="3"/>
  </cols>
  <sheetData>
    <row r="1" spans="1:33" ht="29.25" customHeight="1">
      <c r="A1" s="769" t="s">
        <v>1</v>
      </c>
      <c r="B1" s="771" t="s">
        <v>2</v>
      </c>
      <c r="C1" s="768" t="s">
        <v>0</v>
      </c>
      <c r="D1" s="772" t="s">
        <v>11</v>
      </c>
      <c r="E1" s="766" t="s">
        <v>12</v>
      </c>
      <c r="F1" s="774" t="s">
        <v>505</v>
      </c>
      <c r="G1" s="775"/>
      <c r="H1" s="775"/>
      <c r="I1" s="776" t="s">
        <v>511</v>
      </c>
      <c r="J1" s="762" t="s">
        <v>62</v>
      </c>
      <c r="K1" s="762"/>
      <c r="L1" s="762"/>
      <c r="M1" s="742" t="s">
        <v>139</v>
      </c>
      <c r="N1" s="758" t="s">
        <v>509</v>
      </c>
      <c r="O1" s="746" t="s">
        <v>504</v>
      </c>
      <c r="P1" s="747"/>
      <c r="Q1" s="747"/>
      <c r="R1" s="760" t="s">
        <v>503</v>
      </c>
      <c r="S1" s="750" t="s">
        <v>43</v>
      </c>
      <c r="T1" s="751"/>
      <c r="U1" s="752" t="s">
        <v>58</v>
      </c>
      <c r="V1" s="753"/>
      <c r="W1" s="748" t="s">
        <v>78</v>
      </c>
      <c r="X1" s="749"/>
      <c r="Y1" s="749"/>
      <c r="Z1" s="754" t="s">
        <v>54</v>
      </c>
      <c r="AA1" s="756" t="s">
        <v>44</v>
      </c>
      <c r="AB1" s="744" t="s">
        <v>81</v>
      </c>
      <c r="AC1" s="739" t="s">
        <v>29</v>
      </c>
      <c r="AD1" s="740"/>
      <c r="AE1" s="740"/>
      <c r="AF1" s="740"/>
      <c r="AG1" s="741"/>
    </row>
    <row r="2" spans="1:33" ht="26.25" thickBot="1">
      <c r="A2" s="770"/>
      <c r="B2" s="495"/>
      <c r="C2" s="520"/>
      <c r="D2" s="773"/>
      <c r="E2" s="767"/>
      <c r="F2" s="303" t="s">
        <v>254</v>
      </c>
      <c r="G2" s="302" t="s">
        <v>93</v>
      </c>
      <c r="H2" s="380" t="s">
        <v>47</v>
      </c>
      <c r="I2" s="777"/>
      <c r="J2" s="227" t="s">
        <v>474</v>
      </c>
      <c r="K2" s="227" t="s">
        <v>139</v>
      </c>
      <c r="L2" s="382" t="s">
        <v>47</v>
      </c>
      <c r="M2" s="743"/>
      <c r="N2" s="759"/>
      <c r="O2" s="76" t="s">
        <v>23</v>
      </c>
      <c r="P2" s="81" t="s">
        <v>83</v>
      </c>
      <c r="Q2" s="381" t="s">
        <v>82</v>
      </c>
      <c r="R2" s="761"/>
      <c r="S2" s="47" t="s">
        <v>23</v>
      </c>
      <c r="T2" s="41" t="s">
        <v>34</v>
      </c>
      <c r="U2" s="47" t="s">
        <v>23</v>
      </c>
      <c r="V2" s="48" t="s">
        <v>34</v>
      </c>
      <c r="W2" s="229" t="s">
        <v>537</v>
      </c>
      <c r="X2" s="10" t="s">
        <v>538</v>
      </c>
      <c r="Y2" s="46" t="s">
        <v>33</v>
      </c>
      <c r="Z2" s="755"/>
      <c r="AA2" s="757"/>
      <c r="AB2" s="745"/>
      <c r="AC2" s="739"/>
      <c r="AD2" s="740"/>
      <c r="AE2" s="740"/>
      <c r="AF2" s="740"/>
      <c r="AG2" s="741"/>
    </row>
    <row r="3" spans="1:33" s="5" customFormat="1">
      <c r="A3" s="448" t="str">
        <f>'1-συμβολαια'!A3</f>
        <v>3ο</v>
      </c>
      <c r="B3" s="447">
        <f>'1-συμβολαια'!B3</f>
        <v>38348</v>
      </c>
      <c r="C3" s="444" t="str">
        <f>'1-συμβολαια'!C3</f>
        <v>δανείου 8.199κ ΕΞΟΦΛΗΣΗ</v>
      </c>
      <c r="D3" s="398" t="str">
        <f>'4-πολλυπρ'!D3</f>
        <v>τραπεζα …??? [….</v>
      </c>
      <c r="E3" s="398" t="str">
        <f>'4-πολλυπρ'!I3</f>
        <v>219-123</v>
      </c>
      <c r="F3" s="399">
        <f>'14-βιβλΕσ'!P3</f>
        <v>-7.9999999999991189E-4</v>
      </c>
      <c r="G3" s="391">
        <f>'14-βιβλΕσ'!S3</f>
        <v>0</v>
      </c>
      <c r="H3" s="391">
        <f t="shared" ref="H3:H9" si="0">F3+G3</f>
        <v>-7.9999999999991189E-4</v>
      </c>
      <c r="I3" s="391">
        <f>'8-κ-15-17'!AG3</f>
        <v>0</v>
      </c>
      <c r="J3" s="301"/>
      <c r="K3" s="301"/>
      <c r="L3" s="301"/>
      <c r="M3" s="391">
        <f>'14-βιβλΕσ'!T3</f>
        <v>7.93</v>
      </c>
      <c r="N3" s="391">
        <f>('14-βιβλΕσ'!O3+'14-βιβλΕσ'!P3+'14-βιβλΕσ'!T3)*40%</f>
        <v>4.3476800000000004</v>
      </c>
      <c r="O3" s="301"/>
      <c r="P3" s="301"/>
      <c r="Q3" s="301"/>
      <c r="R3" s="391">
        <f t="shared" ref="R3:R9" si="1">Y3</f>
        <v>10.870000000000005</v>
      </c>
      <c r="S3" s="391">
        <f t="shared" ref="S3:S9" si="2">Y3+R3</f>
        <v>21.740000000000009</v>
      </c>
      <c r="T3" s="324">
        <v>237.94069331459499</v>
      </c>
      <c r="U3" s="301"/>
      <c r="V3" s="301"/>
      <c r="W3" s="391">
        <f>'1-συμβολαια'!L3+'8-κ-15-17'!AE3+'14-βιβλΕσ'!L3+'14-βιβλΕσ'!S3+'14-βιβλΕσ'!T3</f>
        <v>38.450000000000003</v>
      </c>
      <c r="X3" s="391">
        <f>'1-συμβολαια'!M3</f>
        <v>27.58</v>
      </c>
      <c r="Y3" s="391">
        <f t="shared" ref="Y3:Y9" si="3">W3-X3</f>
        <v>10.870000000000005</v>
      </c>
      <c r="Z3" s="420">
        <v>45940</v>
      </c>
      <c r="AA3" s="320">
        <f t="shared" ref="AA3:AA9" si="4">T3+V3</f>
        <v>237.94069331459499</v>
      </c>
      <c r="AB3" s="445"/>
      <c r="AC3" s="80"/>
      <c r="AD3" s="80"/>
      <c r="AE3" s="80"/>
      <c r="AF3" s="80"/>
      <c r="AG3" s="80"/>
    </row>
    <row r="4" spans="1:33" s="5" customFormat="1">
      <c r="A4" s="448">
        <f>'1-συμβολαια'!A4</f>
        <v>0</v>
      </c>
      <c r="B4" s="447"/>
      <c r="C4" s="444" t="str">
        <f>'1-συμβολαια'!C4</f>
        <v>υποθήκης 8.199κ ΕΞΑΛΕΙΨΗ</v>
      </c>
      <c r="D4" s="398" t="str">
        <f>'4-πολλυπρ'!D4</f>
        <v>τραπεζα …??? [….</v>
      </c>
      <c r="E4" s="398" t="str">
        <f>'4-πολλυπρ'!I4</f>
        <v>219-123</v>
      </c>
      <c r="F4" s="399">
        <f>'14-βιβλΕσ'!P4</f>
        <v>0.96800000000000008</v>
      </c>
      <c r="G4" s="391">
        <f>'14-βιβλΕσ'!S4</f>
        <v>5.9399999999999995</v>
      </c>
      <c r="H4" s="391">
        <f t="shared" si="0"/>
        <v>6.9079999999999995</v>
      </c>
      <c r="I4" s="391">
        <f>'8-κ-15-17'!AG4</f>
        <v>0</v>
      </c>
      <c r="J4" s="301"/>
      <c r="K4" s="301"/>
      <c r="L4" s="301"/>
      <c r="M4" s="391">
        <f>'14-βιβλΕσ'!T4</f>
        <v>54.62</v>
      </c>
      <c r="N4" s="391">
        <f>('14-βιβλΕσ'!O4+'14-βιβλΕσ'!P4+'14-βιβλΕσ'!T4)*40%</f>
        <v>33.151200000000003</v>
      </c>
      <c r="O4" s="301"/>
      <c r="P4" s="301"/>
      <c r="Q4" s="301"/>
      <c r="R4" s="391">
        <f t="shared" si="1"/>
        <v>87.85</v>
      </c>
      <c r="S4" s="391">
        <f t="shared" si="2"/>
        <v>175.7</v>
      </c>
      <c r="T4" s="324">
        <v>1923.0073512131678</v>
      </c>
      <c r="U4" s="301"/>
      <c r="V4" s="301"/>
      <c r="W4" s="391">
        <f>'1-συμβολαια'!L4+'8-κ-15-17'!AE4+'14-βιβλΕσ'!L4+'14-βιβλΕσ'!S4+'14-βιβλΕσ'!T4</f>
        <v>87.85</v>
      </c>
      <c r="X4" s="391">
        <f>'1-συμβολαια'!M4</f>
        <v>0</v>
      </c>
      <c r="Y4" s="391">
        <f t="shared" si="3"/>
        <v>87.85</v>
      </c>
      <c r="Z4" s="420"/>
      <c r="AA4" s="320">
        <f t="shared" si="4"/>
        <v>1923.0073512131678</v>
      </c>
      <c r="AB4" s="445" t="s">
        <v>542</v>
      </c>
      <c r="AC4" s="80"/>
      <c r="AD4" s="80"/>
      <c r="AE4" s="80"/>
      <c r="AF4" s="80"/>
      <c r="AG4" s="80"/>
    </row>
    <row r="5" spans="1:33" s="5" customFormat="1">
      <c r="A5" s="448">
        <f>'1-συμβολαια'!A5</f>
        <v>0</v>
      </c>
      <c r="B5" s="447"/>
      <c r="C5" s="444" t="str">
        <f>'1-συμβολαια'!C5</f>
        <v>τόκοι δανείου [προυπολογιζόμενοι VS πληρωμένοι]</v>
      </c>
      <c r="D5" s="398" t="str">
        <f>'4-πολλυπρ'!D5</f>
        <v>τραπεζα …??? [….</v>
      </c>
      <c r="E5" s="398" t="str">
        <f>'4-πολλυπρ'!I5</f>
        <v>219-123</v>
      </c>
      <c r="F5" s="399">
        <f>'14-βιβλΕσ'!P5</f>
        <v>3.0552900000000003</v>
      </c>
      <c r="G5" s="391">
        <f>'14-βιβλΕσ'!S5</f>
        <v>0</v>
      </c>
      <c r="H5" s="391">
        <f t="shared" si="0"/>
        <v>3.0552900000000003</v>
      </c>
      <c r="I5" s="391">
        <f>'8-κ-15-17'!AG5</f>
        <v>1.4444300000000001</v>
      </c>
      <c r="J5" s="301"/>
      <c r="K5" s="301"/>
      <c r="L5" s="301"/>
      <c r="M5" s="391">
        <f>'14-βιβλΕσ'!T5</f>
        <v>7.93</v>
      </c>
      <c r="N5" s="391">
        <f>('14-βιβλΕσ'!O5+'14-βιβλΕσ'!P5+'14-βιβλΕσ'!T5)*40%</f>
        <v>17.312756000000004</v>
      </c>
      <c r="O5" s="301"/>
      <c r="P5" s="301"/>
      <c r="Q5" s="301"/>
      <c r="R5" s="391">
        <f t="shared" si="1"/>
        <v>41.671030000000002</v>
      </c>
      <c r="S5" s="391">
        <f t="shared" si="2"/>
        <v>83.342060000000004</v>
      </c>
      <c r="T5" s="324">
        <v>912.16502017785353</v>
      </c>
      <c r="U5" s="301"/>
      <c r="V5" s="301"/>
      <c r="W5" s="391">
        <f>'1-συμβολαια'!L5+'8-κ-15-17'!AE5+'14-βιβλΕσ'!L5+'14-βιβλΕσ'!S5+'14-βιβλΕσ'!T5</f>
        <v>41.671030000000002</v>
      </c>
      <c r="X5" s="391">
        <f>'1-συμβολαια'!M5</f>
        <v>0</v>
      </c>
      <c r="Y5" s="391">
        <f t="shared" si="3"/>
        <v>41.671030000000002</v>
      </c>
      <c r="Z5" s="420"/>
      <c r="AA5" s="320">
        <f t="shared" si="4"/>
        <v>912.16502017785353</v>
      </c>
      <c r="AB5" s="445"/>
      <c r="AC5" s="80"/>
      <c r="AD5" s="80"/>
      <c r="AE5" s="80"/>
      <c r="AF5" s="80"/>
      <c r="AG5" s="80"/>
    </row>
    <row r="6" spans="1:33">
      <c r="A6" s="43"/>
      <c r="B6" s="446"/>
      <c r="C6" s="106"/>
      <c r="D6" s="21"/>
      <c r="E6" s="21"/>
      <c r="F6" s="42"/>
      <c r="G6" s="29"/>
      <c r="H6" s="29"/>
      <c r="I6" s="29"/>
      <c r="J6" s="257"/>
      <c r="K6" s="257"/>
      <c r="L6" s="257"/>
      <c r="M6" s="29"/>
      <c r="N6" s="29"/>
      <c r="O6" s="29"/>
      <c r="P6" s="257"/>
      <c r="Q6" s="257"/>
      <c r="R6" s="29"/>
      <c r="S6" s="29"/>
      <c r="T6" s="13"/>
      <c r="U6" s="29"/>
      <c r="V6" s="13"/>
      <c r="W6" s="29"/>
      <c r="X6" s="29"/>
      <c r="Y6" s="29"/>
      <c r="Z6" s="31"/>
      <c r="AA6" s="257"/>
      <c r="AB6" s="84"/>
      <c r="AC6" s="26"/>
      <c r="AD6" s="26"/>
      <c r="AE6" s="26"/>
      <c r="AF6" s="26"/>
      <c r="AG6" s="26"/>
    </row>
    <row r="7" spans="1:33" s="5" customFormat="1">
      <c r="A7" s="448" t="str">
        <f>'1-συμβολαια'!A7</f>
        <v>4ο</v>
      </c>
      <c r="B7" s="447">
        <f>'1-συμβολαια'!B7</f>
        <v>38348</v>
      </c>
      <c r="C7" s="444" t="str">
        <f>'1-συμβολαια'!C7</f>
        <v>δανείου 8.742κ ΕΞΟΦΛΗΣΗ</v>
      </c>
      <c r="D7" s="398" t="str">
        <f>'4-πολλυπρ'!D7</f>
        <v>τραπεζα …??? [….</v>
      </c>
      <c r="E7" s="398" t="str">
        <f>'4-πολλυπρ'!I7</f>
        <v>219-123</v>
      </c>
      <c r="F7" s="399">
        <f>'14-βιβλΕσ'!P7</f>
        <v>-7.9999999999991189E-4</v>
      </c>
      <c r="G7" s="391">
        <f>'14-βιβλΕσ'!S7</f>
        <v>0</v>
      </c>
      <c r="H7" s="391">
        <f t="shared" si="0"/>
        <v>-7.9999999999991189E-4</v>
      </c>
      <c r="I7" s="391">
        <f>'8-κ-15-17'!AG7</f>
        <v>0</v>
      </c>
      <c r="J7" s="301"/>
      <c r="K7" s="301"/>
      <c r="L7" s="301"/>
      <c r="M7" s="391">
        <f>'14-βιβλΕσ'!T7</f>
        <v>7.93</v>
      </c>
      <c r="N7" s="391">
        <f>('14-βιβλΕσ'!O7+'14-βιβλΕσ'!P7+'14-βιβλΕσ'!T7)*40%</f>
        <v>4.3476800000000004</v>
      </c>
      <c r="O7" s="301"/>
      <c r="P7" s="301"/>
      <c r="Q7" s="301"/>
      <c r="R7" s="391">
        <f t="shared" si="1"/>
        <v>10.870000000000005</v>
      </c>
      <c r="S7" s="391">
        <f t="shared" si="2"/>
        <v>21.740000000000009</v>
      </c>
      <c r="T7" s="324">
        <v>237.94069331459499</v>
      </c>
      <c r="U7" s="301"/>
      <c r="V7" s="301"/>
      <c r="W7" s="391">
        <f>'1-συμβολαια'!L7+'8-κ-15-17'!AE7+'14-βιβλΕσ'!L7+'14-βιβλΕσ'!S7+'14-βιβλΕσ'!T7</f>
        <v>38.450000000000003</v>
      </c>
      <c r="X7" s="391">
        <f>'1-συμβολαια'!M7</f>
        <v>27.58</v>
      </c>
      <c r="Y7" s="391">
        <f t="shared" si="3"/>
        <v>10.870000000000005</v>
      </c>
      <c r="Z7" s="420">
        <v>45940</v>
      </c>
      <c r="AA7" s="320">
        <f t="shared" si="4"/>
        <v>237.94069331459499</v>
      </c>
      <c r="AB7" s="445"/>
      <c r="AC7" s="80"/>
      <c r="AD7" s="80"/>
      <c r="AE7" s="80"/>
      <c r="AF7" s="80"/>
      <c r="AG7" s="80"/>
    </row>
    <row r="8" spans="1:33" s="5" customFormat="1">
      <c r="A8" s="448">
        <f>'1-συμβολαια'!A8</f>
        <v>0</v>
      </c>
      <c r="B8" s="447"/>
      <c r="C8" s="444" t="str">
        <f>'1-συμβολαια'!C8</f>
        <v>υποθήκης 8.742κ ΕΞΑΛΕΙΨΗ</v>
      </c>
      <c r="D8" s="398" t="str">
        <f>'4-πολλυπρ'!D8</f>
        <v>τραπεζα …??? [….</v>
      </c>
      <c r="E8" s="398" t="str">
        <f>'4-πολλυπρ'!I8</f>
        <v>219-123</v>
      </c>
      <c r="F8" s="399">
        <f>'14-βιβλΕσ'!P8</f>
        <v>0.96800000000000008</v>
      </c>
      <c r="G8" s="391">
        <f>'14-βιβλΕσ'!S8</f>
        <v>5.9399999999999995</v>
      </c>
      <c r="H8" s="391">
        <f t="shared" si="0"/>
        <v>6.9079999999999995</v>
      </c>
      <c r="I8" s="391">
        <f>'8-κ-15-17'!AG8</f>
        <v>0</v>
      </c>
      <c r="J8" s="301"/>
      <c r="K8" s="301"/>
      <c r="L8" s="301"/>
      <c r="M8" s="391">
        <f>'14-βιβλΕσ'!T8</f>
        <v>42.88</v>
      </c>
      <c r="N8" s="391">
        <f>('14-βιβλΕσ'!O8+'14-βιβλΕσ'!P8+'14-βιβλΕσ'!T8)*40%</f>
        <v>28.455200000000005</v>
      </c>
      <c r="O8" s="301"/>
      <c r="P8" s="301"/>
      <c r="Q8" s="301"/>
      <c r="R8" s="391">
        <f t="shared" si="1"/>
        <v>76.11</v>
      </c>
      <c r="S8" s="391">
        <f t="shared" si="2"/>
        <v>152.22</v>
      </c>
      <c r="T8" s="324">
        <v>1666.022646566129</v>
      </c>
      <c r="U8" s="301"/>
      <c r="V8" s="301"/>
      <c r="W8" s="391">
        <f>'1-συμβολαια'!L8+'8-κ-15-17'!AE8+'14-βιβλΕσ'!L8+'14-βιβλΕσ'!S8+'14-βιβλΕσ'!T8</f>
        <v>76.11</v>
      </c>
      <c r="X8" s="391">
        <f>'1-συμβολαια'!M8</f>
        <v>0</v>
      </c>
      <c r="Y8" s="391">
        <f t="shared" si="3"/>
        <v>76.11</v>
      </c>
      <c r="Z8" s="420"/>
      <c r="AA8" s="320">
        <f t="shared" si="4"/>
        <v>1666.022646566129</v>
      </c>
      <c r="AB8" s="445" t="s">
        <v>543</v>
      </c>
      <c r="AC8" s="80"/>
      <c r="AD8" s="80"/>
      <c r="AE8" s="80"/>
      <c r="AF8" s="80"/>
      <c r="AG8" s="80"/>
    </row>
    <row r="9" spans="1:33" s="5" customFormat="1">
      <c r="A9" s="448">
        <f>'1-συμβολαια'!A9</f>
        <v>0</v>
      </c>
      <c r="B9" s="447"/>
      <c r="C9" s="444" t="str">
        <f>'1-συμβολαια'!C9</f>
        <v>τόκοι δανείου [προυπολογιζόμενοι VS πληρωμένοι]</v>
      </c>
      <c r="D9" s="398" t="str">
        <f>'4-πολλυπρ'!D9</f>
        <v>τραπεζα …??? [….</v>
      </c>
      <c r="E9" s="398" t="str">
        <f>'4-πολλυπρ'!I9</f>
        <v>219-123</v>
      </c>
      <c r="F9" s="399">
        <f>'14-βιβλΕσ'!P9</f>
        <v>2.8952879999999999</v>
      </c>
      <c r="G9" s="391">
        <f>'14-βιβλΕσ'!S9</f>
        <v>0</v>
      </c>
      <c r="H9" s="391">
        <f t="shared" si="0"/>
        <v>2.8952879999999999</v>
      </c>
      <c r="I9" s="391">
        <f>'8-κ-15-17'!AG9</f>
        <v>0.28886000000000001</v>
      </c>
      <c r="J9" s="301"/>
      <c r="K9" s="301"/>
      <c r="L9" s="301"/>
      <c r="M9" s="391">
        <f>'14-βιβλΕσ'!T9</f>
        <v>7.93</v>
      </c>
      <c r="N9" s="391">
        <f>('14-βιβλΕσ'!O9+'14-βιβλΕσ'!P9+'14-βιβλΕσ'!T9)*40%</f>
        <v>16.822083200000002</v>
      </c>
      <c r="O9" s="301"/>
      <c r="P9" s="301"/>
      <c r="Q9" s="301"/>
      <c r="R9" s="391">
        <f t="shared" si="1"/>
        <v>39.448779999999999</v>
      </c>
      <c r="S9" s="391">
        <f t="shared" si="2"/>
        <v>78.897559999999999</v>
      </c>
      <c r="T9" s="324">
        <v>863.52070502437164</v>
      </c>
      <c r="U9" s="301"/>
      <c r="V9" s="301"/>
      <c r="W9" s="391">
        <f>'1-συμβολαια'!L9+'8-κ-15-17'!AE9+'14-βιβλΕσ'!L9+'14-βιβλΕσ'!S9+'14-βιβλΕσ'!T9</f>
        <v>39.448779999999999</v>
      </c>
      <c r="X9" s="391">
        <f>'1-συμβολαια'!M9</f>
        <v>0</v>
      </c>
      <c r="Y9" s="391">
        <f t="shared" si="3"/>
        <v>39.448779999999999</v>
      </c>
      <c r="Z9" s="420"/>
      <c r="AA9" s="320">
        <f t="shared" si="4"/>
        <v>863.52070502437164</v>
      </c>
      <c r="AB9" s="445"/>
      <c r="AC9" s="80"/>
      <c r="AD9" s="80"/>
      <c r="AE9" s="80"/>
      <c r="AF9" s="80"/>
      <c r="AG9" s="80"/>
    </row>
    <row r="10" spans="1:33">
      <c r="A10" s="763" t="s">
        <v>35</v>
      </c>
      <c r="B10" s="764"/>
      <c r="C10" s="764"/>
      <c r="D10" s="764"/>
      <c r="E10" s="765"/>
      <c r="F10" s="49">
        <f>SUM(F3:F9)</f>
        <v>7.8849780000000003</v>
      </c>
      <c r="G10" s="49">
        <f>SUM(G3:G9)</f>
        <v>11.879999999999999</v>
      </c>
      <c r="H10" s="49">
        <f>SUM(H3:H9)</f>
        <v>19.764977999999999</v>
      </c>
      <c r="I10" s="49">
        <f>SUM(I3:I9)</f>
        <v>1.7332900000000002</v>
      </c>
      <c r="J10" s="373"/>
      <c r="K10" s="373"/>
      <c r="L10" s="373"/>
      <c r="M10" s="49">
        <f>SUM(M3:M9)</f>
        <v>129.22</v>
      </c>
      <c r="N10" s="49">
        <f>SUM(N3:N9)</f>
        <v>104.43659920000002</v>
      </c>
      <c r="O10" s="373"/>
      <c r="P10" s="373"/>
      <c r="Q10" s="373"/>
      <c r="R10" s="49">
        <f>SUM(R3:R9)</f>
        <v>266.81981000000002</v>
      </c>
      <c r="S10" s="49">
        <f>SUM(S3:S9)</f>
        <v>533.63962000000004</v>
      </c>
      <c r="T10" s="466">
        <f>SUM(T3:T9)</f>
        <v>5840.5971096107114</v>
      </c>
      <c r="U10" s="373"/>
      <c r="V10" s="373"/>
      <c r="W10" s="49">
        <f>SUM(W3:W9)</f>
        <v>321.97980999999999</v>
      </c>
      <c r="X10" s="49">
        <f>SUM(X3:X9)</f>
        <v>55.16</v>
      </c>
      <c r="Y10" s="49">
        <f>SUM(Y3:Y9)</f>
        <v>266.81981000000002</v>
      </c>
      <c r="Z10" s="49"/>
      <c r="AA10" s="466">
        <f>SUM(AA3:AA9)</f>
        <v>5840.5971096107114</v>
      </c>
    </row>
    <row r="11" spans="1:33">
      <c r="M11" s="82"/>
      <c r="N11" s="82"/>
    </row>
    <row r="12" spans="1:33">
      <c r="M12" s="168"/>
      <c r="N12" s="168"/>
      <c r="W12" s="168"/>
    </row>
    <row r="13" spans="1:33">
      <c r="W13" s="169"/>
    </row>
    <row r="17" spans="29:37" ht="15">
      <c r="AC17" s="153"/>
      <c r="AD17" s="143"/>
      <c r="AE17" s="143"/>
      <c r="AF17" s="143"/>
      <c r="AG17" s="153"/>
    </row>
    <row r="18" spans="29:37" ht="15">
      <c r="AC18" s="154"/>
      <c r="AD18" s="154"/>
      <c r="AE18" s="154"/>
      <c r="AF18" s="154"/>
      <c r="AG18" s="154"/>
      <c r="AH18" s="153"/>
      <c r="AI18" s="153"/>
      <c r="AJ18" s="153"/>
      <c r="AK18" s="153"/>
    </row>
    <row r="19" spans="29:37" ht="15.75">
      <c r="AC19" s="153"/>
      <c r="AD19" s="155"/>
      <c r="AE19" s="155"/>
      <c r="AF19" s="155"/>
      <c r="AG19" s="155"/>
      <c r="AH19" s="156"/>
      <c r="AI19" s="156"/>
      <c r="AJ19" s="156"/>
      <c r="AK19" s="156"/>
    </row>
    <row r="20" spans="29:37" ht="15.75">
      <c r="AC20" s="153"/>
      <c r="AD20" s="157"/>
      <c r="AE20" s="157"/>
      <c r="AF20" s="157"/>
      <c r="AG20" s="157"/>
      <c r="AH20" s="156"/>
      <c r="AI20" s="156"/>
      <c r="AJ20" s="156"/>
      <c r="AK20" s="156"/>
    </row>
    <row r="21" spans="29:37" ht="15.75">
      <c r="AC21" s="156"/>
      <c r="AD21" s="156"/>
      <c r="AE21" s="156"/>
      <c r="AF21" s="156"/>
      <c r="AG21" s="156"/>
      <c r="AH21" s="156"/>
      <c r="AI21" s="156"/>
      <c r="AJ21" s="156"/>
      <c r="AK21" s="156"/>
    </row>
    <row r="22" spans="29:37" ht="15.75">
      <c r="AC22" s="156"/>
      <c r="AD22" s="156"/>
      <c r="AE22" s="156"/>
      <c r="AF22" s="156"/>
      <c r="AG22" s="156"/>
      <c r="AH22" s="158"/>
      <c r="AI22" s="158"/>
      <c r="AJ22" s="158"/>
      <c r="AK22" s="156"/>
    </row>
    <row r="23" spans="29:37" ht="15.75">
      <c r="AC23" s="156"/>
      <c r="AD23" s="156"/>
      <c r="AE23" s="156"/>
      <c r="AF23" s="156"/>
      <c r="AG23" s="156"/>
      <c r="AH23" s="156"/>
      <c r="AI23" s="156"/>
      <c r="AJ23" s="156"/>
      <c r="AK23" s="156"/>
    </row>
    <row r="24" spans="29:37" ht="15.75">
      <c r="AC24" s="156"/>
      <c r="AD24" s="156"/>
      <c r="AE24" s="156"/>
      <c r="AF24" s="156"/>
      <c r="AG24" s="156"/>
      <c r="AH24" s="156"/>
      <c r="AI24" s="156"/>
      <c r="AJ24" s="156"/>
      <c r="AK24" s="156"/>
    </row>
    <row r="25" spans="29:37" ht="15.75">
      <c r="AC25" s="156"/>
      <c r="AD25" s="156"/>
      <c r="AE25" s="156"/>
      <c r="AF25" s="156"/>
      <c r="AG25" s="156"/>
      <c r="AH25" s="156"/>
      <c r="AI25" s="156"/>
      <c r="AJ25" s="156"/>
      <c r="AK25" s="156"/>
    </row>
    <row r="26" spans="29:37" ht="15.75">
      <c r="AC26" s="156"/>
      <c r="AD26" s="156"/>
      <c r="AE26" s="156"/>
      <c r="AF26" s="156"/>
      <c r="AG26" s="156"/>
      <c r="AH26" s="156"/>
      <c r="AI26" s="156"/>
      <c r="AJ26" s="156"/>
      <c r="AK26" s="156"/>
    </row>
    <row r="27" spans="29:37" ht="15.75">
      <c r="AC27" s="156"/>
      <c r="AD27" s="156"/>
      <c r="AE27" s="156"/>
      <c r="AF27" s="156"/>
      <c r="AG27" s="156"/>
      <c r="AH27" s="156"/>
      <c r="AI27" s="156"/>
      <c r="AJ27" s="156"/>
      <c r="AK27" s="156"/>
    </row>
    <row r="28" spans="29:37" ht="15">
      <c r="AC28" s="153"/>
      <c r="AD28" s="153"/>
      <c r="AE28" s="153"/>
      <c r="AF28" s="153"/>
      <c r="AG28" s="153"/>
      <c r="AH28" s="153"/>
      <c r="AI28" s="153"/>
      <c r="AJ28" s="153"/>
      <c r="AK28" s="153"/>
    </row>
    <row r="29" spans="29:37" ht="15">
      <c r="AC29" s="153"/>
      <c r="AD29" s="153"/>
      <c r="AE29" s="153"/>
      <c r="AF29" s="153"/>
      <c r="AG29" s="153"/>
      <c r="AH29" s="153"/>
      <c r="AI29" s="153"/>
      <c r="AJ29" s="153"/>
      <c r="AK29" s="153"/>
    </row>
    <row r="30" spans="29:37" ht="15">
      <c r="AC30" s="153"/>
      <c r="AD30" s="153"/>
      <c r="AE30" s="153"/>
      <c r="AF30" s="153"/>
      <c r="AG30" s="153"/>
      <c r="AH30" s="153"/>
      <c r="AI30" s="153"/>
      <c r="AJ30" s="153"/>
      <c r="AK30" s="153"/>
    </row>
    <row r="31" spans="29:37" ht="15">
      <c r="AC31" s="153"/>
      <c r="AD31" s="153"/>
      <c r="AE31" s="153"/>
      <c r="AF31" s="153"/>
      <c r="AG31" s="153"/>
      <c r="AH31" s="153"/>
      <c r="AI31" s="153"/>
      <c r="AJ31" s="153"/>
      <c r="AK31" s="153"/>
    </row>
    <row r="32" spans="29:37" ht="15">
      <c r="AC32" s="153"/>
      <c r="AD32" s="153"/>
      <c r="AE32" s="153"/>
      <c r="AF32" s="153"/>
      <c r="AG32" s="153"/>
      <c r="AH32" s="153"/>
      <c r="AI32" s="153"/>
      <c r="AJ32" s="153"/>
      <c r="AK32" s="153"/>
    </row>
    <row r="33" spans="29:37" ht="15">
      <c r="AC33" s="153"/>
      <c r="AD33" s="153"/>
      <c r="AE33" s="153"/>
      <c r="AF33" s="153"/>
      <c r="AG33" s="153"/>
      <c r="AH33" s="153"/>
      <c r="AI33" s="153"/>
      <c r="AJ33" s="153"/>
      <c r="AK33" s="153"/>
    </row>
    <row r="34" spans="29:37" ht="15">
      <c r="AC34" s="153"/>
      <c r="AD34" s="153"/>
      <c r="AE34" s="153"/>
      <c r="AF34" s="153"/>
      <c r="AG34" s="153"/>
      <c r="AH34" s="153"/>
      <c r="AI34" s="153"/>
      <c r="AJ34" s="153"/>
      <c r="AK34" s="153"/>
    </row>
    <row r="35" spans="29:37" ht="15">
      <c r="AC35" s="153"/>
      <c r="AD35" s="153"/>
      <c r="AE35" s="153"/>
      <c r="AF35" s="153"/>
      <c r="AG35" s="153"/>
      <c r="AH35" s="153"/>
      <c r="AI35" s="153"/>
      <c r="AJ35" s="153"/>
      <c r="AK35" s="153"/>
    </row>
    <row r="36" spans="29:37" ht="15">
      <c r="AC36" s="153"/>
      <c r="AD36" s="153"/>
      <c r="AE36" s="153"/>
      <c r="AF36" s="153"/>
      <c r="AG36" s="153"/>
      <c r="AH36" s="153"/>
      <c r="AI36" s="153"/>
      <c r="AJ36" s="153"/>
      <c r="AK36" s="153"/>
    </row>
    <row r="37" spans="29:37" ht="15">
      <c r="AC37" s="153"/>
      <c r="AD37" s="153"/>
      <c r="AE37" s="153"/>
      <c r="AF37" s="153"/>
      <c r="AG37" s="153"/>
      <c r="AH37" s="153"/>
      <c r="AI37" s="153"/>
      <c r="AJ37" s="153"/>
      <c r="AK37" s="153"/>
    </row>
    <row r="38" spans="29:37" ht="15">
      <c r="AC38" s="153"/>
      <c r="AD38" s="153"/>
      <c r="AE38" s="153"/>
      <c r="AF38" s="153"/>
      <c r="AG38" s="153"/>
      <c r="AH38" s="153"/>
      <c r="AI38" s="153"/>
      <c r="AJ38" s="153"/>
      <c r="AK38" s="153"/>
    </row>
    <row r="39" spans="29:37" ht="15">
      <c r="AC39" s="153"/>
      <c r="AD39" s="153"/>
      <c r="AE39" s="153"/>
      <c r="AF39" s="153"/>
      <c r="AG39" s="153"/>
      <c r="AH39" s="153"/>
      <c r="AI39" s="153"/>
      <c r="AJ39" s="153"/>
      <c r="AK39" s="153"/>
    </row>
    <row r="40" spans="29:37" ht="15">
      <c r="AC40" s="153"/>
      <c r="AD40" s="153"/>
      <c r="AE40" s="153"/>
      <c r="AF40" s="153"/>
      <c r="AG40" s="153"/>
      <c r="AH40" s="153"/>
      <c r="AI40" s="153"/>
      <c r="AJ40" s="153"/>
      <c r="AK40" s="153"/>
    </row>
    <row r="41" spans="29:37" ht="15">
      <c r="AC41" s="153"/>
      <c r="AD41" s="153"/>
      <c r="AE41" s="153"/>
      <c r="AF41" s="153"/>
      <c r="AG41" s="153"/>
      <c r="AH41" s="153"/>
      <c r="AI41" s="153"/>
      <c r="AJ41" s="153"/>
      <c r="AK41" s="153"/>
    </row>
    <row r="42" spans="29:37" ht="15">
      <c r="AC42" s="153"/>
      <c r="AD42" s="153"/>
      <c r="AE42" s="153"/>
      <c r="AF42" s="153"/>
      <c r="AG42" s="153"/>
      <c r="AH42" s="153"/>
      <c r="AI42" s="153"/>
      <c r="AJ42" s="153"/>
      <c r="AK42" s="153"/>
    </row>
    <row r="43" spans="29:37" ht="15">
      <c r="AC43" s="153"/>
      <c r="AD43" s="153"/>
      <c r="AE43" s="153"/>
      <c r="AF43" s="153"/>
      <c r="AG43" s="153"/>
      <c r="AH43" s="153"/>
      <c r="AI43" s="153"/>
      <c r="AJ43" s="153"/>
      <c r="AK43" s="153"/>
    </row>
    <row r="44" spans="29:37" ht="15">
      <c r="AC44" s="153"/>
      <c r="AD44" s="153"/>
      <c r="AE44" s="153"/>
      <c r="AF44" s="153"/>
      <c r="AG44" s="153"/>
      <c r="AH44" s="153"/>
      <c r="AI44" s="153"/>
      <c r="AJ44" s="153"/>
      <c r="AK44" s="153"/>
    </row>
    <row r="45" spans="29:37" ht="15">
      <c r="AC45" s="153"/>
      <c r="AD45" s="153"/>
      <c r="AE45" s="153"/>
      <c r="AF45" s="153"/>
      <c r="AG45" s="153"/>
      <c r="AH45" s="153"/>
      <c r="AI45" s="153"/>
      <c r="AJ45" s="153"/>
      <c r="AK45" s="153"/>
    </row>
    <row r="46" spans="29:37" ht="15">
      <c r="AC46" s="153"/>
      <c r="AD46" s="153"/>
      <c r="AE46" s="153"/>
      <c r="AF46" s="153"/>
      <c r="AG46" s="153"/>
      <c r="AH46" s="153"/>
      <c r="AI46" s="153"/>
      <c r="AJ46" s="153"/>
      <c r="AK46" s="153"/>
    </row>
    <row r="47" spans="29:37" ht="15">
      <c r="AC47" s="153"/>
      <c r="AD47" s="153"/>
      <c r="AE47" s="153"/>
      <c r="AF47" s="153"/>
      <c r="AG47" s="153"/>
      <c r="AH47" s="153"/>
      <c r="AI47" s="153"/>
      <c r="AJ47" s="153"/>
      <c r="AK47" s="153"/>
    </row>
    <row r="48" spans="29:37" ht="15">
      <c r="AC48" s="153"/>
      <c r="AD48" s="153"/>
      <c r="AE48" s="153"/>
      <c r="AF48" s="153"/>
      <c r="AG48" s="153"/>
      <c r="AH48" s="153"/>
      <c r="AI48" s="153"/>
      <c r="AJ48" s="153"/>
      <c r="AK48" s="153"/>
    </row>
    <row r="49" spans="29:37" ht="15.75" customHeight="1">
      <c r="AC49" s="153"/>
      <c r="AD49" s="153"/>
      <c r="AE49" s="153"/>
      <c r="AF49" s="153"/>
      <c r="AG49" s="153"/>
      <c r="AH49" s="153"/>
      <c r="AI49" s="153"/>
      <c r="AJ49" s="153"/>
      <c r="AK49" s="153"/>
    </row>
    <row r="50" spans="29:37" ht="15">
      <c r="AC50" s="153"/>
      <c r="AD50" s="153"/>
      <c r="AE50" s="153"/>
      <c r="AF50" s="153"/>
      <c r="AG50" s="153"/>
      <c r="AH50" s="153"/>
      <c r="AI50" s="153"/>
      <c r="AJ50" s="153"/>
      <c r="AK50" s="153"/>
    </row>
    <row r="51" spans="29:37" ht="15">
      <c r="AC51" s="153"/>
      <c r="AD51" s="153"/>
      <c r="AE51" s="153"/>
      <c r="AF51" s="153"/>
      <c r="AG51" s="153"/>
      <c r="AH51" s="153"/>
      <c r="AI51" s="153"/>
      <c r="AJ51" s="153"/>
      <c r="AK51" s="153"/>
    </row>
    <row r="52" spans="29:37" ht="15.75">
      <c r="AC52" s="153"/>
      <c r="AD52" s="153"/>
      <c r="AE52" s="153"/>
      <c r="AF52" s="153"/>
      <c r="AG52" s="153"/>
      <c r="AH52" s="159"/>
      <c r="AI52" s="159"/>
      <c r="AJ52" s="159"/>
      <c r="AK52" s="159"/>
    </row>
    <row r="53" spans="29:37" ht="15.75" customHeight="1">
      <c r="AC53" s="153"/>
      <c r="AD53" s="153"/>
      <c r="AE53" s="153"/>
      <c r="AF53" s="153"/>
      <c r="AG53" s="153"/>
      <c r="AH53" s="159"/>
      <c r="AI53" s="159"/>
      <c r="AJ53" s="159"/>
      <c r="AK53" s="159"/>
    </row>
    <row r="54" spans="29:37" ht="15">
      <c r="AC54" s="153"/>
      <c r="AD54" s="153"/>
      <c r="AE54" s="153"/>
      <c r="AF54" s="153"/>
      <c r="AG54" s="153"/>
      <c r="AH54" s="153"/>
      <c r="AI54" s="153"/>
      <c r="AJ54" s="153"/>
      <c r="AK54" s="153"/>
    </row>
    <row r="55" spans="29:37" ht="15">
      <c r="AC55" s="153"/>
      <c r="AD55" s="153"/>
      <c r="AE55" s="153"/>
      <c r="AF55" s="153"/>
      <c r="AG55" s="153"/>
      <c r="AH55" s="153"/>
      <c r="AI55" s="153"/>
      <c r="AJ55" s="153"/>
      <c r="AK55" s="153"/>
    </row>
    <row r="56" spans="29:37" ht="15">
      <c r="AC56" s="153"/>
      <c r="AD56" s="153"/>
      <c r="AE56" s="153"/>
      <c r="AF56" s="153"/>
      <c r="AG56" s="153"/>
      <c r="AH56" s="153"/>
      <c r="AI56" s="153"/>
      <c r="AJ56" s="153"/>
      <c r="AK56" s="153"/>
    </row>
    <row r="57" spans="29:37" ht="15">
      <c r="AC57" s="153"/>
      <c r="AD57" s="153"/>
      <c r="AE57" s="153"/>
      <c r="AF57" s="153"/>
      <c r="AG57" s="153"/>
      <c r="AH57" s="153"/>
      <c r="AI57" s="153"/>
      <c r="AJ57" s="153"/>
      <c r="AK57" s="153"/>
    </row>
    <row r="58" spans="29:37" ht="15">
      <c r="AC58" s="153"/>
      <c r="AD58" s="153"/>
      <c r="AE58" s="153"/>
      <c r="AF58" s="153"/>
      <c r="AG58" s="153"/>
      <c r="AH58" s="153"/>
      <c r="AI58" s="153"/>
      <c r="AJ58" s="153"/>
      <c r="AK58" s="153"/>
    </row>
    <row r="59" spans="29:37" ht="15">
      <c r="AC59" s="153"/>
      <c r="AD59" s="153"/>
      <c r="AE59" s="153"/>
      <c r="AF59" s="153"/>
      <c r="AG59" s="153"/>
      <c r="AH59" s="153"/>
      <c r="AI59" s="153"/>
      <c r="AJ59" s="153"/>
      <c r="AK59" s="153"/>
    </row>
    <row r="60" spans="29:37" ht="15">
      <c r="AC60" s="153"/>
      <c r="AD60" s="153"/>
      <c r="AE60" s="153"/>
      <c r="AF60" s="153"/>
      <c r="AG60" s="153"/>
      <c r="AH60" s="153"/>
      <c r="AI60" s="153"/>
      <c r="AJ60" s="153"/>
      <c r="AK60" s="153"/>
    </row>
    <row r="61" spans="29:37" ht="15">
      <c r="AC61" s="153"/>
      <c r="AD61" s="153"/>
      <c r="AE61" s="153"/>
      <c r="AF61" s="153"/>
      <c r="AG61" s="153"/>
      <c r="AH61" s="153"/>
      <c r="AI61" s="153"/>
      <c r="AJ61" s="153"/>
      <c r="AK61" s="153"/>
    </row>
    <row r="62" spans="29:37" ht="15">
      <c r="AC62" s="153"/>
      <c r="AD62" s="153"/>
      <c r="AE62" s="153"/>
      <c r="AF62" s="153"/>
      <c r="AG62" s="153"/>
      <c r="AH62" s="153"/>
      <c r="AI62" s="153"/>
      <c r="AJ62" s="153"/>
      <c r="AK62" s="153"/>
    </row>
    <row r="63" spans="29:37" ht="15">
      <c r="AC63" s="153"/>
      <c r="AD63" s="153"/>
      <c r="AE63" s="153"/>
      <c r="AF63" s="153"/>
      <c r="AG63" s="153"/>
      <c r="AH63" s="153"/>
      <c r="AI63" s="153"/>
      <c r="AJ63" s="153"/>
      <c r="AK63" s="153"/>
    </row>
    <row r="64" spans="29:37" ht="15.75">
      <c r="AC64" s="153"/>
      <c r="AD64" s="153"/>
      <c r="AE64" s="153"/>
      <c r="AF64" s="153"/>
      <c r="AG64" s="153"/>
      <c r="AH64" s="158"/>
      <c r="AI64" s="158"/>
      <c r="AJ64" s="158"/>
      <c r="AK64" s="153"/>
    </row>
    <row r="65" spans="29:37" ht="15.75">
      <c r="AC65" s="153"/>
      <c r="AD65" s="153"/>
      <c r="AE65" s="153"/>
      <c r="AF65" s="153"/>
      <c r="AG65" s="153"/>
      <c r="AH65" s="467"/>
      <c r="AI65" s="153"/>
      <c r="AJ65" s="153"/>
      <c r="AK65" s="153"/>
    </row>
    <row r="66" spans="29:37" ht="15.75">
      <c r="AC66" s="153"/>
      <c r="AD66" s="153"/>
      <c r="AE66" s="153"/>
      <c r="AF66" s="153"/>
      <c r="AG66" s="153"/>
      <c r="AH66" s="738"/>
      <c r="AI66" s="738"/>
      <c r="AJ66" s="153"/>
      <c r="AK66" s="153"/>
    </row>
    <row r="67" spans="29:37" ht="15">
      <c r="AC67" s="153"/>
      <c r="AD67" s="153"/>
      <c r="AE67" s="153"/>
      <c r="AF67" s="153"/>
      <c r="AG67" s="153"/>
      <c r="AH67" s="153"/>
      <c r="AI67" s="153"/>
      <c r="AJ67" s="153"/>
      <c r="AK67" s="153"/>
    </row>
    <row r="68" spans="29:37" ht="15">
      <c r="AC68" s="153"/>
      <c r="AD68" s="153"/>
      <c r="AE68" s="153"/>
      <c r="AF68" s="153"/>
      <c r="AG68" s="153"/>
      <c r="AH68" s="153"/>
      <c r="AI68" s="153"/>
      <c r="AJ68" s="153"/>
      <c r="AK68" s="153"/>
    </row>
    <row r="69" spans="29:37" ht="15">
      <c r="AC69" s="153"/>
      <c r="AD69" s="153"/>
      <c r="AE69" s="153"/>
      <c r="AF69" s="153"/>
      <c r="AG69" s="153"/>
      <c r="AH69" s="153"/>
      <c r="AI69" s="153"/>
      <c r="AJ69" s="153"/>
      <c r="AK69" s="153"/>
    </row>
    <row r="70" spans="29:37" ht="15">
      <c r="AC70" s="153"/>
      <c r="AD70" s="153"/>
      <c r="AE70" s="153"/>
      <c r="AF70" s="153"/>
      <c r="AG70" s="153"/>
      <c r="AH70" s="153"/>
      <c r="AI70" s="153"/>
      <c r="AJ70" s="153"/>
      <c r="AK70" s="153"/>
    </row>
    <row r="71" spans="29:37" ht="15">
      <c r="AC71" s="153"/>
      <c r="AD71" s="153"/>
      <c r="AE71" s="153"/>
      <c r="AF71" s="153"/>
      <c r="AG71" s="153"/>
      <c r="AH71" s="153"/>
      <c r="AI71" s="153"/>
      <c r="AJ71" s="153"/>
      <c r="AK71" s="153"/>
    </row>
    <row r="72" spans="29:37" ht="15">
      <c r="AC72" s="153"/>
      <c r="AD72" s="153"/>
      <c r="AE72" s="153"/>
      <c r="AF72" s="153"/>
      <c r="AG72" s="153"/>
      <c r="AH72" s="153"/>
      <c r="AI72" s="153"/>
      <c r="AJ72" s="153"/>
      <c r="AK72" s="153"/>
    </row>
    <row r="73" spans="29:37" ht="15">
      <c r="AC73" s="153"/>
      <c r="AD73" s="153"/>
      <c r="AE73" s="153"/>
      <c r="AF73" s="153"/>
      <c r="AG73" s="153"/>
      <c r="AH73" s="153"/>
      <c r="AI73" s="153"/>
      <c r="AJ73" s="153"/>
      <c r="AK73" s="153"/>
    </row>
    <row r="74" spans="29:37" ht="15">
      <c r="AC74" s="153"/>
      <c r="AD74" s="153"/>
      <c r="AE74" s="153"/>
      <c r="AF74" s="153"/>
      <c r="AG74" s="153"/>
      <c r="AH74" s="153"/>
      <c r="AI74" s="153"/>
      <c r="AJ74" s="153"/>
      <c r="AK74" s="153"/>
    </row>
    <row r="75" spans="29:37" ht="15">
      <c r="AC75" s="153"/>
      <c r="AD75" s="153"/>
      <c r="AE75" s="153"/>
      <c r="AF75" s="153"/>
      <c r="AG75" s="153"/>
      <c r="AH75" s="153"/>
      <c r="AI75" s="153"/>
      <c r="AJ75" s="153"/>
      <c r="AK75" s="153"/>
    </row>
    <row r="76" spans="29:37" ht="15">
      <c r="AC76" s="153"/>
      <c r="AD76" s="153"/>
      <c r="AE76" s="153"/>
      <c r="AF76" s="153"/>
      <c r="AG76" s="153"/>
      <c r="AH76" s="153"/>
      <c r="AI76" s="153"/>
      <c r="AJ76" s="153"/>
      <c r="AK76" s="153"/>
    </row>
    <row r="77" spans="29:37" ht="15">
      <c r="AC77" s="153"/>
      <c r="AD77" s="153"/>
      <c r="AE77" s="153"/>
      <c r="AF77" s="153"/>
      <c r="AG77" s="153"/>
      <c r="AH77" s="153"/>
      <c r="AI77" s="153"/>
      <c r="AJ77" s="153"/>
      <c r="AK77" s="153"/>
    </row>
    <row r="78" spans="29:37" ht="15">
      <c r="AC78" s="153"/>
      <c r="AD78" s="153"/>
      <c r="AE78" s="153"/>
      <c r="AF78" s="153"/>
      <c r="AG78" s="153"/>
      <c r="AH78" s="153"/>
      <c r="AI78" s="153"/>
      <c r="AJ78" s="153"/>
      <c r="AK78" s="153"/>
    </row>
    <row r="79" spans="29:37" ht="15">
      <c r="AC79" s="153"/>
      <c r="AD79" s="153"/>
      <c r="AE79" s="153"/>
      <c r="AF79" s="153"/>
      <c r="AG79" s="153"/>
      <c r="AH79" s="153"/>
      <c r="AI79" s="153"/>
      <c r="AJ79" s="153"/>
      <c r="AK79" s="153"/>
    </row>
    <row r="80" spans="29:37" ht="15">
      <c r="AC80" s="153"/>
      <c r="AD80" s="153"/>
      <c r="AE80" s="153"/>
      <c r="AF80" s="153"/>
      <c r="AG80" s="153"/>
      <c r="AH80" s="153"/>
      <c r="AI80" s="153"/>
      <c r="AJ80" s="153"/>
      <c r="AK80" s="153"/>
    </row>
    <row r="81" spans="29:37" ht="15">
      <c r="AC81" s="153"/>
      <c r="AD81" s="153"/>
      <c r="AE81" s="153"/>
      <c r="AF81" s="153"/>
      <c r="AG81" s="153"/>
      <c r="AH81" s="153"/>
      <c r="AI81" s="153"/>
      <c r="AJ81" s="153"/>
      <c r="AK81" s="153"/>
    </row>
  </sheetData>
  <mergeCells count="21">
    <mergeCell ref="J1:L1"/>
    <mergeCell ref="A10:E10"/>
    <mergeCell ref="E1:E2"/>
    <mergeCell ref="C1:C2"/>
    <mergeCell ref="A1:A2"/>
    <mergeCell ref="B1:B2"/>
    <mergeCell ref="D1:D2"/>
    <mergeCell ref="F1:H1"/>
    <mergeCell ref="I1:I2"/>
    <mergeCell ref="AH66:AI66"/>
    <mergeCell ref="AC1:AG2"/>
    <mergeCell ref="M1:M2"/>
    <mergeCell ref="AB1:AB2"/>
    <mergeCell ref="O1:Q1"/>
    <mergeCell ref="W1:Y1"/>
    <mergeCell ref="S1:T1"/>
    <mergeCell ref="U1:V1"/>
    <mergeCell ref="Z1:Z2"/>
    <mergeCell ref="AA1:AA2"/>
    <mergeCell ref="N1:N2"/>
    <mergeCell ref="R1:R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7"/>
  <sheetViews>
    <sheetView workbookViewId="0">
      <pane ySplit="1" topLeftCell="A2" activePane="bottomLeft" state="frozen"/>
      <selection pane="bottomLeft" activeCell="M2" sqref="M2"/>
    </sheetView>
  </sheetViews>
  <sheetFormatPr defaultRowHeight="11.25"/>
  <cols>
    <col min="1" max="1" width="9.140625" style="3"/>
    <col min="2" max="2" width="38" style="3" bestFit="1" customWidth="1"/>
    <col min="3" max="3" width="14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2" width="9.140625" style="3"/>
    <col min="13" max="13" width="6.7109375" style="3" customWidth="1"/>
    <col min="14" max="14" width="6.140625" style="3" customWidth="1"/>
    <col min="15" max="15" width="9.140625" style="3"/>
    <col min="16" max="16" width="34.5703125" style="3" bestFit="1" customWidth="1"/>
    <col min="17" max="16384" width="9.140625" style="3"/>
  </cols>
  <sheetData>
    <row r="1" spans="1:20">
      <c r="A1" s="240"/>
      <c r="B1" s="240"/>
      <c r="C1" s="364"/>
      <c r="D1" s="240" t="s">
        <v>321</v>
      </c>
      <c r="E1" s="240" t="s">
        <v>322</v>
      </c>
      <c r="F1" s="240" t="s">
        <v>323</v>
      </c>
      <c r="G1" s="240" t="s">
        <v>324</v>
      </c>
      <c r="H1" s="240" t="s">
        <v>325</v>
      </c>
      <c r="I1" s="240" t="s">
        <v>326</v>
      </c>
      <c r="J1" s="240" t="s">
        <v>327</v>
      </c>
      <c r="K1" s="383" t="s">
        <v>328</v>
      </c>
      <c r="L1" s="505" t="s">
        <v>329</v>
      </c>
      <c r="M1" s="506"/>
      <c r="N1" s="506"/>
      <c r="O1" s="506"/>
      <c r="P1" s="507" t="s">
        <v>330</v>
      </c>
      <c r="Q1" s="507"/>
      <c r="R1" s="507"/>
      <c r="S1" s="507"/>
      <c r="T1" s="508"/>
    </row>
    <row r="2" spans="1:20" s="5" customFormat="1">
      <c r="A2" s="396" t="str">
        <f>'1-συμβολαια'!A3</f>
        <v>3ο</v>
      </c>
      <c r="B2" s="80" t="str">
        <f>'1-συμβολαια'!C3</f>
        <v>δανείου 8.199κ ΕΞΟΦΛΗΣΗ</v>
      </c>
      <c r="C2" s="422">
        <f>'1-συμβολαια'!D3</f>
        <v>0</v>
      </c>
      <c r="D2" s="422">
        <v>0.5</v>
      </c>
      <c r="E2" s="422"/>
      <c r="F2" s="422"/>
      <c r="G2" s="422"/>
      <c r="H2" s="422"/>
      <c r="I2" s="422"/>
      <c r="J2" s="422"/>
      <c r="K2" s="422">
        <f t="shared" ref="K2:K8" si="0">SUM(D2:I2)</f>
        <v>0.5</v>
      </c>
      <c r="L2" s="420">
        <v>38342</v>
      </c>
      <c r="M2" s="481" t="s">
        <v>530</v>
      </c>
      <c r="N2" s="83">
        <v>91</v>
      </c>
      <c r="O2" s="363"/>
      <c r="P2" s="392" t="s">
        <v>529</v>
      </c>
      <c r="Q2" s="83"/>
      <c r="R2" s="83"/>
      <c r="S2" s="83"/>
      <c r="T2" s="80"/>
    </row>
    <row r="3" spans="1:20" s="5" customFormat="1">
      <c r="A3" s="396">
        <f>'1-συμβολαια'!A4</f>
        <v>0</v>
      </c>
      <c r="B3" s="80" t="str">
        <f>'1-συμβολαια'!C4</f>
        <v>υποθήκης 8.199κ ΕΞΑΛΕΙΨΗ</v>
      </c>
      <c r="C3" s="422">
        <f>'1-συμβολαια'!D4</f>
        <v>0</v>
      </c>
      <c r="D3" s="422"/>
      <c r="E3" s="422"/>
      <c r="F3" s="422"/>
      <c r="G3" s="422"/>
      <c r="H3" s="422"/>
      <c r="I3" s="422"/>
      <c r="J3" s="422"/>
      <c r="K3" s="422">
        <f t="shared" si="0"/>
        <v>0</v>
      </c>
      <c r="L3" s="80"/>
      <c r="M3" s="80"/>
      <c r="N3" s="80"/>
      <c r="O3" s="80"/>
      <c r="P3" s="80"/>
      <c r="Q3" s="80"/>
      <c r="R3" s="80"/>
      <c r="S3" s="80"/>
      <c r="T3" s="80"/>
    </row>
    <row r="4" spans="1:20" s="5" customFormat="1">
      <c r="A4" s="396">
        <f>'1-συμβολαια'!A5</f>
        <v>0</v>
      </c>
      <c r="B4" s="80" t="str">
        <f>'1-συμβολαια'!C5</f>
        <v>τόκοι δανείου [προυπολογιζόμενοι VS πληρωμένοι]</v>
      </c>
      <c r="C4" s="422">
        <f>'1-συμβολαια'!D5</f>
        <v>111.11</v>
      </c>
      <c r="D4" s="422"/>
      <c r="E4" s="422"/>
      <c r="F4" s="422"/>
      <c r="G4" s="422"/>
      <c r="H4" s="422"/>
      <c r="I4" s="422"/>
      <c r="J4" s="422"/>
      <c r="K4" s="422">
        <f t="shared" si="0"/>
        <v>0</v>
      </c>
      <c r="L4" s="80"/>
      <c r="M4" s="80"/>
      <c r="N4" s="80"/>
      <c r="O4" s="80"/>
      <c r="P4" s="80"/>
      <c r="Q4" s="80"/>
      <c r="R4" s="80"/>
      <c r="S4" s="80"/>
      <c r="T4" s="80"/>
    </row>
    <row r="5" spans="1:20" s="19" customFormat="1">
      <c r="A5" s="13"/>
      <c r="B5" s="26"/>
      <c r="C5" s="38"/>
      <c r="D5" s="38"/>
      <c r="E5" s="38"/>
      <c r="F5" s="38"/>
      <c r="G5" s="38"/>
      <c r="H5" s="38"/>
      <c r="I5" s="38"/>
      <c r="J5" s="38"/>
      <c r="K5" s="38"/>
      <c r="L5" s="26"/>
      <c r="M5" s="26"/>
      <c r="N5" s="26"/>
      <c r="O5" s="26"/>
      <c r="P5" s="26"/>
      <c r="Q5" s="26"/>
      <c r="R5" s="26"/>
      <c r="S5" s="26"/>
      <c r="T5" s="26"/>
    </row>
    <row r="6" spans="1:20" s="5" customFormat="1">
      <c r="A6" s="396" t="str">
        <f>'1-συμβολαια'!A7</f>
        <v>4ο</v>
      </c>
      <c r="B6" s="80" t="str">
        <f>'1-συμβολαια'!C7</f>
        <v>δανείου 8.742κ ΕΞΟΦΛΗΣΗ</v>
      </c>
      <c r="C6" s="422">
        <f>'1-συμβολαια'!D7</f>
        <v>0</v>
      </c>
      <c r="D6" s="422">
        <v>0.5</v>
      </c>
      <c r="E6" s="422"/>
      <c r="F6" s="422"/>
      <c r="G6" s="422"/>
      <c r="H6" s="422"/>
      <c r="I6" s="422"/>
      <c r="J6" s="422"/>
      <c r="K6" s="422">
        <f t="shared" si="0"/>
        <v>0.5</v>
      </c>
      <c r="L6" s="420">
        <v>38342</v>
      </c>
      <c r="M6" s="427"/>
      <c r="N6" s="427"/>
      <c r="O6" s="363"/>
      <c r="P6" s="392" t="s">
        <v>529</v>
      </c>
      <c r="Q6" s="83"/>
      <c r="R6" s="83"/>
      <c r="S6" s="83"/>
      <c r="T6" s="80"/>
    </row>
    <row r="7" spans="1:20" s="5" customFormat="1">
      <c r="A7" s="396">
        <f>'1-συμβολαια'!A8</f>
        <v>0</v>
      </c>
      <c r="B7" s="80" t="str">
        <f>'1-συμβολαια'!C8</f>
        <v>υποθήκης 8.742κ ΕΞΑΛΕΙΨΗ</v>
      </c>
      <c r="C7" s="422">
        <f>'1-συμβολαια'!D8</f>
        <v>0</v>
      </c>
      <c r="D7" s="422"/>
      <c r="E7" s="422"/>
      <c r="F7" s="422"/>
      <c r="G7" s="422"/>
      <c r="H7" s="422"/>
      <c r="I7" s="422"/>
      <c r="J7" s="422"/>
      <c r="K7" s="422">
        <f t="shared" si="0"/>
        <v>0</v>
      </c>
      <c r="L7" s="80"/>
      <c r="M7" s="80"/>
      <c r="N7" s="80"/>
      <c r="O7" s="80"/>
      <c r="P7" s="80"/>
      <c r="Q7" s="80"/>
      <c r="R7" s="80"/>
      <c r="S7" s="80"/>
      <c r="T7" s="80"/>
    </row>
    <row r="8" spans="1:20" s="5" customFormat="1">
      <c r="A8" s="396">
        <f>'1-συμβολαια'!A9</f>
        <v>0</v>
      </c>
      <c r="B8" s="80" t="str">
        <f>'1-συμβολαια'!C9</f>
        <v>τόκοι δανείου [προυπολογιζόμενοι VS πληρωμένοι]</v>
      </c>
      <c r="C8" s="422">
        <f>'1-συμβολαια'!D9</f>
        <v>22.22</v>
      </c>
      <c r="D8" s="422"/>
      <c r="E8" s="422"/>
      <c r="F8" s="422"/>
      <c r="G8" s="422"/>
      <c r="H8" s="422"/>
      <c r="I8" s="422"/>
      <c r="J8" s="422"/>
      <c r="K8" s="422">
        <f t="shared" si="0"/>
        <v>0</v>
      </c>
      <c r="L8" s="80"/>
      <c r="M8" s="80"/>
      <c r="N8" s="80"/>
      <c r="O8" s="80"/>
      <c r="P8" s="80"/>
      <c r="Q8" s="80"/>
      <c r="R8" s="80"/>
      <c r="S8" s="80"/>
      <c r="T8" s="80"/>
    </row>
    <row r="9" spans="1:20">
      <c r="A9" s="502" t="str">
        <f>'1-συμβολαια'!A10</f>
        <v>σύνολο</v>
      </c>
      <c r="B9" s="503"/>
      <c r="C9" s="504"/>
      <c r="D9" s="363">
        <f t="shared" ref="D9:K9" si="1">SUM(D2:D8)</f>
        <v>1</v>
      </c>
      <c r="E9" s="363">
        <f t="shared" si="1"/>
        <v>0</v>
      </c>
      <c r="F9" s="363">
        <f t="shared" si="1"/>
        <v>0</v>
      </c>
      <c r="G9" s="363">
        <f t="shared" si="1"/>
        <v>0</v>
      </c>
      <c r="H9" s="363">
        <f t="shared" si="1"/>
        <v>0</v>
      </c>
      <c r="I9" s="363">
        <f t="shared" si="1"/>
        <v>0</v>
      </c>
      <c r="J9" s="363">
        <f t="shared" si="1"/>
        <v>0</v>
      </c>
      <c r="K9" s="363">
        <f t="shared" si="1"/>
        <v>1</v>
      </c>
    </row>
    <row r="10" spans="1:20">
      <c r="J10" s="2"/>
    </row>
    <row r="11" spans="1:20">
      <c r="I11" s="5"/>
    </row>
    <row r="12" spans="1:20">
      <c r="J12" s="2"/>
    </row>
    <row r="13" spans="1:20">
      <c r="H13" s="201"/>
    </row>
    <row r="14" spans="1:20">
      <c r="J14" s="2"/>
    </row>
    <row r="15" spans="1:20">
      <c r="E15" s="145"/>
      <c r="J15" s="2"/>
    </row>
    <row r="16" spans="1:20">
      <c r="E16" s="6"/>
      <c r="J16" s="2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D21" s="5"/>
    </row>
    <row r="22" spans="3:11">
      <c r="D22" s="5"/>
    </row>
    <row r="23" spans="3:11">
      <c r="D23" s="5"/>
    </row>
    <row r="24" spans="3:11">
      <c r="D24" s="5"/>
    </row>
    <row r="25" spans="3:11">
      <c r="D25" s="5"/>
    </row>
    <row r="26" spans="3:11">
      <c r="D26" s="5"/>
    </row>
    <row r="27" spans="3:11">
      <c r="D27" s="5"/>
    </row>
  </sheetData>
  <mergeCells count="3">
    <mergeCell ref="A9:C9"/>
    <mergeCell ref="L1:O1"/>
    <mergeCell ref="P1:T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5"/>
  <sheetViews>
    <sheetView workbookViewId="0">
      <pane ySplit="2" topLeftCell="A3" activePane="bottomLeft" state="frozen"/>
      <selection pane="bottomLeft" activeCell="H31" sqref="H31"/>
    </sheetView>
  </sheetViews>
  <sheetFormatPr defaultRowHeight="11.25"/>
  <cols>
    <col min="1" max="1" width="7" style="8" customWidth="1"/>
    <col min="2" max="2" width="43.28515625" style="101" customWidth="1"/>
    <col min="3" max="3" width="12.42578125" style="2" customWidth="1"/>
    <col min="4" max="4" width="7.85546875" style="8" customWidth="1"/>
    <col min="5" max="5" width="8.140625" style="2" bestFit="1" customWidth="1"/>
    <col min="6" max="6" width="11.28515625" style="2" bestFit="1" customWidth="1"/>
    <col min="7" max="7" width="10.28515625" style="2" bestFit="1" customWidth="1"/>
    <col min="8" max="8" width="10.28515625" style="8" bestFit="1" customWidth="1"/>
    <col min="9" max="9" width="10" style="8" bestFit="1" customWidth="1"/>
    <col min="10" max="11" width="8.140625" style="8" bestFit="1" customWidth="1"/>
    <col min="12" max="12" width="8.140625" style="2" bestFit="1" customWidth="1"/>
    <col min="13" max="13" width="10.28515625" style="2" bestFit="1" customWidth="1"/>
    <col min="14" max="15" width="9.42578125" style="2" bestFit="1" customWidth="1"/>
    <col min="16" max="16" width="7" style="89" customWidth="1"/>
    <col min="17" max="18" width="8" style="89" customWidth="1"/>
    <col min="19" max="19" width="12.85546875" style="89" customWidth="1"/>
    <col min="20" max="20" width="8" style="89" customWidth="1"/>
    <col min="21" max="21" width="17.5703125" style="89" customWidth="1"/>
    <col min="22" max="22" width="16.42578125" style="89" customWidth="1"/>
    <col min="23" max="23" width="27.5703125" style="89" bestFit="1" customWidth="1"/>
    <col min="24" max="24" width="8" style="89" customWidth="1"/>
    <col min="25" max="25" width="18.7109375" style="89" customWidth="1"/>
    <col min="26" max="26" width="8" style="8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7" t="s">
        <v>1</v>
      </c>
      <c r="B1" s="519" t="s">
        <v>0</v>
      </c>
      <c r="C1" s="521" t="s">
        <v>7</v>
      </c>
      <c r="D1" s="515" t="s">
        <v>371</v>
      </c>
      <c r="E1" s="516"/>
      <c r="F1" s="516"/>
      <c r="G1" s="516"/>
      <c r="H1" s="516"/>
      <c r="I1" s="516"/>
      <c r="J1" s="516"/>
      <c r="K1" s="516"/>
      <c r="L1" s="516"/>
      <c r="M1" s="523" t="s">
        <v>94</v>
      </c>
      <c r="N1" s="524"/>
      <c r="O1" s="525" t="s">
        <v>254</v>
      </c>
      <c r="P1" s="509" t="s">
        <v>86</v>
      </c>
      <c r="Q1" s="510"/>
      <c r="R1" s="510"/>
      <c r="S1" s="510"/>
      <c r="T1" s="510"/>
      <c r="U1" s="510"/>
      <c r="V1" s="510"/>
      <c r="W1" s="510"/>
      <c r="X1" s="510"/>
      <c r="Y1" s="510"/>
      <c r="Z1" s="511"/>
    </row>
    <row r="2" spans="1:26" s="12" customFormat="1" ht="24" customHeight="1" thickBot="1">
      <c r="A2" s="518"/>
      <c r="B2" s="520"/>
      <c r="C2" s="522"/>
      <c r="D2" s="66" t="s">
        <v>79</v>
      </c>
      <c r="E2" s="66" t="s">
        <v>80</v>
      </c>
      <c r="F2" s="66" t="s">
        <v>372</v>
      </c>
      <c r="G2" s="66" t="s">
        <v>373</v>
      </c>
      <c r="H2" s="66" t="s">
        <v>23</v>
      </c>
      <c r="I2" s="262" t="s">
        <v>361</v>
      </c>
      <c r="J2" s="262" t="s">
        <v>362</v>
      </c>
      <c r="K2" s="262" t="s">
        <v>385</v>
      </c>
      <c r="L2" s="263" t="s">
        <v>364</v>
      </c>
      <c r="M2" s="265" t="s">
        <v>386</v>
      </c>
      <c r="N2" s="264" t="s">
        <v>387</v>
      </c>
      <c r="O2" s="526"/>
      <c r="P2" s="512"/>
      <c r="Q2" s="513"/>
      <c r="R2" s="513"/>
      <c r="S2" s="513"/>
      <c r="T2" s="513"/>
      <c r="U2" s="513"/>
      <c r="V2" s="513"/>
      <c r="W2" s="513"/>
      <c r="X2" s="513"/>
      <c r="Y2" s="513"/>
      <c r="Z2" s="514"/>
    </row>
    <row r="3" spans="1:26" s="5" customFormat="1">
      <c r="A3" s="393" t="str">
        <f>'1-συμβολαια'!A3</f>
        <v>3ο</v>
      </c>
      <c r="B3" s="397" t="str">
        <f>'1-συμβολαια'!C3</f>
        <v>δανείου 8.199κ ΕΞΟΦΛΗΣΗ</v>
      </c>
      <c r="C3" s="399">
        <f>'1-συμβολαια'!D3</f>
        <v>0</v>
      </c>
      <c r="D3" s="389">
        <v>8.8000000000000007</v>
      </c>
      <c r="E3" s="389"/>
      <c r="F3" s="389"/>
      <c r="G3" s="389"/>
      <c r="H3" s="389">
        <f t="shared" ref="H3:H9" si="0">D3+E3+F3+G3</f>
        <v>8.8000000000000007</v>
      </c>
      <c r="I3" s="390">
        <f t="shared" ref="I3:I9" si="1">(F3+G3)*9%</f>
        <v>0</v>
      </c>
      <c r="J3" s="390">
        <f t="shared" ref="J3:J9" si="2">(D3+E3)*5%</f>
        <v>0.44000000000000006</v>
      </c>
      <c r="K3" s="390">
        <f t="shared" ref="K3:K9" si="3">H3*5%</f>
        <v>0.44000000000000006</v>
      </c>
      <c r="L3" s="399">
        <f t="shared" ref="L3:L9" si="4">H3*1%</f>
        <v>8.8000000000000009E-2</v>
      </c>
      <c r="M3" s="399">
        <f t="shared" ref="M3:M9" si="5">H3-O3</f>
        <v>7.8320000000000007</v>
      </c>
      <c r="N3" s="399">
        <f t="shared" ref="N3:N9" si="6">D3+E3</f>
        <v>8.8000000000000007</v>
      </c>
      <c r="O3" s="399">
        <f t="shared" ref="O3:O9" si="7">I3+J3+K3+L3</f>
        <v>0.96800000000000008</v>
      </c>
      <c r="P3" s="400"/>
      <c r="Q3" s="400"/>
      <c r="R3" s="400"/>
      <c r="S3" s="400"/>
      <c r="T3" s="400"/>
      <c r="U3" s="400"/>
      <c r="V3" s="400"/>
      <c r="W3" s="322"/>
      <c r="X3" s="322"/>
      <c r="Y3" s="322"/>
      <c r="Z3" s="322"/>
    </row>
    <row r="4" spans="1:26" s="5" customFormat="1">
      <c r="A4" s="393">
        <f>'1-συμβολαια'!A4</f>
        <v>0</v>
      </c>
      <c r="B4" s="397" t="str">
        <f>'1-συμβολαια'!C4</f>
        <v>υποθήκης 8.199κ ΕΞΑΛΕΙΨΗ</v>
      </c>
      <c r="C4" s="399">
        <f>'1-συμβολαια'!D4</f>
        <v>0</v>
      </c>
      <c r="D4" s="389">
        <v>8.8000000000000007</v>
      </c>
      <c r="E4" s="389"/>
      <c r="F4" s="389"/>
      <c r="G4" s="389"/>
      <c r="H4" s="389">
        <f t="shared" si="0"/>
        <v>8.8000000000000007</v>
      </c>
      <c r="I4" s="390">
        <f t="shared" si="1"/>
        <v>0</v>
      </c>
      <c r="J4" s="390">
        <f t="shared" si="2"/>
        <v>0.44000000000000006</v>
      </c>
      <c r="K4" s="390">
        <f t="shared" si="3"/>
        <v>0.44000000000000006</v>
      </c>
      <c r="L4" s="399">
        <f t="shared" si="4"/>
        <v>8.8000000000000009E-2</v>
      </c>
      <c r="M4" s="399">
        <f t="shared" si="5"/>
        <v>7.8320000000000007</v>
      </c>
      <c r="N4" s="399">
        <f t="shared" si="6"/>
        <v>8.8000000000000007</v>
      </c>
      <c r="O4" s="399">
        <f t="shared" si="7"/>
        <v>0.96800000000000008</v>
      </c>
      <c r="P4" s="400"/>
      <c r="Q4" s="400"/>
      <c r="R4" s="400"/>
      <c r="S4" s="400"/>
      <c r="T4" s="400"/>
      <c r="U4" s="400"/>
      <c r="V4" s="400"/>
      <c r="W4" s="322"/>
      <c r="X4" s="322"/>
      <c r="Y4" s="322"/>
      <c r="Z4" s="322"/>
    </row>
    <row r="5" spans="1:26" s="5" customFormat="1">
      <c r="A5" s="393">
        <f>'1-συμβολαια'!A5</f>
        <v>0</v>
      </c>
      <c r="B5" s="397" t="str">
        <f>'1-συμβολαια'!C5</f>
        <v>τόκοι δανείου [προυπολογιζόμενοι VS πληρωμένοι]</v>
      </c>
      <c r="C5" s="399">
        <f>'1-συμβολαια'!D5</f>
        <v>111.11</v>
      </c>
      <c r="D5" s="389">
        <v>8.8000000000000007</v>
      </c>
      <c r="E5" s="389">
        <v>2.93</v>
      </c>
      <c r="F5" s="389">
        <v>10.56</v>
      </c>
      <c r="G5" s="389">
        <f t="shared" ref="G5:G9" si="8">(C5-10.56)*1.2%</f>
        <v>1.2065999999999999</v>
      </c>
      <c r="H5" s="389">
        <f t="shared" si="0"/>
        <v>23.496600000000001</v>
      </c>
      <c r="I5" s="390">
        <f t="shared" si="1"/>
        <v>1.058994</v>
      </c>
      <c r="J5" s="390">
        <f t="shared" si="2"/>
        <v>0.58650000000000002</v>
      </c>
      <c r="K5" s="390">
        <f t="shared" si="3"/>
        <v>1.17483</v>
      </c>
      <c r="L5" s="399">
        <f t="shared" si="4"/>
        <v>0.23496600000000001</v>
      </c>
      <c r="M5" s="399">
        <f t="shared" si="5"/>
        <v>20.441310000000001</v>
      </c>
      <c r="N5" s="399">
        <f t="shared" si="6"/>
        <v>11.73</v>
      </c>
      <c r="O5" s="399">
        <f t="shared" si="7"/>
        <v>3.0552900000000003</v>
      </c>
      <c r="P5" s="400"/>
      <c r="Q5" s="400" t="s">
        <v>397</v>
      </c>
      <c r="R5" s="400" t="s">
        <v>398</v>
      </c>
      <c r="S5" s="400" t="s">
        <v>399</v>
      </c>
      <c r="T5" s="400"/>
      <c r="U5" s="400"/>
      <c r="V5" s="400"/>
      <c r="W5" s="322"/>
      <c r="X5" s="322"/>
      <c r="Y5" s="322"/>
      <c r="Z5" s="322"/>
    </row>
    <row r="6" spans="1:26" s="5" customFormat="1">
      <c r="A6" s="14"/>
      <c r="B6" s="100"/>
      <c r="C6" s="42"/>
      <c r="D6" s="18"/>
      <c r="E6" s="18"/>
      <c r="F6" s="18"/>
      <c r="G6" s="18"/>
      <c r="H6" s="18"/>
      <c r="I6" s="17"/>
      <c r="J6" s="17"/>
      <c r="K6" s="17"/>
      <c r="L6" s="42"/>
      <c r="M6" s="42"/>
      <c r="N6" s="42"/>
      <c r="O6" s="42"/>
      <c r="P6" s="162"/>
      <c r="Q6" s="162"/>
      <c r="R6" s="162"/>
      <c r="S6" s="162"/>
      <c r="T6" s="162"/>
      <c r="U6" s="162"/>
      <c r="V6" s="162"/>
      <c r="W6" s="88"/>
      <c r="X6" s="88"/>
      <c r="Y6" s="88"/>
      <c r="Z6" s="88"/>
    </row>
    <row r="7" spans="1:26" s="5" customFormat="1">
      <c r="A7" s="393" t="str">
        <f>'1-συμβολαια'!A7</f>
        <v>4ο</v>
      </c>
      <c r="B7" s="397" t="str">
        <f>'1-συμβολαια'!C7</f>
        <v>δανείου 8.742κ ΕΞΟΦΛΗΣΗ</v>
      </c>
      <c r="C7" s="399">
        <f>'1-συμβολαια'!D7</f>
        <v>0</v>
      </c>
      <c r="D7" s="389">
        <v>8.8000000000000007</v>
      </c>
      <c r="E7" s="389"/>
      <c r="F7" s="389"/>
      <c r="G7" s="389"/>
      <c r="H7" s="389">
        <f t="shared" si="0"/>
        <v>8.8000000000000007</v>
      </c>
      <c r="I7" s="390">
        <f t="shared" si="1"/>
        <v>0</v>
      </c>
      <c r="J7" s="390">
        <f t="shared" si="2"/>
        <v>0.44000000000000006</v>
      </c>
      <c r="K7" s="390">
        <f t="shared" si="3"/>
        <v>0.44000000000000006</v>
      </c>
      <c r="L7" s="399">
        <f t="shared" si="4"/>
        <v>8.8000000000000009E-2</v>
      </c>
      <c r="M7" s="399">
        <f t="shared" si="5"/>
        <v>7.8320000000000007</v>
      </c>
      <c r="N7" s="399">
        <f t="shared" si="6"/>
        <v>8.8000000000000007</v>
      </c>
      <c r="O7" s="399">
        <f t="shared" si="7"/>
        <v>0.96800000000000008</v>
      </c>
      <c r="P7" s="400"/>
      <c r="Q7" s="400"/>
      <c r="R7" s="400"/>
      <c r="S7" s="400"/>
      <c r="T7" s="400"/>
      <c r="U7" s="400"/>
      <c r="V7" s="400"/>
      <c r="W7" s="322"/>
      <c r="X7" s="322"/>
      <c r="Y7" s="322"/>
      <c r="Z7" s="322"/>
    </row>
    <row r="8" spans="1:26" s="5" customFormat="1">
      <c r="A8" s="393">
        <f>'1-συμβολαια'!A8</f>
        <v>0</v>
      </c>
      <c r="B8" s="397" t="str">
        <f>'1-συμβολαια'!C8</f>
        <v>υποθήκης 8.742κ ΕΞΑΛΕΙΨΗ</v>
      </c>
      <c r="C8" s="399">
        <f>'1-συμβολαια'!D8</f>
        <v>0</v>
      </c>
      <c r="D8" s="389">
        <v>8.8000000000000007</v>
      </c>
      <c r="E8" s="389"/>
      <c r="F8" s="389"/>
      <c r="G8" s="389"/>
      <c r="H8" s="389">
        <f t="shared" si="0"/>
        <v>8.8000000000000007</v>
      </c>
      <c r="I8" s="390">
        <f t="shared" si="1"/>
        <v>0</v>
      </c>
      <c r="J8" s="390">
        <f t="shared" si="2"/>
        <v>0.44000000000000006</v>
      </c>
      <c r="K8" s="390">
        <f t="shared" si="3"/>
        <v>0.44000000000000006</v>
      </c>
      <c r="L8" s="399">
        <f t="shared" si="4"/>
        <v>8.8000000000000009E-2</v>
      </c>
      <c r="M8" s="399">
        <f t="shared" si="5"/>
        <v>7.8320000000000007</v>
      </c>
      <c r="N8" s="399">
        <f t="shared" si="6"/>
        <v>8.8000000000000007</v>
      </c>
      <c r="O8" s="399">
        <f t="shared" si="7"/>
        <v>0.96800000000000008</v>
      </c>
      <c r="P8" s="400"/>
      <c r="Q8" s="400"/>
      <c r="R8" s="400"/>
      <c r="S8" s="400"/>
      <c r="T8" s="400"/>
      <c r="U8" s="400"/>
      <c r="V8" s="400"/>
      <c r="W8" s="322"/>
      <c r="X8" s="322"/>
      <c r="Y8" s="322"/>
      <c r="Z8" s="322"/>
    </row>
    <row r="9" spans="1:26" s="5" customFormat="1">
      <c r="A9" s="393">
        <f>'1-συμβολαια'!A9</f>
        <v>0</v>
      </c>
      <c r="B9" s="397" t="str">
        <f>'1-συμβολαια'!C9</f>
        <v>τόκοι δανείου [προυπολογιζόμενοι VS πληρωμένοι]</v>
      </c>
      <c r="C9" s="399">
        <f>'1-συμβολαια'!D9</f>
        <v>22.22</v>
      </c>
      <c r="D9" s="389">
        <v>8.8000000000000007</v>
      </c>
      <c r="E9" s="389">
        <v>2.93</v>
      </c>
      <c r="F9" s="389">
        <v>10.56</v>
      </c>
      <c r="G9" s="389">
        <f t="shared" si="8"/>
        <v>0.13991999999999999</v>
      </c>
      <c r="H9" s="389">
        <f t="shared" si="0"/>
        <v>22.429919999999999</v>
      </c>
      <c r="I9" s="390">
        <f t="shared" si="1"/>
        <v>0.96299279999999998</v>
      </c>
      <c r="J9" s="390">
        <f t="shared" si="2"/>
        <v>0.58650000000000002</v>
      </c>
      <c r="K9" s="390">
        <f t="shared" si="3"/>
        <v>1.121496</v>
      </c>
      <c r="L9" s="399">
        <f t="shared" si="4"/>
        <v>0.2242992</v>
      </c>
      <c r="M9" s="399">
        <f t="shared" si="5"/>
        <v>19.534631999999998</v>
      </c>
      <c r="N9" s="399">
        <f t="shared" si="6"/>
        <v>11.73</v>
      </c>
      <c r="O9" s="399">
        <f t="shared" si="7"/>
        <v>2.8952879999999999</v>
      </c>
      <c r="P9" s="400"/>
      <c r="Q9" s="400" t="s">
        <v>397</v>
      </c>
      <c r="R9" s="400" t="s">
        <v>398</v>
      </c>
      <c r="S9" s="400" t="s">
        <v>399</v>
      </c>
      <c r="T9" s="400"/>
      <c r="U9" s="400"/>
      <c r="V9" s="400"/>
      <c r="W9" s="322"/>
      <c r="X9" s="322"/>
      <c r="Y9" s="322"/>
      <c r="Z9" s="322"/>
    </row>
    <row r="10" spans="1:26">
      <c r="A10" s="490" t="s">
        <v>56</v>
      </c>
      <c r="B10" s="491"/>
      <c r="C10" s="491"/>
      <c r="D10" s="44">
        <f t="shared" ref="D10:O10" si="9">SUM(D3:D9)</f>
        <v>52.8</v>
      </c>
      <c r="E10" s="44">
        <f t="shared" si="9"/>
        <v>5.86</v>
      </c>
      <c r="F10" s="44">
        <f t="shared" si="9"/>
        <v>21.12</v>
      </c>
      <c r="G10" s="44">
        <f t="shared" si="9"/>
        <v>1.3465199999999999</v>
      </c>
      <c r="H10" s="44">
        <f t="shared" si="9"/>
        <v>81.126519999999999</v>
      </c>
      <c r="I10" s="44">
        <f t="shared" si="9"/>
        <v>2.0219868000000001</v>
      </c>
      <c r="J10" s="44">
        <f t="shared" si="9"/>
        <v>2.9330000000000003</v>
      </c>
      <c r="K10" s="44">
        <f t="shared" si="9"/>
        <v>4.0563260000000003</v>
      </c>
      <c r="L10" s="44">
        <f t="shared" si="9"/>
        <v>0.81126520000000013</v>
      </c>
      <c r="M10" s="44">
        <f t="shared" si="9"/>
        <v>71.303942000000006</v>
      </c>
      <c r="N10" s="44">
        <f t="shared" si="9"/>
        <v>58.660000000000011</v>
      </c>
      <c r="O10" s="44">
        <f t="shared" si="9"/>
        <v>9.822578</v>
      </c>
    </row>
    <row r="11" spans="1:26">
      <c r="J11" s="343"/>
      <c r="K11" s="214"/>
      <c r="L11" s="8"/>
      <c r="P11" s="199" t="s">
        <v>388</v>
      </c>
      <c r="Q11" s="163"/>
      <c r="R11" s="163"/>
      <c r="S11" s="163"/>
      <c r="T11" s="163"/>
      <c r="U11" s="163"/>
      <c r="V11" s="163"/>
      <c r="W11" s="163"/>
      <c r="X11" s="163"/>
      <c r="Y11" s="163"/>
    </row>
    <row r="12" spans="1:26">
      <c r="I12" s="214"/>
      <c r="J12" s="214"/>
      <c r="K12" s="214"/>
      <c r="L12" s="8"/>
      <c r="P12" s="173"/>
      <c r="Q12" s="199" t="s">
        <v>389</v>
      </c>
      <c r="R12" s="163"/>
      <c r="S12" s="163"/>
      <c r="T12" s="163"/>
      <c r="U12" s="163"/>
      <c r="V12" s="163"/>
      <c r="W12" s="163"/>
      <c r="X12" s="163"/>
      <c r="Y12" s="173"/>
    </row>
    <row r="13" spans="1:26">
      <c r="P13" s="173"/>
      <c r="Q13" s="173"/>
      <c r="R13" s="163" t="s">
        <v>390</v>
      </c>
      <c r="S13" s="173"/>
      <c r="T13" s="173"/>
      <c r="U13" s="173"/>
      <c r="V13" s="173"/>
      <c r="W13" s="173"/>
      <c r="X13" s="173"/>
      <c r="Y13" s="173"/>
    </row>
    <row r="14" spans="1:26">
      <c r="P14" s="173"/>
      <c r="Q14" s="173"/>
      <c r="R14" s="173"/>
      <c r="S14" s="199" t="s">
        <v>391</v>
      </c>
      <c r="T14" s="173"/>
      <c r="U14" s="173"/>
      <c r="V14" s="173"/>
      <c r="W14" s="173"/>
      <c r="X14" s="173"/>
      <c r="Y14" s="173"/>
    </row>
    <row r="15" spans="1:26">
      <c r="P15" s="173"/>
      <c r="Q15" s="173"/>
      <c r="R15" s="173"/>
      <c r="S15" s="173"/>
      <c r="T15" s="163" t="s">
        <v>392</v>
      </c>
      <c r="U15" s="173"/>
      <c r="V15" s="173"/>
      <c r="W15" s="173"/>
      <c r="X15" s="173"/>
      <c r="Y15" s="173"/>
    </row>
    <row r="16" spans="1:26">
      <c r="P16" s="173"/>
      <c r="Q16" s="173"/>
      <c r="R16" s="163"/>
      <c r="S16" s="163"/>
      <c r="T16" s="173"/>
      <c r="U16" s="199" t="s">
        <v>393</v>
      </c>
      <c r="V16" s="173"/>
      <c r="W16" s="163"/>
      <c r="X16" s="163"/>
      <c r="Y16" s="163"/>
      <c r="Z16" s="163"/>
    </row>
    <row r="17" spans="2:26">
      <c r="P17" s="173"/>
      <c r="Q17" s="173"/>
      <c r="R17" s="163"/>
      <c r="S17" s="163"/>
      <c r="T17" s="173"/>
      <c r="U17" s="173"/>
      <c r="V17" s="163" t="s">
        <v>394</v>
      </c>
      <c r="W17" s="163"/>
      <c r="X17" s="163"/>
      <c r="Y17" s="163"/>
      <c r="Z17" s="173"/>
    </row>
    <row r="18" spans="2:26" ht="15.75">
      <c r="B18" s="344" t="s">
        <v>498</v>
      </c>
      <c r="C18" s="461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  <c r="P18" s="345"/>
      <c r="Q18" s="346"/>
      <c r="R18" s="5"/>
      <c r="S18" s="3"/>
      <c r="T18" s="347"/>
      <c r="U18" s="173"/>
      <c r="V18" s="173"/>
      <c r="W18" s="173"/>
      <c r="X18" s="173"/>
      <c r="Y18" s="173"/>
      <c r="Z18" s="173"/>
    </row>
    <row r="19" spans="2:26" ht="15.75">
      <c r="B19" s="176"/>
      <c r="C19" s="268" t="s">
        <v>464</v>
      </c>
      <c r="D19" s="348"/>
      <c r="E19" s="348"/>
      <c r="F19" s="348"/>
      <c r="G19" s="349"/>
      <c r="H19" s="349"/>
      <c r="I19" s="349"/>
      <c r="J19" s="349"/>
      <c r="K19" s="349"/>
      <c r="L19" s="349"/>
      <c r="M19" s="349"/>
      <c r="N19" s="349"/>
      <c r="P19" s="214"/>
      <c r="Q19" s="343"/>
      <c r="R19" s="3"/>
      <c r="S19" s="3"/>
      <c r="T19" s="347"/>
    </row>
    <row r="20" spans="2:26" ht="15.75">
      <c r="B20" s="350"/>
      <c r="C20" s="351"/>
      <c r="D20" s="352" t="s">
        <v>395</v>
      </c>
      <c r="E20" s="352"/>
      <c r="F20" s="352"/>
      <c r="G20" s="352"/>
      <c r="H20" s="353"/>
      <c r="I20" s="353"/>
      <c r="J20" s="353"/>
      <c r="K20" s="353"/>
      <c r="L20" s="353"/>
      <c r="M20" s="353"/>
      <c r="O20" s="354"/>
      <c r="P20" s="8"/>
      <c r="Q20" s="4"/>
      <c r="R20" s="5"/>
      <c r="S20" s="3"/>
      <c r="T20" s="5"/>
    </row>
    <row r="21" spans="2:26" ht="15.75">
      <c r="B21" s="350"/>
      <c r="C21" s="351"/>
      <c r="D21" s="351"/>
      <c r="E21" s="351"/>
      <c r="F21" s="351"/>
      <c r="G21" s="351"/>
      <c r="H21" s="351"/>
      <c r="I21" s="355"/>
      <c r="J21" s="355"/>
      <c r="K21" s="355"/>
      <c r="L21" s="355"/>
      <c r="M21" s="67"/>
      <c r="O21" s="354"/>
      <c r="P21" s="8"/>
      <c r="Q21" s="4"/>
      <c r="R21" s="3"/>
      <c r="S21" s="3"/>
      <c r="T21" s="3"/>
    </row>
    <row r="22" spans="2:26" ht="15.75">
      <c r="B22" s="350"/>
      <c r="C22" s="462" t="s">
        <v>61</v>
      </c>
      <c r="D22" s="272"/>
      <c r="E22" s="349"/>
      <c r="F22" s="349"/>
      <c r="G22" s="355"/>
      <c r="H22" s="355"/>
      <c r="I22" s="355"/>
      <c r="J22" s="356"/>
      <c r="K22" s="351"/>
      <c r="L22" s="351"/>
      <c r="M22" s="355"/>
      <c r="O22" s="354"/>
      <c r="P22" s="8"/>
      <c r="Q22" s="4"/>
      <c r="R22" s="5"/>
      <c r="S22" s="5"/>
      <c r="T22" s="5"/>
    </row>
    <row r="23" spans="2:26" ht="15.75">
      <c r="B23" s="350"/>
      <c r="C23" s="351"/>
      <c r="D23" s="266" t="s">
        <v>465</v>
      </c>
      <c r="E23" s="266"/>
      <c r="F23" s="266"/>
      <c r="G23" s="357"/>
      <c r="H23" s="357"/>
      <c r="I23" s="357"/>
      <c r="J23" s="357"/>
      <c r="K23" s="357"/>
      <c r="L23" s="357"/>
      <c r="M23" s="349"/>
      <c r="O23" s="354"/>
      <c r="P23" s="8"/>
      <c r="Q23" s="4"/>
      <c r="R23" s="5"/>
      <c r="S23" s="5"/>
      <c r="T23" s="5"/>
    </row>
    <row r="24" spans="2:26" ht="15">
      <c r="B24" s="350"/>
      <c r="C24" s="351"/>
      <c r="D24" s="267" t="s">
        <v>466</v>
      </c>
      <c r="E24" s="267"/>
      <c r="F24" s="267"/>
      <c r="G24" s="267"/>
      <c r="H24" s="357"/>
      <c r="I24" s="357"/>
      <c r="J24" s="357"/>
      <c r="K24" s="357"/>
      <c r="L24" s="357"/>
      <c r="M24" s="357"/>
      <c r="O24" s="354"/>
      <c r="P24" s="8"/>
      <c r="Q24" s="4"/>
      <c r="R24" s="5"/>
      <c r="S24" s="5"/>
      <c r="T24" s="5"/>
      <c r="U24" s="3"/>
      <c r="V24" s="3"/>
      <c r="W24" s="3"/>
      <c r="X24" s="3"/>
    </row>
    <row r="25" spans="2:26" ht="15.75">
      <c r="B25" s="350"/>
      <c r="C25" s="351"/>
      <c r="D25" s="268" t="s">
        <v>396</v>
      </c>
      <c r="E25" s="355"/>
      <c r="F25" s="355"/>
      <c r="G25" s="355"/>
      <c r="H25" s="355"/>
      <c r="I25" s="351"/>
      <c r="J25" s="355"/>
      <c r="K25" s="355"/>
      <c r="L25" s="355"/>
      <c r="M25" s="358"/>
      <c r="O25" s="354"/>
      <c r="P25" s="8"/>
      <c r="Q25" s="4"/>
      <c r="R25" s="5"/>
      <c r="S25" s="5"/>
      <c r="T25" s="5"/>
      <c r="U25" s="3"/>
      <c r="V25" s="3"/>
      <c r="W25" s="3"/>
      <c r="X25" s="3"/>
    </row>
    <row r="26" spans="2:26" ht="15">
      <c r="B26" s="350"/>
      <c r="C26" s="351"/>
      <c r="D26" s="351"/>
      <c r="E26" s="351"/>
      <c r="F26" s="351"/>
      <c r="G26" s="351"/>
      <c r="H26" s="351"/>
      <c r="I26" s="351"/>
      <c r="J26" s="351"/>
      <c r="K26" s="351"/>
      <c r="L26" s="351"/>
      <c r="M26" s="351"/>
      <c r="P26" s="5"/>
      <c r="Q26" s="5"/>
      <c r="R26" s="5"/>
      <c r="S26" s="5"/>
      <c r="T26" s="5"/>
      <c r="U26" s="3"/>
      <c r="V26" s="3"/>
      <c r="W26" s="3"/>
      <c r="X26" s="3"/>
    </row>
    <row r="27" spans="2:26">
      <c r="P27" s="5"/>
      <c r="Q27" s="5"/>
      <c r="R27" s="5"/>
      <c r="S27" s="5"/>
      <c r="T27" s="5"/>
    </row>
    <row r="28" spans="2:26">
      <c r="P28" s="5"/>
      <c r="Q28" s="5"/>
      <c r="R28" s="5"/>
      <c r="S28" s="5"/>
      <c r="T28" s="5"/>
    </row>
    <row r="29" spans="2:26" ht="15">
      <c r="P29" s="4"/>
      <c r="Q29" s="359"/>
      <c r="R29" s="5"/>
      <c r="S29" s="5"/>
      <c r="T29" s="5"/>
    </row>
    <row r="30" spans="2:26" ht="15">
      <c r="D30" s="2"/>
      <c r="P30" s="2"/>
      <c r="Q30" s="360"/>
      <c r="R30" s="3"/>
      <c r="S30" s="5"/>
      <c r="T30" s="5"/>
    </row>
    <row r="31" spans="2:26" ht="15">
      <c r="P31" s="8"/>
      <c r="Q31" s="270"/>
      <c r="R31" s="360"/>
      <c r="S31" s="3"/>
      <c r="T31" s="3"/>
    </row>
    <row r="32" spans="2:26">
      <c r="B32" s="167"/>
      <c r="C32" s="4"/>
      <c r="D32" s="64"/>
      <c r="E32" s="4"/>
      <c r="F32" s="4"/>
      <c r="G32" s="4"/>
      <c r="H32" s="64"/>
      <c r="I32" s="64"/>
      <c r="J32" s="64"/>
      <c r="K32" s="64"/>
      <c r="O32" s="8"/>
      <c r="P32" s="5"/>
      <c r="Q32" s="5"/>
      <c r="R32" s="5"/>
      <c r="S32" s="5"/>
    </row>
    <row r="33" spans="2:19">
      <c r="B33" s="102"/>
      <c r="C33" s="4"/>
      <c r="D33" s="64"/>
      <c r="E33" s="4"/>
      <c r="F33" s="4"/>
      <c r="G33" s="4"/>
      <c r="H33" s="64"/>
      <c r="I33" s="64"/>
      <c r="J33" s="64"/>
      <c r="K33" s="64"/>
      <c r="O33" s="8"/>
      <c r="P33" s="5"/>
      <c r="Q33" s="5"/>
      <c r="R33" s="5"/>
      <c r="S33" s="5"/>
    </row>
    <row r="34" spans="2:19">
      <c r="O34" s="8"/>
      <c r="P34" s="5"/>
      <c r="Q34" s="5"/>
      <c r="R34" s="5"/>
      <c r="S34" s="5"/>
    </row>
    <row r="35" spans="2:19">
      <c r="O35" s="8"/>
      <c r="P35" s="5"/>
      <c r="Q35" s="5"/>
      <c r="R35" s="5"/>
      <c r="S35" s="5"/>
    </row>
  </sheetData>
  <mergeCells count="8">
    <mergeCell ref="P1:Z2"/>
    <mergeCell ref="D1:L1"/>
    <mergeCell ref="A10:C10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11.5703125" style="3" bestFit="1" customWidth="1"/>
    <col min="2" max="2" width="65" style="99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9" customWidth="1"/>
    <col min="9" max="12" width="5.5703125" style="89" customWidth="1"/>
    <col min="13" max="13" width="22.28515625" style="89" bestFit="1" customWidth="1"/>
    <col min="14" max="14" width="19.7109375" style="8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5" customFormat="1" ht="15.75" customHeight="1">
      <c r="A1" s="536" t="s">
        <v>1</v>
      </c>
      <c r="B1" s="542" t="s">
        <v>0</v>
      </c>
      <c r="C1" s="544" t="s">
        <v>87</v>
      </c>
      <c r="D1" s="538" t="s">
        <v>3</v>
      </c>
      <c r="E1" s="539"/>
      <c r="F1" s="540" t="s">
        <v>524</v>
      </c>
      <c r="G1" s="541"/>
      <c r="H1" s="527" t="s">
        <v>29</v>
      </c>
      <c r="I1" s="528"/>
      <c r="J1" s="528"/>
      <c r="K1" s="528"/>
      <c r="L1" s="528"/>
      <c r="M1" s="528"/>
      <c r="N1" s="529"/>
    </row>
    <row r="2" spans="1:14" s="9" customFormat="1" ht="16.5" thickBot="1">
      <c r="A2" s="537"/>
      <c r="B2" s="543"/>
      <c r="C2" s="545"/>
      <c r="D2" s="54"/>
      <c r="E2" s="65" t="s">
        <v>9</v>
      </c>
      <c r="F2" s="361"/>
      <c r="G2" s="120" t="s">
        <v>9</v>
      </c>
      <c r="H2" s="530"/>
      <c r="I2" s="531"/>
      <c r="J2" s="531"/>
      <c r="K2" s="531"/>
      <c r="L2" s="531"/>
      <c r="M2" s="531"/>
      <c r="N2" s="532"/>
    </row>
    <row r="3" spans="1:14" s="172" customFormat="1" ht="15">
      <c r="A3" s="406" t="str">
        <f>'1-συμβολαια'!A3</f>
        <v>3ο</v>
      </c>
      <c r="B3" s="401" t="str">
        <f>'1-συμβολαια'!C3</f>
        <v>δανείου 8.199κ ΕΞΟΦΛΗΣΗ</v>
      </c>
      <c r="C3" s="402">
        <f>'1-συμβολαια'!D3</f>
        <v>0</v>
      </c>
      <c r="D3" s="403">
        <v>2</v>
      </c>
      <c r="E3" s="403">
        <v>2</v>
      </c>
      <c r="F3" s="404">
        <f t="shared" ref="F3:F9" si="0">(D3-1)*2.93</f>
        <v>2.93</v>
      </c>
      <c r="G3" s="404">
        <f t="shared" ref="G3:G7" si="1">(E3-1)*2.93</f>
        <v>2.93</v>
      </c>
      <c r="H3" s="400"/>
      <c r="I3" s="400"/>
      <c r="J3" s="400"/>
      <c r="K3" s="405"/>
      <c r="L3" s="405"/>
      <c r="M3" s="405"/>
      <c r="N3" s="405"/>
    </row>
    <row r="4" spans="1:14" s="172" customFormat="1" ht="15">
      <c r="A4" s="406">
        <f>'1-συμβολαια'!A4</f>
        <v>0</v>
      </c>
      <c r="B4" s="401" t="str">
        <f>'1-συμβολαια'!C4</f>
        <v>υποθήκης 8.199κ ΕΞΑΛΕΙΨΗ</v>
      </c>
      <c r="C4" s="402">
        <f>'1-συμβολαια'!D4</f>
        <v>0</v>
      </c>
      <c r="D4" s="403">
        <v>2</v>
      </c>
      <c r="E4" s="403"/>
      <c r="F4" s="404">
        <f t="shared" si="0"/>
        <v>2.93</v>
      </c>
      <c r="G4" s="404"/>
      <c r="H4" s="400" t="s">
        <v>229</v>
      </c>
      <c r="I4" s="400" t="s">
        <v>136</v>
      </c>
      <c r="J4" s="400"/>
      <c r="K4" s="405"/>
      <c r="L4" s="405"/>
      <c r="M4" s="405"/>
      <c r="N4" s="405"/>
    </row>
    <row r="5" spans="1:14" s="172" customFormat="1" ht="15">
      <c r="A5" s="406">
        <f>'1-συμβολαια'!A5</f>
        <v>0</v>
      </c>
      <c r="B5" s="401" t="str">
        <f>'1-συμβολαια'!C5</f>
        <v>τόκοι δανείου [προυπολογιζόμενοι VS πληρωμένοι]</v>
      </c>
      <c r="C5" s="402">
        <f>'1-συμβολαια'!D5</f>
        <v>111.11</v>
      </c>
      <c r="D5" s="403">
        <v>2</v>
      </c>
      <c r="E5" s="403"/>
      <c r="F5" s="404">
        <f t="shared" si="0"/>
        <v>2.93</v>
      </c>
      <c r="G5" s="404"/>
      <c r="H5" s="400" t="s">
        <v>229</v>
      </c>
      <c r="I5" s="400" t="s">
        <v>136</v>
      </c>
      <c r="J5" s="400"/>
      <c r="K5" s="405"/>
      <c r="L5" s="405"/>
      <c r="M5" s="405"/>
      <c r="N5" s="405"/>
    </row>
    <row r="6" spans="1:14" s="172" customFormat="1" ht="15">
      <c r="A6" s="109"/>
      <c r="B6" s="114"/>
      <c r="C6" s="118"/>
      <c r="D6" s="117"/>
      <c r="E6" s="117"/>
      <c r="F6" s="110"/>
      <c r="G6" s="110"/>
      <c r="H6" s="162"/>
      <c r="I6" s="162"/>
      <c r="J6" s="162"/>
      <c r="K6" s="116"/>
      <c r="L6" s="116"/>
      <c r="M6" s="116"/>
      <c r="N6" s="116"/>
    </row>
    <row r="7" spans="1:14" s="172" customFormat="1" ht="15">
      <c r="A7" s="406" t="str">
        <f>'1-συμβολαια'!A7</f>
        <v>4ο</v>
      </c>
      <c r="B7" s="401" t="str">
        <f>'1-συμβολαια'!C7</f>
        <v>δανείου 8.742κ ΕΞΟΦΛΗΣΗ</v>
      </c>
      <c r="C7" s="402">
        <f>'1-συμβολαια'!D7</f>
        <v>0</v>
      </c>
      <c r="D7" s="403">
        <v>2</v>
      </c>
      <c r="E7" s="403">
        <v>2</v>
      </c>
      <c r="F7" s="404">
        <f t="shared" si="0"/>
        <v>2.93</v>
      </c>
      <c r="G7" s="404">
        <f t="shared" si="1"/>
        <v>2.93</v>
      </c>
      <c r="H7" s="400"/>
      <c r="I7" s="400"/>
      <c r="J7" s="400"/>
      <c r="K7" s="405"/>
      <c r="L7" s="405"/>
      <c r="M7" s="405"/>
      <c r="N7" s="405"/>
    </row>
    <row r="8" spans="1:14" s="172" customFormat="1" ht="15">
      <c r="A8" s="406">
        <f>'1-συμβολαια'!A8</f>
        <v>0</v>
      </c>
      <c r="B8" s="401" t="str">
        <f>'1-συμβολαια'!C8</f>
        <v>υποθήκης 8.742κ ΕΞΑΛΕΙΨΗ</v>
      </c>
      <c r="C8" s="402">
        <f>'1-συμβολαια'!D8</f>
        <v>0</v>
      </c>
      <c r="D8" s="403">
        <v>2</v>
      </c>
      <c r="E8" s="403"/>
      <c r="F8" s="404">
        <f t="shared" si="0"/>
        <v>2.93</v>
      </c>
      <c r="G8" s="404"/>
      <c r="H8" s="400" t="s">
        <v>229</v>
      </c>
      <c r="I8" s="400" t="s">
        <v>136</v>
      </c>
      <c r="J8" s="400"/>
      <c r="K8" s="405"/>
      <c r="L8" s="405"/>
      <c r="M8" s="405"/>
      <c r="N8" s="405"/>
    </row>
    <row r="9" spans="1:14" s="172" customFormat="1" ht="15">
      <c r="A9" s="406">
        <f>'1-συμβολαια'!A9</f>
        <v>0</v>
      </c>
      <c r="B9" s="401" t="str">
        <f>'1-συμβολαια'!C9</f>
        <v>τόκοι δανείου [προυπολογιζόμενοι VS πληρωμένοι]</v>
      </c>
      <c r="C9" s="402">
        <f>'1-συμβολαια'!D9</f>
        <v>22.22</v>
      </c>
      <c r="D9" s="403">
        <v>2</v>
      </c>
      <c r="E9" s="403"/>
      <c r="F9" s="404">
        <f t="shared" si="0"/>
        <v>2.93</v>
      </c>
      <c r="G9" s="404"/>
      <c r="H9" s="400" t="s">
        <v>229</v>
      </c>
      <c r="I9" s="400" t="s">
        <v>136</v>
      </c>
      <c r="J9" s="400"/>
      <c r="K9" s="405"/>
      <c r="L9" s="405"/>
      <c r="M9" s="405"/>
      <c r="N9" s="405"/>
    </row>
    <row r="10" spans="1:14" ht="15.75">
      <c r="A10" s="533" t="s">
        <v>60</v>
      </c>
      <c r="B10" s="534"/>
      <c r="C10" s="534"/>
      <c r="D10" s="534"/>
      <c r="E10" s="535"/>
      <c r="F10" s="130">
        <f>SUM(F3:F9)</f>
        <v>17.580000000000002</v>
      </c>
      <c r="G10" s="130">
        <f>SUM(G3:G9)</f>
        <v>5.86</v>
      </c>
    </row>
    <row r="11" spans="1:14" ht="15.75">
      <c r="H11" s="175" t="s">
        <v>145</v>
      </c>
      <c r="I11" s="176"/>
      <c r="J11" s="176"/>
      <c r="K11" s="176"/>
      <c r="L11" s="176"/>
      <c r="M11" s="176"/>
    </row>
    <row r="12" spans="1:14" ht="15.75">
      <c r="C12" s="366"/>
      <c r="D12" s="366"/>
      <c r="E12" s="366"/>
      <c r="F12" s="366"/>
      <c r="I12" s="176" t="s">
        <v>146</v>
      </c>
      <c r="J12" s="176"/>
      <c r="K12" s="176"/>
      <c r="L12" s="176"/>
      <c r="M12" s="94"/>
    </row>
    <row r="13" spans="1:14" ht="15.75">
      <c r="B13" s="3"/>
      <c r="C13" s="366"/>
      <c r="D13" s="3"/>
      <c r="J13" s="175" t="s">
        <v>147</v>
      </c>
    </row>
    <row r="14" spans="1:14" ht="15.75">
      <c r="B14" s="475" t="s">
        <v>525</v>
      </c>
    </row>
    <row r="15" spans="1:14" ht="15.75">
      <c r="B15" s="475" t="s">
        <v>526</v>
      </c>
    </row>
    <row r="16" spans="1:14" ht="15.75">
      <c r="C16" s="272" t="s">
        <v>61</v>
      </c>
    </row>
  </sheetData>
  <mergeCells count="7">
    <mergeCell ref="H1:N2"/>
    <mergeCell ref="A10:E10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D7" sqref="D7:D9"/>
    </sheetView>
  </sheetViews>
  <sheetFormatPr defaultRowHeight="11.25"/>
  <cols>
    <col min="1" max="1" width="11.5703125" style="8" bestFit="1" customWidth="1"/>
    <col min="2" max="2" width="53" style="101" bestFit="1" customWidth="1"/>
    <col min="3" max="3" width="7.28515625" style="8" bestFit="1" customWidth="1"/>
    <col min="4" max="4" width="20.7109375" style="8" customWidth="1"/>
    <col min="5" max="5" width="10" style="8" customWidth="1"/>
    <col min="6" max="6" width="10.42578125" style="8" customWidth="1"/>
    <col min="7" max="7" width="4.140625" style="8" bestFit="1" customWidth="1"/>
    <col min="8" max="8" width="7.28515625" style="8" bestFit="1" customWidth="1"/>
    <col min="9" max="9" width="15" style="8" customWidth="1"/>
    <col min="10" max="10" width="7.42578125" style="8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9" customWidth="1"/>
    <col min="18" max="20" width="6.7109375" style="89" customWidth="1"/>
    <col min="21" max="21" width="30.5703125" style="8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17" t="s">
        <v>1</v>
      </c>
      <c r="B1" s="519" t="s">
        <v>0</v>
      </c>
      <c r="C1" s="546" t="s">
        <v>11</v>
      </c>
      <c r="D1" s="546"/>
      <c r="E1" s="546"/>
      <c r="F1" s="546"/>
      <c r="G1" s="546"/>
      <c r="H1" s="547" t="s">
        <v>12</v>
      </c>
      <c r="I1" s="547"/>
      <c r="J1" s="547"/>
      <c r="K1" s="547"/>
      <c r="L1" s="547"/>
      <c r="M1" s="547"/>
      <c r="N1" s="547"/>
      <c r="O1" s="550" t="s">
        <v>88</v>
      </c>
      <c r="P1" s="548" t="s">
        <v>230</v>
      </c>
      <c r="Q1" s="509" t="s">
        <v>29</v>
      </c>
      <c r="R1" s="510"/>
      <c r="S1" s="510"/>
      <c r="T1" s="510"/>
      <c r="U1" s="511"/>
    </row>
    <row r="2" spans="1:25" ht="24" customHeight="1" thickBot="1">
      <c r="A2" s="518"/>
      <c r="B2" s="520"/>
      <c r="C2" s="7" t="s">
        <v>47</v>
      </c>
      <c r="D2" s="95" t="s">
        <v>48</v>
      </c>
      <c r="E2" s="95" t="s">
        <v>49</v>
      </c>
      <c r="F2" s="95" t="s">
        <v>50</v>
      </c>
      <c r="G2" s="45" t="s">
        <v>51</v>
      </c>
      <c r="H2" s="95" t="s">
        <v>47</v>
      </c>
      <c r="I2" s="95" t="s">
        <v>48</v>
      </c>
      <c r="J2" s="95" t="s">
        <v>49</v>
      </c>
      <c r="K2" s="95" t="s">
        <v>50</v>
      </c>
      <c r="L2" s="95" t="s">
        <v>51</v>
      </c>
      <c r="M2" s="95" t="s">
        <v>52</v>
      </c>
      <c r="N2" s="46" t="s">
        <v>53</v>
      </c>
      <c r="O2" s="551"/>
      <c r="P2" s="549"/>
      <c r="Q2" s="512"/>
      <c r="R2" s="513"/>
      <c r="S2" s="513"/>
      <c r="T2" s="513"/>
      <c r="U2" s="514"/>
    </row>
    <row r="3" spans="1:25" s="323" customFormat="1" ht="15">
      <c r="A3" s="406" t="str">
        <f>'1-συμβολαια'!A3</f>
        <v>3ο</v>
      </c>
      <c r="B3" s="407" t="str">
        <f>'1-συμβολαια'!C3</f>
        <v>δανείου 8.199κ ΕΞΟΦΛΗΣΗ</v>
      </c>
      <c r="C3" s="408">
        <v>1</v>
      </c>
      <c r="D3" s="324" t="s">
        <v>544</v>
      </c>
      <c r="E3" s="324"/>
      <c r="F3" s="324"/>
      <c r="G3" s="324"/>
      <c r="H3" s="324">
        <v>1</v>
      </c>
      <c r="I3" s="324" t="s">
        <v>539</v>
      </c>
      <c r="J3" s="324"/>
      <c r="K3" s="324"/>
      <c r="L3" s="324"/>
      <c r="M3" s="324"/>
      <c r="N3" s="324"/>
      <c r="O3" s="409"/>
      <c r="P3" s="404">
        <f>O3*('2-δικαιώμ'!N3+'3-φύλλα2α'!F3)</f>
        <v>0</v>
      </c>
      <c r="Q3" s="411"/>
      <c r="R3" s="411"/>
      <c r="S3" s="411"/>
      <c r="T3" s="411"/>
      <c r="U3" s="412"/>
    </row>
    <row r="4" spans="1:25" s="323" customFormat="1" ht="15">
      <c r="A4" s="406">
        <f>'1-συμβολαια'!A4</f>
        <v>0</v>
      </c>
      <c r="B4" s="407" t="str">
        <f>'1-συμβολαια'!C4</f>
        <v>υποθήκης 8.199κ ΕΞΑΛΕΙΨΗ</v>
      </c>
      <c r="C4" s="408">
        <v>1</v>
      </c>
      <c r="D4" s="324" t="s">
        <v>544</v>
      </c>
      <c r="E4" s="324"/>
      <c r="F4" s="324"/>
      <c r="G4" s="324"/>
      <c r="H4" s="324">
        <v>1</v>
      </c>
      <c r="I4" s="324" t="s">
        <v>539</v>
      </c>
      <c r="J4" s="324"/>
      <c r="K4" s="324"/>
      <c r="L4" s="324"/>
      <c r="M4" s="324"/>
      <c r="N4" s="324"/>
      <c r="O4" s="409"/>
      <c r="P4" s="404">
        <f>O4*('2-δικαιώμ'!N4+'3-φύλλα2α'!F4)</f>
        <v>0</v>
      </c>
      <c r="Q4" s="411"/>
      <c r="R4" s="411"/>
      <c r="S4" s="411"/>
      <c r="T4" s="411"/>
      <c r="U4" s="412"/>
    </row>
    <row r="5" spans="1:25" s="323" customFormat="1" ht="15">
      <c r="A5" s="406">
        <f>'1-συμβολαια'!A5</f>
        <v>0</v>
      </c>
      <c r="B5" s="407" t="str">
        <f>'1-συμβολαια'!C5</f>
        <v>τόκοι δανείου [προυπολογιζόμενοι VS πληρωμένοι]</v>
      </c>
      <c r="C5" s="408">
        <v>1</v>
      </c>
      <c r="D5" s="324" t="s">
        <v>544</v>
      </c>
      <c r="E5" s="324"/>
      <c r="F5" s="324"/>
      <c r="G5" s="324"/>
      <c r="H5" s="324">
        <v>1</v>
      </c>
      <c r="I5" s="324" t="s">
        <v>539</v>
      </c>
      <c r="J5" s="324"/>
      <c r="K5" s="324"/>
      <c r="L5" s="324"/>
      <c r="M5" s="324"/>
      <c r="N5" s="324"/>
      <c r="O5" s="409"/>
      <c r="P5" s="404">
        <f>O5*('2-δικαιώμ'!N5+'3-φύλλα2α'!F5)</f>
        <v>0</v>
      </c>
      <c r="Q5" s="411"/>
      <c r="R5" s="411"/>
      <c r="S5" s="411"/>
      <c r="T5" s="411"/>
      <c r="U5" s="412"/>
    </row>
    <row r="6" spans="1:25" s="323" customFormat="1" ht="15">
      <c r="A6" s="109"/>
      <c r="B6" s="119"/>
      <c r="C6" s="134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1"/>
      <c r="P6" s="110"/>
      <c r="Q6" s="160"/>
      <c r="R6" s="160"/>
      <c r="S6" s="160"/>
      <c r="T6" s="160"/>
      <c r="U6" s="133"/>
    </row>
    <row r="7" spans="1:25" s="323" customFormat="1" ht="15">
      <c r="A7" s="406" t="str">
        <f>'1-συμβολαια'!A7</f>
        <v>4ο</v>
      </c>
      <c r="B7" s="407" t="str">
        <f>'1-συμβολαια'!C7</f>
        <v>δανείου 8.742κ ΕΞΟΦΛΗΣΗ</v>
      </c>
      <c r="C7" s="408">
        <v>1</v>
      </c>
      <c r="D7" s="324" t="s">
        <v>544</v>
      </c>
      <c r="E7" s="324"/>
      <c r="F7" s="324"/>
      <c r="G7" s="324"/>
      <c r="H7" s="324">
        <v>1</v>
      </c>
      <c r="I7" s="324" t="s">
        <v>539</v>
      </c>
      <c r="J7" s="324"/>
      <c r="K7" s="324"/>
      <c r="L7" s="324"/>
      <c r="M7" s="324"/>
      <c r="N7" s="324"/>
      <c r="O7" s="409"/>
      <c r="P7" s="404">
        <f>O7*('2-δικαιώμ'!N7+'3-φύλλα2α'!F7)</f>
        <v>0</v>
      </c>
      <c r="Q7" s="411"/>
      <c r="R7" s="411"/>
      <c r="S7" s="411"/>
      <c r="T7" s="411"/>
      <c r="U7" s="412"/>
    </row>
    <row r="8" spans="1:25" s="323" customFormat="1" ht="15">
      <c r="A8" s="406">
        <f>'1-συμβολαια'!A8</f>
        <v>0</v>
      </c>
      <c r="B8" s="407" t="str">
        <f>'1-συμβολαια'!C8</f>
        <v>υποθήκης 8.742κ ΕΞΑΛΕΙΨΗ</v>
      </c>
      <c r="C8" s="408">
        <v>1</v>
      </c>
      <c r="D8" s="324" t="s">
        <v>544</v>
      </c>
      <c r="E8" s="324"/>
      <c r="F8" s="324"/>
      <c r="G8" s="324"/>
      <c r="H8" s="324">
        <v>1</v>
      </c>
      <c r="I8" s="324" t="s">
        <v>539</v>
      </c>
      <c r="J8" s="324"/>
      <c r="K8" s="324"/>
      <c r="L8" s="324"/>
      <c r="M8" s="324"/>
      <c r="N8" s="324"/>
      <c r="O8" s="409"/>
      <c r="P8" s="404">
        <f>O8*('2-δικαιώμ'!N8+'3-φύλλα2α'!F8)</f>
        <v>0</v>
      </c>
      <c r="Q8" s="411"/>
      <c r="R8" s="411"/>
      <c r="S8" s="411"/>
      <c r="T8" s="411"/>
      <c r="U8" s="412"/>
    </row>
    <row r="9" spans="1:25" s="323" customFormat="1" ht="15">
      <c r="A9" s="406">
        <f>'1-συμβολαια'!A9</f>
        <v>0</v>
      </c>
      <c r="B9" s="407" t="str">
        <f>'1-συμβολαια'!C9</f>
        <v>τόκοι δανείου [προυπολογιζόμενοι VS πληρωμένοι]</v>
      </c>
      <c r="C9" s="408">
        <v>1</v>
      </c>
      <c r="D9" s="324" t="s">
        <v>544</v>
      </c>
      <c r="E9" s="324"/>
      <c r="F9" s="324"/>
      <c r="G9" s="324"/>
      <c r="H9" s="324">
        <v>1</v>
      </c>
      <c r="I9" s="324" t="s">
        <v>539</v>
      </c>
      <c r="J9" s="324"/>
      <c r="K9" s="324"/>
      <c r="L9" s="324"/>
      <c r="M9" s="324"/>
      <c r="N9" s="324"/>
      <c r="O9" s="409"/>
      <c r="P9" s="404">
        <f>O9*('2-δικαιώμ'!N9+'3-φύλλα2α'!F9)</f>
        <v>0</v>
      </c>
      <c r="Q9" s="411"/>
      <c r="R9" s="411"/>
      <c r="S9" s="411"/>
      <c r="T9" s="411"/>
      <c r="U9" s="412"/>
    </row>
    <row r="10" spans="1:25" ht="15.75">
      <c r="A10" s="533" t="s">
        <v>47</v>
      </c>
      <c r="B10" s="534"/>
      <c r="C10" s="534"/>
      <c r="D10" s="534"/>
      <c r="E10" s="534"/>
      <c r="F10" s="534"/>
      <c r="G10" s="534"/>
      <c r="H10" s="534"/>
      <c r="I10" s="534"/>
      <c r="J10" s="534"/>
      <c r="K10" s="534"/>
      <c r="L10" s="534"/>
      <c r="M10" s="534"/>
      <c r="N10" s="534"/>
      <c r="O10" s="534"/>
      <c r="P10" s="112">
        <f>SUM(P3:P9)</f>
        <v>0</v>
      </c>
    </row>
    <row r="12" spans="1:25" ht="15.75">
      <c r="Q12" s="197" t="s">
        <v>148</v>
      </c>
      <c r="R12" s="157"/>
      <c r="S12" s="157"/>
      <c r="T12" s="157"/>
      <c r="U12" s="157"/>
      <c r="V12" s="157"/>
      <c r="W12" s="157"/>
      <c r="X12" s="157"/>
      <c r="Y12" s="144"/>
    </row>
    <row r="13" spans="1:25" ht="15.75">
      <c r="R13" s="176" t="s">
        <v>149</v>
      </c>
      <c r="S13" s="176"/>
      <c r="T13" s="176"/>
      <c r="U13" s="176"/>
      <c r="V13" s="176"/>
      <c r="W13" s="176"/>
      <c r="X13" s="176"/>
    </row>
    <row r="14" spans="1:25" ht="15.75">
      <c r="S14" s="197" t="s">
        <v>150</v>
      </c>
    </row>
  </sheetData>
  <mergeCells count="8">
    <mergeCell ref="Q1:U2"/>
    <mergeCell ref="A10:O10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T29" sqref="T29"/>
    </sheetView>
  </sheetViews>
  <sheetFormatPr defaultRowHeight="11.25"/>
  <cols>
    <col min="1" max="1" width="10.28515625" style="8" customWidth="1"/>
    <col min="2" max="2" width="41.5703125" style="10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7109375" style="2" customWidth="1"/>
    <col min="9" max="9" width="7.85546875" style="2" customWidth="1"/>
    <col min="10" max="12" width="6.42578125" style="2" customWidth="1"/>
    <col min="13" max="13" width="9.28515625" style="2" customWidth="1"/>
    <col min="14" max="14" width="10.5703125" style="2" customWidth="1"/>
    <col min="15" max="15" width="9.28515625" style="2" customWidth="1"/>
    <col min="16" max="16" width="10.28515625" style="2" customWidth="1"/>
    <col min="17" max="17" width="9" style="2" customWidth="1"/>
    <col min="18" max="18" width="6.42578125" style="89" customWidth="1"/>
    <col min="19" max="22" width="7.28515625" style="89" customWidth="1"/>
    <col min="23" max="23" width="7.140625" style="89" customWidth="1"/>
    <col min="24" max="24" width="8" style="89" customWidth="1"/>
    <col min="25" max="25" width="5.85546875" style="89" customWidth="1"/>
    <col min="26" max="26" width="5" style="89" customWidth="1"/>
    <col min="27" max="27" width="6.7109375" style="89" customWidth="1"/>
    <col min="28" max="28" width="5.5703125" style="89" customWidth="1"/>
    <col min="29" max="39" width="6.28515625" style="89" customWidth="1"/>
    <col min="40" max="40" width="11.7109375" style="89" customWidth="1"/>
    <col min="41" max="41" width="22.7109375" style="8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92" t="s">
        <v>1</v>
      </c>
      <c r="B1" s="554" t="s">
        <v>0</v>
      </c>
      <c r="C1" s="498" t="s">
        <v>7</v>
      </c>
      <c r="D1" s="556" t="s">
        <v>3</v>
      </c>
      <c r="E1" s="557"/>
      <c r="F1" s="558" t="s">
        <v>469</v>
      </c>
      <c r="G1" s="559"/>
      <c r="H1" s="559"/>
      <c r="I1" s="559"/>
      <c r="J1" s="559"/>
      <c r="K1" s="559"/>
      <c r="L1" s="560"/>
      <c r="M1" s="561" t="s">
        <v>401</v>
      </c>
      <c r="N1" s="562"/>
      <c r="O1" s="563" t="s">
        <v>254</v>
      </c>
      <c r="P1" s="564"/>
      <c r="Q1" s="565" t="s">
        <v>400</v>
      </c>
      <c r="R1" s="553" t="s">
        <v>174</v>
      </c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  <c r="AE1" s="553"/>
      <c r="AF1" s="553"/>
      <c r="AG1" s="553"/>
      <c r="AH1" s="553"/>
      <c r="AI1" s="553"/>
      <c r="AJ1" s="553"/>
      <c r="AK1" s="553"/>
      <c r="AL1" s="553"/>
      <c r="AM1" s="553"/>
      <c r="AN1" s="553"/>
      <c r="AO1" s="553"/>
    </row>
    <row r="2" spans="1:41" ht="23.25" thickBot="1">
      <c r="A2" s="493"/>
      <c r="B2" s="555"/>
      <c r="C2" s="499"/>
      <c r="D2" s="202" t="s">
        <v>4</v>
      </c>
      <c r="E2" s="187" t="s">
        <v>9</v>
      </c>
      <c r="F2" s="274" t="s">
        <v>4</v>
      </c>
      <c r="G2" s="203" t="s">
        <v>9</v>
      </c>
      <c r="H2" s="185" t="s">
        <v>47</v>
      </c>
      <c r="I2" s="273" t="s">
        <v>9</v>
      </c>
      <c r="J2" s="254" t="s">
        <v>362</v>
      </c>
      <c r="K2" s="254" t="s">
        <v>385</v>
      </c>
      <c r="L2" s="256" t="s">
        <v>364</v>
      </c>
      <c r="M2" s="273" t="s">
        <v>23</v>
      </c>
      <c r="N2" s="275" t="s">
        <v>89</v>
      </c>
      <c r="O2" s="273" t="s">
        <v>23</v>
      </c>
      <c r="P2" s="271" t="s">
        <v>9</v>
      </c>
      <c r="Q2" s="566"/>
      <c r="R2" s="205" t="s">
        <v>132</v>
      </c>
      <c r="S2" s="205" t="s">
        <v>172</v>
      </c>
      <c r="T2" s="205" t="s">
        <v>133</v>
      </c>
      <c r="U2" s="205" t="s">
        <v>258</v>
      </c>
      <c r="V2" s="205" t="s">
        <v>134</v>
      </c>
      <c r="W2" s="205" t="s">
        <v>259</v>
      </c>
      <c r="X2" s="205" t="s">
        <v>151</v>
      </c>
      <c r="Y2" s="205" t="s">
        <v>173</v>
      </c>
      <c r="Z2" s="205" t="s">
        <v>152</v>
      </c>
      <c r="AA2" s="205" t="s">
        <v>260</v>
      </c>
      <c r="AB2" s="205" t="s">
        <v>153</v>
      </c>
      <c r="AC2" s="205" t="s">
        <v>261</v>
      </c>
      <c r="AD2" s="205" t="s">
        <v>154</v>
      </c>
      <c r="AE2" s="205" t="s">
        <v>275</v>
      </c>
      <c r="AF2" s="205" t="s">
        <v>276</v>
      </c>
      <c r="AG2" s="316" t="s">
        <v>277</v>
      </c>
      <c r="AH2" s="205" t="s">
        <v>278</v>
      </c>
      <c r="AI2" s="205" t="s">
        <v>279</v>
      </c>
      <c r="AJ2" s="205" t="s">
        <v>448</v>
      </c>
      <c r="AK2" s="205" t="s">
        <v>449</v>
      </c>
      <c r="AL2" s="205"/>
      <c r="AM2" s="300" t="s">
        <v>93</v>
      </c>
      <c r="AN2" s="298" t="s">
        <v>47</v>
      </c>
      <c r="AO2" s="299" t="s">
        <v>29</v>
      </c>
    </row>
    <row r="3" spans="1:41" s="5" customFormat="1">
      <c r="A3" s="393" t="str">
        <f>'1-συμβολαια'!A3</f>
        <v>3ο</v>
      </c>
      <c r="B3" s="397" t="str">
        <f>'1-συμβολαια'!C3</f>
        <v>δανείου 8.199κ ΕΞΟΦΛΗΣΗ</v>
      </c>
      <c r="C3" s="399">
        <f>'1-συμβολαια'!D3</f>
        <v>0</v>
      </c>
      <c r="D3" s="413">
        <f>'3-φύλλα2α'!D3</f>
        <v>2</v>
      </c>
      <c r="E3" s="413">
        <f>'3-φύλλα2α'!E3</f>
        <v>2</v>
      </c>
      <c r="F3" s="324">
        <v>2</v>
      </c>
      <c r="G3" s="324">
        <v>2</v>
      </c>
      <c r="H3" s="389">
        <f t="shared" ref="H3:H9" si="0">F3*D3*3.23</f>
        <v>12.92</v>
      </c>
      <c r="I3" s="414">
        <f t="shared" ref="I3:I9" si="1">E3*G3*3.23</f>
        <v>12.92</v>
      </c>
      <c r="J3" s="414">
        <f t="shared" ref="J3:J9" si="2">H3*5%</f>
        <v>0.64600000000000002</v>
      </c>
      <c r="K3" s="414">
        <f t="shared" ref="K3:K9" si="3">H3*5%</f>
        <v>0.64600000000000002</v>
      </c>
      <c r="L3" s="414">
        <f t="shared" ref="L3:L9" si="4">H3*1%</f>
        <v>0.12920000000000001</v>
      </c>
      <c r="M3" s="414">
        <f t="shared" ref="M3:M9" si="5">H3-O3</f>
        <v>11.498799999999999</v>
      </c>
      <c r="N3" s="414">
        <f t="shared" ref="N3:N9" si="6">I3-P3</f>
        <v>11.498799999999999</v>
      </c>
      <c r="O3" s="414">
        <f t="shared" ref="O3:O9" si="7">J3+K3+L3</f>
        <v>1.4212</v>
      </c>
      <c r="P3" s="414">
        <f t="shared" ref="P3:P9" si="8">I3*11%</f>
        <v>1.4212</v>
      </c>
      <c r="Q3" s="414">
        <f t="shared" ref="Q3:Q9" si="9">O3-P3</f>
        <v>0</v>
      </c>
      <c r="R3" s="400">
        <v>6.46</v>
      </c>
      <c r="S3" s="400">
        <v>1.47</v>
      </c>
      <c r="T3" s="400"/>
      <c r="U3" s="415"/>
      <c r="V3" s="400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16"/>
      <c r="AH3" s="416"/>
      <c r="AI3" s="416"/>
      <c r="AJ3" s="416"/>
      <c r="AK3" s="416"/>
      <c r="AL3" s="416"/>
      <c r="AM3" s="417">
        <f t="shared" ref="AM3:AM9" si="10">U3+Y3+AA3+AI3+AK3</f>
        <v>0</v>
      </c>
      <c r="AN3" s="418">
        <f t="shared" ref="AN3:AN9" si="11">R3+S3+T3+V3+W3+X3+Z3+AB3+AC3+AD3+AE3+AF3+AG3+AH3+AJ3+AL3</f>
        <v>7.93</v>
      </c>
      <c r="AO3" s="322"/>
    </row>
    <row r="4" spans="1:41" s="5" customFormat="1">
      <c r="A4" s="393">
        <f>'1-συμβολαια'!A4</f>
        <v>0</v>
      </c>
      <c r="B4" s="397" t="str">
        <f>'1-συμβολαια'!C4</f>
        <v>υποθήκης 8.199κ ΕΞΑΛΕΙΨΗ</v>
      </c>
      <c r="C4" s="399">
        <f>'1-συμβολαια'!D4</f>
        <v>0</v>
      </c>
      <c r="D4" s="413">
        <f>'3-φύλλα2α'!D4</f>
        <v>2</v>
      </c>
      <c r="E4" s="413">
        <f>'3-φύλλα2α'!E4</f>
        <v>0</v>
      </c>
      <c r="F4" s="324"/>
      <c r="G4" s="324"/>
      <c r="H4" s="389">
        <f t="shared" si="0"/>
        <v>0</v>
      </c>
      <c r="I4" s="414">
        <f t="shared" si="1"/>
        <v>0</v>
      </c>
      <c r="J4" s="414">
        <f t="shared" si="2"/>
        <v>0</v>
      </c>
      <c r="K4" s="414">
        <f t="shared" si="3"/>
        <v>0</v>
      </c>
      <c r="L4" s="414">
        <f t="shared" si="4"/>
        <v>0</v>
      </c>
      <c r="M4" s="414">
        <f t="shared" si="5"/>
        <v>0</v>
      </c>
      <c r="N4" s="414">
        <f t="shared" si="6"/>
        <v>0</v>
      </c>
      <c r="O4" s="414">
        <f t="shared" si="7"/>
        <v>0</v>
      </c>
      <c r="P4" s="414">
        <f t="shared" si="8"/>
        <v>0</v>
      </c>
      <c r="Q4" s="414">
        <f t="shared" si="9"/>
        <v>0</v>
      </c>
      <c r="R4" s="400">
        <v>6.46</v>
      </c>
      <c r="S4" s="400">
        <v>1.47</v>
      </c>
      <c r="T4" s="400">
        <v>6.46</v>
      </c>
      <c r="U4" s="415">
        <v>1.98</v>
      </c>
      <c r="V4" s="400"/>
      <c r="W4" s="400"/>
      <c r="X4" s="400"/>
      <c r="Y4" s="400"/>
      <c r="Z4" s="400"/>
      <c r="AA4" s="400"/>
      <c r="AB4" s="400"/>
      <c r="AC4" s="400"/>
      <c r="AD4" s="400">
        <v>3.23</v>
      </c>
      <c r="AE4" s="400"/>
      <c r="AF4" s="400"/>
      <c r="AG4" s="416"/>
      <c r="AH4" s="416"/>
      <c r="AI4" s="416"/>
      <c r="AJ4" s="416"/>
      <c r="AK4" s="416"/>
      <c r="AL4" s="416"/>
      <c r="AM4" s="417">
        <f t="shared" si="10"/>
        <v>1.98</v>
      </c>
      <c r="AN4" s="418">
        <f t="shared" si="11"/>
        <v>17.62</v>
      </c>
      <c r="AO4" s="322"/>
    </row>
    <row r="5" spans="1:41" s="5" customFormat="1">
      <c r="A5" s="393">
        <f>'1-συμβολαια'!A5</f>
        <v>0</v>
      </c>
      <c r="B5" s="397" t="str">
        <f>'1-συμβολαια'!C5</f>
        <v>τόκοι δανείου [προυπολογιζόμενοι VS πληρωμένοι]</v>
      </c>
      <c r="C5" s="399">
        <f>'1-συμβολαια'!D5</f>
        <v>111.11</v>
      </c>
      <c r="D5" s="413">
        <f>'3-φύλλα2α'!D5</f>
        <v>2</v>
      </c>
      <c r="E5" s="413">
        <f>'3-φύλλα2α'!E5</f>
        <v>0</v>
      </c>
      <c r="F5" s="324"/>
      <c r="G5" s="324"/>
      <c r="H5" s="389">
        <f t="shared" si="0"/>
        <v>0</v>
      </c>
      <c r="I5" s="414">
        <f t="shared" si="1"/>
        <v>0</v>
      </c>
      <c r="J5" s="414">
        <f t="shared" si="2"/>
        <v>0</v>
      </c>
      <c r="K5" s="414">
        <f t="shared" si="3"/>
        <v>0</v>
      </c>
      <c r="L5" s="414">
        <f t="shared" si="4"/>
        <v>0</v>
      </c>
      <c r="M5" s="414">
        <f t="shared" si="5"/>
        <v>0</v>
      </c>
      <c r="N5" s="414">
        <f t="shared" si="6"/>
        <v>0</v>
      </c>
      <c r="O5" s="414">
        <f t="shared" si="7"/>
        <v>0</v>
      </c>
      <c r="P5" s="414">
        <f t="shared" si="8"/>
        <v>0</v>
      </c>
      <c r="Q5" s="414">
        <f t="shared" si="9"/>
        <v>0</v>
      </c>
      <c r="R5" s="400">
        <v>6.46</v>
      </c>
      <c r="S5" s="400">
        <v>1.47</v>
      </c>
      <c r="T5" s="400"/>
      <c r="U5" s="415"/>
      <c r="V5" s="400"/>
      <c r="W5" s="400"/>
      <c r="X5" s="400"/>
      <c r="Y5" s="400"/>
      <c r="Z5" s="400"/>
      <c r="AA5" s="400"/>
      <c r="AB5" s="400"/>
      <c r="AC5" s="400"/>
      <c r="AD5" s="400"/>
      <c r="AE5" s="400"/>
      <c r="AF5" s="400"/>
      <c r="AG5" s="416"/>
      <c r="AH5" s="416"/>
      <c r="AI5" s="416"/>
      <c r="AJ5" s="416"/>
      <c r="AK5" s="416"/>
      <c r="AL5" s="416"/>
      <c r="AM5" s="417">
        <f t="shared" si="10"/>
        <v>0</v>
      </c>
      <c r="AN5" s="418">
        <f t="shared" si="11"/>
        <v>7.93</v>
      </c>
      <c r="AO5" s="322"/>
    </row>
    <row r="6" spans="1:41" s="5" customFormat="1">
      <c r="A6" s="14"/>
      <c r="B6" s="100"/>
      <c r="C6" s="42"/>
      <c r="D6" s="28"/>
      <c r="E6" s="28"/>
      <c r="F6" s="13"/>
      <c r="G6" s="13"/>
      <c r="H6" s="18"/>
      <c r="I6" s="24"/>
      <c r="J6" s="24"/>
      <c r="K6" s="24"/>
      <c r="L6" s="24"/>
      <c r="M6" s="24"/>
      <c r="N6" s="24"/>
      <c r="O6" s="24"/>
      <c r="P6" s="24"/>
      <c r="Q6" s="24"/>
      <c r="R6" s="162"/>
      <c r="S6" s="162"/>
      <c r="T6" s="162"/>
      <c r="U6" s="367"/>
      <c r="V6" s="162"/>
      <c r="W6" s="162"/>
      <c r="X6" s="162"/>
      <c r="Y6" s="162"/>
      <c r="Z6" s="162"/>
      <c r="AA6" s="162"/>
      <c r="AB6" s="162"/>
      <c r="AC6" s="162"/>
      <c r="AD6" s="162"/>
      <c r="AE6" s="162"/>
      <c r="AF6" s="162"/>
      <c r="AG6" s="206"/>
      <c r="AH6" s="206"/>
      <c r="AI6" s="206"/>
      <c r="AJ6" s="206"/>
      <c r="AK6" s="206"/>
      <c r="AL6" s="206"/>
      <c r="AM6" s="375"/>
      <c r="AN6" s="207"/>
      <c r="AO6" s="88"/>
    </row>
    <row r="7" spans="1:41" s="5" customFormat="1">
      <c r="A7" s="393" t="str">
        <f>'1-συμβολαια'!A7</f>
        <v>4ο</v>
      </c>
      <c r="B7" s="397" t="str">
        <f>'1-συμβολαια'!C7</f>
        <v>δανείου 8.742κ ΕΞΟΦΛΗΣΗ</v>
      </c>
      <c r="C7" s="399">
        <f>'1-συμβολαια'!D7</f>
        <v>0</v>
      </c>
      <c r="D7" s="413">
        <f>'3-φύλλα2α'!D7</f>
        <v>2</v>
      </c>
      <c r="E7" s="413">
        <f>'3-φύλλα2α'!E7</f>
        <v>2</v>
      </c>
      <c r="F7" s="324">
        <v>2</v>
      </c>
      <c r="G7" s="324">
        <v>2</v>
      </c>
      <c r="H7" s="389">
        <f t="shared" si="0"/>
        <v>12.92</v>
      </c>
      <c r="I7" s="414">
        <f t="shared" si="1"/>
        <v>12.92</v>
      </c>
      <c r="J7" s="414">
        <f t="shared" si="2"/>
        <v>0.64600000000000002</v>
      </c>
      <c r="K7" s="414">
        <f t="shared" si="3"/>
        <v>0.64600000000000002</v>
      </c>
      <c r="L7" s="414">
        <f t="shared" si="4"/>
        <v>0.12920000000000001</v>
      </c>
      <c r="M7" s="414">
        <f t="shared" si="5"/>
        <v>11.498799999999999</v>
      </c>
      <c r="N7" s="414">
        <f t="shared" si="6"/>
        <v>11.498799999999999</v>
      </c>
      <c r="O7" s="414">
        <f t="shared" si="7"/>
        <v>1.4212</v>
      </c>
      <c r="P7" s="414">
        <f t="shared" si="8"/>
        <v>1.4212</v>
      </c>
      <c r="Q7" s="414">
        <f t="shared" si="9"/>
        <v>0</v>
      </c>
      <c r="R7" s="400">
        <v>6.46</v>
      </c>
      <c r="S7" s="400">
        <v>1.47</v>
      </c>
      <c r="T7" s="400"/>
      <c r="U7" s="415"/>
      <c r="V7" s="400"/>
      <c r="W7" s="400"/>
      <c r="X7" s="400"/>
      <c r="Y7" s="400"/>
      <c r="Z7" s="400"/>
      <c r="AA7" s="400"/>
      <c r="AB7" s="400"/>
      <c r="AC7" s="400"/>
      <c r="AD7" s="400"/>
      <c r="AE7" s="400"/>
      <c r="AF7" s="400"/>
      <c r="AG7" s="416"/>
      <c r="AH7" s="416"/>
      <c r="AI7" s="416"/>
      <c r="AJ7" s="416"/>
      <c r="AK7" s="416"/>
      <c r="AL7" s="416"/>
      <c r="AM7" s="417">
        <f t="shared" si="10"/>
        <v>0</v>
      </c>
      <c r="AN7" s="418">
        <f t="shared" si="11"/>
        <v>7.93</v>
      </c>
      <c r="AO7" s="322"/>
    </row>
    <row r="8" spans="1:41" s="5" customFormat="1">
      <c r="A8" s="393">
        <f>'1-συμβολαια'!A8</f>
        <v>0</v>
      </c>
      <c r="B8" s="397" t="str">
        <f>'1-συμβολαια'!C8</f>
        <v>υποθήκης 8.742κ ΕΞΑΛΕΙΨΗ</v>
      </c>
      <c r="C8" s="399">
        <f>'1-συμβολαια'!D8</f>
        <v>0</v>
      </c>
      <c r="D8" s="413">
        <f>'3-φύλλα2α'!D8</f>
        <v>2</v>
      </c>
      <c r="E8" s="413">
        <f>'3-φύλλα2α'!E8</f>
        <v>0</v>
      </c>
      <c r="F8" s="324"/>
      <c r="G8" s="324"/>
      <c r="H8" s="389">
        <f t="shared" si="0"/>
        <v>0</v>
      </c>
      <c r="I8" s="414">
        <f t="shared" si="1"/>
        <v>0</v>
      </c>
      <c r="J8" s="414">
        <f t="shared" si="2"/>
        <v>0</v>
      </c>
      <c r="K8" s="414">
        <f t="shared" si="3"/>
        <v>0</v>
      </c>
      <c r="L8" s="414">
        <f t="shared" si="4"/>
        <v>0</v>
      </c>
      <c r="M8" s="414">
        <f t="shared" si="5"/>
        <v>0</v>
      </c>
      <c r="N8" s="414">
        <f t="shared" si="6"/>
        <v>0</v>
      </c>
      <c r="O8" s="414">
        <f t="shared" si="7"/>
        <v>0</v>
      </c>
      <c r="P8" s="414">
        <f t="shared" si="8"/>
        <v>0</v>
      </c>
      <c r="Q8" s="414">
        <f t="shared" si="9"/>
        <v>0</v>
      </c>
      <c r="R8" s="400">
        <v>6.46</v>
      </c>
      <c r="S8" s="400">
        <v>1.47</v>
      </c>
      <c r="T8" s="400">
        <v>6.46</v>
      </c>
      <c r="U8" s="415">
        <v>1.98</v>
      </c>
      <c r="V8" s="400"/>
      <c r="W8" s="400"/>
      <c r="X8" s="400"/>
      <c r="Y8" s="400"/>
      <c r="Z8" s="400"/>
      <c r="AA8" s="400"/>
      <c r="AB8" s="400"/>
      <c r="AC8" s="400"/>
      <c r="AD8" s="400">
        <v>3.23</v>
      </c>
      <c r="AE8" s="400"/>
      <c r="AF8" s="400"/>
      <c r="AG8" s="416"/>
      <c r="AH8" s="416"/>
      <c r="AI8" s="416"/>
      <c r="AJ8" s="416"/>
      <c r="AK8" s="416"/>
      <c r="AL8" s="416"/>
      <c r="AM8" s="417">
        <f t="shared" si="10"/>
        <v>1.98</v>
      </c>
      <c r="AN8" s="418">
        <f t="shared" si="11"/>
        <v>17.62</v>
      </c>
      <c r="AO8" s="322"/>
    </row>
    <row r="9" spans="1:41" s="5" customFormat="1">
      <c r="A9" s="393">
        <f>'1-συμβολαια'!A9</f>
        <v>0</v>
      </c>
      <c r="B9" s="397" t="str">
        <f>'1-συμβολαια'!C9</f>
        <v>τόκοι δανείου [προυπολογιζόμενοι VS πληρωμένοι]</v>
      </c>
      <c r="C9" s="399">
        <f>'1-συμβολαια'!D9</f>
        <v>22.22</v>
      </c>
      <c r="D9" s="413">
        <f>'3-φύλλα2α'!D9</f>
        <v>2</v>
      </c>
      <c r="E9" s="413">
        <f>'3-φύλλα2α'!E9</f>
        <v>0</v>
      </c>
      <c r="F9" s="324"/>
      <c r="G9" s="324"/>
      <c r="H9" s="389">
        <f t="shared" si="0"/>
        <v>0</v>
      </c>
      <c r="I9" s="414">
        <f t="shared" si="1"/>
        <v>0</v>
      </c>
      <c r="J9" s="414">
        <f t="shared" si="2"/>
        <v>0</v>
      </c>
      <c r="K9" s="414">
        <f t="shared" si="3"/>
        <v>0</v>
      </c>
      <c r="L9" s="414">
        <f t="shared" si="4"/>
        <v>0</v>
      </c>
      <c r="M9" s="414">
        <f t="shared" si="5"/>
        <v>0</v>
      </c>
      <c r="N9" s="414">
        <f t="shared" si="6"/>
        <v>0</v>
      </c>
      <c r="O9" s="414">
        <f t="shared" si="7"/>
        <v>0</v>
      </c>
      <c r="P9" s="414">
        <f t="shared" si="8"/>
        <v>0</v>
      </c>
      <c r="Q9" s="414">
        <f t="shared" si="9"/>
        <v>0</v>
      </c>
      <c r="R9" s="400">
        <v>6.46</v>
      </c>
      <c r="S9" s="400">
        <v>1.47</v>
      </c>
      <c r="T9" s="400"/>
      <c r="U9" s="415"/>
      <c r="V9" s="400"/>
      <c r="W9" s="400"/>
      <c r="X9" s="400"/>
      <c r="Y9" s="400"/>
      <c r="Z9" s="400"/>
      <c r="AA9" s="400"/>
      <c r="AB9" s="400"/>
      <c r="AC9" s="400"/>
      <c r="AD9" s="400"/>
      <c r="AE9" s="400"/>
      <c r="AF9" s="400"/>
      <c r="AG9" s="416"/>
      <c r="AH9" s="416"/>
      <c r="AI9" s="416"/>
      <c r="AJ9" s="416"/>
      <c r="AK9" s="416"/>
      <c r="AL9" s="416"/>
      <c r="AM9" s="417">
        <f t="shared" si="10"/>
        <v>0</v>
      </c>
      <c r="AN9" s="418">
        <f t="shared" si="11"/>
        <v>7.93</v>
      </c>
      <c r="AO9" s="322"/>
    </row>
    <row r="10" spans="1:41">
      <c r="A10" s="490" t="s">
        <v>47</v>
      </c>
      <c r="B10" s="491"/>
      <c r="C10" s="491"/>
      <c r="D10" s="491"/>
      <c r="E10" s="491"/>
      <c r="F10" s="491"/>
      <c r="G10" s="552"/>
      <c r="H10" s="44">
        <f t="shared" ref="H10:AF10" si="12">SUM(H3:H9)</f>
        <v>25.84</v>
      </c>
      <c r="I10" s="44">
        <f t="shared" si="12"/>
        <v>25.84</v>
      </c>
      <c r="J10" s="44">
        <f t="shared" si="12"/>
        <v>1.292</v>
      </c>
      <c r="K10" s="44">
        <f t="shared" si="12"/>
        <v>1.292</v>
      </c>
      <c r="L10" s="44">
        <f t="shared" si="12"/>
        <v>0.25840000000000002</v>
      </c>
      <c r="M10" s="44">
        <f t="shared" si="12"/>
        <v>22.997599999999998</v>
      </c>
      <c r="N10" s="44">
        <f t="shared" si="12"/>
        <v>22.997599999999998</v>
      </c>
      <c r="O10" s="44">
        <f t="shared" si="12"/>
        <v>2.8424</v>
      </c>
      <c r="P10" s="44">
        <f t="shared" si="12"/>
        <v>2.8424</v>
      </c>
      <c r="Q10" s="44">
        <f t="shared" si="12"/>
        <v>0</v>
      </c>
      <c r="R10" s="44">
        <f t="shared" si="12"/>
        <v>38.76</v>
      </c>
      <c r="S10" s="44">
        <f t="shared" si="12"/>
        <v>8.82</v>
      </c>
      <c r="T10" s="44">
        <f t="shared" si="12"/>
        <v>12.92</v>
      </c>
      <c r="U10" s="44">
        <f t="shared" si="12"/>
        <v>3.96</v>
      </c>
      <c r="V10" s="44">
        <f t="shared" si="12"/>
        <v>0</v>
      </c>
      <c r="W10" s="44">
        <f t="shared" si="12"/>
        <v>0</v>
      </c>
      <c r="X10" s="44">
        <f t="shared" si="12"/>
        <v>0</v>
      </c>
      <c r="Y10" s="44">
        <f t="shared" si="12"/>
        <v>0</v>
      </c>
      <c r="Z10" s="44">
        <f t="shared" si="12"/>
        <v>0</v>
      </c>
      <c r="AA10" s="44">
        <f t="shared" si="12"/>
        <v>0</v>
      </c>
      <c r="AB10" s="44">
        <f t="shared" si="12"/>
        <v>0</v>
      </c>
      <c r="AC10" s="44">
        <f t="shared" si="12"/>
        <v>0</v>
      </c>
      <c r="AD10" s="44">
        <f t="shared" si="12"/>
        <v>6.46</v>
      </c>
      <c r="AE10" s="44">
        <f t="shared" si="12"/>
        <v>0</v>
      </c>
      <c r="AF10" s="44">
        <f t="shared" si="12"/>
        <v>0</v>
      </c>
      <c r="AG10" s="317"/>
      <c r="AH10" s="44">
        <f>SUM(AH3:AH9)</f>
        <v>0</v>
      </c>
      <c r="AI10" s="44">
        <f>SUM(AI3:AI9)</f>
        <v>0</v>
      </c>
      <c r="AJ10" s="44"/>
      <c r="AK10" s="44"/>
      <c r="AL10" s="44">
        <f>SUM(AL3:AL9)</f>
        <v>0</v>
      </c>
      <c r="AM10" s="44">
        <f>SUM(AM3:AM9)</f>
        <v>3.96</v>
      </c>
      <c r="AN10" s="44">
        <f>SUM(AN3:AN9)</f>
        <v>66.960000000000008</v>
      </c>
    </row>
    <row r="12" spans="1:41">
      <c r="R12" s="199" t="s">
        <v>447</v>
      </c>
      <c r="S12" s="210"/>
      <c r="T12" s="210"/>
      <c r="U12" s="210"/>
      <c r="V12" s="210"/>
      <c r="W12" s="210"/>
      <c r="X12" s="211"/>
      <c r="Y12" s="211"/>
      <c r="Z12" s="211"/>
      <c r="AA12" s="211"/>
      <c r="AB12" s="211"/>
      <c r="AC12" s="211"/>
      <c r="AD12" s="211"/>
      <c r="AE12" s="94"/>
      <c r="AF12" s="94"/>
      <c r="AG12" s="94"/>
      <c r="AH12" s="94"/>
      <c r="AI12" s="94"/>
      <c r="AJ12" s="94"/>
      <c r="AK12" s="94"/>
      <c r="AL12" s="94"/>
      <c r="AM12" s="94"/>
      <c r="AN12" s="94"/>
    </row>
    <row r="13" spans="1:41" ht="15.75">
      <c r="B13" s="365" t="s">
        <v>468</v>
      </c>
      <c r="C13" s="366"/>
      <c r="D13" s="366"/>
      <c r="E13" s="366"/>
      <c r="R13" s="211"/>
      <c r="S13" s="212" t="s">
        <v>506</v>
      </c>
      <c r="T13" s="211"/>
      <c r="U13" s="211"/>
      <c r="V13" s="211"/>
      <c r="W13" s="211"/>
      <c r="X13" s="211"/>
      <c r="Y13" s="211"/>
      <c r="Z13" s="211"/>
      <c r="AA13" s="211"/>
      <c r="AB13" s="211"/>
      <c r="AC13" s="211"/>
      <c r="AD13" s="211"/>
      <c r="AE13" s="94"/>
      <c r="AF13" s="94"/>
      <c r="AG13" s="94"/>
      <c r="AH13" s="94"/>
      <c r="AI13" s="94"/>
      <c r="AJ13" s="94"/>
      <c r="AK13" s="94"/>
      <c r="AL13" s="94"/>
      <c r="AM13" s="94"/>
      <c r="AN13" s="94"/>
    </row>
    <row r="14" spans="1:41">
      <c r="H14" s="2">
        <f>H3/F3</f>
        <v>6.46</v>
      </c>
      <c r="R14" s="211"/>
      <c r="S14" s="211"/>
      <c r="T14" s="209" t="s">
        <v>231</v>
      </c>
      <c r="U14" s="211"/>
      <c r="V14" s="211"/>
      <c r="W14" s="211"/>
      <c r="X14" s="211"/>
      <c r="Y14" s="211"/>
      <c r="Z14" s="211"/>
      <c r="AA14" s="211"/>
      <c r="AB14" s="211"/>
      <c r="AC14" s="211"/>
      <c r="AD14" s="211"/>
      <c r="AE14" s="94"/>
      <c r="AF14" s="94"/>
      <c r="AG14" s="94"/>
      <c r="AH14" s="94"/>
      <c r="AI14" s="94"/>
      <c r="AJ14" s="94"/>
      <c r="AK14" s="94"/>
      <c r="AL14" s="94"/>
      <c r="AM14" s="94"/>
      <c r="AN14" s="94"/>
    </row>
    <row r="15" spans="1:41">
      <c r="R15" s="211"/>
      <c r="S15" s="211"/>
      <c r="T15" s="211"/>
      <c r="U15" s="212" t="s">
        <v>232</v>
      </c>
      <c r="V15" s="211"/>
      <c r="W15" s="211"/>
      <c r="X15" s="211"/>
      <c r="Y15" s="211"/>
      <c r="Z15" s="211"/>
      <c r="AA15" s="211"/>
      <c r="AB15" s="211"/>
      <c r="AC15" s="211"/>
      <c r="AD15" s="211"/>
      <c r="AE15" s="94"/>
      <c r="AF15" s="94"/>
      <c r="AG15" s="94"/>
      <c r="AH15" s="94"/>
      <c r="AI15" s="94"/>
      <c r="AJ15" s="94"/>
      <c r="AK15" s="94"/>
      <c r="AL15" s="94"/>
      <c r="AM15" s="94"/>
      <c r="AN15" s="94"/>
    </row>
    <row r="16" spans="1:41">
      <c r="Q16" s="2" t="s">
        <v>532</v>
      </c>
      <c r="R16" s="211" t="s">
        <v>542</v>
      </c>
      <c r="S16" s="211"/>
      <c r="T16" s="211"/>
      <c r="U16" s="211"/>
      <c r="V16" s="209" t="s">
        <v>507</v>
      </c>
      <c r="W16" s="211"/>
      <c r="X16" s="211"/>
      <c r="Y16" s="211"/>
      <c r="Z16" s="211"/>
      <c r="AA16" s="211"/>
      <c r="AB16" s="211"/>
      <c r="AC16" s="211"/>
      <c r="AD16" s="211"/>
      <c r="AE16" s="211"/>
      <c r="AF16" s="211"/>
      <c r="AG16" s="211"/>
      <c r="AH16" s="211"/>
      <c r="AI16" s="211"/>
      <c r="AJ16" s="211"/>
      <c r="AK16" s="211"/>
      <c r="AL16" s="211"/>
      <c r="AM16" s="94"/>
      <c r="AN16" s="94"/>
    </row>
    <row r="17" spans="2:41">
      <c r="Q17" s="2" t="s">
        <v>532</v>
      </c>
      <c r="R17" s="211" t="s">
        <v>543</v>
      </c>
      <c r="S17" s="211"/>
      <c r="T17" s="211"/>
      <c r="U17" s="211"/>
      <c r="V17" s="211"/>
      <c r="W17" s="212" t="s">
        <v>508</v>
      </c>
      <c r="X17" s="211"/>
      <c r="Y17" s="211"/>
      <c r="Z17" s="211"/>
      <c r="AA17" s="211"/>
      <c r="AB17" s="211"/>
      <c r="AC17" s="211"/>
      <c r="AD17" s="211"/>
      <c r="AE17" s="211"/>
      <c r="AF17" s="211"/>
      <c r="AG17" s="211"/>
      <c r="AH17" s="211"/>
      <c r="AI17" s="211"/>
      <c r="AJ17" s="211"/>
      <c r="AK17" s="211"/>
      <c r="AL17" s="211"/>
      <c r="AM17" s="94"/>
      <c r="AN17" s="94"/>
    </row>
    <row r="18" spans="2:41">
      <c r="R18" s="211"/>
      <c r="S18" s="211"/>
      <c r="T18" s="211"/>
      <c r="U18" s="211"/>
      <c r="V18" s="211"/>
      <c r="W18" s="211"/>
      <c r="X18" s="209" t="s">
        <v>233</v>
      </c>
      <c r="Y18" s="209"/>
      <c r="Z18" s="211"/>
      <c r="AA18" s="211"/>
      <c r="AB18" s="211"/>
      <c r="AC18" s="211"/>
      <c r="AD18" s="211"/>
      <c r="AE18" s="211"/>
      <c r="AF18" s="211"/>
      <c r="AG18" s="211"/>
      <c r="AH18" s="211"/>
      <c r="AI18" s="211"/>
      <c r="AJ18" s="211"/>
      <c r="AK18" s="211"/>
      <c r="AL18" s="211"/>
      <c r="AM18" s="94"/>
      <c r="AN18" s="94"/>
    </row>
    <row r="19" spans="2:41">
      <c r="R19" s="211"/>
      <c r="S19" s="211"/>
      <c r="T19" s="211"/>
      <c r="U19" s="211"/>
      <c r="V19" s="211"/>
      <c r="W19" s="211"/>
      <c r="X19" s="211"/>
      <c r="Y19" s="212" t="s">
        <v>262</v>
      </c>
      <c r="Z19" s="211"/>
      <c r="AA19" s="211"/>
      <c r="AB19" s="211"/>
      <c r="AC19" s="211"/>
      <c r="AD19" s="211"/>
      <c r="AE19" s="211"/>
      <c r="AF19" s="211"/>
      <c r="AG19" s="211"/>
      <c r="AH19" s="211"/>
      <c r="AI19" s="211"/>
      <c r="AJ19" s="211"/>
      <c r="AK19" s="211"/>
      <c r="AL19" s="211"/>
      <c r="AM19" s="94"/>
      <c r="AN19" s="94"/>
    </row>
    <row r="20" spans="2:41">
      <c r="B20" s="166"/>
      <c r="R20" s="211"/>
      <c r="S20" s="211"/>
      <c r="T20" s="211"/>
      <c r="U20" s="211"/>
      <c r="V20" s="211"/>
      <c r="W20" s="211"/>
      <c r="X20" s="211"/>
      <c r="Y20" s="211"/>
      <c r="Z20" s="209" t="s">
        <v>234</v>
      </c>
      <c r="AA20" s="212"/>
      <c r="AB20" s="211"/>
      <c r="AC20" s="211"/>
      <c r="AD20" s="211"/>
      <c r="AE20" s="211"/>
      <c r="AF20" s="211"/>
      <c r="AG20" s="211"/>
      <c r="AH20" s="211"/>
      <c r="AI20" s="211"/>
      <c r="AJ20" s="211"/>
      <c r="AK20" s="211"/>
      <c r="AL20" s="211"/>
      <c r="AM20" s="94"/>
      <c r="AN20" s="94"/>
      <c r="AO20" s="208"/>
    </row>
    <row r="21" spans="2:41">
      <c r="B21" s="167"/>
      <c r="R21" s="211"/>
      <c r="S21" s="211"/>
      <c r="T21" s="211"/>
      <c r="U21" s="211"/>
      <c r="V21" s="211"/>
      <c r="W21" s="211"/>
      <c r="X21" s="211"/>
      <c r="Y21" s="211"/>
      <c r="Z21" s="212"/>
      <c r="AA21" s="212" t="s">
        <v>263</v>
      </c>
      <c r="AB21" s="211"/>
      <c r="AC21" s="211"/>
      <c r="AD21" s="211"/>
      <c r="AE21" s="211"/>
      <c r="AF21" s="211"/>
      <c r="AG21" s="211"/>
      <c r="AH21" s="211"/>
      <c r="AI21" s="211"/>
      <c r="AJ21" s="211"/>
      <c r="AK21" s="211"/>
      <c r="AL21" s="211"/>
      <c r="AM21" s="94"/>
      <c r="AN21" s="94"/>
      <c r="AO21" s="208"/>
    </row>
    <row r="22" spans="2:41">
      <c r="R22" s="211"/>
      <c r="S22" s="211"/>
      <c r="T22" s="211"/>
      <c r="U22" s="211"/>
      <c r="V22" s="211"/>
      <c r="W22" s="211"/>
      <c r="X22" s="211"/>
      <c r="Y22" s="211"/>
      <c r="Z22" s="211"/>
      <c r="AA22" s="211"/>
      <c r="AB22" s="209" t="s">
        <v>235</v>
      </c>
      <c r="AC22" s="211"/>
      <c r="AD22" s="211"/>
      <c r="AE22" s="211"/>
      <c r="AF22" s="211"/>
      <c r="AG22" s="211"/>
      <c r="AH22" s="211"/>
      <c r="AI22" s="211"/>
      <c r="AJ22" s="211"/>
      <c r="AK22" s="211"/>
      <c r="AL22" s="211"/>
      <c r="AM22" s="94"/>
      <c r="AN22" s="212"/>
    </row>
    <row r="23" spans="2:41"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2" t="s">
        <v>236</v>
      </c>
      <c r="AD23" s="211"/>
      <c r="AE23" s="211"/>
      <c r="AF23" s="211"/>
      <c r="AG23" s="211"/>
      <c r="AH23" s="211"/>
      <c r="AI23" s="211"/>
      <c r="AJ23" s="211"/>
      <c r="AK23" s="211"/>
      <c r="AL23" s="211"/>
      <c r="AM23" s="94"/>
      <c r="AN23" s="94"/>
    </row>
    <row r="24" spans="2:41">
      <c r="R24" s="211"/>
      <c r="S24" s="211"/>
      <c r="T24" s="211"/>
      <c r="U24" s="211"/>
      <c r="V24" s="211"/>
      <c r="W24" s="211"/>
      <c r="X24" s="211"/>
      <c r="Y24" s="211"/>
      <c r="Z24" s="211"/>
      <c r="AA24" s="211"/>
      <c r="AB24" s="211"/>
      <c r="AC24" s="211"/>
      <c r="AD24" s="209" t="s">
        <v>280</v>
      </c>
      <c r="AE24" s="213"/>
      <c r="AF24" s="213"/>
      <c r="AG24" s="213"/>
      <c r="AH24" s="213"/>
      <c r="AI24" s="213"/>
      <c r="AJ24" s="213"/>
      <c r="AK24" s="213"/>
      <c r="AL24" s="213"/>
      <c r="AM24" s="212"/>
    </row>
    <row r="25" spans="2:41">
      <c r="R25" s="94"/>
      <c r="S25" s="94"/>
      <c r="T25" s="94"/>
      <c r="U25" s="94"/>
      <c r="V25" s="211"/>
      <c r="W25" s="211"/>
      <c r="X25" s="211"/>
      <c r="Y25" s="211"/>
      <c r="Z25" s="211"/>
      <c r="AA25" s="211"/>
      <c r="AB25" s="211"/>
      <c r="AC25" s="211"/>
      <c r="AD25" s="211"/>
      <c r="AE25" s="209" t="s">
        <v>281</v>
      </c>
      <c r="AF25" s="212"/>
      <c r="AG25" s="212"/>
      <c r="AH25" s="212"/>
      <c r="AI25" s="212"/>
      <c r="AJ25" s="212"/>
      <c r="AK25" s="212"/>
      <c r="AL25" s="212"/>
      <c r="AM25" s="94"/>
    </row>
    <row r="26" spans="2:41">
      <c r="R26" s="2"/>
      <c r="S26" s="2"/>
      <c r="T26" s="2"/>
      <c r="U26" s="2"/>
      <c r="AF26" s="212" t="s">
        <v>282</v>
      </c>
      <c r="AG26" s="213"/>
      <c r="AH26" s="213"/>
      <c r="AI26" s="213"/>
      <c r="AJ26" s="213"/>
      <c r="AK26" s="213"/>
    </row>
    <row r="27" spans="2:41">
      <c r="AF27" s="211"/>
      <c r="AG27" s="318" t="s">
        <v>283</v>
      </c>
      <c r="AH27" s="318"/>
      <c r="AI27" s="318"/>
      <c r="AJ27" s="318"/>
      <c r="AK27" s="318"/>
      <c r="AL27" s="318"/>
    </row>
    <row r="28" spans="2:41">
      <c r="AG28" s="211"/>
      <c r="AH28" s="209" t="s">
        <v>453</v>
      </c>
      <c r="AI28" s="211"/>
      <c r="AJ28" s="211"/>
      <c r="AK28" s="211"/>
      <c r="AL28" s="212"/>
    </row>
    <row r="29" spans="2:41">
      <c r="AI29" s="212" t="s">
        <v>450</v>
      </c>
      <c r="AJ29" s="212"/>
      <c r="AK29" s="212"/>
    </row>
    <row r="30" spans="2:41">
      <c r="AJ30" s="209" t="s">
        <v>451</v>
      </c>
      <c r="AK30" s="211"/>
    </row>
    <row r="31" spans="2:41">
      <c r="AK31" s="212" t="s">
        <v>452</v>
      </c>
    </row>
  </sheetData>
  <mergeCells count="10">
    <mergeCell ref="A10:G10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20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5703125" style="8" bestFit="1" customWidth="1"/>
    <col min="2" max="2" width="38" style="99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71" customFormat="1" ht="15.75" customHeight="1">
      <c r="A1" s="570" t="s">
        <v>31</v>
      </c>
      <c r="B1" s="571"/>
      <c r="C1" s="571"/>
      <c r="D1" s="572"/>
      <c r="E1" s="574" t="s">
        <v>470</v>
      </c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5"/>
      <c r="R1" s="575"/>
      <c r="S1" s="575"/>
      <c r="T1" s="576" t="s">
        <v>71</v>
      </c>
      <c r="U1" s="585" t="s">
        <v>163</v>
      </c>
      <c r="V1" s="570" t="s">
        <v>13</v>
      </c>
      <c r="W1" s="571"/>
      <c r="X1" s="571"/>
      <c r="Y1" s="571"/>
      <c r="Z1" s="571"/>
      <c r="AA1" s="571"/>
      <c r="AB1" s="571"/>
      <c r="AC1" s="571"/>
      <c r="AD1" s="571"/>
      <c r="AE1" s="572"/>
      <c r="AF1" s="573" t="s">
        <v>14</v>
      </c>
      <c r="AG1" s="573"/>
      <c r="AH1" s="573"/>
      <c r="AI1" s="573"/>
      <c r="AJ1" s="573"/>
      <c r="AK1" s="573"/>
      <c r="AL1" s="573"/>
      <c r="AM1" s="573"/>
      <c r="AN1" s="573"/>
      <c r="AO1" s="570" t="s">
        <v>15</v>
      </c>
      <c r="AP1" s="571"/>
      <c r="AQ1" s="571"/>
      <c r="AR1" s="571"/>
      <c r="AS1" s="571"/>
      <c r="AT1" s="571"/>
      <c r="AU1" s="571"/>
      <c r="AV1" s="571"/>
      <c r="AW1" s="571"/>
      <c r="AX1" s="572"/>
      <c r="AY1" s="587" t="s">
        <v>16</v>
      </c>
      <c r="AZ1" s="587"/>
      <c r="BA1" s="587"/>
      <c r="BB1" s="587"/>
      <c r="BC1" s="587"/>
      <c r="BD1" s="587"/>
      <c r="BE1" s="587"/>
      <c r="BF1" s="587"/>
      <c r="BG1" s="588" t="s">
        <v>17</v>
      </c>
      <c r="BH1" s="589"/>
      <c r="BI1" s="589"/>
      <c r="BJ1" s="589"/>
      <c r="BK1" s="590"/>
    </row>
    <row r="2" spans="1:63" s="4" customFormat="1" ht="34.5" thickBot="1">
      <c r="A2" s="86" t="s">
        <v>19</v>
      </c>
      <c r="B2" s="97" t="s">
        <v>0</v>
      </c>
      <c r="C2" s="72" t="s">
        <v>11</v>
      </c>
      <c r="D2" s="73" t="s">
        <v>12</v>
      </c>
      <c r="E2" s="61" t="s">
        <v>72</v>
      </c>
      <c r="F2" s="47" t="s">
        <v>73</v>
      </c>
      <c r="G2" s="47" t="s">
        <v>255</v>
      </c>
      <c r="H2" s="277" t="s">
        <v>256</v>
      </c>
      <c r="I2" s="47" t="s">
        <v>74</v>
      </c>
      <c r="J2" s="582" t="s">
        <v>29</v>
      </c>
      <c r="K2" s="583"/>
      <c r="L2" s="584"/>
      <c r="M2" s="47" t="s">
        <v>155</v>
      </c>
      <c r="N2" s="47" t="s">
        <v>156</v>
      </c>
      <c r="O2" s="47" t="s">
        <v>93</v>
      </c>
      <c r="P2" s="47" t="s">
        <v>487</v>
      </c>
      <c r="Q2" s="47" t="s">
        <v>162</v>
      </c>
      <c r="R2" s="103" t="s">
        <v>99</v>
      </c>
      <c r="S2" s="142" t="s">
        <v>98</v>
      </c>
      <c r="T2" s="577"/>
      <c r="U2" s="586"/>
      <c r="V2" s="61" t="s">
        <v>32</v>
      </c>
      <c r="W2" s="61" t="s">
        <v>19</v>
      </c>
      <c r="X2" s="47" t="s">
        <v>20</v>
      </c>
      <c r="Y2" s="10" t="s">
        <v>21</v>
      </c>
      <c r="Z2" s="10" t="s">
        <v>22</v>
      </c>
      <c r="AA2" s="47" t="s">
        <v>23</v>
      </c>
      <c r="AB2" s="47" t="s">
        <v>24</v>
      </c>
      <c r="AC2" s="47" t="s">
        <v>25</v>
      </c>
      <c r="AD2" s="578" t="s">
        <v>29</v>
      </c>
      <c r="AE2" s="579"/>
      <c r="AF2" s="61" t="s">
        <v>28</v>
      </c>
      <c r="AG2" s="61" t="s">
        <v>19</v>
      </c>
      <c r="AH2" s="47" t="s">
        <v>20</v>
      </c>
      <c r="AI2" s="10" t="s">
        <v>27</v>
      </c>
      <c r="AJ2" s="10" t="s">
        <v>19</v>
      </c>
      <c r="AK2" s="77" t="s">
        <v>75</v>
      </c>
      <c r="AL2" s="77" t="s">
        <v>76</v>
      </c>
      <c r="AM2" s="580" t="s">
        <v>29</v>
      </c>
      <c r="AN2" s="581"/>
      <c r="AO2" s="61" t="s">
        <v>18</v>
      </c>
      <c r="AP2" s="61" t="s">
        <v>19</v>
      </c>
      <c r="AQ2" s="47" t="s">
        <v>20</v>
      </c>
      <c r="AR2" s="10" t="s">
        <v>21</v>
      </c>
      <c r="AS2" s="10" t="s">
        <v>22</v>
      </c>
      <c r="AT2" s="47" t="s">
        <v>23</v>
      </c>
      <c r="AU2" s="47" t="s">
        <v>24</v>
      </c>
      <c r="AV2" s="47" t="s">
        <v>25</v>
      </c>
      <c r="AW2" s="578" t="s">
        <v>29</v>
      </c>
      <c r="AX2" s="579"/>
      <c r="AY2" s="61" t="s">
        <v>18</v>
      </c>
      <c r="AZ2" s="47" t="s">
        <v>19</v>
      </c>
      <c r="BA2" s="47" t="s">
        <v>20</v>
      </c>
      <c r="BB2" s="47" t="s">
        <v>26</v>
      </c>
      <c r="BC2" s="10" t="s">
        <v>27</v>
      </c>
      <c r="BD2" s="10" t="s">
        <v>19</v>
      </c>
      <c r="BE2" s="47" t="s">
        <v>28</v>
      </c>
      <c r="BF2" s="48" t="s">
        <v>29</v>
      </c>
      <c r="BG2" s="62" t="s">
        <v>30</v>
      </c>
      <c r="BH2" s="62" t="s">
        <v>19</v>
      </c>
      <c r="BI2" s="63" t="s">
        <v>18</v>
      </c>
      <c r="BJ2" s="578" t="s">
        <v>29</v>
      </c>
      <c r="BK2" s="579"/>
    </row>
    <row r="3" spans="1:63" s="5" customFormat="1">
      <c r="A3" s="423" t="str">
        <f>'1-συμβολαια'!A3</f>
        <v>3ο</v>
      </c>
      <c r="B3" s="419" t="str">
        <f>'1-συμβολαια'!C3</f>
        <v>δανείου 8.199κ ΕΞΟΦΛΗΣΗ</v>
      </c>
      <c r="C3" s="319" t="str">
        <f>'4-πολλυπρ'!D3</f>
        <v>τραπεζα …??? [….</v>
      </c>
      <c r="D3" s="319" t="str">
        <f>'4-πολλυπρ'!I3</f>
        <v>219-123</v>
      </c>
      <c r="E3" s="319"/>
      <c r="F3" s="399"/>
      <c r="G3" s="399"/>
      <c r="H3" s="398"/>
      <c r="I3" s="399"/>
      <c r="J3" s="325"/>
      <c r="K3" s="424"/>
      <c r="L3" s="424"/>
      <c r="M3" s="399"/>
      <c r="N3" s="399"/>
      <c r="O3" s="399"/>
      <c r="P3" s="399"/>
      <c r="Q3" s="399">
        <f t="shared" ref="Q3:Q9" si="0">M3+N3</f>
        <v>0</v>
      </c>
      <c r="R3" s="319"/>
      <c r="S3" s="319"/>
      <c r="T3" s="319"/>
      <c r="U3" s="319"/>
      <c r="V3" s="420"/>
      <c r="W3" s="80"/>
      <c r="X3" s="421" t="s">
        <v>402</v>
      </c>
      <c r="Y3" s="80"/>
      <c r="Z3" s="421" t="s">
        <v>9</v>
      </c>
      <c r="AA3" s="422"/>
      <c r="AB3" s="80"/>
      <c r="AC3" s="80"/>
      <c r="AD3" s="80"/>
      <c r="AE3" s="80"/>
      <c r="AF3" s="420"/>
      <c r="AG3" s="80"/>
      <c r="AH3" s="80"/>
      <c r="AI3" s="80"/>
      <c r="AJ3" s="80"/>
      <c r="AK3" s="324"/>
      <c r="AL3" s="324"/>
      <c r="AM3" s="324"/>
      <c r="AN3" s="80"/>
      <c r="AO3" s="80"/>
      <c r="AP3" s="80"/>
      <c r="AQ3" s="421" t="s">
        <v>402</v>
      </c>
      <c r="AR3" s="80"/>
      <c r="AS3" s="421" t="s">
        <v>9</v>
      </c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420"/>
      <c r="BJ3" s="80"/>
      <c r="BK3" s="80"/>
    </row>
    <row r="4" spans="1:63" s="5" customFormat="1">
      <c r="A4" s="423">
        <f>'1-συμβολαια'!A4</f>
        <v>0</v>
      </c>
      <c r="B4" s="419" t="str">
        <f>'1-συμβολαια'!C4</f>
        <v>υποθήκης 8.199κ ΕΞΑΛΕΙΨΗ</v>
      </c>
      <c r="C4" s="319" t="str">
        <f>'4-πολλυπρ'!D4</f>
        <v>τραπεζα …??? [….</v>
      </c>
      <c r="D4" s="319" t="str">
        <f>'4-πολλυπρ'!I4</f>
        <v>219-123</v>
      </c>
      <c r="E4" s="319">
        <v>2</v>
      </c>
      <c r="F4" s="399">
        <f t="shared" ref="F4:F8" si="1">E4*3.23</f>
        <v>6.46</v>
      </c>
      <c r="G4" s="399">
        <v>3.23</v>
      </c>
      <c r="H4" s="398"/>
      <c r="I4" s="399">
        <f t="shared" ref="I4:I8" si="2">F4+G4+H4</f>
        <v>9.69</v>
      </c>
      <c r="J4" s="325" t="s">
        <v>484</v>
      </c>
      <c r="K4" s="424" t="s">
        <v>161</v>
      </c>
      <c r="L4" s="424" t="s">
        <v>257</v>
      </c>
      <c r="M4" s="399">
        <v>5.87</v>
      </c>
      <c r="N4" s="399">
        <v>5.87</v>
      </c>
      <c r="O4" s="399">
        <v>1.98</v>
      </c>
      <c r="P4" s="399">
        <v>1.98</v>
      </c>
      <c r="Q4" s="399">
        <f t="shared" si="0"/>
        <v>11.74</v>
      </c>
      <c r="R4" s="319"/>
      <c r="S4" s="319"/>
      <c r="T4" s="319"/>
      <c r="U4" s="319"/>
      <c r="V4" s="420"/>
      <c r="W4" s="80"/>
      <c r="X4" s="421" t="s">
        <v>402</v>
      </c>
      <c r="Y4" s="80"/>
      <c r="Z4" s="421" t="s">
        <v>9</v>
      </c>
      <c r="AA4" s="422"/>
      <c r="AB4" s="80"/>
      <c r="AC4" s="80"/>
      <c r="AD4" s="80"/>
      <c r="AE4" s="80"/>
      <c r="AF4" s="420"/>
      <c r="AG4" s="80"/>
      <c r="AH4" s="80"/>
      <c r="AI4" s="80"/>
      <c r="AJ4" s="80"/>
      <c r="AK4" s="324"/>
      <c r="AL4" s="324"/>
      <c r="AM4" s="324"/>
      <c r="AN4" s="80"/>
      <c r="AO4" s="80"/>
      <c r="AP4" s="80"/>
      <c r="AQ4" s="421" t="s">
        <v>402</v>
      </c>
      <c r="AR4" s="80"/>
      <c r="AS4" s="421" t="s">
        <v>9</v>
      </c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420"/>
      <c r="BJ4" s="80"/>
      <c r="BK4" s="80"/>
    </row>
    <row r="5" spans="1:63" s="5" customFormat="1">
      <c r="A5" s="423">
        <f>'1-συμβολαια'!A5</f>
        <v>0</v>
      </c>
      <c r="B5" s="419" t="str">
        <f>'1-συμβολαια'!C5</f>
        <v>τόκοι δανείου [προυπολογιζόμενοι VS πληρωμένοι]</v>
      </c>
      <c r="C5" s="319" t="str">
        <f>'4-πολλυπρ'!D5</f>
        <v>τραπεζα …??? [….</v>
      </c>
      <c r="D5" s="319" t="str">
        <f>'4-πολλυπρ'!I5</f>
        <v>219-123</v>
      </c>
      <c r="E5" s="319"/>
      <c r="F5" s="399"/>
      <c r="G5" s="399"/>
      <c r="H5" s="398"/>
      <c r="I5" s="399"/>
      <c r="J5" s="325"/>
      <c r="K5" s="424"/>
      <c r="L5" s="424"/>
      <c r="M5" s="399"/>
      <c r="N5" s="399"/>
      <c r="O5" s="399"/>
      <c r="P5" s="399"/>
      <c r="Q5" s="399">
        <f t="shared" si="0"/>
        <v>0</v>
      </c>
      <c r="R5" s="319"/>
      <c r="S5" s="319"/>
      <c r="T5" s="319"/>
      <c r="U5" s="319"/>
      <c r="V5" s="420"/>
      <c r="W5" s="80"/>
      <c r="X5" s="421" t="s">
        <v>402</v>
      </c>
      <c r="Y5" s="80"/>
      <c r="Z5" s="421" t="s">
        <v>9</v>
      </c>
      <c r="AA5" s="422"/>
      <c r="AB5" s="80"/>
      <c r="AC5" s="80"/>
      <c r="AD5" s="80"/>
      <c r="AE5" s="80"/>
      <c r="AF5" s="420"/>
      <c r="AG5" s="80"/>
      <c r="AH5" s="80"/>
      <c r="AI5" s="80"/>
      <c r="AJ5" s="80"/>
      <c r="AK5" s="324"/>
      <c r="AL5" s="324"/>
      <c r="AM5" s="324"/>
      <c r="AN5" s="80"/>
      <c r="AO5" s="80"/>
      <c r="AP5" s="80"/>
      <c r="AQ5" s="421" t="s">
        <v>402</v>
      </c>
      <c r="AR5" s="80"/>
      <c r="AS5" s="421" t="s">
        <v>9</v>
      </c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420"/>
      <c r="BJ5" s="80"/>
      <c r="BK5" s="80"/>
    </row>
    <row r="6" spans="1:63" s="5" customFormat="1">
      <c r="A6" s="33"/>
      <c r="B6" s="98"/>
      <c r="C6" s="16"/>
      <c r="D6" s="16"/>
      <c r="E6" s="16"/>
      <c r="F6" s="42"/>
      <c r="G6" s="42"/>
      <c r="H6" s="21"/>
      <c r="I6" s="42"/>
      <c r="J6" s="276"/>
      <c r="K6" s="177"/>
      <c r="L6" s="177"/>
      <c r="M6" s="42"/>
      <c r="N6" s="42"/>
      <c r="O6" s="42"/>
      <c r="P6" s="42"/>
      <c r="Q6" s="42"/>
      <c r="R6" s="16"/>
      <c r="S6" s="16"/>
      <c r="T6" s="16"/>
      <c r="U6" s="16"/>
      <c r="V6" s="31"/>
      <c r="W6" s="26"/>
      <c r="X6" s="35"/>
      <c r="Y6" s="26"/>
      <c r="Z6" s="35"/>
      <c r="AA6" s="38"/>
      <c r="AB6" s="26"/>
      <c r="AC6" s="26"/>
      <c r="AD6" s="26"/>
      <c r="AE6" s="26"/>
      <c r="AF6" s="31"/>
      <c r="AG6" s="26"/>
      <c r="AH6" s="26"/>
      <c r="AI6" s="26"/>
      <c r="AJ6" s="26"/>
      <c r="AK6" s="13"/>
      <c r="AL6" s="13"/>
      <c r="AM6" s="13"/>
      <c r="AN6" s="26"/>
      <c r="AO6" s="26"/>
      <c r="AP6" s="26"/>
      <c r="AQ6" s="35"/>
      <c r="AR6" s="26"/>
      <c r="AS6" s="35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31"/>
      <c r="BJ6" s="26"/>
      <c r="BK6" s="26"/>
    </row>
    <row r="7" spans="1:63" s="5" customFormat="1">
      <c r="A7" s="423" t="str">
        <f>'1-συμβολαια'!A7</f>
        <v>4ο</v>
      </c>
      <c r="B7" s="419" t="str">
        <f>'1-συμβολαια'!C7</f>
        <v>δανείου 8.742κ ΕΞΟΦΛΗΣΗ</v>
      </c>
      <c r="C7" s="319" t="str">
        <f>'4-πολλυπρ'!D7</f>
        <v>τραπεζα …??? [….</v>
      </c>
      <c r="D7" s="319" t="str">
        <f>'4-πολλυπρ'!I7</f>
        <v>219-123</v>
      </c>
      <c r="E7" s="319"/>
      <c r="F7" s="399"/>
      <c r="G7" s="399"/>
      <c r="H7" s="398"/>
      <c r="I7" s="399"/>
      <c r="J7" s="325"/>
      <c r="K7" s="424"/>
      <c r="L7" s="424"/>
      <c r="M7" s="399"/>
      <c r="N7" s="399"/>
      <c r="O7" s="399"/>
      <c r="P7" s="399"/>
      <c r="Q7" s="399">
        <f t="shared" si="0"/>
        <v>0</v>
      </c>
      <c r="R7" s="319"/>
      <c r="S7" s="319"/>
      <c r="T7" s="319"/>
      <c r="U7" s="319"/>
      <c r="V7" s="420"/>
      <c r="W7" s="80"/>
      <c r="X7" s="421" t="s">
        <v>402</v>
      </c>
      <c r="Y7" s="80"/>
      <c r="Z7" s="421" t="s">
        <v>9</v>
      </c>
      <c r="AA7" s="422"/>
      <c r="AB7" s="80"/>
      <c r="AC7" s="80"/>
      <c r="AD7" s="80"/>
      <c r="AE7" s="80"/>
      <c r="AF7" s="420"/>
      <c r="AG7" s="80"/>
      <c r="AH7" s="80"/>
      <c r="AI7" s="80"/>
      <c r="AJ7" s="80"/>
      <c r="AK7" s="324"/>
      <c r="AL7" s="324"/>
      <c r="AM7" s="324"/>
      <c r="AN7" s="80"/>
      <c r="AO7" s="80"/>
      <c r="AP7" s="80"/>
      <c r="AQ7" s="421" t="s">
        <v>402</v>
      </c>
      <c r="AR7" s="80"/>
      <c r="AS7" s="421" t="s">
        <v>9</v>
      </c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420"/>
      <c r="BJ7" s="80"/>
      <c r="BK7" s="80"/>
    </row>
    <row r="8" spans="1:63" s="5" customFormat="1">
      <c r="A8" s="423">
        <f>'1-συμβολαια'!A8</f>
        <v>0</v>
      </c>
      <c r="B8" s="419" t="str">
        <f>'1-συμβολαια'!C8</f>
        <v>υποθήκης 8.742κ ΕΞΑΛΕΙΨΗ</v>
      </c>
      <c r="C8" s="319" t="str">
        <f>'4-πολλυπρ'!D8</f>
        <v>τραπεζα …??? [….</v>
      </c>
      <c r="D8" s="319" t="str">
        <f>'4-πολλυπρ'!I8</f>
        <v>219-123</v>
      </c>
      <c r="E8" s="319">
        <v>2</v>
      </c>
      <c r="F8" s="399">
        <f t="shared" si="1"/>
        <v>6.46</v>
      </c>
      <c r="G8" s="399">
        <v>3.23</v>
      </c>
      <c r="H8" s="398"/>
      <c r="I8" s="399">
        <f t="shared" si="2"/>
        <v>9.69</v>
      </c>
      <c r="J8" s="325" t="s">
        <v>484</v>
      </c>
      <c r="K8" s="424" t="s">
        <v>161</v>
      </c>
      <c r="L8" s="424" t="s">
        <v>257</v>
      </c>
      <c r="M8" s="399"/>
      <c r="N8" s="399"/>
      <c r="O8" s="399">
        <v>1.98</v>
      </c>
      <c r="P8" s="399">
        <v>1.98</v>
      </c>
      <c r="Q8" s="399">
        <f t="shared" si="0"/>
        <v>0</v>
      </c>
      <c r="R8" s="319"/>
      <c r="S8" s="319"/>
      <c r="T8" s="319"/>
      <c r="U8" s="319"/>
      <c r="V8" s="420"/>
      <c r="W8" s="80"/>
      <c r="X8" s="421" t="s">
        <v>402</v>
      </c>
      <c r="Y8" s="80"/>
      <c r="Z8" s="421" t="s">
        <v>9</v>
      </c>
      <c r="AA8" s="422"/>
      <c r="AB8" s="80"/>
      <c r="AC8" s="80"/>
      <c r="AD8" s="80"/>
      <c r="AE8" s="80"/>
      <c r="AF8" s="420"/>
      <c r="AG8" s="80"/>
      <c r="AH8" s="80"/>
      <c r="AI8" s="80"/>
      <c r="AJ8" s="80"/>
      <c r="AK8" s="324"/>
      <c r="AL8" s="324"/>
      <c r="AM8" s="324"/>
      <c r="AN8" s="80"/>
      <c r="AO8" s="80"/>
      <c r="AP8" s="80"/>
      <c r="AQ8" s="421" t="s">
        <v>402</v>
      </c>
      <c r="AR8" s="80"/>
      <c r="AS8" s="421" t="s">
        <v>9</v>
      </c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420"/>
      <c r="BJ8" s="80"/>
      <c r="BK8" s="80"/>
    </row>
    <row r="9" spans="1:63" s="5" customFormat="1">
      <c r="A9" s="423">
        <f>'1-συμβολαια'!A9</f>
        <v>0</v>
      </c>
      <c r="B9" s="419" t="str">
        <f>'1-συμβολαια'!C9</f>
        <v>τόκοι δανείου [προυπολογιζόμενοι VS πληρωμένοι]</v>
      </c>
      <c r="C9" s="319" t="str">
        <f>'4-πολλυπρ'!D9</f>
        <v>τραπεζα …??? [….</v>
      </c>
      <c r="D9" s="319" t="str">
        <f>'4-πολλυπρ'!I9</f>
        <v>219-123</v>
      </c>
      <c r="E9" s="319"/>
      <c r="F9" s="399"/>
      <c r="G9" s="399"/>
      <c r="H9" s="398"/>
      <c r="I9" s="399"/>
      <c r="J9" s="325"/>
      <c r="K9" s="424"/>
      <c r="L9" s="424"/>
      <c r="M9" s="399"/>
      <c r="N9" s="399"/>
      <c r="O9" s="399"/>
      <c r="P9" s="399"/>
      <c r="Q9" s="399">
        <f t="shared" si="0"/>
        <v>0</v>
      </c>
      <c r="R9" s="319"/>
      <c r="S9" s="319"/>
      <c r="T9" s="319"/>
      <c r="U9" s="319"/>
      <c r="V9" s="420"/>
      <c r="W9" s="80"/>
      <c r="X9" s="421" t="s">
        <v>402</v>
      </c>
      <c r="Y9" s="80"/>
      <c r="Z9" s="421" t="s">
        <v>9</v>
      </c>
      <c r="AA9" s="422"/>
      <c r="AB9" s="80"/>
      <c r="AC9" s="80"/>
      <c r="AD9" s="80"/>
      <c r="AE9" s="80"/>
      <c r="AF9" s="420"/>
      <c r="AG9" s="80"/>
      <c r="AH9" s="80"/>
      <c r="AI9" s="80"/>
      <c r="AJ9" s="80"/>
      <c r="AK9" s="324"/>
      <c r="AL9" s="324"/>
      <c r="AM9" s="324"/>
      <c r="AN9" s="80"/>
      <c r="AO9" s="80"/>
      <c r="AP9" s="80"/>
      <c r="AQ9" s="421" t="s">
        <v>402</v>
      </c>
      <c r="AR9" s="80"/>
      <c r="AS9" s="421" t="s">
        <v>9</v>
      </c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420"/>
      <c r="BJ9" s="80"/>
      <c r="BK9" s="80"/>
    </row>
    <row r="10" spans="1:63">
      <c r="A10" s="567" t="s">
        <v>35</v>
      </c>
      <c r="B10" s="568"/>
      <c r="C10" s="568"/>
      <c r="D10" s="569"/>
      <c r="E10" s="74">
        <f>SUM(E3:E9)</f>
        <v>4</v>
      </c>
      <c r="F10" s="74">
        <f>SUM(F3:F9)</f>
        <v>12.92</v>
      </c>
      <c r="G10" s="74">
        <f>SUM(G3:G9)</f>
        <v>6.46</v>
      </c>
      <c r="H10" s="368">
        <f>SUM(H3:H9)</f>
        <v>0</v>
      </c>
      <c r="I10" s="74">
        <f>SUM(I3:I9)</f>
        <v>19.38</v>
      </c>
      <c r="J10" s="74"/>
      <c r="K10" s="74"/>
      <c r="L10" s="74"/>
      <c r="M10" s="74">
        <f t="shared" ref="M10:T10" si="3">SUM(M3:M9)</f>
        <v>5.87</v>
      </c>
      <c r="N10" s="74">
        <f t="shared" si="3"/>
        <v>5.87</v>
      </c>
      <c r="O10" s="74">
        <f t="shared" si="3"/>
        <v>3.96</v>
      </c>
      <c r="P10" s="74">
        <f t="shared" si="3"/>
        <v>3.96</v>
      </c>
      <c r="Q10" s="74">
        <f t="shared" si="3"/>
        <v>11.74</v>
      </c>
      <c r="R10" s="74">
        <f t="shared" si="3"/>
        <v>0</v>
      </c>
      <c r="S10" s="74">
        <f t="shared" si="3"/>
        <v>0</v>
      </c>
      <c r="T10" s="74">
        <f t="shared" si="3"/>
        <v>0</v>
      </c>
      <c r="U10" s="74"/>
      <c r="V10" s="170"/>
      <c r="W10" s="74">
        <f>SUM(W3:W9)</f>
        <v>0</v>
      </c>
      <c r="X10" s="74"/>
      <c r="Y10" s="74">
        <f>SUM(Y3:Y9)</f>
        <v>0</v>
      </c>
      <c r="Z10" s="74"/>
      <c r="AA10" s="74">
        <f t="shared" ref="AA10:AL10" si="4">SUM(AA3:AA9)</f>
        <v>0</v>
      </c>
      <c r="AB10" s="74">
        <f t="shared" si="4"/>
        <v>0</v>
      </c>
      <c r="AC10" s="74">
        <f t="shared" si="4"/>
        <v>0</v>
      </c>
      <c r="AD10" s="74">
        <f t="shared" si="4"/>
        <v>0</v>
      </c>
      <c r="AE10" s="74">
        <f t="shared" si="4"/>
        <v>0</v>
      </c>
      <c r="AF10" s="170">
        <f t="shared" si="4"/>
        <v>0</v>
      </c>
      <c r="AG10" s="74">
        <f t="shared" si="4"/>
        <v>0</v>
      </c>
      <c r="AH10" s="74">
        <f t="shared" si="4"/>
        <v>0</v>
      </c>
      <c r="AI10" s="74">
        <f t="shared" si="4"/>
        <v>0</v>
      </c>
      <c r="AJ10" s="74">
        <f t="shared" si="4"/>
        <v>0</v>
      </c>
      <c r="AK10" s="78">
        <f t="shared" si="4"/>
        <v>0</v>
      </c>
      <c r="AL10" s="78">
        <f t="shared" si="4"/>
        <v>0</v>
      </c>
      <c r="AM10" s="78"/>
      <c r="AN10" s="74">
        <f>SUM(AN3:AN9)</f>
        <v>0</v>
      </c>
      <c r="AO10" s="74">
        <f>SUM(AO3:AO9)</f>
        <v>0</v>
      </c>
      <c r="AP10" s="74">
        <f>SUM(AP3:AP9)</f>
        <v>0</v>
      </c>
      <c r="AQ10" s="74"/>
      <c r="AR10" s="74">
        <f t="shared" ref="AR10:BK10" si="5">SUM(AR3:AR9)</f>
        <v>0</v>
      </c>
      <c r="AS10" s="74">
        <f t="shared" si="5"/>
        <v>0</v>
      </c>
      <c r="AT10" s="74">
        <f t="shared" si="5"/>
        <v>0</v>
      </c>
      <c r="AU10" s="74">
        <f t="shared" si="5"/>
        <v>0</v>
      </c>
      <c r="AV10" s="74">
        <f t="shared" si="5"/>
        <v>0</v>
      </c>
      <c r="AW10" s="74">
        <f t="shared" si="5"/>
        <v>0</v>
      </c>
      <c r="AX10" s="74">
        <f t="shared" si="5"/>
        <v>0</v>
      </c>
      <c r="AY10" s="74">
        <f t="shared" si="5"/>
        <v>0</v>
      </c>
      <c r="AZ10" s="74">
        <f t="shared" si="5"/>
        <v>0</v>
      </c>
      <c r="BA10" s="74">
        <f t="shared" si="5"/>
        <v>0</v>
      </c>
      <c r="BB10" s="74">
        <f t="shared" si="5"/>
        <v>0</v>
      </c>
      <c r="BC10" s="74">
        <f t="shared" si="5"/>
        <v>0</v>
      </c>
      <c r="BD10" s="74">
        <f t="shared" si="5"/>
        <v>0</v>
      </c>
      <c r="BE10" s="74">
        <f t="shared" si="5"/>
        <v>0</v>
      </c>
      <c r="BF10" s="74">
        <f t="shared" si="5"/>
        <v>0</v>
      </c>
      <c r="BG10" s="74">
        <f t="shared" si="5"/>
        <v>0</v>
      </c>
      <c r="BH10" s="74">
        <f t="shared" si="5"/>
        <v>0</v>
      </c>
      <c r="BI10" s="74">
        <f t="shared" si="5"/>
        <v>0</v>
      </c>
      <c r="BJ10" s="74">
        <f t="shared" si="5"/>
        <v>0</v>
      </c>
      <c r="BK10" s="74">
        <f t="shared" si="5"/>
        <v>0</v>
      </c>
    </row>
    <row r="11" spans="1:63">
      <c r="M11" s="173" t="s">
        <v>472</v>
      </c>
    </row>
    <row r="12" spans="1:63">
      <c r="G12" s="173"/>
      <c r="H12" s="173"/>
      <c r="I12" s="369" t="s">
        <v>101</v>
      </c>
      <c r="J12" s="173"/>
      <c r="K12" s="173"/>
      <c r="L12" s="173"/>
      <c r="M12" s="173"/>
      <c r="N12" s="173" t="s">
        <v>472</v>
      </c>
      <c r="O12" s="145"/>
      <c r="P12" s="145"/>
      <c r="U12" s="225" t="s">
        <v>163</v>
      </c>
      <c r="AB12" s="2"/>
      <c r="AD12" s="145" t="s">
        <v>102</v>
      </c>
      <c r="AK12" s="269" t="s">
        <v>103</v>
      </c>
    </row>
    <row r="13" spans="1:63">
      <c r="F13" s="3"/>
      <c r="G13" s="3"/>
      <c r="H13" s="3"/>
      <c r="I13" s="3"/>
      <c r="J13" s="198" t="s">
        <v>157</v>
      </c>
      <c r="K13" s="147"/>
      <c r="L13" s="147"/>
      <c r="N13" s="173"/>
      <c r="O13" s="3"/>
      <c r="P13" s="3"/>
      <c r="Q13" s="3"/>
      <c r="R13" s="198" t="s">
        <v>164</v>
      </c>
      <c r="U13" s="9"/>
    </row>
    <row r="14" spans="1:63">
      <c r="E14" s="146"/>
      <c r="F14" s="3"/>
      <c r="G14" s="3"/>
      <c r="H14" s="3"/>
      <c r="I14" s="3"/>
      <c r="J14" s="147" t="s">
        <v>158</v>
      </c>
      <c r="K14" s="147"/>
      <c r="L14" s="147"/>
      <c r="N14" s="3"/>
      <c r="O14" s="3"/>
      <c r="P14" s="3"/>
      <c r="Q14" s="3"/>
      <c r="S14" s="147" t="s">
        <v>165</v>
      </c>
      <c r="U14" s="9"/>
    </row>
    <row r="15" spans="1:63">
      <c r="H15" s="3"/>
      <c r="J15" s="147"/>
      <c r="K15" s="198" t="s">
        <v>159</v>
      </c>
      <c r="L15" s="147"/>
      <c r="O15" s="193" t="s">
        <v>471</v>
      </c>
      <c r="P15" s="4"/>
      <c r="U15" s="9"/>
    </row>
    <row r="16" spans="1:63">
      <c r="H16" s="3"/>
      <c r="K16" s="147" t="s">
        <v>160</v>
      </c>
      <c r="L16" s="147"/>
      <c r="P16" s="2" t="s">
        <v>487</v>
      </c>
      <c r="U16" s="9"/>
    </row>
    <row r="17" spans="8:22">
      <c r="H17" s="3"/>
      <c r="L17" s="198" t="s">
        <v>264</v>
      </c>
      <c r="U17" s="9"/>
    </row>
    <row r="18" spans="8:22">
      <c r="L18" s="147" t="s">
        <v>265</v>
      </c>
      <c r="U18" s="9"/>
    </row>
    <row r="19" spans="8:22">
      <c r="L19" s="147"/>
      <c r="U19" s="9"/>
    </row>
    <row r="20" spans="8:22">
      <c r="R20" s="2"/>
      <c r="S20" s="2"/>
      <c r="T20" s="2"/>
      <c r="U20" s="2"/>
      <c r="V20" s="171"/>
    </row>
  </sheetData>
  <mergeCells count="15">
    <mergeCell ref="AO1:AX1"/>
    <mergeCell ref="AY1:BF1"/>
    <mergeCell ref="BG1:BK1"/>
    <mergeCell ref="V1:AE1"/>
    <mergeCell ref="BJ2:BK2"/>
    <mergeCell ref="AW2:AX2"/>
    <mergeCell ref="A10:D10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20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6.5703125" style="8" bestFit="1" customWidth="1"/>
    <col min="2" max="2" width="38" style="99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14" style="89" bestFit="1" customWidth="1"/>
    <col min="24" max="24" width="7.42578125" style="89" customWidth="1"/>
    <col min="25" max="25" width="11.42578125" style="89" bestFit="1" customWidth="1"/>
    <col min="26" max="26" width="13" style="89" customWidth="1"/>
    <col min="27" max="16384" width="9.140625" style="3"/>
  </cols>
  <sheetData>
    <row r="1" spans="1:26" s="4" customFormat="1" ht="15.75" customHeight="1">
      <c r="A1" s="596" t="s">
        <v>31</v>
      </c>
      <c r="B1" s="597"/>
      <c r="C1" s="597"/>
      <c r="D1" s="598"/>
      <c r="E1" s="599" t="s">
        <v>168</v>
      </c>
      <c r="F1" s="600"/>
      <c r="G1" s="600"/>
      <c r="H1" s="600"/>
      <c r="I1" s="591" t="s">
        <v>162</v>
      </c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2" t="s">
        <v>29</v>
      </c>
      <c r="X1" s="593"/>
      <c r="Y1" s="593"/>
      <c r="Z1" s="593"/>
    </row>
    <row r="2" spans="1:26" s="4" customFormat="1" ht="23.25" thickBot="1">
      <c r="A2" s="10" t="s">
        <v>19</v>
      </c>
      <c r="B2" s="189" t="s">
        <v>0</v>
      </c>
      <c r="C2" s="61" t="s">
        <v>11</v>
      </c>
      <c r="D2" s="190" t="s">
        <v>12</v>
      </c>
      <c r="E2" s="47" t="s">
        <v>473</v>
      </c>
      <c r="F2" s="601" t="s">
        <v>29</v>
      </c>
      <c r="G2" s="602"/>
      <c r="H2" s="603"/>
      <c r="I2" s="47" t="s">
        <v>90</v>
      </c>
      <c r="J2" s="61" t="s">
        <v>91</v>
      </c>
      <c r="K2" s="61" t="s">
        <v>93</v>
      </c>
      <c r="L2" s="61" t="s">
        <v>237</v>
      </c>
      <c r="M2" s="61" t="s">
        <v>238</v>
      </c>
      <c r="N2" s="471" t="s">
        <v>239</v>
      </c>
      <c r="O2" s="471" t="s">
        <v>520</v>
      </c>
      <c r="P2" s="471" t="s">
        <v>36</v>
      </c>
      <c r="Q2" s="471" t="s">
        <v>521</v>
      </c>
      <c r="R2" s="471"/>
      <c r="S2" s="471" t="s">
        <v>522</v>
      </c>
      <c r="T2" s="471" t="s">
        <v>523</v>
      </c>
      <c r="U2" s="61" t="s">
        <v>169</v>
      </c>
      <c r="V2" s="61" t="s">
        <v>47</v>
      </c>
      <c r="W2" s="594"/>
      <c r="X2" s="595"/>
      <c r="Y2" s="595"/>
      <c r="Z2" s="595"/>
    </row>
    <row r="3" spans="1:26" ht="12.75">
      <c r="A3" s="33" t="str">
        <f>'1-συμβολαια'!A3</f>
        <v>3ο</v>
      </c>
      <c r="B3" s="98" t="str">
        <f>'1-συμβολαια'!C3</f>
        <v>δανείου 8.199κ ΕΞΟΦΛΗΣΗ</v>
      </c>
      <c r="C3" s="16" t="str">
        <f>'4-πολλυπρ'!D3</f>
        <v>τραπεζα …??? [….</v>
      </c>
      <c r="D3" s="16" t="str">
        <f>'4-πολλυπρ'!I3</f>
        <v>219-123</v>
      </c>
      <c r="E3" s="42"/>
      <c r="F3" s="177"/>
      <c r="G3" s="177"/>
      <c r="H3" s="42"/>
      <c r="I3" s="42"/>
      <c r="J3" s="42"/>
      <c r="K3" s="370"/>
      <c r="L3" s="21"/>
      <c r="M3" s="472"/>
      <c r="N3" s="473"/>
      <c r="O3" s="473"/>
      <c r="P3" s="473"/>
      <c r="Q3" s="473"/>
      <c r="R3" s="473"/>
      <c r="S3" s="473"/>
      <c r="T3" s="473"/>
      <c r="U3" s="278"/>
      <c r="V3" s="42">
        <f>SUM(I3:U3)</f>
        <v>0</v>
      </c>
      <c r="W3" s="162"/>
      <c r="X3" s="162"/>
      <c r="Y3" s="191"/>
      <c r="Z3" s="88"/>
    </row>
    <row r="4" spans="1:26" ht="12.75">
      <c r="A4" s="33">
        <f>'1-συμβολαια'!A4</f>
        <v>0</v>
      </c>
      <c r="B4" s="98" t="str">
        <f>'1-συμβολαια'!C4</f>
        <v>υποθήκης 8.199κ ΕΞΑΛΕΙΨΗ</v>
      </c>
      <c r="C4" s="16" t="str">
        <f>'4-πολλυπρ'!D4</f>
        <v>τραπεζα …??? [….</v>
      </c>
      <c r="D4" s="16" t="str">
        <f>'4-πολλυπρ'!I4</f>
        <v>219-123</v>
      </c>
      <c r="E4" s="42"/>
      <c r="F4" s="177"/>
      <c r="G4" s="177"/>
      <c r="H4" s="42"/>
      <c r="I4" s="42"/>
      <c r="J4" s="42"/>
      <c r="K4" s="370"/>
      <c r="L4" s="21"/>
      <c r="M4" s="21"/>
      <c r="N4" s="473"/>
      <c r="O4" s="473"/>
      <c r="P4" s="473"/>
      <c r="Q4" s="473"/>
      <c r="R4" s="473"/>
      <c r="S4" s="473"/>
      <c r="T4" s="473"/>
      <c r="U4" s="278"/>
      <c r="V4" s="42">
        <f t="shared" ref="V4:V9" si="0">SUM(I4:U4)</f>
        <v>0</v>
      </c>
      <c r="W4" s="162"/>
      <c r="X4" s="162"/>
      <c r="Y4" s="191"/>
      <c r="Z4" s="88"/>
    </row>
    <row r="5" spans="1:26" ht="12.75">
      <c r="A5" s="33">
        <f>'1-συμβολαια'!A5</f>
        <v>0</v>
      </c>
      <c r="B5" s="98" t="str">
        <f>'1-συμβολαια'!C5</f>
        <v>τόκοι δανείου [προυπολογιζόμενοι VS πληρωμένοι]</v>
      </c>
      <c r="C5" s="16" t="str">
        <f>'4-πολλυπρ'!D5</f>
        <v>τραπεζα …??? [….</v>
      </c>
      <c r="D5" s="16" t="str">
        <f>'4-πολλυπρ'!I5</f>
        <v>219-123</v>
      </c>
      <c r="E5" s="42"/>
      <c r="F5" s="177"/>
      <c r="G5" s="177"/>
      <c r="H5" s="42"/>
      <c r="I5" s="42"/>
      <c r="J5" s="42"/>
      <c r="K5" s="370"/>
      <c r="L5" s="21"/>
      <c r="M5" s="21"/>
      <c r="N5" s="473"/>
      <c r="O5" s="473"/>
      <c r="P5" s="473"/>
      <c r="Q5" s="473"/>
      <c r="R5" s="473"/>
      <c r="S5" s="473"/>
      <c r="T5" s="473"/>
      <c r="U5" s="278"/>
      <c r="V5" s="42">
        <f t="shared" si="0"/>
        <v>0</v>
      </c>
      <c r="W5" s="162"/>
      <c r="X5" s="162"/>
      <c r="Y5" s="191"/>
      <c r="Z5" s="88"/>
    </row>
    <row r="6" spans="1:26" ht="12.75">
      <c r="A6" s="33"/>
      <c r="B6" s="98"/>
      <c r="C6" s="16"/>
      <c r="D6" s="16"/>
      <c r="E6" s="42"/>
      <c r="F6" s="177"/>
      <c r="G6" s="177"/>
      <c r="H6" s="42"/>
      <c r="I6" s="42"/>
      <c r="J6" s="42"/>
      <c r="K6" s="370"/>
      <c r="L6" s="21"/>
      <c r="M6" s="21"/>
      <c r="N6" s="473"/>
      <c r="O6" s="473"/>
      <c r="P6" s="473"/>
      <c r="Q6" s="473"/>
      <c r="R6" s="473"/>
      <c r="S6" s="473"/>
      <c r="T6" s="473"/>
      <c r="U6" s="278"/>
      <c r="V6" s="42"/>
      <c r="W6" s="162"/>
      <c r="X6" s="162"/>
      <c r="Y6" s="191"/>
      <c r="Z6" s="88"/>
    </row>
    <row r="7" spans="1:26" ht="12.75">
      <c r="A7" s="33" t="str">
        <f>'1-συμβολαια'!A7</f>
        <v>4ο</v>
      </c>
      <c r="B7" s="98" t="str">
        <f>'1-συμβολαια'!C7</f>
        <v>δανείου 8.742κ ΕΞΟΦΛΗΣΗ</v>
      </c>
      <c r="C7" s="16" t="str">
        <f>'4-πολλυπρ'!D7</f>
        <v>τραπεζα …??? [….</v>
      </c>
      <c r="D7" s="16" t="str">
        <f>'4-πολλυπρ'!I7</f>
        <v>219-123</v>
      </c>
      <c r="E7" s="42"/>
      <c r="F7" s="177"/>
      <c r="G7" s="177"/>
      <c r="H7" s="42"/>
      <c r="I7" s="42"/>
      <c r="J7" s="42"/>
      <c r="K7" s="370"/>
      <c r="L7" s="21"/>
      <c r="M7" s="21"/>
      <c r="N7" s="473"/>
      <c r="O7" s="473"/>
      <c r="P7" s="473"/>
      <c r="Q7" s="473"/>
      <c r="R7" s="473"/>
      <c r="S7" s="473"/>
      <c r="T7" s="473"/>
      <c r="U7" s="278"/>
      <c r="V7" s="42">
        <f t="shared" si="0"/>
        <v>0</v>
      </c>
      <c r="W7" s="162"/>
      <c r="X7" s="162"/>
      <c r="Y7" s="191"/>
      <c r="Z7" s="88"/>
    </row>
    <row r="8" spans="1:26" ht="12.75">
      <c r="A8" s="33">
        <f>'1-συμβολαια'!A8</f>
        <v>0</v>
      </c>
      <c r="B8" s="98" t="str">
        <f>'1-συμβολαια'!C8</f>
        <v>υποθήκης 8.742κ ΕΞΑΛΕΙΨΗ</v>
      </c>
      <c r="C8" s="16" t="str">
        <f>'4-πολλυπρ'!D8</f>
        <v>τραπεζα …??? [….</v>
      </c>
      <c r="D8" s="16" t="str">
        <f>'4-πολλυπρ'!I8</f>
        <v>219-123</v>
      </c>
      <c r="E8" s="42"/>
      <c r="F8" s="177"/>
      <c r="G8" s="177"/>
      <c r="H8" s="42"/>
      <c r="I8" s="42"/>
      <c r="J8" s="42"/>
      <c r="K8" s="370"/>
      <c r="L8" s="21"/>
      <c r="M8" s="21"/>
      <c r="N8" s="473"/>
      <c r="O8" s="473"/>
      <c r="P8" s="473"/>
      <c r="Q8" s="473"/>
      <c r="R8" s="473"/>
      <c r="S8" s="473"/>
      <c r="T8" s="473"/>
      <c r="U8" s="278"/>
      <c r="V8" s="42">
        <f t="shared" si="0"/>
        <v>0</v>
      </c>
      <c r="W8" s="162"/>
      <c r="X8" s="162"/>
      <c r="Y8" s="191"/>
      <c r="Z8" s="88"/>
    </row>
    <row r="9" spans="1:26" ht="12.75">
      <c r="A9" s="33">
        <f>'1-συμβολαια'!A9</f>
        <v>0</v>
      </c>
      <c r="B9" s="98" t="str">
        <f>'1-συμβολαια'!C9</f>
        <v>τόκοι δανείου [προυπολογιζόμενοι VS πληρωμένοι]</v>
      </c>
      <c r="C9" s="16" t="str">
        <f>'4-πολλυπρ'!D9</f>
        <v>τραπεζα …??? [….</v>
      </c>
      <c r="D9" s="16" t="str">
        <f>'4-πολλυπρ'!I9</f>
        <v>219-123</v>
      </c>
      <c r="E9" s="42"/>
      <c r="F9" s="177"/>
      <c r="G9" s="177"/>
      <c r="H9" s="42"/>
      <c r="I9" s="42"/>
      <c r="J9" s="42"/>
      <c r="K9" s="370"/>
      <c r="L9" s="21"/>
      <c r="M9" s="21"/>
      <c r="N9" s="473"/>
      <c r="O9" s="473"/>
      <c r="P9" s="473"/>
      <c r="Q9" s="473"/>
      <c r="R9" s="473"/>
      <c r="S9" s="473"/>
      <c r="T9" s="473"/>
      <c r="U9" s="278"/>
      <c r="V9" s="42">
        <f t="shared" si="0"/>
        <v>0</v>
      </c>
      <c r="W9" s="162"/>
      <c r="X9" s="162"/>
      <c r="Y9" s="191"/>
      <c r="Z9" s="88"/>
    </row>
    <row r="10" spans="1:26">
      <c r="A10" s="567" t="s">
        <v>35</v>
      </c>
      <c r="B10" s="568"/>
      <c r="C10" s="568"/>
      <c r="D10" s="569"/>
      <c r="E10" s="74">
        <f>SUM(E3:E9)</f>
        <v>0</v>
      </c>
      <c r="F10" s="74"/>
      <c r="G10" s="74"/>
      <c r="H10" s="74"/>
      <c r="I10" s="74">
        <f t="shared" ref="I10:W10" si="1">SUM(I3:I9)</f>
        <v>0</v>
      </c>
      <c r="J10" s="74">
        <f t="shared" si="1"/>
        <v>0</v>
      </c>
      <c r="K10" s="74">
        <f t="shared" si="1"/>
        <v>0</v>
      </c>
      <c r="L10" s="74">
        <f t="shared" si="1"/>
        <v>0</v>
      </c>
      <c r="M10" s="74">
        <f t="shared" si="1"/>
        <v>0</v>
      </c>
      <c r="N10" s="74">
        <f t="shared" si="1"/>
        <v>0</v>
      </c>
      <c r="O10" s="74">
        <f t="shared" si="1"/>
        <v>0</v>
      </c>
      <c r="P10" s="74">
        <f t="shared" si="1"/>
        <v>0</v>
      </c>
      <c r="Q10" s="74">
        <f t="shared" si="1"/>
        <v>0</v>
      </c>
      <c r="R10" s="74">
        <f t="shared" si="1"/>
        <v>0</v>
      </c>
      <c r="S10" s="74">
        <f t="shared" si="1"/>
        <v>0</v>
      </c>
      <c r="T10" s="74">
        <f t="shared" si="1"/>
        <v>0</v>
      </c>
      <c r="U10" s="74">
        <f t="shared" si="1"/>
        <v>0</v>
      </c>
      <c r="V10" s="74">
        <f t="shared" si="1"/>
        <v>0</v>
      </c>
      <c r="W10" s="90">
        <f t="shared" si="1"/>
        <v>0</v>
      </c>
      <c r="X10" s="178"/>
      <c r="Y10" s="3"/>
      <c r="Z10" s="3"/>
    </row>
    <row r="12" spans="1:26" ht="15.75" customHeight="1">
      <c r="I12" s="173" t="s">
        <v>472</v>
      </c>
      <c r="L12" s="168" t="s">
        <v>512</v>
      </c>
      <c r="X12" s="192"/>
      <c r="Y12" s="94"/>
      <c r="Z12" s="192"/>
    </row>
    <row r="13" spans="1:26">
      <c r="F13" s="198" t="s">
        <v>166</v>
      </c>
      <c r="G13" s="147"/>
      <c r="H13" s="89"/>
      <c r="L13" s="215" t="s">
        <v>207</v>
      </c>
      <c r="X13" s="2"/>
    </row>
    <row r="14" spans="1:26">
      <c r="F14" s="89"/>
      <c r="G14" s="147" t="s">
        <v>167</v>
      </c>
      <c r="M14" s="214" t="s">
        <v>208</v>
      </c>
      <c r="U14" s="198" t="s">
        <v>131</v>
      </c>
      <c r="W14" s="2"/>
      <c r="X14" s="2"/>
    </row>
    <row r="15" spans="1:26" ht="12.75">
      <c r="N15" s="468" t="s">
        <v>209</v>
      </c>
      <c r="O15" s="469"/>
      <c r="P15" s="469"/>
      <c r="Q15" s="469"/>
      <c r="R15" s="469"/>
      <c r="S15" s="469"/>
      <c r="T15" s="469"/>
      <c r="W15" s="2"/>
      <c r="X15" s="2"/>
    </row>
    <row r="16" spans="1:26" ht="12.75">
      <c r="N16" s="469"/>
      <c r="O16" s="470" t="s">
        <v>515</v>
      </c>
      <c r="P16" s="469"/>
      <c r="Q16" s="469"/>
      <c r="R16" s="469"/>
      <c r="S16" s="469"/>
      <c r="T16" s="469"/>
      <c r="W16" s="2"/>
      <c r="X16" s="2"/>
    </row>
    <row r="17" spans="14:20" ht="12.75">
      <c r="N17" s="469"/>
      <c r="O17" s="469"/>
      <c r="P17" s="470" t="s">
        <v>516</v>
      </c>
      <c r="Q17" s="469"/>
      <c r="R17" s="469"/>
      <c r="S17" s="469"/>
      <c r="T17" s="469"/>
    </row>
    <row r="18" spans="14:20" ht="12.75">
      <c r="N18" s="469"/>
      <c r="O18" s="469"/>
      <c r="P18" s="469"/>
      <c r="Q18" s="470" t="s">
        <v>517</v>
      </c>
      <c r="R18" s="469"/>
      <c r="S18" s="469"/>
      <c r="T18" s="469"/>
    </row>
    <row r="19" spans="14:20" ht="12.75">
      <c r="N19" s="469"/>
      <c r="O19" s="469"/>
      <c r="P19" s="469"/>
      <c r="Q19" s="469"/>
      <c r="R19" s="469"/>
      <c r="S19" s="469" t="s">
        <v>518</v>
      </c>
      <c r="T19" s="469"/>
    </row>
    <row r="20" spans="14:20" ht="12.75">
      <c r="N20" s="469"/>
      <c r="O20" s="469"/>
      <c r="P20" s="469"/>
      <c r="Q20" s="469"/>
      <c r="R20" s="469"/>
      <c r="S20" s="469"/>
      <c r="T20" s="469" t="s">
        <v>519</v>
      </c>
    </row>
  </sheetData>
  <mergeCells count="6">
    <mergeCell ref="I1:V1"/>
    <mergeCell ref="W1:Z2"/>
    <mergeCell ref="A1:D1"/>
    <mergeCell ref="A10:D10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P21"/>
  <sheetViews>
    <sheetView workbookViewId="0">
      <pane ySplit="2" topLeftCell="A3" activePane="bottomLeft" state="frozen"/>
      <selection pane="bottomLeft" activeCell="A10" sqref="A10:C10"/>
    </sheetView>
  </sheetViews>
  <sheetFormatPr defaultRowHeight="11.25"/>
  <cols>
    <col min="1" max="1" width="4.42578125" style="3" bestFit="1" customWidth="1"/>
    <col min="2" max="2" width="38" style="3" bestFit="1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38" width="9.140625" style="3"/>
    <col min="39" max="39" width="14.42578125" style="3" bestFit="1" customWidth="1"/>
    <col min="40" max="40" width="9.5703125" style="3" bestFit="1" customWidth="1"/>
    <col min="41" max="16384" width="9.140625" style="3"/>
  </cols>
  <sheetData>
    <row r="1" spans="1:42" ht="15.75" customHeight="1">
      <c r="A1" s="618" t="s">
        <v>331</v>
      </c>
      <c r="B1" s="619"/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20" t="s">
        <v>47</v>
      </c>
      <c r="AF1" s="622" t="s">
        <v>9</v>
      </c>
      <c r="AG1" s="624" t="s">
        <v>33</v>
      </c>
      <c r="AH1" s="607" t="s">
        <v>341</v>
      </c>
      <c r="AI1" s="609" t="s">
        <v>86</v>
      </c>
      <c r="AJ1" s="610"/>
      <c r="AK1" s="610"/>
      <c r="AL1" s="611"/>
      <c r="AM1" s="604" t="s">
        <v>494</v>
      </c>
      <c r="AN1" s="605"/>
      <c r="AO1" s="605"/>
      <c r="AP1" s="606"/>
    </row>
    <row r="2" spans="1:42" ht="12" customHeight="1" thickBot="1">
      <c r="A2" s="242"/>
      <c r="B2" s="243" t="s">
        <v>340</v>
      </c>
      <c r="C2" s="243" t="s">
        <v>87</v>
      </c>
      <c r="D2" s="244" t="s">
        <v>332</v>
      </c>
      <c r="E2" s="218" t="s">
        <v>31</v>
      </c>
      <c r="F2" s="218" t="s">
        <v>333</v>
      </c>
      <c r="G2" s="218" t="s">
        <v>334</v>
      </c>
      <c r="H2" s="218" t="s">
        <v>335</v>
      </c>
      <c r="I2" s="218" t="s">
        <v>336</v>
      </c>
      <c r="J2" s="218" t="s">
        <v>337</v>
      </c>
      <c r="K2" s="578" t="s">
        <v>29</v>
      </c>
      <c r="L2" s="579"/>
      <c r="M2" s="230" t="s">
        <v>338</v>
      </c>
      <c r="N2" s="230" t="s">
        <v>31</v>
      </c>
      <c r="O2" s="230" t="s">
        <v>333</v>
      </c>
      <c r="P2" s="230" t="s">
        <v>334</v>
      </c>
      <c r="Q2" s="230" t="s">
        <v>335</v>
      </c>
      <c r="R2" s="230" t="s">
        <v>336</v>
      </c>
      <c r="S2" s="230" t="s">
        <v>337</v>
      </c>
      <c r="T2" s="580" t="s">
        <v>29</v>
      </c>
      <c r="U2" s="581"/>
      <c r="V2" s="218" t="s">
        <v>339</v>
      </c>
      <c r="W2" s="218" t="s">
        <v>31</v>
      </c>
      <c r="X2" s="218" t="s">
        <v>333</v>
      </c>
      <c r="Y2" s="218" t="s">
        <v>334</v>
      </c>
      <c r="Z2" s="218" t="s">
        <v>335</v>
      </c>
      <c r="AA2" s="218" t="s">
        <v>336</v>
      </c>
      <c r="AB2" s="218" t="s">
        <v>337</v>
      </c>
      <c r="AC2" s="578" t="s">
        <v>29</v>
      </c>
      <c r="AD2" s="579"/>
      <c r="AE2" s="621"/>
      <c r="AF2" s="623"/>
      <c r="AG2" s="625"/>
      <c r="AH2" s="608"/>
      <c r="AI2" s="612"/>
      <c r="AJ2" s="613"/>
      <c r="AK2" s="613"/>
      <c r="AL2" s="614"/>
      <c r="AM2" s="384" t="s">
        <v>495</v>
      </c>
      <c r="AN2" s="384" t="s">
        <v>496</v>
      </c>
      <c r="AO2" s="196" t="s">
        <v>47</v>
      </c>
      <c r="AP2" s="196" t="s">
        <v>62</v>
      </c>
    </row>
    <row r="3" spans="1:42" s="5" customFormat="1">
      <c r="A3" s="426" t="str">
        <f>'1-συμβολαια'!A3</f>
        <v>3ο</v>
      </c>
      <c r="B3" s="80" t="str">
        <f>'1-συμβολαια'!C3</f>
        <v>δανείου 8.199κ ΕΞΟΦΛΗΣΗ</v>
      </c>
      <c r="C3" s="422">
        <f>'1-συμβολαια'!D3</f>
        <v>0</v>
      </c>
      <c r="D3" s="422">
        <f t="shared" ref="D3:D9" si="0">C3*1.3%</f>
        <v>0</v>
      </c>
      <c r="E3" s="80"/>
      <c r="F3" s="80"/>
      <c r="G3" s="80"/>
      <c r="H3" s="80"/>
      <c r="I3" s="80"/>
      <c r="J3" s="80"/>
      <c r="K3" s="80"/>
      <c r="L3" s="80"/>
      <c r="M3" s="422"/>
      <c r="N3" s="80"/>
      <c r="O3" s="80"/>
      <c r="P3" s="80"/>
      <c r="Q3" s="80"/>
      <c r="R3" s="80"/>
      <c r="S3" s="80"/>
      <c r="T3" s="80"/>
      <c r="U3" s="80"/>
      <c r="V3" s="422"/>
      <c r="W3" s="80"/>
      <c r="X3" s="80"/>
      <c r="Y3" s="80"/>
      <c r="Z3" s="80"/>
      <c r="AA3" s="80"/>
      <c r="AB3" s="80"/>
      <c r="AC3" s="80"/>
      <c r="AD3" s="80"/>
      <c r="AE3" s="391">
        <f t="shared" ref="AE3:AE9" si="1">D3+M3+V3</f>
        <v>0</v>
      </c>
      <c r="AF3" s="391">
        <f t="shared" ref="AF3:AF9" si="2">E3+N3+W3</f>
        <v>0</v>
      </c>
      <c r="AG3" s="391">
        <f t="shared" ref="AG3:AG9" si="3">AE3-AF3</f>
        <v>0</v>
      </c>
      <c r="AH3" s="80"/>
      <c r="AI3" s="80"/>
      <c r="AJ3" s="80"/>
      <c r="AK3" s="80"/>
      <c r="AL3" s="80"/>
      <c r="AM3" s="425"/>
      <c r="AN3" s="391"/>
      <c r="AO3" s="479"/>
      <c r="AP3" s="80"/>
    </row>
    <row r="4" spans="1:42" s="5" customFormat="1">
      <c r="A4" s="426"/>
      <c r="B4" s="80" t="str">
        <f>'1-συμβολαια'!C4</f>
        <v>υποθήκης 8.199κ ΕΞΑΛΕΙΨΗ</v>
      </c>
      <c r="C4" s="422">
        <f>'1-συμβολαια'!D4</f>
        <v>0</v>
      </c>
      <c r="D4" s="422">
        <f t="shared" si="0"/>
        <v>0</v>
      </c>
      <c r="E4" s="80"/>
      <c r="F4" s="80"/>
      <c r="G4" s="80"/>
      <c r="H4" s="80"/>
      <c r="I4" s="80"/>
      <c r="J4" s="80"/>
      <c r="K4" s="80"/>
      <c r="L4" s="80"/>
      <c r="M4" s="422"/>
      <c r="N4" s="80"/>
      <c r="O4" s="80"/>
      <c r="P4" s="80"/>
      <c r="Q4" s="80"/>
      <c r="R4" s="80"/>
      <c r="S4" s="80"/>
      <c r="T4" s="80"/>
      <c r="U4" s="80"/>
      <c r="V4" s="422"/>
      <c r="W4" s="80"/>
      <c r="X4" s="80"/>
      <c r="Y4" s="80"/>
      <c r="Z4" s="80"/>
      <c r="AA4" s="80"/>
      <c r="AB4" s="80"/>
      <c r="AC4" s="80"/>
      <c r="AD4" s="80"/>
      <c r="AE4" s="391">
        <f t="shared" si="1"/>
        <v>0</v>
      </c>
      <c r="AF4" s="391">
        <f t="shared" si="2"/>
        <v>0</v>
      </c>
      <c r="AG4" s="391">
        <f t="shared" si="3"/>
        <v>0</v>
      </c>
      <c r="AH4" s="80"/>
      <c r="AI4" s="80"/>
      <c r="AJ4" s="80"/>
      <c r="AK4" s="80"/>
      <c r="AL4" s="80"/>
      <c r="AM4" s="425"/>
      <c r="AN4" s="391"/>
      <c r="AO4" s="479"/>
      <c r="AP4" s="80"/>
    </row>
    <row r="5" spans="1:42" s="5" customFormat="1">
      <c r="A5" s="426"/>
      <c r="B5" s="80" t="str">
        <f>'1-συμβολαια'!C5</f>
        <v>τόκοι δανείου [προυπολογιζόμενοι VS πληρωμένοι]</v>
      </c>
      <c r="C5" s="422">
        <f>'1-συμβολαια'!D5</f>
        <v>111.11</v>
      </c>
      <c r="D5" s="422">
        <f t="shared" si="0"/>
        <v>1.4444300000000001</v>
      </c>
      <c r="E5" s="80"/>
      <c r="F5" s="80"/>
      <c r="G5" s="80"/>
      <c r="H5" s="80"/>
      <c r="I5" s="80"/>
      <c r="J5" s="80"/>
      <c r="K5" s="80"/>
      <c r="L5" s="80"/>
      <c r="M5" s="422"/>
      <c r="N5" s="80"/>
      <c r="O5" s="80"/>
      <c r="P5" s="80"/>
      <c r="Q5" s="80"/>
      <c r="R5" s="80"/>
      <c r="S5" s="80"/>
      <c r="T5" s="80"/>
      <c r="U5" s="80"/>
      <c r="V5" s="422"/>
      <c r="W5" s="80"/>
      <c r="X5" s="80"/>
      <c r="Y5" s="80"/>
      <c r="Z5" s="80"/>
      <c r="AA5" s="80"/>
      <c r="AB5" s="80"/>
      <c r="AC5" s="80"/>
      <c r="AD5" s="80"/>
      <c r="AE5" s="391">
        <f t="shared" si="1"/>
        <v>1.4444300000000001</v>
      </c>
      <c r="AF5" s="391">
        <f t="shared" si="2"/>
        <v>0</v>
      </c>
      <c r="AG5" s="391">
        <f t="shared" si="3"/>
        <v>1.4444300000000001</v>
      </c>
      <c r="AH5" s="80"/>
      <c r="AI5" s="80"/>
      <c r="AJ5" s="80"/>
      <c r="AK5" s="80"/>
      <c r="AL5" s="80"/>
      <c r="AM5" s="425"/>
      <c r="AN5" s="391"/>
      <c r="AO5" s="479"/>
      <c r="AP5" s="80"/>
    </row>
    <row r="6" spans="1:42" s="19" customFormat="1">
      <c r="A6" s="26"/>
      <c r="B6" s="26"/>
      <c r="C6" s="38"/>
      <c r="D6" s="38"/>
      <c r="E6" s="26"/>
      <c r="F6" s="26"/>
      <c r="G6" s="26"/>
      <c r="H6" s="26"/>
      <c r="I6" s="26"/>
      <c r="J6" s="26"/>
      <c r="K6" s="26"/>
      <c r="L6" s="26"/>
      <c r="M6" s="38"/>
      <c r="N6" s="26"/>
      <c r="O6" s="26"/>
      <c r="P6" s="26"/>
      <c r="Q6" s="26"/>
      <c r="R6" s="26"/>
      <c r="S6" s="26"/>
      <c r="T6" s="26"/>
      <c r="U6" s="26"/>
      <c r="V6" s="38"/>
      <c r="W6" s="26"/>
      <c r="X6" s="26"/>
      <c r="Y6" s="26"/>
      <c r="Z6" s="26"/>
      <c r="AA6" s="26"/>
      <c r="AB6" s="26"/>
      <c r="AC6" s="26"/>
      <c r="AD6" s="26"/>
      <c r="AE6" s="29"/>
      <c r="AF6" s="29"/>
      <c r="AG6" s="29"/>
      <c r="AH6" s="26"/>
      <c r="AI6" s="26"/>
      <c r="AJ6" s="26"/>
      <c r="AK6" s="26"/>
      <c r="AL6" s="26"/>
      <c r="AM6" s="476"/>
      <c r="AN6" s="477"/>
      <c r="AO6" s="478"/>
      <c r="AP6" s="451"/>
    </row>
    <row r="7" spans="1:42" s="5" customFormat="1">
      <c r="A7" s="426" t="str">
        <f>'1-συμβολαια'!A7</f>
        <v>4ο</v>
      </c>
      <c r="B7" s="80" t="str">
        <f>'1-συμβολαια'!C7</f>
        <v>δανείου 8.742κ ΕΞΟΦΛΗΣΗ</v>
      </c>
      <c r="C7" s="422">
        <f>'1-συμβολαια'!D7</f>
        <v>0</v>
      </c>
      <c r="D7" s="422">
        <f t="shared" si="0"/>
        <v>0</v>
      </c>
      <c r="E7" s="80"/>
      <c r="F7" s="80"/>
      <c r="G7" s="80"/>
      <c r="H7" s="80"/>
      <c r="I7" s="80"/>
      <c r="J7" s="80"/>
      <c r="K7" s="80"/>
      <c r="L7" s="80"/>
      <c r="M7" s="422"/>
      <c r="N7" s="80"/>
      <c r="O7" s="80"/>
      <c r="P7" s="80"/>
      <c r="Q7" s="80"/>
      <c r="R7" s="80"/>
      <c r="S7" s="80"/>
      <c r="T7" s="80"/>
      <c r="U7" s="80"/>
      <c r="V7" s="422"/>
      <c r="W7" s="80"/>
      <c r="X7" s="80"/>
      <c r="Y7" s="80"/>
      <c r="Z7" s="80"/>
      <c r="AA7" s="80"/>
      <c r="AB7" s="80"/>
      <c r="AC7" s="80"/>
      <c r="AD7" s="80"/>
      <c r="AE7" s="391">
        <f t="shared" si="1"/>
        <v>0</v>
      </c>
      <c r="AF7" s="391">
        <f t="shared" si="2"/>
        <v>0</v>
      </c>
      <c r="AG7" s="391">
        <f t="shared" si="3"/>
        <v>0</v>
      </c>
      <c r="AH7" s="80"/>
      <c r="AI7" s="80"/>
      <c r="AJ7" s="80"/>
      <c r="AK7" s="80"/>
      <c r="AL7" s="80"/>
      <c r="AM7" s="425"/>
      <c r="AN7" s="391"/>
      <c r="AO7" s="479"/>
      <c r="AP7" s="80"/>
    </row>
    <row r="8" spans="1:42" s="5" customFormat="1">
      <c r="A8" s="426"/>
      <c r="B8" s="80" t="str">
        <f>'1-συμβολαια'!C8</f>
        <v>υποθήκης 8.742κ ΕΞΑΛΕΙΨΗ</v>
      </c>
      <c r="C8" s="422">
        <f>'1-συμβολαια'!D8</f>
        <v>0</v>
      </c>
      <c r="D8" s="422">
        <f t="shared" si="0"/>
        <v>0</v>
      </c>
      <c r="E8" s="80"/>
      <c r="F8" s="80"/>
      <c r="G8" s="80"/>
      <c r="H8" s="80"/>
      <c r="I8" s="80"/>
      <c r="J8" s="80"/>
      <c r="K8" s="80"/>
      <c r="L8" s="80"/>
      <c r="M8" s="422"/>
      <c r="N8" s="80"/>
      <c r="O8" s="80"/>
      <c r="P8" s="80"/>
      <c r="Q8" s="80"/>
      <c r="R8" s="80"/>
      <c r="S8" s="80"/>
      <c r="T8" s="80"/>
      <c r="U8" s="80"/>
      <c r="V8" s="422"/>
      <c r="W8" s="80"/>
      <c r="X8" s="80"/>
      <c r="Y8" s="80"/>
      <c r="Z8" s="80"/>
      <c r="AA8" s="80"/>
      <c r="AB8" s="80"/>
      <c r="AC8" s="80"/>
      <c r="AD8" s="80"/>
      <c r="AE8" s="391">
        <f t="shared" si="1"/>
        <v>0</v>
      </c>
      <c r="AF8" s="391">
        <f t="shared" si="2"/>
        <v>0</v>
      </c>
      <c r="AG8" s="391">
        <f t="shared" si="3"/>
        <v>0</v>
      </c>
      <c r="AH8" s="80"/>
      <c r="AI8" s="80"/>
      <c r="AJ8" s="80"/>
      <c r="AK8" s="80"/>
      <c r="AL8" s="80"/>
      <c r="AM8" s="425"/>
      <c r="AN8" s="391"/>
      <c r="AO8" s="479"/>
      <c r="AP8" s="80"/>
    </row>
    <row r="9" spans="1:42" s="5" customFormat="1">
      <c r="A9" s="426"/>
      <c r="B9" s="80" t="str">
        <f>'1-συμβολαια'!C9</f>
        <v>τόκοι δανείου [προυπολογιζόμενοι VS πληρωμένοι]</v>
      </c>
      <c r="C9" s="422">
        <f>'1-συμβολαια'!D9</f>
        <v>22.22</v>
      </c>
      <c r="D9" s="422">
        <f t="shared" si="0"/>
        <v>0.28886000000000001</v>
      </c>
      <c r="E9" s="80"/>
      <c r="F9" s="80"/>
      <c r="G9" s="80"/>
      <c r="H9" s="80"/>
      <c r="I9" s="80"/>
      <c r="J9" s="80"/>
      <c r="K9" s="80"/>
      <c r="L9" s="80"/>
      <c r="M9" s="422"/>
      <c r="N9" s="80"/>
      <c r="O9" s="80"/>
      <c r="P9" s="80"/>
      <c r="Q9" s="80"/>
      <c r="R9" s="80"/>
      <c r="S9" s="80"/>
      <c r="T9" s="80"/>
      <c r="U9" s="80"/>
      <c r="V9" s="422"/>
      <c r="W9" s="80"/>
      <c r="X9" s="80"/>
      <c r="Y9" s="80"/>
      <c r="Z9" s="80"/>
      <c r="AA9" s="80"/>
      <c r="AB9" s="80"/>
      <c r="AC9" s="80"/>
      <c r="AD9" s="80"/>
      <c r="AE9" s="391">
        <f t="shared" si="1"/>
        <v>0.28886000000000001</v>
      </c>
      <c r="AF9" s="391">
        <f t="shared" si="2"/>
        <v>0</v>
      </c>
      <c r="AG9" s="391">
        <f t="shared" si="3"/>
        <v>0.28886000000000001</v>
      </c>
      <c r="AH9" s="80"/>
      <c r="AI9" s="80"/>
      <c r="AJ9" s="80"/>
      <c r="AK9" s="80"/>
      <c r="AL9" s="80"/>
      <c r="AM9" s="425"/>
      <c r="AN9" s="391"/>
      <c r="AO9" s="479"/>
      <c r="AP9" s="80"/>
    </row>
    <row r="10" spans="1:42">
      <c r="A10" s="615" t="str">
        <f>'1-συμβολαια'!A10</f>
        <v>σύνολο</v>
      </c>
      <c r="B10" s="616"/>
      <c r="C10" s="617"/>
      <c r="D10" s="363">
        <f>SUM(D3:D9)</f>
        <v>1.7332900000000002</v>
      </c>
      <c r="E10" s="241"/>
      <c r="F10" s="241"/>
      <c r="G10" s="241"/>
      <c r="H10" s="241"/>
      <c r="I10" s="241"/>
      <c r="J10" s="241"/>
      <c r="K10" s="241"/>
      <c r="L10" s="241"/>
      <c r="M10" s="363">
        <f>SUM(M3:M9)</f>
        <v>0</v>
      </c>
      <c r="N10" s="241"/>
      <c r="O10" s="241"/>
      <c r="P10" s="241"/>
      <c r="Q10" s="241"/>
      <c r="R10" s="241"/>
      <c r="S10" s="241"/>
      <c r="T10" s="241"/>
      <c r="U10" s="241"/>
      <c r="V10" s="363">
        <f>SUM(V3:V9)</f>
        <v>0</v>
      </c>
      <c r="W10" s="241"/>
      <c r="X10" s="241"/>
      <c r="Y10" s="241"/>
      <c r="Z10" s="241"/>
      <c r="AA10" s="241"/>
      <c r="AB10" s="241"/>
      <c r="AC10" s="241"/>
      <c r="AD10" s="241"/>
      <c r="AE10" s="363">
        <f>SUM(AE3:AE9)</f>
        <v>1.7332900000000002</v>
      </c>
      <c r="AF10" s="363">
        <f>SUM(AF3:AF9)</f>
        <v>0</v>
      </c>
      <c r="AG10" s="363">
        <f>SUM(AG3:AG9)</f>
        <v>1.7332900000000002</v>
      </c>
      <c r="AH10" s="241">
        <f>SUM(AH3:AH9)</f>
        <v>0</v>
      </c>
      <c r="AI10" s="241"/>
      <c r="AJ10" s="241"/>
      <c r="AK10" s="241"/>
      <c r="AL10" s="241"/>
      <c r="AM10" s="241">
        <f>SUM(AM3:AM9)</f>
        <v>0</v>
      </c>
      <c r="AN10" s="241">
        <f>SUM(AN3:AN9)</f>
        <v>0</v>
      </c>
      <c r="AO10" s="241">
        <f>SUM(AO3:AO9)</f>
        <v>0</v>
      </c>
      <c r="AP10" s="241">
        <f>SUM(AP3:AP9)</f>
        <v>0</v>
      </c>
    </row>
    <row r="12" spans="1:42">
      <c r="E12" s="2"/>
      <c r="F12" s="2"/>
      <c r="G12" s="2"/>
      <c r="H12" s="208" t="s">
        <v>342</v>
      </c>
      <c r="I12" s="2"/>
      <c r="J12" s="2"/>
      <c r="K12" s="2"/>
      <c r="L12" s="2"/>
      <c r="M12" s="2"/>
      <c r="N12" s="2"/>
      <c r="O12" s="2"/>
      <c r="P12" s="2"/>
      <c r="Q12" s="208" t="s">
        <v>342</v>
      </c>
      <c r="R12" s="2"/>
      <c r="S12" s="2"/>
      <c r="T12" s="2"/>
      <c r="U12" s="2"/>
      <c r="V12" s="2"/>
      <c r="W12" s="2"/>
      <c r="X12" s="2"/>
      <c r="Y12" s="2"/>
      <c r="Z12" s="208" t="s">
        <v>342</v>
      </c>
      <c r="AA12" s="2"/>
      <c r="AB12" s="2"/>
      <c r="AC12" s="2"/>
      <c r="AD12" s="2"/>
      <c r="AE12" s="2"/>
    </row>
    <row r="13" spans="1:42">
      <c r="E13" s="2"/>
      <c r="F13" s="245" t="s">
        <v>343</v>
      </c>
      <c r="G13" s="245"/>
      <c r="H13" s="245"/>
      <c r="I13" s="245"/>
      <c r="J13" s="245"/>
      <c r="K13" s="245"/>
      <c r="L13" s="245"/>
      <c r="M13" s="245"/>
      <c r="N13" s="245"/>
      <c r="O13" s="245" t="s">
        <v>343</v>
      </c>
      <c r="P13" s="2"/>
      <c r="Q13" s="2"/>
      <c r="R13" s="2"/>
      <c r="S13" s="2"/>
      <c r="T13" s="2"/>
      <c r="U13" s="2"/>
      <c r="V13" s="2"/>
      <c r="W13" s="2"/>
      <c r="X13" s="245" t="s">
        <v>343</v>
      </c>
      <c r="Y13" s="2"/>
      <c r="Z13" s="2"/>
      <c r="AA13" s="2"/>
      <c r="AB13" s="2"/>
      <c r="AC13" s="2"/>
      <c r="AD13" s="2"/>
      <c r="AE13" s="2"/>
    </row>
    <row r="14" spans="1:42">
      <c r="E14" s="2"/>
      <c r="F14" s="2"/>
      <c r="G14" s="2"/>
      <c r="H14" s="2"/>
      <c r="I14" s="4"/>
      <c r="J14" s="212" t="s">
        <v>344</v>
      </c>
      <c r="K14" s="208"/>
      <c r="L14" s="2"/>
      <c r="M14" s="2"/>
      <c r="N14" s="2"/>
      <c r="O14" s="2"/>
      <c r="P14" s="2"/>
      <c r="Q14" s="4"/>
      <c r="R14" s="212" t="s">
        <v>345</v>
      </c>
      <c r="S14" s="212"/>
      <c r="T14" s="212"/>
      <c r="U14" s="212"/>
      <c r="V14" s="4"/>
      <c r="W14" s="4"/>
      <c r="X14" s="4"/>
      <c r="Y14" s="4"/>
      <c r="Z14" s="4"/>
      <c r="AA14" s="212" t="s">
        <v>345</v>
      </c>
      <c r="AB14" s="212"/>
      <c r="AC14" s="212"/>
      <c r="AD14" s="208"/>
      <c r="AE14" s="2"/>
    </row>
    <row r="15" spans="1:42">
      <c r="E15" s="2"/>
      <c r="F15" s="2"/>
      <c r="G15" s="2"/>
      <c r="H15" s="2"/>
      <c r="I15" s="212" t="s">
        <v>345</v>
      </c>
      <c r="J15" s="4"/>
      <c r="K15" s="2"/>
      <c r="L15" s="2"/>
      <c r="M15" s="2"/>
      <c r="N15" s="2"/>
      <c r="O15" s="2"/>
      <c r="P15" s="2"/>
      <c r="Q15" s="4"/>
      <c r="R15" s="4"/>
      <c r="S15" s="212" t="s">
        <v>344</v>
      </c>
      <c r="T15" s="212"/>
      <c r="U15" s="4"/>
      <c r="V15" s="4"/>
      <c r="W15" s="4"/>
      <c r="X15" s="4"/>
      <c r="Y15" s="4"/>
      <c r="Z15" s="4"/>
      <c r="AA15" s="4"/>
      <c r="AB15" s="212" t="s">
        <v>344</v>
      </c>
      <c r="AC15" s="212"/>
      <c r="AD15" s="2"/>
      <c r="AE15" s="2"/>
    </row>
    <row r="16" spans="1:42">
      <c r="E16" s="2"/>
      <c r="F16" s="2"/>
      <c r="G16" s="2"/>
      <c r="H16" s="2"/>
      <c r="I16" s="4"/>
      <c r="J16" s="4"/>
      <c r="K16" s="2"/>
      <c r="L16" s="2"/>
      <c r="M16" s="2"/>
      <c r="N16" s="2"/>
      <c r="O16" s="2"/>
      <c r="P16" s="2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2"/>
      <c r="AE16" s="2"/>
    </row>
    <row r="17" spans="5:31">
      <c r="E17" s="246" t="s">
        <v>346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47" t="s">
        <v>347</v>
      </c>
      <c r="R17" s="2"/>
      <c r="S17" s="2"/>
      <c r="T17" s="2"/>
      <c r="U17" s="2"/>
      <c r="V17" s="2"/>
      <c r="W17" s="2"/>
      <c r="X17" s="2"/>
      <c r="Y17" s="2"/>
      <c r="Z17" s="248" t="s">
        <v>348</v>
      </c>
      <c r="AA17" s="2"/>
      <c r="AB17" s="2"/>
      <c r="AC17" s="2"/>
      <c r="AD17" s="2"/>
      <c r="AE17" s="2"/>
    </row>
    <row r="18" spans="5:31">
      <c r="E18" s="249" t="s">
        <v>349</v>
      </c>
      <c r="F18" s="2"/>
      <c r="G18" s="2"/>
      <c r="H18" s="2"/>
      <c r="I18" s="2"/>
      <c r="J18" s="2"/>
      <c r="K18" s="2"/>
      <c r="L18" s="2"/>
      <c r="M18" s="8"/>
      <c r="N18" s="2"/>
      <c r="O18" s="208"/>
      <c r="P18" s="208"/>
      <c r="Q18" s="208"/>
      <c r="R18" s="208"/>
      <c r="S18" s="250" t="s">
        <v>350</v>
      </c>
      <c r="T18" s="208"/>
      <c r="U18" s="208"/>
      <c r="V18" s="208"/>
      <c r="W18" s="2"/>
      <c r="X18" s="2"/>
      <c r="Y18" s="2"/>
      <c r="Z18" s="2"/>
      <c r="AA18" s="251" t="s">
        <v>351</v>
      </c>
      <c r="AB18" s="2"/>
      <c r="AC18" s="2"/>
      <c r="AD18" s="2"/>
      <c r="AE18" s="2"/>
    </row>
    <row r="19" spans="5:31">
      <c r="E19" s="2"/>
      <c r="F19" s="249" t="s">
        <v>352</v>
      </c>
      <c r="G19" s="2"/>
      <c r="H19" s="2"/>
      <c r="I19" s="2"/>
      <c r="J19" s="2"/>
      <c r="K19" s="2"/>
      <c r="L19" s="2"/>
      <c r="M19" s="8"/>
      <c r="N19" s="2"/>
      <c r="O19" s="2"/>
      <c r="P19" s="2"/>
      <c r="Q19" s="2"/>
      <c r="R19" s="2"/>
      <c r="S19" s="252" t="s">
        <v>353</v>
      </c>
      <c r="T19" s="2"/>
      <c r="U19" s="2"/>
      <c r="V19" s="2"/>
      <c r="W19" s="2"/>
      <c r="X19" s="2"/>
      <c r="Y19" s="2"/>
      <c r="Z19" s="2"/>
      <c r="AA19" s="2"/>
      <c r="AB19" s="252" t="s">
        <v>353</v>
      </c>
      <c r="AC19" s="2"/>
      <c r="AD19" s="2"/>
      <c r="AE19" s="2"/>
    </row>
    <row r="20" spans="5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08"/>
      <c r="Q20" s="208"/>
      <c r="R20" s="208"/>
      <c r="S20" s="208"/>
      <c r="T20" s="208"/>
      <c r="U20" s="208"/>
      <c r="V20" s="208"/>
      <c r="W20" s="208"/>
      <c r="X20" s="208"/>
      <c r="Y20" s="2"/>
      <c r="Z20" s="2"/>
      <c r="AA20" s="2"/>
      <c r="AB20" s="250" t="s">
        <v>350</v>
      </c>
      <c r="AC20" s="2"/>
      <c r="AD20" s="2"/>
      <c r="AE20" s="2"/>
    </row>
    <row r="21" spans="5:31">
      <c r="E21" s="2"/>
      <c r="F21" s="2"/>
      <c r="G21" s="2"/>
      <c r="H21" s="2"/>
      <c r="I21" s="2"/>
      <c r="J21" s="2"/>
      <c r="K21" s="2"/>
      <c r="L21" s="2"/>
      <c r="M21" s="8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</sheetData>
  <mergeCells count="11">
    <mergeCell ref="A10:C10"/>
    <mergeCell ref="A1:AD1"/>
    <mergeCell ref="AE1:AE2"/>
    <mergeCell ref="AF1:AF2"/>
    <mergeCell ref="AG1:AG2"/>
    <mergeCell ref="AM1:AP1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2025-10-27T17:38:08Z</dcterms:modified>
</cp:coreProperties>
</file>