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4" i="5"/>
  <c r="W4"/>
  <c r="V4"/>
  <c r="U4"/>
  <c r="O4"/>
  <c r="N4"/>
  <c r="U3" i="16"/>
  <c r="D3" i="24"/>
  <c r="H3" i="16"/>
  <c r="F3" i="12"/>
  <c r="AG3" i="24"/>
  <c r="AE3" i="5"/>
  <c r="AF3" s="1"/>
  <c r="AJ3"/>
  <c r="E3"/>
  <c r="D3"/>
  <c r="C3"/>
  <c r="B3"/>
  <c r="A3"/>
  <c r="BL3" i="24"/>
  <c r="BN3" s="1"/>
  <c r="BT3"/>
  <c r="BB3"/>
  <c r="AX3"/>
  <c r="AR3"/>
  <c r="AC3"/>
  <c r="I3"/>
  <c r="G3"/>
  <c r="F3"/>
  <c r="B3"/>
  <c r="A3"/>
  <c r="B3" i="23"/>
  <c r="A3"/>
  <c r="K3" i="15"/>
  <c r="C3"/>
  <c r="B3"/>
  <c r="A3"/>
  <c r="AF3" i="26"/>
  <c r="D3"/>
  <c r="C3"/>
  <c r="V3" s="1"/>
  <c r="B3"/>
  <c r="A3"/>
  <c r="F3" i="4"/>
  <c r="M3" i="26" l="1"/>
  <c r="AE3" s="1"/>
  <c r="AG3" s="1"/>
  <c r="J3" i="5" s="1"/>
  <c r="K3" s="1"/>
  <c r="BV3" i="24"/>
  <c r="P3" i="14"/>
  <c r="O3" i="4"/>
  <c r="E3" i="24" s="1"/>
  <c r="H3" i="4"/>
  <c r="I3" i="1" s="1"/>
  <c r="D3" i="4"/>
  <c r="C3"/>
  <c r="B3"/>
  <c r="A3"/>
  <c r="B3" i="14"/>
  <c r="A3"/>
  <c r="AN3" i="16"/>
  <c r="C3" i="24" s="1"/>
  <c r="AM3" i="16"/>
  <c r="E3"/>
  <c r="I3" s="1"/>
  <c r="D3"/>
  <c r="J3" s="1"/>
  <c r="C3"/>
  <c r="B3"/>
  <c r="A3"/>
  <c r="C3" i="12"/>
  <c r="B3"/>
  <c r="A3"/>
  <c r="N3" i="13"/>
  <c r="J3"/>
  <c r="C3"/>
  <c r="B3"/>
  <c r="A3"/>
  <c r="K2" i="25"/>
  <c r="C2"/>
  <c r="B2"/>
  <c r="A2"/>
  <c r="D3" i="9"/>
  <c r="C3"/>
  <c r="B3"/>
  <c r="A3"/>
  <c r="N3" i="1"/>
  <c r="K3" i="9" s="1"/>
  <c r="J3" i="1"/>
  <c r="N4" i="4"/>
  <c r="D12" i="25"/>
  <c r="D13" s="1"/>
  <c r="F3" i="1" l="1"/>
  <c r="K3" i="16"/>
  <c r="L3"/>
  <c r="P3"/>
  <c r="N3" s="1"/>
  <c r="H3" i="13"/>
  <c r="I3"/>
  <c r="O3" i="16" l="1"/>
  <c r="Q3" s="1"/>
  <c r="L3" i="13"/>
  <c r="K3"/>
  <c r="L23" i="1"/>
  <c r="J23"/>
  <c r="I23"/>
  <c r="H23"/>
  <c r="G23"/>
  <c r="G24" s="1"/>
  <c r="M3" i="16" l="1"/>
  <c r="O3" i="13"/>
  <c r="M3" s="1"/>
  <c r="BO4" i="24" l="1"/>
  <c r="BP4"/>
  <c r="BQ4"/>
  <c r="BR4"/>
  <c r="BS4"/>
  <c r="BT4" l="1"/>
  <c r="O4" l="1"/>
  <c r="AO4"/>
  <c r="AP4"/>
  <c r="S4"/>
  <c r="T4" i="23"/>
  <c r="Q4" i="24"/>
  <c r="R4"/>
  <c r="U4" i="9"/>
  <c r="V4"/>
  <c r="W4"/>
  <c r="X4"/>
  <c r="R4" i="5" l="1"/>
  <c r="AD4" i="16" l="1"/>
  <c r="AE4"/>
  <c r="AF4"/>
  <c r="AH4"/>
  <c r="AI4"/>
  <c r="AL4"/>
  <c r="AM4"/>
  <c r="M4" i="9"/>
  <c r="D4" i="15" l="1"/>
  <c r="E4"/>
  <c r="F4"/>
  <c r="G4"/>
  <c r="H4"/>
  <c r="I4"/>
  <c r="J4"/>
  <c r="K4" l="1"/>
  <c r="AB4" i="5" l="1"/>
  <c r="Y4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C13" i="23"/>
  <c r="S4"/>
  <c r="R4"/>
  <c r="Q4"/>
  <c r="P4"/>
  <c r="O4"/>
  <c r="N4"/>
  <c r="M4"/>
  <c r="L4"/>
  <c r="K4"/>
  <c r="J4"/>
  <c r="I4"/>
  <c r="BB4" i="24" l="1"/>
  <c r="AX4"/>
  <c r="BN4"/>
  <c r="AR4"/>
  <c r="AC4"/>
  <c r="G4"/>
  <c r="F4" s="1"/>
  <c r="D4"/>
  <c r="I4"/>
  <c r="Q3" i="9" l="1"/>
  <c r="G3" i="5" s="1"/>
  <c r="Q4" i="9" l="1"/>
  <c r="G4" i="5"/>
  <c r="L4" i="15"/>
  <c r="A4" i="27" l="1"/>
  <c r="C3"/>
  <c r="B3"/>
  <c r="A3"/>
  <c r="AH4" i="26"/>
  <c r="A4"/>
  <c r="D3" i="27" l="1"/>
  <c r="Q4" i="20"/>
  <c r="O4"/>
  <c r="N4"/>
  <c r="M4"/>
  <c r="L4"/>
  <c r="K4"/>
  <c r="J4"/>
  <c r="I4"/>
  <c r="E4"/>
  <c r="P3"/>
  <c r="H3" i="24" s="1"/>
  <c r="BU3" s="1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C4"/>
  <c r="AB4"/>
  <c r="AA4"/>
  <c r="Z4"/>
  <c r="Y4"/>
  <c r="W4"/>
  <c r="U4"/>
  <c r="R4"/>
  <c r="Q4"/>
  <c r="P4"/>
  <c r="M4"/>
  <c r="L4"/>
  <c r="K4"/>
  <c r="G4"/>
  <c r="F4"/>
  <c r="E4"/>
  <c r="AF4" i="5" l="1"/>
  <c r="AE4"/>
  <c r="H4" i="24"/>
  <c r="P4" i="20"/>
  <c r="E4" i="24"/>
  <c r="O4" i="4"/>
  <c r="H4"/>
  <c r="AC4" i="16"/>
  <c r="AA4"/>
  <c r="Z4"/>
  <c r="Y4"/>
  <c r="X4"/>
  <c r="W4"/>
  <c r="V4"/>
  <c r="U4"/>
  <c r="T4"/>
  <c r="S4"/>
  <c r="R4"/>
  <c r="D4" i="26" l="1"/>
  <c r="M4"/>
  <c r="G4" i="16"/>
  <c r="F4"/>
  <c r="R3" i="9" l="1"/>
  <c r="H13" i="16"/>
  <c r="L3" i="5" l="1"/>
  <c r="M3" s="1"/>
  <c r="G4" i="12"/>
  <c r="AB4" i="16" l="1"/>
  <c r="AN4" l="1"/>
  <c r="R3" i="10"/>
  <c r="H3" i="1"/>
  <c r="J4" i="16"/>
  <c r="L4"/>
  <c r="K4"/>
  <c r="I4"/>
  <c r="C4" i="24"/>
  <c r="H4" i="16"/>
  <c r="F4" i="12"/>
  <c r="P4" i="16" l="1"/>
  <c r="O4"/>
  <c r="BU4" i="24"/>
  <c r="R4" i="9"/>
  <c r="F4" i="13"/>
  <c r="E4"/>
  <c r="D4"/>
  <c r="N4" i="16" l="1"/>
  <c r="Q4"/>
  <c r="R4" i="10"/>
  <c r="M4" i="16"/>
  <c r="G3" i="1" l="1"/>
  <c r="J10" i="25" l="1"/>
  <c r="J8"/>
  <c r="J6"/>
  <c r="K3"/>
  <c r="J3"/>
  <c r="I3"/>
  <c r="H3"/>
  <c r="G3"/>
  <c r="F3"/>
  <c r="E3"/>
  <c r="D3"/>
  <c r="A3"/>
  <c r="M4" i="1"/>
  <c r="K4"/>
  <c r="P4" i="14" l="1"/>
  <c r="J4" i="25"/>
  <c r="F4" i="1" l="1"/>
  <c r="I4" l="1"/>
  <c r="J4"/>
  <c r="G4" l="1"/>
  <c r="H4" l="1"/>
  <c r="N4" i="13" l="1"/>
  <c r="P3" i="9"/>
  <c r="AF4" i="26"/>
  <c r="E3" i="27"/>
  <c r="F3" l="1"/>
  <c r="M4" i="5"/>
  <c r="L4"/>
  <c r="D4" i="27"/>
  <c r="E4"/>
  <c r="H3"/>
  <c r="V4" i="26"/>
  <c r="G4" i="13"/>
  <c r="J3" i="27" l="1"/>
  <c r="H4" i="13"/>
  <c r="I3" i="27"/>
  <c r="W3"/>
  <c r="G3"/>
  <c r="V3"/>
  <c r="J4" i="13"/>
  <c r="AE4" i="26"/>
  <c r="I4" i="13"/>
  <c r="F4" i="27"/>
  <c r="AG4" i="26" l="1"/>
  <c r="X3" i="27"/>
  <c r="L3" i="9"/>
  <c r="O3" s="1"/>
  <c r="F3" i="5" s="1"/>
  <c r="H3" s="1"/>
  <c r="I3" s="1"/>
  <c r="P4" i="9"/>
  <c r="L4" i="13"/>
  <c r="K4"/>
  <c r="K4" i="5"/>
  <c r="J4"/>
  <c r="H4" i="27"/>
  <c r="G4"/>
  <c r="J4" l="1"/>
  <c r="I4"/>
  <c r="O4" i="13"/>
  <c r="E3" i="1" l="1"/>
  <c r="L3" s="1"/>
  <c r="L4" i="9"/>
  <c r="M4" i="13"/>
  <c r="P3" i="10"/>
  <c r="O3" i="1" l="1"/>
  <c r="N3" i="9" s="1"/>
  <c r="N3" i="5" s="1"/>
  <c r="O3" s="1"/>
  <c r="AC3"/>
  <c r="L4" i="1"/>
  <c r="E4"/>
  <c r="N4"/>
  <c r="H4" i="5"/>
  <c r="O4" i="9"/>
  <c r="F4" i="5"/>
  <c r="AD3" l="1"/>
  <c r="AD4" s="1"/>
  <c r="AG3"/>
  <c r="K4" i="9"/>
  <c r="K6" s="1"/>
  <c r="I4" i="5"/>
  <c r="D4" i="23"/>
  <c r="P4" i="10"/>
  <c r="AC4" i="5"/>
  <c r="E4" i="23"/>
  <c r="C4"/>
  <c r="O4" i="1"/>
  <c r="U3" i="5" l="1"/>
  <c r="V3" s="1"/>
  <c r="AH3"/>
  <c r="AH4" s="1"/>
  <c r="T4"/>
  <c r="AA4"/>
  <c r="AG4"/>
  <c r="AJ4"/>
  <c r="N4" i="9"/>
  <c r="P4" i="5"/>
  <c r="Q4"/>
  <c r="W3" l="1"/>
  <c r="X3" s="1"/>
  <c r="Z4"/>
</calcChain>
</file>

<file path=xl/sharedStrings.xml><?xml version="1.0" encoding="utf-8"?>
<sst xmlns="http://schemas.openxmlformats.org/spreadsheetml/2006/main" count="875" uniqueCount="555">
  <si>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</si>
  <si>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</si>
  <si>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</si>
  <si>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</si>
  <si>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</si>
  <si>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</si>
  <si>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</si>
  <si>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</si>
  <si>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</si>
  <si>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</si>
  <si>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</si>
  <si>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</si>
  <si>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</si>
  <si>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</si>
  <si>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</si>
  <si>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</si>
  <si>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</si>
  <si>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</si>
  <si>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</si>
  <si>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</si>
  <si>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</si>
  <si>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</si>
  <si>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</si>
  <si>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</si>
  <si>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</si>
  <si>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</si>
  <si>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</si>
  <si>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</si>
  <si>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</si>
  <si>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</si>
  <si>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</si>
  <si>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</si>
  <si>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</si>
  <si>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</si>
  <si>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</si>
  <si>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</si>
  <si>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</si>
  <si>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</si>
  <si>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</si>
  <si>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</si>
  <si>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</si>
  <si>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</si>
  <si>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</si>
  <si>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</si>
  <si>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</si>
  <si>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</si>
  <si>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</si>
  <si>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</si>
  <si>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</si>
  <si>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</si>
  <si>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</si>
  <si>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</si>
  <si>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</si>
  <si>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</si>
  <si>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</si>
  <si>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</si>
  <si>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</si>
  <si>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</si>
  <si>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</si>
  <si>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</si>
  <si>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</si>
  <si>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</si>
  <si>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</si>
  <si>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</si>
  <si>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</si>
  <si>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</si>
  <si>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</si>
  <si>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</si>
  <si>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</si>
  <si>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</si>
  <si>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</si>
  <si>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</si>
  <si>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</si>
  <si>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</si>
  <si>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</si>
  <si>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</si>
  <si>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</si>
  <si>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</si>
  <si>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</si>
  <si>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</si>
  <si>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</si>
  <si>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</si>
  <si>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</si>
  <si>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</si>
  <si>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</si>
  <si>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</si>
  <si>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</si>
  <si>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</si>
  <si>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</si>
  <si>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</si>
  <si>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</si>
  <si>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</si>
  <si>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</si>
  <si>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</si>
  <si>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</si>
  <si>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</si>
  <si>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</si>
  <si>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</si>
  <si>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</si>
  <si>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</si>
  <si>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</si>
  <si>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</si>
  <si>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</si>
  <si>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</si>
  <si>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</si>
  <si>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</si>
  <si>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</si>
  <si>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</si>
  <si>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</si>
  <si>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</si>
  <si>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</si>
  <si>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</si>
  <si>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</si>
  <si>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</si>
  <si>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</si>
  <si>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</si>
  <si>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</si>
  <si>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</si>
  <si>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</si>
  <si>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</si>
  <si>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</si>
  <si>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</si>
  <si>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</si>
  <si>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</si>
  <si>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</si>
  <si>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</si>
  <si>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</si>
  <si>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</si>
  <si>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</si>
  <si>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</si>
  <si>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</si>
  <si>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</si>
  <si>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</si>
  <si>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</si>
  <si>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</si>
  <si>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</si>
  <si>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</si>
  <si>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</si>
  <si>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</si>
  <si>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</si>
  <si>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</si>
  <si>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</si>
  <si>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</si>
  <si>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</si>
  <si>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</si>
  <si>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</si>
  <si>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</si>
  <si>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</si>
  <si>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</si>
  <si>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</si>
  <si>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</si>
  <si>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</si>
  <si>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</si>
  <si>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</si>
  <si>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</si>
  <si>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</si>
  <si>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</si>
  <si>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</si>
  <si>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</si>
  <si>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</si>
  <si>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</si>
  <si>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</si>
  <si>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</si>
  <si>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</si>
  <si>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</si>
  <si>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</si>
  <si>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</si>
  <si>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</si>
  <si>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</si>
  <si>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</si>
  <si>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</si>
  <si>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</si>
  <si>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</si>
  <si>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</si>
  <si>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</si>
  <si>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</si>
  <si>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</si>
  <si>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</si>
  <si>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</si>
  <si>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</si>
  <si>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</si>
  <si>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</si>
  <si>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</si>
  <si>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</si>
  <si>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</si>
  <si>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</si>
  <si>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</si>
  <si>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</si>
  <si>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</si>
  <si>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</si>
  <si>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</si>
  <si>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</si>
  <si>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</si>
  <si>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</si>
  <si>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</si>
  <si>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</si>
  <si>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</si>
  <si>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</si>
  <si>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</si>
  <si>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</si>
  <si>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</si>
  <si>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</si>
  <si>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</si>
  <si>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</si>
  <si>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</si>
  <si>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</si>
  <si>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</si>
  <si>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</si>
  <si>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</si>
  <si>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</si>
  <si>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</si>
  <si>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</si>
  <si>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</si>
  <si>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</si>
  <si>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</si>
  <si>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</si>
  <si>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</si>
  <si>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</si>
  <si>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</si>
  <si>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</si>
  <si>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</si>
  <si>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</si>
  <si>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</si>
  <si>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</si>
  <si>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</si>
  <si>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</si>
  <si>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</si>
  <si>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</si>
  <si>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</si>
  <si>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</si>
  <si>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</si>
  <si>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</si>
  <si>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</si>
  <si>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</si>
  <si>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</si>
  <si>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</si>
  <si>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</si>
  <si>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</si>
  <si>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</si>
  <si>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</si>
  <si>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</si>
  <si>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</si>
  <si>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</si>
  <si>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</si>
  <si>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</si>
  <si>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</si>
  <si>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</si>
  <si>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</si>
  <si>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</si>
  <si>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</si>
  <si>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</si>
  <si>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</si>
  <si>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</si>
  <si>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</si>
  <si>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</si>
  <si>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</si>
  <si>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</si>
  <si>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</si>
  <si>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</si>
  <si>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</si>
  <si>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</si>
  <si>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</si>
  <si>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</si>
  <si>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</si>
  <si>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</si>
  <si>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</si>
  <si>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</si>
  <si>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</si>
  <si>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</si>
  <si>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</si>
  <si>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</si>
  <si>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</si>
  <si>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</si>
  <si>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</si>
  <si>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</si>
  <si>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</si>
  <si>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</si>
  <si>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</si>
  <si>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</si>
  <si>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</si>
  <si>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</si>
  <si>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</si>
  <si>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</si>
  <si>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</si>
  <si>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</si>
  <si>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</si>
  <si>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</si>
  <si>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</si>
  <si>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</si>
  <si>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</si>
  <si>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</si>
  <si>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</si>
  <si>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</si>
  <si>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</si>
  <si>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</si>
  <si>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</si>
  <si>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</si>
  <si>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</si>
  <si>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</si>
  <si>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</si>
  <si>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</si>
  <si>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</si>
  <si>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</si>
  <si>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</si>
  <si>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</si>
  <si>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</si>
  <si>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</si>
  <si>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</si>
  <si>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</si>
  <si>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</si>
  <si>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</si>
  <si>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</si>
  <si>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</si>
  <si>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</si>
  <si>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</si>
  <si>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</si>
  <si>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</si>
  <si>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</si>
  <si>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</si>
  <si>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</si>
  <si>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</si>
  <si>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</si>
  <si>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</si>
  <si>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</si>
  <si>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</si>
  <si>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</si>
  <si>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</si>
  <si>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</si>
  <si>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</si>
  <si>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</si>
  <si>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</si>
  <si>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</si>
  <si>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</si>
  <si>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</si>
  <si>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</si>
  <si>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</si>
  <si>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</si>
  <si>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</si>
  <si>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</si>
  <si>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</si>
  <si>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</si>
  <si>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</si>
  <si>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</si>
  <si>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</si>
  <si>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</si>
  <si>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</si>
  <si>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</si>
  <si>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</si>
  <si>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</si>
  <si>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</si>
  <si>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</si>
  <si>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</si>
  <si>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</si>
  <si>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</si>
  <si>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</si>
  <si>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</si>
  <si>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</si>
  <si>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</si>
  <si>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</si>
  <si>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</si>
  <si>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</si>
  <si>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</si>
  <si>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</si>
  <si>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</si>
  <si>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</si>
  <si>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</si>
  <si>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</si>
  <si>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</si>
  <si>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</si>
  <si>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</si>
  <si>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</si>
  <si>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</si>
  <si>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</si>
  <si>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</si>
  <si>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</si>
  <si>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</si>
  <si>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</si>
  <si>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</si>
  <si>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</si>
  <si>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</si>
  <si>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</si>
  <si>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</si>
  <si>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</si>
  <si>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</si>
  <si>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</si>
  <si>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</si>
  <si>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</si>
  <si>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</si>
  <si>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</si>
  <si>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</si>
  <si>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</si>
  <si>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</si>
  <si>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</si>
  <si>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</si>
  <si>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</si>
  <si>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</si>
  <si>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</si>
  <si>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</si>
  <si>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</si>
  <si>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</si>
  <si>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</si>
  <si>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</si>
  <si>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</si>
  <si>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</si>
  <si>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</si>
  <si>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</si>
  <si>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</si>
  <si>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</si>
  <si>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</si>
  <si>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</si>
  <si>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</si>
  <si>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</si>
  <si>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</si>
  <si>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</si>
  <si>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</si>
  <si>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</si>
  <si>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</si>
  <si>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</si>
  <si>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</si>
  <si>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</si>
  <si>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</si>
  <si>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</si>
  <si>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</si>
  <si>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</si>
  <si>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</si>
  <si>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</si>
  <si>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</si>
  <si>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</si>
  <si>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</si>
  <si>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</si>
  <si>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</si>
  <si>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</si>
  <si>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</si>
  <si>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</si>
  <si>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</si>
  <si>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</si>
  <si>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</si>
  <si>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</si>
  <si>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</si>
  <si>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</si>
  <si>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</si>
  <si>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</si>
  <si>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</si>
  <si>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</si>
  <si>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</si>
  <si>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</si>
  <si>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</si>
  <si>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</si>
  <si>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</si>
  <si>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</si>
  <si>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</si>
  <si>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</si>
  <si>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</si>
  <si>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</si>
  <si>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</si>
  <si>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</si>
  <si>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</si>
  <si>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</si>
  <si>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</si>
  <si>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</si>
  <si>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</si>
  <si>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</si>
  <si>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</si>
  <si>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</si>
  <si>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</si>
  <si>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</si>
  <si>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</si>
  <si>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</si>
  <si>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</si>
  <si>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</si>
  <si>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</si>
  <si>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</si>
  <si>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</si>
  <si>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</si>
  <si>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</si>
  <si>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</si>
  <si>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</si>
  <si>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</si>
  <si>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</si>
  <si>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</si>
  <si>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</si>
  <si>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</si>
  <si>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</si>
  <si>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</si>
  <si>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</si>
  <si>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</si>
  <si>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</si>
  <si>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</si>
  <si>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</si>
  <si>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</si>
  <si>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</si>
  <si>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</si>
  <si>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</si>
  <si>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</si>
  <si>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</si>
  <si>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</si>
  <si>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</si>
  <si>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</si>
  <si>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</si>
  <si>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</si>
  <si>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</si>
  <si>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</si>
  <si>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</si>
  <si>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</si>
  <si>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</si>
  <si>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</si>
  <si>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</si>
  <si>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</si>
  <si>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</si>
  <si>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</si>
  <si>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</si>
  <si>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</si>
  <si>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</si>
  <si>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</si>
  <si>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</si>
  <si>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</si>
  <si>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</si>
  <si>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</si>
  <si>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</si>
  <si>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</si>
  <si>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</si>
  <si>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</si>
  <si>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</si>
  <si>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</si>
  <si>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</si>
  <si>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</si>
  <si>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</si>
  <si>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*1ε*=Γαλλ. Αρχ. Σχολής</t>
  </si>
  <si>
    <t>Κύρος</t>
  </si>
  <si>
    <t>1 έως 8.000δρχ</t>
  </si>
  <si>
    <t>500 έως 6.000</t>
  </si>
  <si>
    <t>??</t>
  </si>
  <si>
    <t>300 ανά φύλλο</t>
  </si>
  <si>
    <t>ΚΥΡΟΣ</t>
  </si>
  <si>
    <t>τελη</t>
  </si>
  <si>
    <t>χρήσης ΚΑΝΟΝΙΣΜΟΣ</t>
  </si>
  <si>
    <t xml:space="preserve">ΕΠΙ ΠΑΝΤΟΣ συμβολαιογραφικού εγγράφου ο Συμβολαιογράφος παίρνει ως αμοιβή = 800δρχ (27-09-1994 έως 08-11-1996) </t>
  </si>
  <si>
    <t>120.000δρχ*3% = 3.600 ---+---  υπόλοιπο *1,20% {{{ από 27/09/1994 έως 08/11/1996}}}</t>
  </si>
  <si>
    <t>πάγιες = 2.000δρχ για 1ο φύλλο {{{ 27/09/1994 έως 08/11/1996 }}}</t>
  </si>
  <si>
    <t>600δρχ για υπόλοιπα 10 φύλλα + 500δρχ  υπόλοιπα φύλλα {{{ από 27/09/1994 έως 08/11/1996 }}}</t>
  </si>
  <si>
    <t>600δρχ για τα 10 φύλλα + 500 για επόμενα {{{ από 27-09-1994 έως 08/11/1996 }}}</t>
  </si>
  <si>
    <t>1.000 + 2.000</t>
  </si>
  <si>
    <t>2.000 ή 800+{{{[120.000*3%=3.600)]+[C-120.000*1,2%]}}}</t>
  </si>
  <si>
    <t xml:space="preserve"> 2' φύλλα [= 600 ή …</t>
  </si>
  <si>
    <t>αντίγραφα = 600 + …</t>
  </si>
  <si>
    <t>καμπινγκ</t>
  </si>
  <si>
    <t>63σε1</t>
  </si>
  <si>
    <t>600δρχ για τα 10 φύλλα + 550δρχ  υπόλοιπα φύλλα {{{ από ??/??/1988 έως 27/09/1994 }}}</t>
  </si>
  <si>
    <t>δικαιώματα επί μεταγραφής = 600</t>
  </si>
  <si>
    <t>1000 + 2000</t>
  </si>
  <si>
    <t>πάγιες = 600δρχ για υπόλοιπα φύλλα {{{ από 27/09/1994 έως 08/11/1996 }}}</t>
  </si>
  <si>
    <t>ΑΝ 64 = 64*27.500= 1.760.000</t>
  </si>
  <si>
    <t>αναΦυλλο = 30δρχ κινΕπισ</t>
  </si>
  <si>
    <t>219-121κ … ΟΕ</t>
  </si>
  <si>
    <t>έτοιμο Από 219-121 … ΟΕ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</si>
</sst>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2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7" borderId="0" xfId="0" applyFont="1" applyFill="1"/>
    <xf numFmtId="0" fontId="11" fillId="0" borderId="0" xfId="0" applyFont="1"/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20" fillId="4" borderId="1" xfId="1" applyNumberFormat="1" applyFont="1" applyFill="1" applyBorder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164" fontId="20" fillId="0" borderId="1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1" xfId="1" applyNumberFormat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0" fontId="1" fillId="7" borderId="0" xfId="0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43" fontId="41" fillId="7" borderId="0" xfId="1" applyFont="1" applyFill="1" applyAlignment="1"/>
    <xf numFmtId="164" fontId="17" fillId="4" borderId="1" xfId="1" applyNumberFormat="1" applyFont="1" applyFill="1" applyBorder="1" applyAlignment="1">
      <alignment horizontal="right" vertical="center"/>
    </xf>
    <xf numFmtId="164" fontId="39" fillId="9" borderId="1" xfId="1" applyNumberFormat="1" applyFont="1" applyFill="1" applyBorder="1" applyAlignment="1">
      <alignment horizontal="center" vertical="center"/>
    </xf>
    <xf numFmtId="0" fontId="41" fillId="4" borderId="1" xfId="0" applyFont="1" applyFill="1" applyBorder="1"/>
    <xf numFmtId="164" fontId="11" fillId="4" borderId="1" xfId="1" applyNumberFormat="1" applyFont="1" applyFill="1" applyBorder="1"/>
    <xf numFmtId="164" fontId="16" fillId="4" borderId="1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164" fontId="46" fillId="7" borderId="0" xfId="1" applyNumberFormat="1" applyFont="1" applyFill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47" fillId="0" borderId="1" xfId="0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3"/>
  <sheetViews>
    <sheetView tabSelected="1" topLeftCell="D1" workbookViewId="0">
      <pane ySplit="2" topLeftCell="A3" activePane="bottomLeft" state="frozen"/>
      <selection pane="bottomLeft" activeCell="O25" sqref="O25"/>
    </sheetView>
  </sheetViews>
  <sheetFormatPr defaultRowHeight="11.25"/>
  <cols>
    <col min="1" max="1" width="8.140625" style="7" bestFit="1" customWidth="1"/>
    <col min="2" max="2" width="7.85546875" style="144" bestFit="1" customWidth="1"/>
    <col min="3" max="3" width="16.42578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11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2" t="s">
        <v>1</v>
      </c>
      <c r="B1" s="434" t="s">
        <v>2</v>
      </c>
      <c r="C1" s="436" t="s">
        <v>0</v>
      </c>
      <c r="D1" s="438" t="s">
        <v>62</v>
      </c>
      <c r="E1" s="428" t="s">
        <v>84</v>
      </c>
      <c r="F1" s="429"/>
      <c r="G1" s="429"/>
      <c r="H1" s="429"/>
      <c r="I1" s="429"/>
      <c r="J1" s="429"/>
      <c r="K1" s="429"/>
      <c r="L1" s="424" t="s">
        <v>373</v>
      </c>
      <c r="M1" s="424"/>
      <c r="N1" s="422" t="s">
        <v>63</v>
      </c>
      <c r="O1" s="423"/>
      <c r="P1" s="425" t="s">
        <v>29</v>
      </c>
      <c r="Q1" s="426"/>
      <c r="R1" s="426"/>
      <c r="S1" s="426"/>
      <c r="T1" s="426"/>
      <c r="U1" s="426"/>
      <c r="V1" s="426"/>
      <c r="W1" s="426"/>
      <c r="X1" s="426"/>
      <c r="Y1" s="426"/>
      <c r="Z1" s="426"/>
      <c r="AA1" s="427"/>
    </row>
    <row r="2" spans="1:27" ht="12" thickBot="1">
      <c r="A2" s="433"/>
      <c r="B2" s="435"/>
      <c r="C2" s="437"/>
      <c r="D2" s="439"/>
      <c r="E2" s="87" t="s">
        <v>93</v>
      </c>
      <c r="F2" s="87" t="s">
        <v>3</v>
      </c>
      <c r="G2" s="87" t="s">
        <v>143</v>
      </c>
      <c r="H2" s="87" t="s">
        <v>94</v>
      </c>
      <c r="I2" s="87" t="s">
        <v>95</v>
      </c>
      <c r="J2" s="87" t="s">
        <v>96</v>
      </c>
      <c r="K2" s="98" t="s">
        <v>141</v>
      </c>
      <c r="L2" s="62" t="s">
        <v>23</v>
      </c>
      <c r="M2" s="165" t="s">
        <v>69</v>
      </c>
      <c r="N2" s="156" t="s">
        <v>23</v>
      </c>
      <c r="O2" s="97" t="s">
        <v>142</v>
      </c>
      <c r="P2" s="372">
        <v>1</v>
      </c>
      <c r="Q2" s="167" t="s">
        <v>226</v>
      </c>
      <c r="R2" s="167" t="s">
        <v>227</v>
      </c>
      <c r="S2" s="167" t="s">
        <v>228</v>
      </c>
      <c r="T2" s="167" t="s">
        <v>229</v>
      </c>
      <c r="U2" s="167" t="s">
        <v>382</v>
      </c>
      <c r="V2" s="167" t="s">
        <v>383</v>
      </c>
      <c r="W2" s="167" t="s">
        <v>384</v>
      </c>
      <c r="X2" s="167" t="s">
        <v>385</v>
      </c>
      <c r="Y2" s="167"/>
      <c r="Z2" s="167"/>
      <c r="AA2" s="168"/>
    </row>
    <row r="3" spans="1:27" s="5" customFormat="1" ht="18">
      <c r="A3" s="358" t="s">
        <v>517</v>
      </c>
      <c r="B3" s="356">
        <v>34541</v>
      </c>
      <c r="C3" s="315" t="s">
        <v>535</v>
      </c>
      <c r="D3" s="292"/>
      <c r="E3" s="316">
        <f>'2-δικαιώμ'!M3</f>
        <v>2670</v>
      </c>
      <c r="F3" s="293">
        <f>'3-φύλλα2α'!F3</f>
        <v>32400</v>
      </c>
      <c r="G3" s="293">
        <f>'4-πολλυπρ'!P3</f>
        <v>2194800</v>
      </c>
      <c r="H3" s="292">
        <f>'5-αντίγρ'!M3</f>
        <v>24475</v>
      </c>
      <c r="I3" s="292">
        <f>'6-μεταγρ'!H3</f>
        <v>2100</v>
      </c>
      <c r="J3" s="292">
        <f>'7-προςΔΟΥ'!E3</f>
        <v>0</v>
      </c>
      <c r="K3" s="292"/>
      <c r="L3" s="316">
        <f t="shared" ref="L3" si="0">E3+F3+G3+H3+I3+J3+K3</f>
        <v>2256445</v>
      </c>
      <c r="M3" s="316">
        <v>15780</v>
      </c>
      <c r="N3" s="294">
        <f>M3-P3-'14-βιβλΕσ'!M3-'8-κ-15-17'!AF3</f>
        <v>13214</v>
      </c>
      <c r="O3" s="294">
        <f t="shared" ref="O3" si="1">L3-N3</f>
        <v>2243231</v>
      </c>
      <c r="P3" s="295">
        <v>760</v>
      </c>
      <c r="Q3" s="317" t="s">
        <v>226</v>
      </c>
      <c r="R3" s="317"/>
      <c r="S3" s="317"/>
      <c r="T3" s="317">
        <v>10</v>
      </c>
      <c r="U3" s="317"/>
      <c r="V3" s="317"/>
      <c r="W3" s="417"/>
      <c r="X3" s="317"/>
      <c r="Y3" s="720" t="s">
        <v>554</v>
      </c>
      <c r="Z3" s="73"/>
      <c r="AA3" s="73"/>
    </row>
    <row r="4" spans="1:27">
      <c r="A4" s="430" t="s">
        <v>47</v>
      </c>
      <c r="B4" s="431"/>
      <c r="C4" s="431"/>
      <c r="D4" s="431"/>
      <c r="E4" s="166">
        <f t="shared" ref="E4:O4" si="2">SUM(E3:E3)</f>
        <v>2670</v>
      </c>
      <c r="F4" s="166">
        <f t="shared" si="2"/>
        <v>32400</v>
      </c>
      <c r="G4" s="166">
        <f t="shared" si="2"/>
        <v>2194800</v>
      </c>
      <c r="H4" s="166">
        <f t="shared" si="2"/>
        <v>24475</v>
      </c>
      <c r="I4" s="166">
        <f t="shared" si="2"/>
        <v>2100</v>
      </c>
      <c r="J4" s="166">
        <f t="shared" si="2"/>
        <v>0</v>
      </c>
      <c r="K4" s="166">
        <f t="shared" si="2"/>
        <v>0</v>
      </c>
      <c r="L4" s="166">
        <f t="shared" si="2"/>
        <v>2256445</v>
      </c>
      <c r="M4" s="166">
        <f t="shared" si="2"/>
        <v>15780</v>
      </c>
      <c r="N4" s="166">
        <f t="shared" si="2"/>
        <v>13214</v>
      </c>
      <c r="O4" s="166">
        <f t="shared" si="2"/>
        <v>2243231</v>
      </c>
    </row>
    <row r="6" spans="1:27">
      <c r="P6" s="216" t="s">
        <v>99</v>
      </c>
      <c r="Q6" s="136"/>
      <c r="R6" s="136"/>
      <c r="S6" s="136"/>
      <c r="T6" s="146"/>
      <c r="U6" s="146"/>
      <c r="V6" s="146"/>
      <c r="W6" s="146"/>
      <c r="X6" s="146"/>
      <c r="Z6" s="136"/>
      <c r="AA6" s="136"/>
    </row>
    <row r="7" spans="1:27">
      <c r="K7" s="230" t="s">
        <v>541</v>
      </c>
      <c r="L7" s="7"/>
      <c r="M7" s="7"/>
      <c r="Q7" s="120" t="s">
        <v>377</v>
      </c>
      <c r="R7" s="120"/>
      <c r="S7" s="120"/>
      <c r="T7" s="138"/>
      <c r="U7" s="146"/>
      <c r="V7" s="146"/>
      <c r="W7" s="146"/>
      <c r="X7" s="146"/>
      <c r="Z7" s="137"/>
      <c r="AA7" s="120"/>
    </row>
    <row r="8" spans="1:27">
      <c r="K8" s="170" t="s">
        <v>230</v>
      </c>
      <c r="L8" s="122"/>
      <c r="M8" s="122"/>
      <c r="Q8" s="120"/>
      <c r="R8" s="120" t="s">
        <v>138</v>
      </c>
      <c r="S8" s="120"/>
      <c r="T8" s="146"/>
      <c r="U8" s="146"/>
      <c r="V8" s="146"/>
      <c r="W8" s="146"/>
      <c r="X8" s="146"/>
      <c r="Z8" s="120"/>
    </row>
    <row r="9" spans="1:27">
      <c r="K9" s="229" t="s">
        <v>231</v>
      </c>
      <c r="S9" s="120" t="s">
        <v>376</v>
      </c>
      <c r="T9" s="92"/>
      <c r="U9" s="92"/>
      <c r="V9" s="92"/>
      <c r="W9" s="92"/>
      <c r="X9" s="92"/>
    </row>
    <row r="10" spans="1:27">
      <c r="D10" s="7"/>
      <c r="E10" s="7"/>
      <c r="F10" s="7"/>
      <c r="G10" s="7"/>
      <c r="H10" s="7"/>
      <c r="I10" s="7"/>
      <c r="J10" s="7"/>
      <c r="K10" s="7"/>
      <c r="L10" s="7"/>
      <c r="M10" s="7" t="s">
        <v>522</v>
      </c>
      <c r="N10" s="7"/>
      <c r="O10" s="7"/>
      <c r="T10" s="120" t="s">
        <v>378</v>
      </c>
      <c r="U10" s="146"/>
      <c r="V10" s="146"/>
      <c r="W10" s="146"/>
      <c r="X10" s="146"/>
    </row>
    <row r="11" spans="1:27">
      <c r="D11" s="327"/>
      <c r="E11" s="7"/>
      <c r="F11" s="7"/>
      <c r="G11" s="7"/>
      <c r="H11" s="7" t="s">
        <v>326</v>
      </c>
      <c r="I11" s="7" t="s">
        <v>327</v>
      </c>
      <c r="J11" s="7" t="s">
        <v>526</v>
      </c>
      <c r="L11" s="414" t="s">
        <v>516</v>
      </c>
      <c r="N11" s="7"/>
      <c r="O11" s="7"/>
      <c r="Q11" s="7"/>
      <c r="T11" s="92"/>
      <c r="U11" s="146" t="s">
        <v>379</v>
      </c>
      <c r="V11" s="146"/>
      <c r="W11" s="146"/>
      <c r="X11" s="146"/>
    </row>
    <row r="12" spans="1:27">
      <c r="D12" s="327" t="s">
        <v>517</v>
      </c>
      <c r="E12" s="7">
        <v>15760</v>
      </c>
      <c r="F12" s="373" t="s">
        <v>322</v>
      </c>
      <c r="G12" s="54">
        <v>100</v>
      </c>
      <c r="H12" s="54"/>
      <c r="I12" s="54"/>
      <c r="J12" s="54">
        <v>100</v>
      </c>
      <c r="K12" s="54"/>
      <c r="L12" s="54">
        <v>100</v>
      </c>
      <c r="N12" s="7">
        <v>100</v>
      </c>
      <c r="O12" s="7" t="s">
        <v>322</v>
      </c>
      <c r="Q12" s="2"/>
      <c r="R12" s="2"/>
      <c r="T12" s="92"/>
      <c r="U12" s="92"/>
      <c r="V12" s="146" t="s">
        <v>380</v>
      </c>
      <c r="W12" s="92"/>
      <c r="X12" s="92"/>
    </row>
    <row r="13" spans="1:27">
      <c r="D13" s="327"/>
      <c r="E13" s="7"/>
      <c r="F13" s="373" t="s">
        <v>59</v>
      </c>
      <c r="G13" s="54">
        <v>660</v>
      </c>
      <c r="H13" s="54">
        <v>660</v>
      </c>
      <c r="I13" s="54"/>
      <c r="J13" s="54"/>
      <c r="K13" s="54"/>
      <c r="L13" s="54"/>
      <c r="N13" s="7">
        <v>660</v>
      </c>
      <c r="O13" s="7" t="s">
        <v>534</v>
      </c>
      <c r="Q13" s="2"/>
      <c r="R13" s="2"/>
      <c r="T13" s="92"/>
      <c r="U13" s="92"/>
      <c r="V13" s="146"/>
      <c r="W13" s="92"/>
      <c r="X13" s="92"/>
    </row>
    <row r="14" spans="1:27">
      <c r="D14" s="389"/>
      <c r="E14" s="7"/>
      <c r="F14" s="373" t="s">
        <v>513</v>
      </c>
      <c r="G14" s="54">
        <v>15000</v>
      </c>
      <c r="H14" s="54">
        <v>750</v>
      </c>
      <c r="I14" s="54"/>
      <c r="J14" s="54">
        <v>2000</v>
      </c>
      <c r="K14" s="54"/>
      <c r="L14" s="54">
        <v>2000</v>
      </c>
      <c r="N14" s="7">
        <v>15000</v>
      </c>
      <c r="O14" s="7" t="s">
        <v>513</v>
      </c>
      <c r="Q14" s="2"/>
      <c r="R14" s="2"/>
      <c r="T14" s="92"/>
      <c r="U14" s="92"/>
      <c r="V14" s="92"/>
      <c r="W14" s="231" t="s">
        <v>381</v>
      </c>
      <c r="X14" s="92"/>
    </row>
    <row r="15" spans="1:27">
      <c r="D15" s="403"/>
      <c r="E15" s="7"/>
      <c r="F15" s="373" t="s">
        <v>514</v>
      </c>
      <c r="G15" s="54"/>
      <c r="H15" s="54"/>
      <c r="I15" s="54"/>
      <c r="J15" s="54"/>
      <c r="K15" s="54"/>
      <c r="L15" s="54"/>
      <c r="N15" s="7"/>
      <c r="O15" s="7" t="s">
        <v>371</v>
      </c>
      <c r="P15" s="7">
        <v>750</v>
      </c>
      <c r="Q15" s="2" t="s">
        <v>320</v>
      </c>
      <c r="R15" s="2"/>
      <c r="U15" s="146"/>
      <c r="V15" s="146"/>
      <c r="W15" s="92"/>
      <c r="X15" s="93" t="s">
        <v>527</v>
      </c>
      <c r="Y15" s="146"/>
    </row>
    <row r="16" spans="1:27">
      <c r="D16" s="403"/>
      <c r="E16" s="7"/>
      <c r="F16" s="373">
        <v>3600</v>
      </c>
      <c r="G16" s="54"/>
      <c r="H16" s="54"/>
      <c r="I16" s="54"/>
      <c r="J16" s="54"/>
      <c r="K16" s="54"/>
      <c r="L16" s="54"/>
      <c r="N16" s="7"/>
      <c r="O16" s="7"/>
    </row>
    <row r="17" spans="4:16">
      <c r="D17" s="403"/>
      <c r="E17" s="7"/>
      <c r="F17" s="373" t="s">
        <v>375</v>
      </c>
      <c r="G17" s="54"/>
      <c r="H17" s="54"/>
      <c r="I17" s="54"/>
      <c r="J17" s="54"/>
      <c r="K17" s="54"/>
      <c r="L17" s="54"/>
      <c r="O17" s="7"/>
    </row>
    <row r="18" spans="4:16">
      <c r="D18" s="403"/>
      <c r="E18" s="7"/>
      <c r="F18" s="373" t="s">
        <v>515</v>
      </c>
      <c r="G18" s="54"/>
      <c r="H18" s="54"/>
      <c r="I18" s="54"/>
      <c r="J18" s="54">
        <v>7200</v>
      </c>
      <c r="K18" s="54"/>
      <c r="L18" s="54">
        <v>7200</v>
      </c>
      <c r="O18" s="7"/>
    </row>
    <row r="19" spans="4:16">
      <c r="D19" s="403"/>
      <c r="E19" s="7"/>
      <c r="F19" s="142" t="s">
        <v>94</v>
      </c>
      <c r="G19" s="54"/>
      <c r="H19" s="54">
        <v>396</v>
      </c>
      <c r="I19" s="54"/>
      <c r="J19" s="54">
        <v>3600</v>
      </c>
      <c r="K19" s="54"/>
      <c r="L19" s="54">
        <v>3600</v>
      </c>
      <c r="O19" s="7"/>
    </row>
    <row r="20" spans="4:16">
      <c r="D20" s="403"/>
      <c r="E20" s="7"/>
      <c r="F20" s="142" t="s">
        <v>372</v>
      </c>
      <c r="G20" s="54"/>
      <c r="H20" s="54"/>
      <c r="I20" s="54"/>
      <c r="J20" s="54"/>
      <c r="K20" s="54"/>
      <c r="L20" s="54"/>
      <c r="O20" s="7"/>
      <c r="P20" s="2"/>
    </row>
    <row r="21" spans="4:16">
      <c r="D21" s="403"/>
      <c r="E21" s="7"/>
      <c r="F21" s="142" t="s">
        <v>95</v>
      </c>
      <c r="G21" s="54"/>
      <c r="H21" s="54"/>
      <c r="I21" s="54"/>
      <c r="J21" s="54"/>
      <c r="K21" s="54"/>
      <c r="L21" s="54"/>
      <c r="O21" s="7"/>
    </row>
    <row r="22" spans="4:16">
      <c r="D22" s="403"/>
      <c r="E22" s="7"/>
      <c r="F22" s="142" t="s">
        <v>517</v>
      </c>
      <c r="G22" s="54"/>
      <c r="H22" s="54"/>
      <c r="I22" s="54"/>
      <c r="J22" s="54"/>
      <c r="K22" s="54"/>
      <c r="L22" s="54"/>
      <c r="O22" s="7"/>
    </row>
    <row r="23" spans="4:16">
      <c r="D23" s="403"/>
      <c r="F23" s="142"/>
      <c r="G23" s="242">
        <f>SUM(G12:G22)</f>
        <v>15760</v>
      </c>
      <c r="H23" s="242">
        <f t="shared" ref="H23:L23" si="3">SUM(H12:H22)</f>
        <v>1806</v>
      </c>
      <c r="I23" s="242">
        <f t="shared" si="3"/>
        <v>0</v>
      </c>
      <c r="J23" s="242">
        <f t="shared" si="3"/>
        <v>12900</v>
      </c>
      <c r="K23" s="242"/>
      <c r="L23" s="396">
        <f t="shared" si="3"/>
        <v>12900</v>
      </c>
      <c r="O23" s="7"/>
    </row>
    <row r="24" spans="4:16">
      <c r="D24" s="403"/>
      <c r="G24" s="2">
        <f>E12-G23</f>
        <v>0</v>
      </c>
    </row>
    <row r="25" spans="4:16">
      <c r="D25" s="403"/>
    </row>
    <row r="26" spans="4:16">
      <c r="E26" s="7"/>
    </row>
    <row r="31" spans="4:16">
      <c r="D31" s="7"/>
      <c r="E31" s="7"/>
    </row>
    <row r="32" spans="4:16">
      <c r="D32" s="7"/>
      <c r="E32" s="7"/>
    </row>
    <row r="33" spans="4:5">
      <c r="D33" s="7"/>
      <c r="E33" s="7"/>
    </row>
  </sheetData>
  <mergeCells count="9">
    <mergeCell ref="N1:O1"/>
    <mergeCell ref="L1:M1"/>
    <mergeCell ref="P1:AA1"/>
    <mergeCell ref="E1:K1"/>
    <mergeCell ref="A4:D4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0" t="s">
        <v>19</v>
      </c>
      <c r="B1" s="582" t="s">
        <v>357</v>
      </c>
      <c r="C1" s="582" t="s">
        <v>86</v>
      </c>
      <c r="D1" s="584" t="s">
        <v>358</v>
      </c>
      <c r="E1" s="585"/>
      <c r="F1" s="585"/>
      <c r="G1" s="586" t="s">
        <v>326</v>
      </c>
      <c r="H1" s="587"/>
      <c r="I1" s="576" t="s">
        <v>327</v>
      </c>
      <c r="J1" s="576"/>
      <c r="K1" s="278"/>
      <c r="L1" s="279"/>
      <c r="M1" s="577" t="s">
        <v>359</v>
      </c>
      <c r="N1" s="577"/>
      <c r="O1" s="577"/>
      <c r="P1" s="279"/>
      <c r="Q1" s="577" t="s">
        <v>360</v>
      </c>
      <c r="R1" s="577"/>
      <c r="S1" s="577"/>
      <c r="T1" s="577"/>
      <c r="U1" s="280"/>
      <c r="V1" s="578" t="s">
        <v>326</v>
      </c>
      <c r="W1" s="578" t="s">
        <v>361</v>
      </c>
      <c r="X1" s="578" t="s">
        <v>362</v>
      </c>
      <c r="Y1" s="280"/>
      <c r="Z1" s="570" t="s">
        <v>363</v>
      </c>
      <c r="AA1" s="571"/>
      <c r="AB1" s="571"/>
      <c r="AC1" s="571"/>
      <c r="AD1" s="572"/>
    </row>
    <row r="2" spans="1:30" ht="12" thickBot="1">
      <c r="A2" s="581"/>
      <c r="B2" s="583"/>
      <c r="C2" s="583"/>
      <c r="D2" s="224" t="s">
        <v>335</v>
      </c>
      <c r="E2" s="224" t="s">
        <v>341</v>
      </c>
      <c r="F2" s="159" t="s">
        <v>342</v>
      </c>
      <c r="G2" s="225" t="s">
        <v>364</v>
      </c>
      <c r="H2" s="226" t="s">
        <v>365</v>
      </c>
      <c r="I2" s="225" t="s">
        <v>366</v>
      </c>
      <c r="J2" s="227" t="s">
        <v>367</v>
      </c>
      <c r="K2" s="281" t="s">
        <v>368</v>
      </c>
      <c r="L2" s="282"/>
      <c r="M2" s="283" t="s">
        <v>371</v>
      </c>
      <c r="N2" s="283" t="s">
        <v>369</v>
      </c>
      <c r="O2" s="283" t="s">
        <v>370</v>
      </c>
      <c r="P2" s="282"/>
      <c r="Q2" s="284" t="s">
        <v>371</v>
      </c>
      <c r="R2" s="285">
        <v>1.2999999999999999E-2</v>
      </c>
      <c r="S2" s="285">
        <v>6.4999999999999997E-3</v>
      </c>
      <c r="T2" s="286">
        <v>1.25E-3</v>
      </c>
      <c r="U2" s="287"/>
      <c r="V2" s="579"/>
      <c r="W2" s="579"/>
      <c r="X2" s="579"/>
      <c r="Y2" s="287"/>
      <c r="Z2" s="288" t="s">
        <v>371</v>
      </c>
      <c r="AA2" s="288" t="s">
        <v>369</v>
      </c>
      <c r="AB2" s="289" t="s">
        <v>370</v>
      </c>
      <c r="AC2" s="288" t="s">
        <v>361</v>
      </c>
      <c r="AD2" s="288" t="s">
        <v>362</v>
      </c>
    </row>
    <row r="3" spans="1:30" s="17" customFormat="1">
      <c r="A3" s="127" t="str">
        <f>'1-συμβολαια'!A3</f>
        <v>???</v>
      </c>
      <c r="B3" s="127" t="str">
        <f>'1-συμβολαια'!C3</f>
        <v>χρήσης ΚΑΝΟΝΙΣΜΟΣ</v>
      </c>
      <c r="C3" s="228">
        <f>'1-συμβολαια'!D3</f>
        <v>0</v>
      </c>
      <c r="D3" s="228">
        <f>'8-κ-15-17'!D3</f>
        <v>0</v>
      </c>
      <c r="E3" s="228">
        <f>'8-κ-15-17'!M3</f>
        <v>0</v>
      </c>
      <c r="F3" s="228">
        <f>'8-κ-15-17'!V3</f>
        <v>0</v>
      </c>
      <c r="G3" s="228">
        <f>'2-δικαιώμ'!I3</f>
        <v>0</v>
      </c>
      <c r="H3" s="228">
        <f>'2-δικαιώμ'!J3</f>
        <v>150</v>
      </c>
      <c r="I3" s="228">
        <f>'2-δικαιώμ'!K3</f>
        <v>150</v>
      </c>
      <c r="J3" s="228">
        <f>'2-δικαιώμ'!L3</f>
        <v>30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150</v>
      </c>
      <c r="W3" s="11">
        <f>'2-δικαιώμ'!K3</f>
        <v>150</v>
      </c>
      <c r="X3" s="11">
        <f>'2-δικαιώμ'!L3</f>
        <v>30</v>
      </c>
      <c r="Z3" s="11"/>
      <c r="AA3" s="11"/>
      <c r="AB3" s="11"/>
      <c r="AC3" s="11"/>
      <c r="AD3" s="11"/>
    </row>
    <row r="4" spans="1:30">
      <c r="A4" s="573" t="str">
        <f>'1-συμβολαια'!A4</f>
        <v>σύνολο</v>
      </c>
      <c r="B4" s="574"/>
      <c r="C4" s="575"/>
      <c r="D4" s="212">
        <f t="shared" ref="D4:J4" si="0">SUM(D3:D3)</f>
        <v>0</v>
      </c>
      <c r="E4" s="212">
        <f t="shared" si="0"/>
        <v>0</v>
      </c>
      <c r="F4" s="212">
        <f t="shared" si="0"/>
        <v>0</v>
      </c>
      <c r="G4" s="212">
        <f t="shared" si="0"/>
        <v>0</v>
      </c>
      <c r="H4" s="212">
        <f t="shared" si="0"/>
        <v>150</v>
      </c>
      <c r="I4" s="212">
        <f t="shared" si="0"/>
        <v>150</v>
      </c>
      <c r="J4" s="212">
        <f t="shared" si="0"/>
        <v>30</v>
      </c>
    </row>
    <row r="7" spans="1:30">
      <c r="B7" s="92"/>
      <c r="D7" s="2"/>
      <c r="E7" s="2"/>
      <c r="F7" s="2"/>
      <c r="G7" s="2"/>
      <c r="H7" s="2"/>
      <c r="I7" s="2"/>
      <c r="J7" s="2"/>
    </row>
    <row r="8" spans="1:30" ht="12.75">
      <c r="B8" s="239" t="s">
        <v>398</v>
      </c>
      <c r="D8" s="2"/>
      <c r="E8" s="2"/>
      <c r="F8" s="2"/>
      <c r="G8" s="173">
        <v>50</v>
      </c>
      <c r="H8" s="5"/>
      <c r="I8" s="5" t="s">
        <v>403</v>
      </c>
      <c r="J8" s="2"/>
      <c r="K8" s="3" t="s">
        <v>424</v>
      </c>
    </row>
    <row r="9" spans="1:30" ht="12.75">
      <c r="B9" s="240" t="s">
        <v>399</v>
      </c>
      <c r="D9" s="2"/>
      <c r="E9" s="2"/>
      <c r="F9" s="2"/>
      <c r="G9" s="120">
        <v>150</v>
      </c>
      <c r="H9" s="3">
        <v>191</v>
      </c>
      <c r="I9" s="3" t="s">
        <v>404</v>
      </c>
      <c r="J9" s="2"/>
      <c r="L9" s="120" t="s">
        <v>425</v>
      </c>
    </row>
    <row r="10" spans="1:30" ht="15.75">
      <c r="B10" s="254" t="s">
        <v>400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92"/>
      <c r="D11" s="2"/>
      <c r="E11" s="2"/>
      <c r="F11" s="2"/>
      <c r="G11" s="2"/>
      <c r="H11" s="5">
        <v>500</v>
      </c>
      <c r="I11" s="3" t="s">
        <v>405</v>
      </c>
      <c r="J11" s="2"/>
    </row>
    <row r="12" spans="1:30">
      <c r="B12" s="92"/>
      <c r="D12" s="2"/>
      <c r="E12" s="2"/>
      <c r="F12" s="2"/>
      <c r="G12" s="2"/>
      <c r="H12" s="246">
        <v>1260</v>
      </c>
      <c r="I12" s="5" t="s">
        <v>406</v>
      </c>
      <c r="J12" s="5"/>
    </row>
    <row r="13" spans="1:30">
      <c r="B13" s="92"/>
      <c r="D13" s="2"/>
      <c r="E13" s="2"/>
      <c r="F13" s="2"/>
      <c r="G13" s="2"/>
      <c r="H13" s="2"/>
      <c r="I13" s="2"/>
      <c r="J13" s="2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3:5">
      <c r="C17" s="327"/>
      <c r="D17" s="7"/>
      <c r="E17" s="7"/>
    </row>
    <row r="18" spans="3:5">
      <c r="C18" s="327"/>
      <c r="D18" s="7"/>
      <c r="E18" s="7"/>
    </row>
    <row r="19" spans="3:5">
      <c r="C19" s="327"/>
      <c r="D19" s="7"/>
      <c r="E19" s="7"/>
    </row>
    <row r="20" spans="3:5">
      <c r="C20" s="327"/>
      <c r="D20" s="7"/>
      <c r="E20" s="7"/>
    </row>
    <row r="21" spans="3:5">
      <c r="C21" s="327"/>
      <c r="D21" s="7"/>
      <c r="E21" s="7"/>
    </row>
    <row r="22" spans="3:5">
      <c r="C22" s="327"/>
      <c r="D22" s="7"/>
      <c r="E22" s="7"/>
    </row>
    <row r="23" spans="3:5">
      <c r="C23" s="327"/>
      <c r="D23" s="7"/>
      <c r="E23" s="7"/>
    </row>
    <row r="24" spans="3:5">
      <c r="C24" s="327"/>
      <c r="D24" s="7"/>
      <c r="E24" s="7"/>
    </row>
    <row r="25" spans="3:5">
      <c r="C25" s="327"/>
      <c r="D25" s="7"/>
      <c r="E25" s="7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A4" sqref="A4:XFD125"/>
    </sheetView>
  </sheetViews>
  <sheetFormatPr defaultRowHeight="11.25"/>
  <cols>
    <col min="1" max="1" width="10.42578125" style="7" bestFit="1" customWidth="1"/>
    <col min="2" max="2" width="53.5703125" style="92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8" width="7.7109375" style="2" customWidth="1"/>
    <col min="9" max="9" width="9.28515625" style="2" customWidth="1"/>
    <col min="10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0" t="s">
        <v>1</v>
      </c>
      <c r="B1" s="462" t="s">
        <v>0</v>
      </c>
      <c r="C1" s="497" t="s">
        <v>7</v>
      </c>
      <c r="D1" s="593" t="s">
        <v>45</v>
      </c>
      <c r="E1" s="594"/>
      <c r="F1" s="594"/>
      <c r="G1" s="595" t="s">
        <v>427</v>
      </c>
      <c r="H1" s="596"/>
      <c r="I1" s="596"/>
      <c r="J1" s="596"/>
      <c r="K1" s="597"/>
      <c r="L1" s="591" t="s">
        <v>57</v>
      </c>
      <c r="M1" s="588" t="s">
        <v>29</v>
      </c>
      <c r="N1" s="589"/>
      <c r="O1" s="589"/>
      <c r="P1" s="589"/>
      <c r="Q1" s="589"/>
      <c r="R1" s="589"/>
      <c r="S1" s="590"/>
    </row>
    <row r="2" spans="1:25" ht="34.5" customHeight="1" thickBot="1">
      <c r="A2" s="461"/>
      <c r="B2" s="463"/>
      <c r="C2" s="498"/>
      <c r="D2" s="251" t="s">
        <v>322</v>
      </c>
      <c r="E2" s="251" t="s">
        <v>426</v>
      </c>
      <c r="F2" s="257" t="s">
        <v>91</v>
      </c>
      <c r="G2" s="255" t="s">
        <v>322</v>
      </c>
      <c r="H2" s="256" t="s">
        <v>326</v>
      </c>
      <c r="I2" s="256" t="s">
        <v>428</v>
      </c>
      <c r="J2" s="256" t="s">
        <v>327</v>
      </c>
      <c r="K2" s="253" t="s">
        <v>33</v>
      </c>
      <c r="L2" s="592"/>
      <c r="M2" s="453"/>
      <c r="N2" s="454"/>
      <c r="O2" s="454"/>
      <c r="P2" s="454"/>
      <c r="Q2" s="454"/>
      <c r="R2" s="454"/>
      <c r="S2" s="455"/>
    </row>
    <row r="3" spans="1:25" s="348" customFormat="1" ht="14.25">
      <c r="A3" s="367" t="str">
        <f>'1-συμβολαια'!A3</f>
        <v>???</v>
      </c>
      <c r="B3" s="344" t="str">
        <f>'1-συμβολαια'!C3</f>
        <v>χρήσης ΚΑΝΟΝΙΣΜΟΣ</v>
      </c>
      <c r="C3" s="345">
        <f>'1-συμβολαια'!D3</f>
        <v>0</v>
      </c>
      <c r="D3" s="346">
        <v>100</v>
      </c>
      <c r="E3" s="346">
        <v>660</v>
      </c>
      <c r="F3" s="416"/>
      <c r="G3" s="346">
        <v>100</v>
      </c>
      <c r="H3" s="347"/>
      <c r="I3" s="347">
        <v>2020</v>
      </c>
      <c r="J3" s="347"/>
      <c r="K3" s="347">
        <f t="shared" ref="K3" si="0">D3+E3-G3-H3-I3-J3</f>
        <v>-1360</v>
      </c>
      <c r="L3" s="347">
        <v>1360</v>
      </c>
      <c r="M3" s="317" t="s">
        <v>137</v>
      </c>
      <c r="N3" s="317" t="s">
        <v>433</v>
      </c>
      <c r="O3" s="317" t="s">
        <v>132</v>
      </c>
      <c r="P3" s="317" t="s">
        <v>434</v>
      </c>
      <c r="Q3" s="317" t="s">
        <v>435</v>
      </c>
      <c r="R3" s="317" t="s">
        <v>436</v>
      </c>
      <c r="S3" s="73"/>
    </row>
    <row r="4" spans="1:25" ht="15.75">
      <c r="A4" s="478" t="s">
        <v>56</v>
      </c>
      <c r="B4" s="479"/>
      <c r="C4" s="479"/>
      <c r="D4" s="258">
        <f t="shared" ref="D4:L4" si="1">SUM(D3:D3)</f>
        <v>100</v>
      </c>
      <c r="E4" s="258">
        <f t="shared" si="1"/>
        <v>660</v>
      </c>
      <c r="F4" s="258">
        <f t="shared" si="1"/>
        <v>0</v>
      </c>
      <c r="G4" s="258">
        <f t="shared" si="1"/>
        <v>100</v>
      </c>
      <c r="H4" s="258">
        <f t="shared" si="1"/>
        <v>0</v>
      </c>
      <c r="I4" s="258">
        <f t="shared" si="1"/>
        <v>2020</v>
      </c>
      <c r="J4" s="258">
        <f t="shared" si="1"/>
        <v>0</v>
      </c>
      <c r="K4" s="258">
        <f t="shared" si="1"/>
        <v>-1360</v>
      </c>
      <c r="L4" s="258">
        <f t="shared" si="1"/>
        <v>1360</v>
      </c>
    </row>
    <row r="5" spans="1:25" ht="15.75">
      <c r="M5" s="132" t="s">
        <v>102</v>
      </c>
      <c r="N5" s="149"/>
      <c r="O5" s="149"/>
      <c r="P5" s="149"/>
      <c r="Q5" s="149"/>
      <c r="R5" s="149"/>
      <c r="S5" s="149"/>
      <c r="T5" s="125"/>
      <c r="U5" s="125"/>
      <c r="V5" s="125"/>
      <c r="W5" s="125"/>
      <c r="X5" s="5"/>
    </row>
    <row r="6" spans="1:25" ht="15.75">
      <c r="M6" s="252"/>
      <c r="N6" s="132" t="s">
        <v>429</v>
      </c>
      <c r="O6" s="252"/>
      <c r="P6" s="252"/>
      <c r="Q6" s="252"/>
      <c r="R6" s="252"/>
      <c r="S6" s="252"/>
      <c r="T6" s="252"/>
      <c r="U6" s="252"/>
      <c r="V6" s="252"/>
      <c r="W6" s="260"/>
      <c r="X6" s="260"/>
      <c r="Y6" s="260"/>
    </row>
    <row r="7" spans="1:25" ht="15.75">
      <c r="M7" s="260"/>
      <c r="N7" s="260"/>
      <c r="O7" s="149" t="s">
        <v>103</v>
      </c>
      <c r="P7" s="149"/>
      <c r="Q7" s="149"/>
      <c r="R7" s="149"/>
      <c r="S7" s="149"/>
      <c r="T7" s="149"/>
      <c r="U7" s="149"/>
      <c r="V7" s="149"/>
      <c r="W7" s="149"/>
      <c r="X7" s="260"/>
      <c r="Y7" s="259"/>
    </row>
    <row r="8" spans="1:25" ht="15.75">
      <c r="B8" s="139"/>
      <c r="M8" s="260"/>
      <c r="N8" s="260"/>
      <c r="O8" s="260"/>
      <c r="P8" s="261" t="s">
        <v>430</v>
      </c>
      <c r="Q8" s="260"/>
      <c r="R8" s="260"/>
      <c r="S8" s="261"/>
      <c r="T8" s="261"/>
      <c r="U8" s="261"/>
      <c r="V8" s="261"/>
      <c r="W8" s="261"/>
      <c r="X8" s="261"/>
      <c r="Y8" s="259"/>
    </row>
    <row r="9" spans="1:25" ht="15.75">
      <c r="B9" s="140"/>
      <c r="M9" s="260"/>
      <c r="N9" s="260"/>
      <c r="O9" s="260"/>
      <c r="P9" s="260"/>
      <c r="Q9" s="149" t="s">
        <v>431</v>
      </c>
      <c r="R9" s="149"/>
      <c r="S9" s="149"/>
      <c r="T9" s="261"/>
      <c r="U9" s="261"/>
      <c r="V9" s="149"/>
      <c r="W9" s="149"/>
      <c r="X9" s="149"/>
      <c r="Y9" s="259"/>
    </row>
    <row r="10" spans="1:25" ht="15.75">
      <c r="M10" s="260"/>
      <c r="N10" s="260"/>
      <c r="O10" s="260"/>
      <c r="P10" s="260"/>
      <c r="Q10" s="260"/>
      <c r="R10" s="261" t="s">
        <v>432</v>
      </c>
      <c r="S10" s="261"/>
      <c r="T10" s="261"/>
      <c r="U10" s="261"/>
      <c r="V10" s="261"/>
      <c r="W10" s="261"/>
      <c r="X10" s="261"/>
      <c r="Y10" s="259"/>
    </row>
    <row r="11" spans="1:25" ht="15.75">
      <c r="B11" s="139"/>
      <c r="C11" s="327"/>
      <c r="D11" s="7"/>
      <c r="E11" s="7"/>
      <c r="T11" s="134"/>
      <c r="Y11" s="259"/>
    </row>
    <row r="12" spans="1:25" ht="15.75">
      <c r="B12" s="140"/>
      <c r="C12" s="327"/>
      <c r="D12" s="7"/>
      <c r="E12" s="7"/>
      <c r="T12" s="134"/>
    </row>
    <row r="13" spans="1:25" ht="15.75">
      <c r="C13" s="92"/>
      <c r="D13" s="92"/>
      <c r="E13" s="92"/>
      <c r="F13" s="92"/>
      <c r="G13" s="92"/>
      <c r="H13" s="92"/>
      <c r="I13" s="92"/>
      <c r="J13" s="92"/>
      <c r="K13" s="92"/>
      <c r="L13" s="92"/>
      <c r="T13" s="134"/>
    </row>
    <row r="14" spans="1:25" ht="15.75">
      <c r="C14" s="327"/>
      <c r="D14" s="7"/>
      <c r="E14" s="7"/>
      <c r="T14" s="134"/>
    </row>
    <row r="15" spans="1:25">
      <c r="C15" s="327"/>
      <c r="D15" s="7"/>
      <c r="E15" s="7"/>
    </row>
    <row r="16" spans="1:25">
      <c r="C16" s="327"/>
      <c r="D16" s="7"/>
      <c r="E16" s="7"/>
    </row>
    <row r="17" spans="3:6">
      <c r="C17" s="327"/>
      <c r="D17" s="7"/>
      <c r="E17" s="7"/>
    </row>
    <row r="18" spans="3:6">
      <c r="C18" s="327"/>
      <c r="D18" s="7"/>
      <c r="E18" s="7"/>
    </row>
    <row r="19" spans="3:6">
      <c r="C19" s="327"/>
      <c r="D19" s="7"/>
      <c r="E19" s="7"/>
    </row>
    <row r="20" spans="3:6">
      <c r="C20" s="327"/>
      <c r="D20" s="7"/>
      <c r="E20" s="7"/>
    </row>
    <row r="21" spans="3:6">
      <c r="C21" s="327"/>
      <c r="D21" s="7"/>
      <c r="E21" s="7"/>
    </row>
    <row r="22" spans="3:6">
      <c r="C22" s="327"/>
      <c r="D22" s="7"/>
      <c r="E22" s="7"/>
    </row>
    <row r="23" spans="3:6">
      <c r="C23" s="327"/>
      <c r="D23" s="7"/>
      <c r="E23" s="7"/>
    </row>
    <row r="24" spans="3:6">
      <c r="C24" s="327"/>
      <c r="D24" s="7"/>
      <c r="E24" s="7"/>
    </row>
    <row r="25" spans="3:6">
      <c r="C25" s="327"/>
      <c r="D25" s="7"/>
      <c r="E25" s="7"/>
      <c r="F25" s="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21" sqref="B21"/>
    </sheetView>
  </sheetViews>
  <sheetFormatPr defaultRowHeight="15"/>
  <cols>
    <col min="1" max="1" width="11.5703125" style="108" bestFit="1" customWidth="1"/>
    <col min="2" max="2" width="24.425781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4" customFormat="1" ht="15.75" customHeight="1">
      <c r="A1" s="460" t="s">
        <v>1</v>
      </c>
      <c r="B1" s="598" t="s">
        <v>0</v>
      </c>
      <c r="C1" s="600" t="s">
        <v>144</v>
      </c>
      <c r="D1" s="600"/>
      <c r="E1" s="600"/>
      <c r="F1" s="601" t="s">
        <v>29</v>
      </c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3"/>
    </row>
    <row r="2" spans="1:22" ht="16.5" thickBot="1">
      <c r="A2" s="461"/>
      <c r="B2" s="599"/>
      <c r="C2" s="105" t="s">
        <v>23</v>
      </c>
      <c r="D2" s="111" t="s">
        <v>9</v>
      </c>
      <c r="E2" s="114" t="s">
        <v>33</v>
      </c>
      <c r="F2" s="306">
        <v>61</v>
      </c>
      <c r="G2" s="306">
        <v>62</v>
      </c>
      <c r="H2" s="306">
        <v>63</v>
      </c>
      <c r="I2" s="307">
        <v>64</v>
      </c>
      <c r="J2" s="308" t="s">
        <v>466</v>
      </c>
      <c r="K2" s="308" t="s">
        <v>467</v>
      </c>
      <c r="L2" s="308" t="s">
        <v>468</v>
      </c>
      <c r="M2" s="309">
        <v>65</v>
      </c>
      <c r="N2" s="310" t="s">
        <v>469</v>
      </c>
      <c r="O2" s="310" t="s">
        <v>470</v>
      </c>
      <c r="P2" s="310" t="s">
        <v>471</v>
      </c>
      <c r="Q2" s="310" t="s">
        <v>472</v>
      </c>
      <c r="R2" s="310" t="s">
        <v>473</v>
      </c>
      <c r="S2" s="306">
        <v>67</v>
      </c>
      <c r="T2" s="188"/>
      <c r="U2" s="188"/>
      <c r="V2" s="305"/>
    </row>
    <row r="3" spans="1:22" s="99" customFormat="1">
      <c r="A3" s="101" t="str">
        <f>'1-συμβολαια'!A3</f>
        <v>???</v>
      </c>
      <c r="B3" s="106" t="str">
        <f>'1-συμβολαια'!C3</f>
        <v>χρήσης ΚΑΝΟΝΙΣΜΟΣ</v>
      </c>
      <c r="C3" s="113"/>
      <c r="D3" s="262"/>
      <c r="E3" s="262"/>
      <c r="F3" s="102"/>
      <c r="G3" s="102"/>
      <c r="H3" s="147"/>
      <c r="I3" s="192"/>
      <c r="J3" s="192"/>
      <c r="K3" s="192"/>
      <c r="L3" s="192"/>
      <c r="M3" s="192"/>
      <c r="N3" s="102"/>
      <c r="O3" s="102"/>
      <c r="P3" s="102"/>
      <c r="Q3" s="102"/>
      <c r="R3" s="102"/>
      <c r="S3" s="102"/>
      <c r="T3" s="102"/>
      <c r="U3" s="102"/>
      <c r="V3" s="102"/>
    </row>
    <row r="4" spans="1:22" ht="15.75">
      <c r="A4" s="478" t="s">
        <v>47</v>
      </c>
      <c r="B4" s="479"/>
      <c r="C4" s="112">
        <f>SUM(C3:C3)</f>
        <v>0</v>
      </c>
      <c r="D4" s="112">
        <f>SUM(D3:D3)</f>
        <v>0</v>
      </c>
      <c r="E4" s="112">
        <f>SUM(E3:E3)</f>
        <v>0</v>
      </c>
      <c r="I4" s="67">
        <f t="shared" ref="I4:T4" si="0">SUM(I3:I3)</f>
        <v>0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7">
        <f t="shared" si="0"/>
        <v>0</v>
      </c>
      <c r="N4" s="67">
        <f t="shared" si="0"/>
        <v>0</v>
      </c>
      <c r="O4" s="67">
        <f t="shared" si="0"/>
        <v>0</v>
      </c>
      <c r="P4" s="67">
        <f t="shared" si="0"/>
        <v>0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</row>
    <row r="5" spans="1:22"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</row>
    <row r="6" spans="1:22" ht="15.75">
      <c r="F6" s="169" t="s">
        <v>245</v>
      </c>
      <c r="G6" s="132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2"/>
    </row>
    <row r="7" spans="1:22" ht="15.75">
      <c r="F7" s="313"/>
      <c r="G7" s="149" t="s">
        <v>246</v>
      </c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2"/>
    </row>
    <row r="8" spans="1:22" ht="15.75">
      <c r="F8" s="312"/>
      <c r="G8" s="312"/>
      <c r="H8" s="169" t="s">
        <v>247</v>
      </c>
      <c r="I8" s="132"/>
      <c r="J8" s="132"/>
      <c r="K8" s="132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2"/>
    </row>
    <row r="9" spans="1:22" ht="15.75">
      <c r="F9" s="312"/>
      <c r="G9" s="313"/>
      <c r="H9" s="312"/>
      <c r="I9" s="149" t="s">
        <v>267</v>
      </c>
      <c r="J9" s="149"/>
      <c r="K9" s="149"/>
      <c r="L9" s="314"/>
      <c r="M9" s="314"/>
      <c r="N9" s="314"/>
      <c r="O9" s="314"/>
      <c r="P9" s="314"/>
      <c r="Q9" s="314"/>
      <c r="R9" s="314"/>
      <c r="S9" s="314"/>
      <c r="T9" s="314"/>
      <c r="U9" s="311"/>
      <c r="V9" s="312"/>
    </row>
    <row r="10" spans="1:22" ht="15.75">
      <c r="F10" s="312"/>
      <c r="G10" s="313"/>
      <c r="H10" s="312"/>
      <c r="I10" s="149"/>
      <c r="J10" s="169" t="s">
        <v>474</v>
      </c>
      <c r="K10" s="149"/>
      <c r="L10" s="314"/>
      <c r="M10" s="314"/>
      <c r="N10" s="314"/>
      <c r="O10" s="314"/>
      <c r="P10" s="314"/>
      <c r="Q10" s="314"/>
      <c r="R10" s="314"/>
      <c r="S10" s="314"/>
      <c r="T10" s="314"/>
      <c r="U10" s="311"/>
      <c r="V10" s="312"/>
    </row>
    <row r="11" spans="1:22" ht="15.75">
      <c r="F11" s="312"/>
      <c r="G11" s="313"/>
      <c r="H11" s="312"/>
      <c r="I11" s="149"/>
      <c r="J11" s="149"/>
      <c r="K11" s="149" t="s">
        <v>475</v>
      </c>
      <c r="L11" s="314"/>
      <c r="M11" s="314"/>
      <c r="N11" s="314"/>
      <c r="O11" s="314"/>
      <c r="P11" s="314"/>
      <c r="Q11" s="314"/>
      <c r="R11" s="314"/>
      <c r="S11" s="314"/>
      <c r="T11" s="314"/>
      <c r="U11" s="311"/>
      <c r="V11" s="312"/>
    </row>
    <row r="12" spans="1:22" ht="15.75">
      <c r="F12" s="312"/>
      <c r="G12" s="312"/>
      <c r="H12" s="311"/>
      <c r="I12" s="314"/>
      <c r="J12" s="314"/>
      <c r="K12" s="314"/>
      <c r="L12" s="169" t="s">
        <v>476</v>
      </c>
      <c r="M12" s="314"/>
      <c r="N12" s="314"/>
      <c r="O12" s="314"/>
      <c r="P12" s="314"/>
      <c r="Q12" s="314"/>
      <c r="R12" s="314"/>
      <c r="S12" s="314"/>
      <c r="T12" s="314"/>
      <c r="U12" s="311"/>
      <c r="V12" s="312"/>
    </row>
    <row r="13" spans="1:22" ht="15.75">
      <c r="B13" s="139"/>
      <c r="C13" s="110">
        <f>SUM(C5:C6)</f>
        <v>0</v>
      </c>
      <c r="F13" s="311"/>
      <c r="G13" s="311"/>
      <c r="H13" s="311"/>
      <c r="I13" s="314"/>
      <c r="J13" s="314"/>
      <c r="K13" s="314"/>
      <c r="L13" s="314"/>
      <c r="M13" s="149" t="s">
        <v>268</v>
      </c>
      <c r="N13" s="314"/>
      <c r="O13" s="314"/>
      <c r="P13" s="314"/>
      <c r="Q13" s="314"/>
      <c r="R13" s="314"/>
      <c r="S13" s="314"/>
      <c r="T13" s="314"/>
      <c r="U13" s="311"/>
      <c r="V13" s="312"/>
    </row>
    <row r="14" spans="1:22" ht="15.75">
      <c r="B14" s="140"/>
      <c r="F14" s="312"/>
      <c r="G14" s="312"/>
      <c r="H14" s="311"/>
      <c r="I14" s="314"/>
      <c r="J14" s="314"/>
      <c r="K14" s="314"/>
      <c r="L14" s="314"/>
      <c r="M14" s="314"/>
      <c r="N14" s="169" t="s">
        <v>477</v>
      </c>
      <c r="O14" s="314"/>
      <c r="P14" s="314"/>
      <c r="Q14" s="314"/>
      <c r="R14" s="314"/>
      <c r="S14" s="314"/>
      <c r="T14" s="314"/>
      <c r="U14" s="311"/>
      <c r="V14" s="312"/>
    </row>
    <row r="15" spans="1:22" ht="15.75">
      <c r="F15" s="312"/>
      <c r="G15" s="312"/>
      <c r="H15" s="311"/>
      <c r="I15" s="314"/>
      <c r="J15" s="314"/>
      <c r="K15" s="314"/>
      <c r="L15" s="314"/>
      <c r="M15" s="314"/>
      <c r="N15" s="314"/>
      <c r="O15" s="149" t="s">
        <v>478</v>
      </c>
      <c r="P15" s="314"/>
      <c r="Q15" s="314"/>
      <c r="R15" s="314"/>
      <c r="S15" s="314"/>
      <c r="T15" s="314"/>
      <c r="U15" s="311"/>
      <c r="V15" s="312"/>
    </row>
    <row r="16" spans="1:22" ht="15.75">
      <c r="F16" s="312"/>
      <c r="G16" s="312"/>
      <c r="H16" s="311"/>
      <c r="I16" s="314"/>
      <c r="J16" s="314"/>
      <c r="K16" s="314"/>
      <c r="L16" s="314"/>
      <c r="M16" s="314"/>
      <c r="N16" s="314"/>
      <c r="O16" s="314"/>
      <c r="P16" s="169" t="s">
        <v>269</v>
      </c>
      <c r="Q16" s="314"/>
      <c r="R16" s="314"/>
      <c r="S16" s="314"/>
      <c r="T16" s="314"/>
      <c r="U16" s="311"/>
      <c r="V16" s="312"/>
    </row>
    <row r="17" spans="6:22" ht="15.75">
      <c r="F17" s="312"/>
      <c r="G17" s="312"/>
      <c r="H17" s="311"/>
      <c r="I17" s="314"/>
      <c r="J17" s="314"/>
      <c r="K17" s="314"/>
      <c r="L17" s="314"/>
      <c r="M17" s="314"/>
      <c r="N17" s="314"/>
      <c r="O17" s="314"/>
      <c r="P17" s="314"/>
      <c r="Q17" s="149" t="s">
        <v>270</v>
      </c>
      <c r="R17" s="149"/>
      <c r="S17" s="149"/>
      <c r="T17" s="314"/>
      <c r="U17" s="311"/>
      <c r="V17" s="312"/>
    </row>
    <row r="18" spans="6:22" ht="15.75">
      <c r="F18" s="312"/>
      <c r="G18" s="312"/>
      <c r="H18" s="311"/>
      <c r="I18" s="314"/>
      <c r="J18" s="314"/>
      <c r="K18" s="314"/>
      <c r="L18" s="314"/>
      <c r="M18" s="314"/>
      <c r="N18" s="314"/>
      <c r="O18" s="314"/>
      <c r="P18" s="314"/>
      <c r="Q18" s="314"/>
      <c r="R18" s="169" t="s">
        <v>271</v>
      </c>
      <c r="S18" s="314"/>
      <c r="T18" s="314"/>
      <c r="U18" s="311"/>
      <c r="V18" s="312"/>
    </row>
    <row r="19" spans="6:22" ht="15.75">
      <c r="F19" s="312"/>
      <c r="G19" s="312"/>
      <c r="H19" s="311"/>
      <c r="I19" s="314"/>
      <c r="J19" s="314"/>
      <c r="K19" s="314"/>
      <c r="L19" s="314"/>
      <c r="M19" s="314"/>
      <c r="N19" s="314"/>
      <c r="O19" s="314"/>
      <c r="P19" s="314"/>
      <c r="Q19" s="314"/>
      <c r="R19" s="314"/>
      <c r="S19" s="149" t="s">
        <v>272</v>
      </c>
      <c r="T19" s="314"/>
      <c r="U19" s="311"/>
      <c r="V19" s="312"/>
    </row>
    <row r="20" spans="6:22" ht="15.75">
      <c r="F20" s="312"/>
      <c r="G20" s="312"/>
      <c r="H20" s="311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169" t="s">
        <v>501</v>
      </c>
      <c r="U20" s="311"/>
      <c r="V20" s="312"/>
    </row>
    <row r="21" spans="6:22">
      <c r="F21" s="312"/>
      <c r="G21" s="312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2"/>
    </row>
    <row r="22" spans="6:22"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</row>
    <row r="23" spans="6:22"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</row>
    <row r="24" spans="6:22"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</row>
    <row r="25" spans="6:22"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</row>
    <row r="26" spans="6:22"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</row>
    <row r="27" spans="6:22"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</row>
    <row r="28" spans="6:22"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</row>
    <row r="29" spans="6:22"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</row>
    <row r="30" spans="6:22"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</row>
    <row r="31" spans="6:22"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</row>
    <row r="32" spans="6:22"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</row>
    <row r="33" spans="8:21"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9" style="7" customWidth="1"/>
    <col min="2" max="2" width="16.42578125" style="153" bestFit="1" customWidth="1"/>
    <col min="3" max="4" width="7.140625" style="2" customWidth="1"/>
    <col min="5" max="6" width="7.85546875" style="81" customWidth="1"/>
    <col min="7" max="7" width="10.7109375" style="81" customWidth="1"/>
    <col min="8" max="9" width="7.85546875" style="81" customWidth="1"/>
    <col min="10" max="10" width="7.42578125" style="81" customWidth="1"/>
    <col min="11" max="11" width="6.85546875" style="81" customWidth="1"/>
    <col min="12" max="22" width="7.140625" style="81" customWidth="1"/>
    <col min="23" max="23" width="6.140625" style="81" customWidth="1"/>
    <col min="24" max="24" width="7.140625" style="81" customWidth="1"/>
    <col min="25" max="25" width="6.7109375" style="81" customWidth="1"/>
    <col min="26" max="26" width="6.140625" style="81" customWidth="1"/>
    <col min="27" max="27" width="7.140625" style="81" customWidth="1"/>
    <col min="28" max="28" width="8" style="81" customWidth="1"/>
    <col min="29" max="29" width="7.85546875" style="81" customWidth="1"/>
    <col min="30" max="30" width="16.28515625" style="81" customWidth="1"/>
    <col min="31" max="32" width="7.140625" style="81" customWidth="1"/>
    <col min="33" max="33" width="8.140625" style="81" customWidth="1"/>
    <col min="34" max="34" width="7.7109375" style="81" customWidth="1"/>
    <col min="35" max="35" width="7" style="81" customWidth="1"/>
    <col min="36" max="36" width="6.140625" style="81" customWidth="1"/>
    <col min="37" max="41" width="7.85546875" style="81" customWidth="1"/>
    <col min="42" max="43" width="6.140625" style="81" customWidth="1"/>
    <col min="44" max="44" width="8.28515625" style="81" customWidth="1"/>
    <col min="45" max="45" width="8.42578125" style="81" customWidth="1"/>
    <col min="46" max="46" width="6.140625" style="81" customWidth="1"/>
    <col min="47" max="47" width="7.7109375" style="81" customWidth="1"/>
    <col min="48" max="49" width="6.140625" style="81" customWidth="1"/>
    <col min="50" max="50" width="8" style="81" customWidth="1"/>
    <col min="51" max="52" width="6.140625" style="81" customWidth="1"/>
    <col min="53" max="53" width="7.42578125" style="81" customWidth="1"/>
    <col min="54" max="54" width="8.5703125" style="81" customWidth="1"/>
    <col min="55" max="61" width="6.140625" style="81" customWidth="1"/>
    <col min="62" max="62" width="7" style="81" customWidth="1"/>
    <col min="63" max="63" width="6.140625" style="81" customWidth="1"/>
    <col min="64" max="64" width="7.5703125" style="81" customWidth="1"/>
    <col min="65" max="65" width="5.5703125" style="81" customWidth="1"/>
    <col min="66" max="72" width="10.5703125" style="81" customWidth="1"/>
    <col min="73" max="73" width="8.28515625" style="83" bestFit="1" customWidth="1"/>
    <col min="74" max="74" width="9.7109375" style="83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2" t="s">
        <v>1</v>
      </c>
      <c r="B1" s="616" t="s">
        <v>0</v>
      </c>
      <c r="C1" s="619" t="s">
        <v>94</v>
      </c>
      <c r="D1" s="620"/>
      <c r="E1" s="607" t="s">
        <v>95</v>
      </c>
      <c r="F1" s="607"/>
      <c r="G1" s="607"/>
      <c r="H1" s="608" t="s">
        <v>174</v>
      </c>
      <c r="I1" s="608"/>
      <c r="J1" s="607" t="s">
        <v>178</v>
      </c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18" t="s">
        <v>179</v>
      </c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09" t="s">
        <v>195</v>
      </c>
      <c r="AT1" s="610"/>
      <c r="AU1" s="610"/>
      <c r="AV1" s="610"/>
      <c r="AW1" s="610"/>
      <c r="AX1" s="611"/>
      <c r="AY1" s="612" t="s">
        <v>199</v>
      </c>
      <c r="AZ1" s="613"/>
      <c r="BA1" s="613"/>
      <c r="BB1" s="614"/>
      <c r="BC1" s="615" t="s">
        <v>187</v>
      </c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21" t="s">
        <v>505</v>
      </c>
      <c r="BP1" s="622"/>
      <c r="BQ1" s="622"/>
      <c r="BR1" s="622"/>
      <c r="BS1" s="622"/>
      <c r="BT1" s="623"/>
      <c r="BU1" s="604" t="s">
        <v>294</v>
      </c>
      <c r="BV1" s="604"/>
      <c r="BW1" s="604"/>
    </row>
    <row r="2" spans="1:75" ht="23.25" thickBot="1">
      <c r="A2" s="433"/>
      <c r="B2" s="617"/>
      <c r="C2" s="177"/>
      <c r="D2" s="197" t="s">
        <v>92</v>
      </c>
      <c r="E2" s="156"/>
      <c r="F2" s="198" t="s">
        <v>92</v>
      </c>
      <c r="G2" s="155" t="s">
        <v>173</v>
      </c>
      <c r="H2" s="156"/>
      <c r="I2" s="198" t="s">
        <v>92</v>
      </c>
      <c r="J2" s="156" t="s">
        <v>248</v>
      </c>
      <c r="K2" s="156" t="s">
        <v>249</v>
      </c>
      <c r="L2" s="156" t="s">
        <v>250</v>
      </c>
      <c r="M2" s="156" t="s">
        <v>251</v>
      </c>
      <c r="N2" s="156" t="s">
        <v>252</v>
      </c>
      <c r="O2" s="156" t="s">
        <v>495</v>
      </c>
      <c r="P2" s="156" t="s">
        <v>253</v>
      </c>
      <c r="Q2" s="156" t="s">
        <v>462</v>
      </c>
      <c r="R2" s="156" t="s">
        <v>463</v>
      </c>
      <c r="S2" s="156" t="s">
        <v>489</v>
      </c>
      <c r="T2" s="156" t="s">
        <v>498</v>
      </c>
      <c r="U2" s="156" t="s">
        <v>254</v>
      </c>
      <c r="V2" s="156" t="s">
        <v>255</v>
      </c>
      <c r="W2" s="156" t="s">
        <v>256</v>
      </c>
      <c r="X2" s="156" t="s">
        <v>287</v>
      </c>
      <c r="Y2" s="156" t="s">
        <v>285</v>
      </c>
      <c r="Z2" s="156" t="s">
        <v>286</v>
      </c>
      <c r="AA2" s="156"/>
      <c r="AB2" s="156"/>
      <c r="AC2" s="156" t="s">
        <v>47</v>
      </c>
      <c r="AD2" s="154" t="s">
        <v>29</v>
      </c>
      <c r="AE2" s="156" t="s">
        <v>180</v>
      </c>
      <c r="AF2" s="156" t="s">
        <v>181</v>
      </c>
      <c r="AG2" s="156" t="s">
        <v>182</v>
      </c>
      <c r="AH2" s="156" t="s">
        <v>184</v>
      </c>
      <c r="AI2" s="156" t="s">
        <v>185</v>
      </c>
      <c r="AJ2" s="156" t="s">
        <v>186</v>
      </c>
      <c r="AK2" s="156" t="s">
        <v>273</v>
      </c>
      <c r="AL2" s="156" t="s">
        <v>274</v>
      </c>
      <c r="AM2" s="156" t="s">
        <v>275</v>
      </c>
      <c r="AN2" s="156" t="s">
        <v>491</v>
      </c>
      <c r="AO2" s="156" t="s">
        <v>492</v>
      </c>
      <c r="AP2" s="156"/>
      <c r="AQ2" s="156"/>
      <c r="AR2" s="159" t="s">
        <v>47</v>
      </c>
      <c r="AS2" s="156" t="s">
        <v>192</v>
      </c>
      <c r="AT2" s="156" t="s">
        <v>193</v>
      </c>
      <c r="AU2" s="156" t="s">
        <v>196</v>
      </c>
      <c r="AV2" s="156" t="s">
        <v>194</v>
      </c>
      <c r="AW2" s="156" t="s">
        <v>198</v>
      </c>
      <c r="AX2" s="154" t="s">
        <v>47</v>
      </c>
      <c r="AY2" s="156" t="s">
        <v>203</v>
      </c>
      <c r="AZ2" s="156" t="s">
        <v>204</v>
      </c>
      <c r="BA2" s="156" t="s">
        <v>205</v>
      </c>
      <c r="BB2" s="157" t="s">
        <v>47</v>
      </c>
      <c r="BC2" s="156" t="s">
        <v>214</v>
      </c>
      <c r="BD2" s="156" t="s">
        <v>215</v>
      </c>
      <c r="BE2" s="156" t="s">
        <v>218</v>
      </c>
      <c r="BF2" s="156" t="s">
        <v>223</v>
      </c>
      <c r="BG2" s="156" t="s">
        <v>224</v>
      </c>
      <c r="BH2" s="156" t="s">
        <v>225</v>
      </c>
      <c r="BI2" s="156" t="s">
        <v>289</v>
      </c>
      <c r="BJ2" s="156" t="s">
        <v>290</v>
      </c>
      <c r="BK2" s="156" t="s">
        <v>479</v>
      </c>
      <c r="BL2" s="156" t="s">
        <v>480</v>
      </c>
      <c r="BM2" s="156"/>
      <c r="BN2" s="154" t="s">
        <v>47</v>
      </c>
      <c r="BO2" s="156"/>
      <c r="BP2" s="156"/>
      <c r="BQ2" s="156"/>
      <c r="BR2" s="156"/>
      <c r="BS2" s="156"/>
      <c r="BT2" s="159" t="s">
        <v>506</v>
      </c>
      <c r="BU2" s="394" t="s">
        <v>139</v>
      </c>
      <c r="BV2" s="395" t="s">
        <v>512</v>
      </c>
      <c r="BW2" s="196" t="s">
        <v>293</v>
      </c>
    </row>
    <row r="3" spans="1:75" s="5" customFormat="1">
      <c r="A3" s="330" t="str">
        <f>'1-συμβολαια'!A3</f>
        <v>???</v>
      </c>
      <c r="B3" s="349" t="str">
        <f>'1-συμβολαια'!C3</f>
        <v>χρήσης ΚΑΝΟΝΙΣΜΟΣ</v>
      </c>
      <c r="C3" s="411">
        <f>'5-αντίγρ'!AN3</f>
        <v>27500</v>
      </c>
      <c r="D3" s="411">
        <f>'5-αντίγρ'!U3+'5-αντίγρ'!Y3+'5-αντίγρ'!AA3+'5-αντίγρ'!AI3</f>
        <v>1770</v>
      </c>
      <c r="E3" s="299">
        <f>'6-μεταγρ'!O3</f>
        <v>2000</v>
      </c>
      <c r="F3" s="299">
        <f>'6-μεταγρ'!M3+'6-μεταγρ'!N3</f>
        <v>180</v>
      </c>
      <c r="G3" s="300">
        <f>'6-μεταγρ'!P3</f>
        <v>0</v>
      </c>
      <c r="H3" s="299">
        <f>'7-προςΔΟΥ'!P3</f>
        <v>0</v>
      </c>
      <c r="I3" s="299">
        <f>'7-προςΔΟΥ'!K3</f>
        <v>0</v>
      </c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>
        <f t="shared" ref="AC3" si="0">SUM(J3:AB3)</f>
        <v>0</v>
      </c>
      <c r="AD3" s="298"/>
      <c r="AE3" s="298"/>
      <c r="AF3" s="298"/>
      <c r="AG3" s="298">
        <f>64*300</f>
        <v>19200</v>
      </c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>
        <f t="shared" ref="AR3" si="1">SUM(AE3:AJ3)</f>
        <v>19200</v>
      </c>
      <c r="AS3" s="298"/>
      <c r="AT3" s="298"/>
      <c r="AU3" s="298"/>
      <c r="AV3" s="298"/>
      <c r="AW3" s="298"/>
      <c r="AX3" s="298">
        <f t="shared" ref="AX3" si="2">SUM(AS3:AW3)</f>
        <v>0</v>
      </c>
      <c r="AY3" s="298"/>
      <c r="AZ3" s="298"/>
      <c r="BA3" s="298">
        <v>2600</v>
      </c>
      <c r="BB3" s="298">
        <f t="shared" ref="BB3" si="3">SUM(AY3:BA3)</f>
        <v>2600</v>
      </c>
      <c r="BC3" s="298"/>
      <c r="BD3" s="298"/>
      <c r="BE3" s="298"/>
      <c r="BF3" s="298"/>
      <c r="BG3" s="298"/>
      <c r="BH3" s="298"/>
      <c r="BI3" s="298"/>
      <c r="BJ3" s="298"/>
      <c r="BK3" s="298">
        <v>20</v>
      </c>
      <c r="BL3" s="298">
        <f>64*20</f>
        <v>1280</v>
      </c>
      <c r="BM3" s="296"/>
      <c r="BN3" s="301">
        <f t="shared" ref="BN3" si="4">SUM(BC3:BM3)</f>
        <v>1300</v>
      </c>
      <c r="BO3" s="371"/>
      <c r="BP3" s="371"/>
      <c r="BQ3" s="371"/>
      <c r="BR3" s="371"/>
      <c r="BS3" s="371"/>
      <c r="BT3" s="371">
        <f t="shared" ref="BT3" si="5">BO3+BP3+BQ3+BR3</f>
        <v>0</v>
      </c>
      <c r="BU3" s="300">
        <f t="shared" ref="BU3" si="6">C3+E3+G3+H3+AC3-W3-Y3+AR3+AX3+BB3+BN3-BJ3+BT3-BS3</f>
        <v>52600</v>
      </c>
      <c r="BV3" s="300">
        <f t="shared" ref="BV3" si="7">D3+F3+I3+W3+BJ3+BS3</f>
        <v>1950</v>
      </c>
      <c r="BW3" s="339"/>
    </row>
    <row r="4" spans="1:75" s="7" customFormat="1">
      <c r="A4" s="605" t="s">
        <v>47</v>
      </c>
      <c r="B4" s="606"/>
      <c r="C4" s="166">
        <f t="shared" ref="C4:AC4" si="8">SUM(C3:C3)</f>
        <v>27500</v>
      </c>
      <c r="D4" s="166">
        <f t="shared" si="8"/>
        <v>1770</v>
      </c>
      <c r="E4" s="166">
        <f t="shared" si="8"/>
        <v>2000</v>
      </c>
      <c r="F4" s="166">
        <f t="shared" si="8"/>
        <v>180</v>
      </c>
      <c r="G4" s="166">
        <f t="shared" si="8"/>
        <v>0</v>
      </c>
      <c r="H4" s="166">
        <f t="shared" si="8"/>
        <v>0</v>
      </c>
      <c r="I4" s="166">
        <f t="shared" si="8"/>
        <v>0</v>
      </c>
      <c r="J4" s="166">
        <f t="shared" si="8"/>
        <v>0</v>
      </c>
      <c r="K4" s="166">
        <f t="shared" si="8"/>
        <v>0</v>
      </c>
      <c r="L4" s="166">
        <f t="shared" si="8"/>
        <v>0</v>
      </c>
      <c r="M4" s="166">
        <f t="shared" si="8"/>
        <v>0</v>
      </c>
      <c r="N4" s="166">
        <f t="shared" si="8"/>
        <v>0</v>
      </c>
      <c r="O4" s="166">
        <f t="shared" si="8"/>
        <v>0</v>
      </c>
      <c r="P4" s="166">
        <f t="shared" si="8"/>
        <v>0</v>
      </c>
      <c r="Q4" s="166">
        <f t="shared" si="8"/>
        <v>0</v>
      </c>
      <c r="R4" s="166">
        <f t="shared" si="8"/>
        <v>0</v>
      </c>
      <c r="S4" s="166">
        <f t="shared" si="8"/>
        <v>0</v>
      </c>
      <c r="T4" s="166">
        <f t="shared" si="8"/>
        <v>0</v>
      </c>
      <c r="U4" s="166">
        <f t="shared" si="8"/>
        <v>0</v>
      </c>
      <c r="V4" s="166">
        <f t="shared" si="8"/>
        <v>0</v>
      </c>
      <c r="W4" s="166">
        <f t="shared" si="8"/>
        <v>0</v>
      </c>
      <c r="X4" s="166">
        <f t="shared" si="8"/>
        <v>0</v>
      </c>
      <c r="Y4" s="166">
        <f t="shared" si="8"/>
        <v>0</v>
      </c>
      <c r="Z4" s="166">
        <f t="shared" si="8"/>
        <v>0</v>
      </c>
      <c r="AA4" s="166">
        <f t="shared" si="8"/>
        <v>0</v>
      </c>
      <c r="AB4" s="166">
        <f t="shared" si="8"/>
        <v>0</v>
      </c>
      <c r="AC4" s="166">
        <f t="shared" si="8"/>
        <v>0</v>
      </c>
      <c r="AD4" s="166"/>
      <c r="AE4" s="166">
        <f t="shared" ref="AE4:BJ4" si="9">SUM(AE3:AE3)</f>
        <v>0</v>
      </c>
      <c r="AF4" s="166">
        <f t="shared" si="9"/>
        <v>0</v>
      </c>
      <c r="AG4" s="166">
        <f t="shared" si="9"/>
        <v>19200</v>
      </c>
      <c r="AH4" s="166">
        <f t="shared" si="9"/>
        <v>0</v>
      </c>
      <c r="AI4" s="166">
        <f t="shared" si="9"/>
        <v>0</v>
      </c>
      <c r="AJ4" s="401">
        <f t="shared" si="9"/>
        <v>0</v>
      </c>
      <c r="AK4" s="166">
        <f t="shared" si="9"/>
        <v>0</v>
      </c>
      <c r="AL4" s="166">
        <f t="shared" si="9"/>
        <v>0</v>
      </c>
      <c r="AM4" s="166">
        <f t="shared" si="9"/>
        <v>0</v>
      </c>
      <c r="AN4" s="166">
        <f t="shared" si="9"/>
        <v>0</v>
      </c>
      <c r="AO4" s="166">
        <f t="shared" si="9"/>
        <v>0</v>
      </c>
      <c r="AP4" s="166">
        <f t="shared" si="9"/>
        <v>0</v>
      </c>
      <c r="AQ4" s="166">
        <f t="shared" si="9"/>
        <v>0</v>
      </c>
      <c r="AR4" s="166">
        <f t="shared" si="9"/>
        <v>19200</v>
      </c>
      <c r="AS4" s="166">
        <f t="shared" si="9"/>
        <v>0</v>
      </c>
      <c r="AT4" s="402">
        <f t="shared" si="9"/>
        <v>0</v>
      </c>
      <c r="AU4" s="402">
        <f t="shared" si="9"/>
        <v>0</v>
      </c>
      <c r="AV4" s="402">
        <f t="shared" si="9"/>
        <v>0</v>
      </c>
      <c r="AW4" s="402">
        <f t="shared" si="9"/>
        <v>0</v>
      </c>
      <c r="AX4" s="166">
        <f t="shared" si="9"/>
        <v>0</v>
      </c>
      <c r="AY4" s="166">
        <f t="shared" si="9"/>
        <v>0</v>
      </c>
      <c r="AZ4" s="402">
        <f t="shared" si="9"/>
        <v>0</v>
      </c>
      <c r="BA4" s="166">
        <f t="shared" si="9"/>
        <v>2600</v>
      </c>
      <c r="BB4" s="166">
        <f t="shared" si="9"/>
        <v>2600</v>
      </c>
      <c r="BC4" s="166">
        <f t="shared" si="9"/>
        <v>0</v>
      </c>
      <c r="BD4" s="166">
        <f t="shared" si="9"/>
        <v>0</v>
      </c>
      <c r="BE4" s="166">
        <f t="shared" si="9"/>
        <v>0</v>
      </c>
      <c r="BF4" s="166">
        <f t="shared" si="9"/>
        <v>0</v>
      </c>
      <c r="BG4" s="166">
        <f t="shared" si="9"/>
        <v>0</v>
      </c>
      <c r="BH4" s="166">
        <f t="shared" si="9"/>
        <v>0</v>
      </c>
      <c r="BI4" s="166">
        <f t="shared" si="9"/>
        <v>0</v>
      </c>
      <c r="BJ4" s="166">
        <f t="shared" si="9"/>
        <v>0</v>
      </c>
      <c r="BK4" s="166"/>
      <c r="BL4" s="166"/>
      <c r="BM4" s="166">
        <f t="shared" ref="BM4:BU4" si="10">SUM(BM3:BM3)</f>
        <v>0</v>
      </c>
      <c r="BN4" s="166">
        <f t="shared" si="10"/>
        <v>1300</v>
      </c>
      <c r="BO4" s="166">
        <f t="shared" si="10"/>
        <v>0</v>
      </c>
      <c r="BP4" s="166">
        <f t="shared" si="10"/>
        <v>0</v>
      </c>
      <c r="BQ4" s="166">
        <f t="shared" si="10"/>
        <v>0</v>
      </c>
      <c r="BR4" s="166">
        <f t="shared" si="10"/>
        <v>0</v>
      </c>
      <c r="BS4" s="166">
        <f t="shared" si="10"/>
        <v>0</v>
      </c>
      <c r="BT4" s="166">
        <f t="shared" si="10"/>
        <v>0</v>
      </c>
      <c r="BU4" s="166">
        <f t="shared" si="10"/>
        <v>52600</v>
      </c>
      <c r="BV4" s="166"/>
      <c r="BW4" s="402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7"/>
      <c r="BV5" s="7"/>
      <c r="BW5" s="2"/>
    </row>
    <row r="6" spans="1:75" ht="11.25" customHeight="1">
      <c r="C6" s="136"/>
      <c r="D6" s="136"/>
      <c r="E6" s="2"/>
      <c r="F6" s="2"/>
      <c r="G6" s="2"/>
      <c r="H6" s="2"/>
      <c r="I6" s="2"/>
      <c r="J6" s="173" t="s">
        <v>438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449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64" t="s">
        <v>188</v>
      </c>
      <c r="AT6" s="2"/>
      <c r="AU6" s="2"/>
      <c r="AV6" s="2"/>
      <c r="AW6" s="2"/>
      <c r="AX6" s="2"/>
      <c r="AY6" s="164" t="s">
        <v>200</v>
      </c>
      <c r="AZ6" s="2"/>
      <c r="BA6" s="2"/>
      <c r="BB6" s="2"/>
      <c r="BC6" s="164" t="s">
        <v>213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502</v>
      </c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36"/>
      <c r="D7" s="136"/>
      <c r="E7" s="2"/>
      <c r="F7" s="2"/>
      <c r="G7" s="2"/>
      <c r="H7" s="2"/>
      <c r="I7" s="2"/>
      <c r="J7" s="4"/>
      <c r="K7" s="173" t="s">
        <v>439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73" t="s">
        <v>183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67" t="s">
        <v>191</v>
      </c>
      <c r="AU7" s="2"/>
      <c r="AV7" s="2"/>
      <c r="AW7" s="2"/>
      <c r="AX7" s="2"/>
      <c r="AY7" s="2"/>
      <c r="AZ7" s="266" t="s">
        <v>201</v>
      </c>
      <c r="BA7" s="2"/>
      <c r="BB7" s="2"/>
      <c r="BC7" s="2"/>
      <c r="BD7" s="185" t="s">
        <v>216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503</v>
      </c>
      <c r="BQ7" s="2"/>
      <c r="BR7" s="2"/>
      <c r="BS7" s="2"/>
      <c r="BT7" s="2"/>
      <c r="BU7" s="7"/>
      <c r="BV7" s="7"/>
      <c r="BW7" s="2"/>
    </row>
    <row r="8" spans="1:75" ht="11.25" customHeight="1">
      <c r="C8" s="136"/>
      <c r="D8" s="136"/>
      <c r="E8" s="2"/>
      <c r="F8" s="2"/>
      <c r="G8" s="2"/>
      <c r="H8" s="2"/>
      <c r="I8" s="2"/>
      <c r="J8" s="4"/>
      <c r="K8" s="4"/>
      <c r="L8" s="173" t="s">
        <v>440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450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189</v>
      </c>
      <c r="AV8" s="2"/>
      <c r="AW8" s="2"/>
      <c r="AX8" s="2"/>
      <c r="AY8" s="2"/>
      <c r="AZ8" s="2"/>
      <c r="BA8" s="164" t="s">
        <v>202</v>
      </c>
      <c r="BB8" s="2"/>
      <c r="BC8" s="2"/>
      <c r="BD8" s="2"/>
      <c r="BE8" s="164" t="s">
        <v>217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7"/>
      <c r="BV8" s="7"/>
      <c r="BW8" s="2"/>
    </row>
    <row r="9" spans="1:75" ht="11.25" customHeight="1">
      <c r="C9" s="136"/>
      <c r="D9" s="136"/>
      <c r="E9" s="2"/>
      <c r="F9" s="2"/>
      <c r="G9" s="2"/>
      <c r="H9" s="2"/>
      <c r="I9" s="2"/>
      <c r="J9" s="4"/>
      <c r="K9" s="4"/>
      <c r="L9" s="4"/>
      <c r="M9" s="187" t="s">
        <v>441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20" t="s">
        <v>451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67" t="s">
        <v>190</v>
      </c>
      <c r="AW9" s="2"/>
      <c r="AX9" s="2"/>
      <c r="AY9" s="2"/>
      <c r="AZ9" s="2"/>
      <c r="BA9" s="2"/>
      <c r="BB9" s="2"/>
      <c r="BC9" s="2"/>
      <c r="BD9" s="2"/>
      <c r="BE9" s="2"/>
      <c r="BF9" s="185" t="s">
        <v>219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504</v>
      </c>
      <c r="BS9" s="2"/>
      <c r="BT9" s="2"/>
      <c r="BU9" s="7"/>
      <c r="BV9" s="7"/>
      <c r="BW9" s="2"/>
    </row>
    <row r="10" spans="1:75" ht="11.25" customHeight="1">
      <c r="C10" s="136"/>
      <c r="D10" s="136"/>
      <c r="E10" s="2"/>
      <c r="F10" s="2"/>
      <c r="G10" s="2"/>
      <c r="H10" s="2"/>
      <c r="I10" s="2"/>
      <c r="J10" s="4"/>
      <c r="K10" s="4"/>
      <c r="L10" s="4"/>
      <c r="M10" s="4"/>
      <c r="N10" s="164" t="s">
        <v>442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452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66" t="s">
        <v>197</v>
      </c>
      <c r="AX10" s="2"/>
      <c r="AY10" s="2"/>
      <c r="AZ10" s="2"/>
      <c r="BA10" s="2"/>
      <c r="BB10" s="2"/>
      <c r="BC10" s="2"/>
      <c r="BD10" s="2"/>
      <c r="BE10" s="2"/>
      <c r="BF10" s="2"/>
      <c r="BG10" s="164" t="s">
        <v>220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7"/>
      <c r="BV10" s="7"/>
    </row>
    <row r="11" spans="1:75" ht="11.25" customHeight="1">
      <c r="C11" s="136"/>
      <c r="D11" s="136"/>
      <c r="E11" s="2"/>
      <c r="F11" s="2"/>
      <c r="G11" s="2"/>
      <c r="H11" s="2"/>
      <c r="I11" s="2"/>
      <c r="J11" s="4"/>
      <c r="K11" s="4"/>
      <c r="L11" s="4"/>
      <c r="M11" s="4"/>
      <c r="N11" s="4"/>
      <c r="O11" s="164" t="s">
        <v>496</v>
      </c>
      <c r="P11" s="4"/>
      <c r="Q11" s="187"/>
      <c r="R11" s="187"/>
      <c r="S11" s="187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65" t="s">
        <v>453</v>
      </c>
      <c r="AK11" s="120"/>
      <c r="AL11" s="120"/>
      <c r="AM11" s="120"/>
      <c r="AN11" s="120"/>
      <c r="AO11" s="120"/>
      <c r="AP11" s="120"/>
      <c r="AQ11" s="120"/>
      <c r="AR11" s="2"/>
      <c r="AS11" s="2"/>
      <c r="AT11" s="2"/>
      <c r="AU11" s="2"/>
      <c r="AV11" s="2"/>
      <c r="AW11" s="2"/>
      <c r="AX11" s="2"/>
      <c r="AY11" s="2"/>
      <c r="AZ11" s="2"/>
      <c r="BA11" s="164" t="s">
        <v>208</v>
      </c>
      <c r="BB11" s="2"/>
      <c r="BC11" s="2"/>
      <c r="BD11" s="2"/>
      <c r="BE11" s="2"/>
      <c r="BF11" s="2"/>
      <c r="BG11" s="2"/>
      <c r="BH11" s="185" t="s">
        <v>221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</row>
    <row r="12" spans="1:75">
      <c r="C12" s="81"/>
      <c r="D12" s="81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87" t="s">
        <v>443</v>
      </c>
      <c r="Q12" s="187"/>
      <c r="R12" s="187"/>
      <c r="S12" s="187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72" t="s">
        <v>454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67" t="s">
        <v>206</v>
      </c>
      <c r="BB12" s="2"/>
      <c r="BC12" s="2"/>
      <c r="BD12" s="2"/>
      <c r="BE12" s="2"/>
      <c r="BF12" s="2"/>
      <c r="BG12" s="2"/>
      <c r="BH12" s="2"/>
      <c r="BI12" s="164" t="s">
        <v>222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B13" s="139"/>
      <c r="C13" s="81"/>
      <c r="D13" s="81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64" t="s">
        <v>464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20" t="s">
        <v>493</v>
      </c>
      <c r="AM13" s="120"/>
      <c r="AN13" s="120"/>
      <c r="AO13" s="120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64" t="s">
        <v>207</v>
      </c>
      <c r="BB13" s="2"/>
      <c r="BC13" s="2"/>
      <c r="BD13" s="2"/>
      <c r="BE13" s="2"/>
      <c r="BF13" s="2"/>
      <c r="BG13" s="2"/>
      <c r="BH13" s="2"/>
      <c r="BI13" s="2"/>
      <c r="BJ13" s="185" t="s">
        <v>291</v>
      </c>
      <c r="BK13" s="185"/>
      <c r="BL13" s="185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40"/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86" t="s">
        <v>465</v>
      </c>
      <c r="S14" s="187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72" t="s">
        <v>494</v>
      </c>
      <c r="AN14" s="2"/>
      <c r="AO14" s="17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85" t="s">
        <v>209</v>
      </c>
      <c r="BB14" s="2"/>
      <c r="BC14" s="2"/>
      <c r="BD14" s="2"/>
      <c r="BE14" s="2"/>
      <c r="BF14" s="2"/>
      <c r="BG14" s="2"/>
      <c r="BH14" s="2"/>
      <c r="BI14" s="2"/>
      <c r="BJ14" s="2"/>
      <c r="BK14" s="164" t="s">
        <v>482</v>
      </c>
      <c r="BL14" s="164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81"/>
      <c r="D15" s="81"/>
      <c r="E15" s="86"/>
      <c r="F15" s="86"/>
      <c r="G15" s="86"/>
      <c r="H15" s="86"/>
      <c r="I15" s="2"/>
      <c r="J15" s="86"/>
      <c r="K15" s="86"/>
      <c r="L15" s="86"/>
      <c r="M15" s="86"/>
      <c r="N15" s="4"/>
      <c r="O15" s="4"/>
      <c r="P15" s="4"/>
      <c r="Q15" s="4"/>
      <c r="R15" s="4"/>
      <c r="S15" s="164" t="s">
        <v>490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6"/>
      <c r="AH15" s="86"/>
      <c r="AI15" s="86"/>
      <c r="AJ15" s="86"/>
      <c r="AK15" s="86"/>
      <c r="AL15" s="86"/>
      <c r="AM15" s="86"/>
      <c r="AN15" s="120" t="s">
        <v>455</v>
      </c>
      <c r="AO15" s="120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190" t="s">
        <v>257</v>
      </c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187" t="s">
        <v>481</v>
      </c>
      <c r="BM15" s="86"/>
      <c r="BN15" s="86"/>
      <c r="BO15" s="86"/>
      <c r="BP15" s="86"/>
      <c r="BQ15" s="86"/>
      <c r="BR15" s="86"/>
      <c r="BS15" s="86"/>
      <c r="BT15" s="86"/>
      <c r="BU15" s="7"/>
      <c r="BV15" s="7"/>
    </row>
    <row r="16" spans="1:75">
      <c r="C16" s="81"/>
      <c r="D16" s="81"/>
      <c r="J16" s="86"/>
      <c r="K16" s="86"/>
      <c r="L16" s="86"/>
      <c r="M16" s="86"/>
      <c r="N16" s="86"/>
      <c r="O16" s="86"/>
      <c r="P16" s="4"/>
      <c r="Q16" s="4"/>
      <c r="R16" s="4"/>
      <c r="S16" s="4"/>
      <c r="T16" s="187" t="s">
        <v>497</v>
      </c>
      <c r="U16" s="4"/>
      <c r="V16" s="4"/>
      <c r="W16" s="4"/>
      <c r="X16" s="4"/>
      <c r="Y16" s="4"/>
      <c r="Z16" s="4"/>
      <c r="AA16" s="4"/>
      <c r="AB16" s="4"/>
      <c r="AC16" s="2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2"/>
      <c r="AO16" s="172" t="s">
        <v>456</v>
      </c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191" t="s">
        <v>258</v>
      </c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7"/>
      <c r="BV16" s="7"/>
    </row>
    <row r="17" spans="3:74">
      <c r="C17" s="81"/>
      <c r="D17" s="81"/>
      <c r="L17" s="86"/>
      <c r="M17" s="86"/>
      <c r="N17" s="86"/>
      <c r="O17" s="86"/>
      <c r="P17" s="4"/>
      <c r="Q17" s="4"/>
      <c r="R17" s="4"/>
      <c r="S17" s="4"/>
      <c r="T17" s="4"/>
      <c r="U17" s="187" t="s">
        <v>444</v>
      </c>
      <c r="V17" s="4"/>
      <c r="W17" s="4"/>
      <c r="X17" s="4"/>
      <c r="Y17" s="4"/>
      <c r="Z17" s="4"/>
      <c r="AA17" s="4"/>
      <c r="AB17" s="4"/>
      <c r="AC17" s="2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190" t="s">
        <v>259</v>
      </c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7"/>
      <c r="BV17" s="7"/>
    </row>
    <row r="18" spans="3:74" ht="20.25">
      <c r="C18" s="81"/>
      <c r="D18" s="81"/>
      <c r="L18" s="86"/>
      <c r="M18" s="86"/>
      <c r="N18" s="86"/>
      <c r="O18" s="86"/>
      <c r="P18" s="86"/>
      <c r="Q18" s="86"/>
      <c r="R18" s="86"/>
      <c r="S18" s="86"/>
      <c r="T18" s="4"/>
      <c r="U18" s="4"/>
      <c r="V18" s="164" t="s">
        <v>445</v>
      </c>
      <c r="W18" s="4"/>
      <c r="X18" s="4"/>
      <c r="Y18" s="4"/>
      <c r="Z18" s="4"/>
      <c r="AA18" s="4"/>
      <c r="AB18" s="4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393" t="s">
        <v>520</v>
      </c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7"/>
      <c r="BV18" s="7"/>
    </row>
    <row r="19" spans="3:74">
      <c r="C19" s="81"/>
      <c r="D19" s="81"/>
      <c r="L19" s="86"/>
      <c r="M19" s="86"/>
      <c r="N19" s="86"/>
      <c r="O19" s="86"/>
      <c r="P19" s="86"/>
      <c r="Q19" s="86"/>
      <c r="R19" s="86"/>
      <c r="S19" s="86"/>
      <c r="T19" s="4"/>
      <c r="U19" s="4"/>
      <c r="V19" s="4"/>
      <c r="W19" s="186" t="s">
        <v>446</v>
      </c>
      <c r="X19" s="4"/>
      <c r="Y19" s="4"/>
      <c r="Z19" s="4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7"/>
      <c r="BV19" s="7"/>
    </row>
    <row r="20" spans="3:74">
      <c r="L20" s="86"/>
      <c r="M20" s="86"/>
      <c r="N20" s="86"/>
      <c r="O20" s="86"/>
      <c r="P20" s="86"/>
      <c r="Q20" s="86"/>
      <c r="R20" s="86"/>
      <c r="S20" s="86"/>
      <c r="T20" s="4"/>
      <c r="U20" s="4"/>
      <c r="V20" s="4"/>
      <c r="W20" s="4"/>
      <c r="X20" s="187" t="s">
        <v>447</v>
      </c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</row>
    <row r="21" spans="3:74">
      <c r="K21" s="3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164" t="s">
        <v>288</v>
      </c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</row>
    <row r="22" spans="3:74">
      <c r="K22" s="3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187" t="s">
        <v>448</v>
      </c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</row>
    <row r="23" spans="3:74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</row>
    <row r="24" spans="3:74"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</row>
    <row r="25" spans="3:74"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</row>
    <row r="26" spans="3:74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86"/>
    </row>
    <row r="27" spans="3:74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</row>
    <row r="28" spans="3:74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</row>
    <row r="29" spans="3:74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</row>
    <row r="30" spans="3:74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</row>
    <row r="31" spans="3:74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</row>
    <row r="32" spans="3:74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</row>
    <row r="33" spans="12:72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</row>
    <row r="34" spans="12:72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</row>
    <row r="35" spans="12:72"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G18" sqref="G18"/>
    </sheetView>
  </sheetViews>
  <sheetFormatPr defaultRowHeight="11.25"/>
  <cols>
    <col min="1" max="1" width="8.140625" style="7" bestFit="1" customWidth="1"/>
    <col min="2" max="2" width="8.140625" style="144" bestFit="1" customWidth="1"/>
    <col min="3" max="3" width="16.42578125" style="90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3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6" t="s">
        <v>1</v>
      </c>
      <c r="B1" s="638" t="s">
        <v>2</v>
      </c>
      <c r="C1" s="640" t="s">
        <v>0</v>
      </c>
      <c r="D1" s="642" t="s">
        <v>7</v>
      </c>
      <c r="E1" s="631" t="s">
        <v>6</v>
      </c>
      <c r="F1" s="632"/>
      <c r="G1" s="633" t="s">
        <v>5</v>
      </c>
      <c r="H1" s="634"/>
      <c r="I1" s="631" t="s">
        <v>64</v>
      </c>
      <c r="J1" s="632"/>
      <c r="K1" s="628" t="s">
        <v>533</v>
      </c>
      <c r="L1" s="428" t="s">
        <v>457</v>
      </c>
      <c r="M1" s="630"/>
      <c r="N1" s="428" t="s">
        <v>83</v>
      </c>
      <c r="O1" s="429"/>
      <c r="P1" s="429"/>
      <c r="Q1" s="429"/>
      <c r="R1" s="429"/>
      <c r="S1" s="624" t="s">
        <v>85</v>
      </c>
      <c r="T1" s="624"/>
      <c r="U1" s="624"/>
      <c r="V1" s="624"/>
      <c r="W1" s="624"/>
      <c r="X1" s="624"/>
    </row>
    <row r="2" spans="1:28" ht="15.75" customHeight="1" thickBot="1">
      <c r="A2" s="637"/>
      <c r="B2" s="639"/>
      <c r="C2" s="641"/>
      <c r="D2" s="498"/>
      <c r="E2" s="58"/>
      <c r="F2" s="31" t="s">
        <v>9</v>
      </c>
      <c r="G2" s="58"/>
      <c r="H2" s="59" t="s">
        <v>9</v>
      </c>
      <c r="I2" s="58"/>
      <c r="J2" s="31" t="s">
        <v>9</v>
      </c>
      <c r="K2" s="629"/>
      <c r="L2" s="263"/>
      <c r="M2" s="189" t="s">
        <v>533</v>
      </c>
      <c r="N2" s="193" t="s">
        <v>140</v>
      </c>
      <c r="O2" s="193" t="s">
        <v>457</v>
      </c>
      <c r="P2" s="193" t="s">
        <v>372</v>
      </c>
      <c r="Q2" s="193" t="s">
        <v>59</v>
      </c>
      <c r="R2" s="193" t="s">
        <v>139</v>
      </c>
      <c r="S2" s="625" t="s">
        <v>461</v>
      </c>
      <c r="T2" s="626"/>
      <c r="U2" s="626"/>
      <c r="V2" s="626"/>
      <c r="W2" s="627"/>
      <c r="X2" s="194" t="s">
        <v>47</v>
      </c>
    </row>
    <row r="3" spans="1:28" s="5" customFormat="1">
      <c r="A3" s="330" t="str">
        <f>'1-συμβολαια'!A3</f>
        <v>???</v>
      </c>
      <c r="B3" s="368">
        <f>'1-συμβολαια'!B3</f>
        <v>34541</v>
      </c>
      <c r="C3" s="349" t="str">
        <f>'1-συμβολαια'!C3</f>
        <v>χρήσης ΚΑΝΟΝΙΣΜΟΣ</v>
      </c>
      <c r="D3" s="350">
        <f>'1-συμβολαια'!D3</f>
        <v>0</v>
      </c>
      <c r="E3" s="297"/>
      <c r="F3" s="297"/>
      <c r="G3" s="328"/>
      <c r="H3" s="297"/>
      <c r="I3" s="328"/>
      <c r="J3" s="297"/>
      <c r="K3" s="293">
        <f>'1-συμβολαια'!N3</f>
        <v>13214</v>
      </c>
      <c r="L3" s="293">
        <f>'2-δικαιώμ'!O3+'5-αντίγρ'!O3</f>
        <v>3355</v>
      </c>
      <c r="M3" s="293">
        <v>1806</v>
      </c>
      <c r="N3" s="293">
        <f>'1-συμβολαια'!O3</f>
        <v>2243231</v>
      </c>
      <c r="O3" s="293">
        <f t="shared" ref="O3" si="0">L3-M3</f>
        <v>1549</v>
      </c>
      <c r="P3" s="293">
        <f>'8-κ-15-17'!AG3</f>
        <v>0</v>
      </c>
      <c r="Q3" s="293">
        <f>'11-χαρτόσ'!L3+'13-ντιΜιΧο'!BV3</f>
        <v>3310</v>
      </c>
      <c r="R3" s="293">
        <f>'13-ντιΜιΧο'!BU3</f>
        <v>52600</v>
      </c>
      <c r="S3" s="302"/>
      <c r="T3" s="295"/>
      <c r="U3" s="295"/>
      <c r="V3" s="295"/>
      <c r="W3" s="295"/>
      <c r="X3" s="297"/>
    </row>
    <row r="4" spans="1:28">
      <c r="A4" s="635" t="s">
        <v>56</v>
      </c>
      <c r="B4" s="635"/>
      <c r="C4" s="635"/>
      <c r="D4" s="635"/>
      <c r="E4" s="269">
        <f t="shared" ref="E4:X4" si="1">SUM(E3:E3)</f>
        <v>0</v>
      </c>
      <c r="F4" s="269">
        <f t="shared" si="1"/>
        <v>0</v>
      </c>
      <c r="G4" s="269">
        <f t="shared" si="1"/>
        <v>0</v>
      </c>
      <c r="H4" s="269">
        <f t="shared" si="1"/>
        <v>0</v>
      </c>
      <c r="I4" s="269">
        <f t="shared" si="1"/>
        <v>0</v>
      </c>
      <c r="J4" s="269">
        <f t="shared" si="1"/>
        <v>0</v>
      </c>
      <c r="K4" s="269">
        <f t="shared" si="1"/>
        <v>13214</v>
      </c>
      <c r="L4" s="269">
        <f t="shared" si="1"/>
        <v>3355</v>
      </c>
      <c r="M4" s="269">
        <f t="shared" si="1"/>
        <v>1806</v>
      </c>
      <c r="N4" s="269">
        <f t="shared" si="1"/>
        <v>2243231</v>
      </c>
      <c r="O4" s="269">
        <f t="shared" si="1"/>
        <v>1549</v>
      </c>
      <c r="P4" s="269">
        <f t="shared" si="1"/>
        <v>0</v>
      </c>
      <c r="Q4" s="269">
        <f t="shared" si="1"/>
        <v>3310</v>
      </c>
      <c r="R4" s="269">
        <f t="shared" si="1"/>
        <v>52600</v>
      </c>
      <c r="S4" s="303">
        <f t="shared" si="1"/>
        <v>0</v>
      </c>
      <c r="T4" s="303">
        <f t="shared" si="1"/>
        <v>0</v>
      </c>
      <c r="U4" s="303">
        <f t="shared" si="1"/>
        <v>0</v>
      </c>
      <c r="V4" s="303">
        <f t="shared" si="1"/>
        <v>0</v>
      </c>
      <c r="W4" s="303">
        <f t="shared" si="1"/>
        <v>0</v>
      </c>
      <c r="X4" s="304">
        <f t="shared" si="1"/>
        <v>0</v>
      </c>
    </row>
    <row r="6" spans="1:28" ht="15.75" customHeight="1">
      <c r="E6" s="60"/>
      <c r="F6" s="60"/>
      <c r="G6" s="60"/>
      <c r="H6" s="60"/>
      <c r="I6" s="60"/>
      <c r="J6" s="60"/>
      <c r="K6" s="61">
        <f>E4+G4+K4</f>
        <v>13214</v>
      </c>
      <c r="L6" s="61"/>
      <c r="M6" s="61"/>
      <c r="S6" s="2"/>
      <c r="T6" s="2"/>
      <c r="U6" s="2"/>
      <c r="V6" s="2"/>
    </row>
    <row r="7" spans="1:28">
      <c r="T7" s="83"/>
      <c r="U7" s="83"/>
      <c r="V7" s="83"/>
      <c r="W7" s="83"/>
      <c r="X7" s="83"/>
      <c r="Y7" s="83"/>
      <c r="Z7" s="83"/>
      <c r="AA7" s="83"/>
      <c r="AB7" s="83"/>
    </row>
    <row r="8" spans="1:28">
      <c r="T8" s="83"/>
      <c r="U8" s="83"/>
      <c r="V8" s="83"/>
      <c r="W8" s="83"/>
      <c r="X8" s="83"/>
      <c r="Y8" s="83"/>
      <c r="Z8" s="83"/>
      <c r="AA8" s="83"/>
      <c r="AB8" s="83"/>
    </row>
    <row r="9" spans="1:28" s="5" customFormat="1">
      <c r="A9" s="54"/>
      <c r="B9" s="115"/>
      <c r="C9" s="116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3"/>
      <c r="T9" s="83"/>
      <c r="U9" s="83"/>
      <c r="V9" s="83"/>
      <c r="W9" s="83"/>
      <c r="X9" s="83"/>
      <c r="Y9" s="83"/>
      <c r="Z9" s="83"/>
      <c r="AA9" s="83"/>
      <c r="AB9" s="83"/>
    </row>
    <row r="10" spans="1:28" s="5" customFormat="1">
      <c r="A10" s="54"/>
      <c r="B10" s="115"/>
      <c r="C10" s="139"/>
      <c r="D10" s="327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83"/>
      <c r="X10" s="83"/>
      <c r="Y10" s="83"/>
      <c r="Z10" s="83"/>
      <c r="AA10" s="83"/>
      <c r="AB10" s="83"/>
    </row>
    <row r="11" spans="1:28" s="5" customFormat="1">
      <c r="A11" s="54"/>
      <c r="B11" s="115"/>
      <c r="C11" s="140"/>
      <c r="D11" s="327"/>
      <c r="E11" s="7"/>
      <c r="F11" s="7"/>
      <c r="G11" s="7"/>
      <c r="H11" s="7"/>
      <c r="I11" s="4"/>
      <c r="J11" s="4"/>
      <c r="K11" s="327"/>
      <c r="L11" s="4"/>
      <c r="M11" s="54"/>
      <c r="N11" s="4"/>
      <c r="O11" s="4"/>
      <c r="P11" s="4"/>
      <c r="Q11" s="4"/>
      <c r="R11" s="4"/>
      <c r="S11" s="4"/>
      <c r="T11" s="4"/>
      <c r="U11" s="7"/>
      <c r="V11" s="7"/>
      <c r="W11" s="83"/>
      <c r="X11" s="83"/>
      <c r="Y11" s="83"/>
      <c r="Z11" s="83"/>
      <c r="AA11" s="83"/>
      <c r="AB11" s="83"/>
    </row>
    <row r="12" spans="1:28" s="5" customFormat="1">
      <c r="A12" s="54"/>
      <c r="B12" s="115"/>
      <c r="C12" s="116"/>
      <c r="D12" s="327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3"/>
      <c r="X12" s="83"/>
      <c r="Y12" s="83"/>
      <c r="Z12" s="83"/>
      <c r="AA12" s="83"/>
      <c r="AB12" s="83"/>
    </row>
    <row r="13" spans="1:28" s="5" customFormat="1">
      <c r="A13" s="54"/>
      <c r="B13" s="115"/>
      <c r="C13" s="116"/>
      <c r="D13" s="327"/>
      <c r="E13" s="7"/>
      <c r="F13" s="7"/>
      <c r="G13" s="7"/>
      <c r="H13" s="7"/>
      <c r="I13" s="4"/>
      <c r="J13" s="4"/>
      <c r="K13" s="327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83"/>
      <c r="X13" s="83"/>
      <c r="Y13" s="83"/>
      <c r="Z13" s="83"/>
      <c r="AA13" s="83"/>
      <c r="AB13" s="83"/>
    </row>
    <row r="14" spans="1:28">
      <c r="D14" s="327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4"/>
      <c r="V14" s="54"/>
      <c r="W14" s="83"/>
      <c r="X14" s="83"/>
      <c r="Y14" s="83"/>
      <c r="Z14" s="83"/>
      <c r="AA14" s="83"/>
      <c r="AB14" s="83"/>
    </row>
    <row r="15" spans="1:28">
      <c r="D15" s="327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</row>
    <row r="16" spans="1:28">
      <c r="D16" s="327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27"/>
      <c r="E17" s="7"/>
      <c r="F17" s="7"/>
      <c r="G17" s="7"/>
      <c r="H17" s="7"/>
      <c r="L17" s="7"/>
      <c r="M17" s="242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27"/>
      <c r="E18" s="7"/>
      <c r="F18" s="7"/>
      <c r="G18" s="7"/>
      <c r="H18" s="7"/>
      <c r="L18" s="7"/>
      <c r="M18" s="242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27"/>
      <c r="E19" s="7"/>
      <c r="F19" s="7"/>
      <c r="G19" s="7"/>
      <c r="H19" s="7"/>
      <c r="K19" s="327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27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27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27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27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27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327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45" t="s">
        <v>76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</row>
    <row r="2" spans="1:23" s="8" customFormat="1" ht="23.25" customHeight="1" thickBot="1">
      <c r="A2" s="272" t="s">
        <v>19</v>
      </c>
      <c r="B2" s="646" t="s">
        <v>29</v>
      </c>
      <c r="C2" s="647"/>
      <c r="D2" s="648"/>
      <c r="E2" s="649" t="s">
        <v>85</v>
      </c>
      <c r="F2" s="650"/>
      <c r="G2" s="650"/>
      <c r="H2" s="651"/>
      <c r="I2" s="652" t="s">
        <v>85</v>
      </c>
      <c r="J2" s="653"/>
      <c r="K2" s="653"/>
      <c r="L2" s="654"/>
      <c r="M2" s="273" t="s">
        <v>38</v>
      </c>
      <c r="N2" s="273" t="s">
        <v>39</v>
      </c>
      <c r="O2" s="273" t="s">
        <v>40</v>
      </c>
      <c r="P2" s="273" t="s">
        <v>41</v>
      </c>
      <c r="Q2" s="273" t="s">
        <v>42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5" spans="1:23" ht="15.75" customHeight="1">
      <c r="B5" s="643" t="s">
        <v>104</v>
      </c>
      <c r="C5" s="643"/>
      <c r="D5" s="643"/>
      <c r="E5" s="643"/>
      <c r="F5" s="643"/>
      <c r="G5" s="643"/>
      <c r="H5" s="643"/>
      <c r="I5" s="643"/>
      <c r="J5" s="643"/>
      <c r="K5" s="643"/>
      <c r="L5" s="3"/>
      <c r="M5" s="3"/>
      <c r="N5" s="3"/>
      <c r="O5" s="3"/>
      <c r="P5" s="3"/>
      <c r="Q5" s="3"/>
    </row>
    <row r="6" spans="1:23" ht="15.75" customHeight="1">
      <c r="C6" s="644" t="s">
        <v>105</v>
      </c>
      <c r="D6" s="644"/>
      <c r="E6" s="644"/>
      <c r="F6" s="644"/>
      <c r="G6" s="644"/>
      <c r="H6" s="644"/>
      <c r="I6" s="644"/>
      <c r="J6" s="644"/>
      <c r="K6" s="644"/>
      <c r="L6" s="3"/>
      <c r="M6" s="3"/>
      <c r="N6" s="3"/>
      <c r="O6" s="3"/>
      <c r="P6" s="3"/>
      <c r="Q6" s="3"/>
    </row>
    <row r="7" spans="1:23" ht="15.75" customHeight="1">
      <c r="D7" s="643" t="s">
        <v>292</v>
      </c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3"/>
      <c r="Q7" s="3"/>
    </row>
    <row r="8" spans="1:23" s="5" customFormat="1" ht="15.75" customHeight="1">
      <c r="A8" s="54"/>
      <c r="B8" s="270"/>
      <c r="C8" s="270"/>
      <c r="D8" s="271"/>
      <c r="E8" s="644" t="s">
        <v>458</v>
      </c>
      <c r="F8" s="644"/>
      <c r="G8" s="644"/>
      <c r="H8" s="644"/>
      <c r="I8" s="644"/>
      <c r="J8" s="644"/>
      <c r="K8" s="644"/>
      <c r="L8" s="644"/>
      <c r="M8" s="644"/>
      <c r="N8" s="3"/>
      <c r="O8" s="3"/>
      <c r="P8" s="3"/>
      <c r="Q8" s="3"/>
    </row>
    <row r="9" spans="1:23" s="5" customFormat="1" ht="15.75" customHeight="1">
      <c r="A9" s="54"/>
      <c r="B9" s="270"/>
      <c r="C9" s="270"/>
      <c r="D9" s="271"/>
      <c r="E9" s="6"/>
      <c r="F9" s="643" t="s">
        <v>127</v>
      </c>
      <c r="G9" s="643"/>
      <c r="H9" s="643"/>
      <c r="I9" s="643"/>
      <c r="J9" s="643"/>
      <c r="K9" s="643"/>
      <c r="L9" s="643"/>
      <c r="M9" s="643"/>
      <c r="N9" s="643"/>
      <c r="O9" s="643"/>
      <c r="P9" s="643"/>
      <c r="Q9" s="3"/>
    </row>
    <row r="10" spans="1:23" s="5" customFormat="1" ht="15.75" customHeight="1">
      <c r="A10" s="54"/>
      <c r="B10" s="270"/>
      <c r="C10" s="270"/>
      <c r="D10" s="271"/>
      <c r="E10" s="6"/>
      <c r="F10" s="6"/>
      <c r="G10" s="644" t="s">
        <v>459</v>
      </c>
      <c r="H10" s="644"/>
      <c r="I10" s="644"/>
      <c r="J10" s="644"/>
      <c r="K10" s="644"/>
      <c r="L10" s="644"/>
      <c r="M10" s="644"/>
      <c r="N10" s="644"/>
      <c r="O10" s="644"/>
      <c r="P10" s="644"/>
      <c r="Q10" s="644"/>
    </row>
    <row r="11" spans="1:23" s="5" customFormat="1" ht="15.75" customHeight="1">
      <c r="A11" s="54"/>
      <c r="B11" s="270"/>
      <c r="C11" s="270"/>
      <c r="D11" s="271"/>
      <c r="E11" s="6"/>
      <c r="F11" s="6"/>
      <c r="G11" s="264"/>
      <c r="H11" s="643" t="s">
        <v>106</v>
      </c>
      <c r="I11" s="643"/>
      <c r="J11" s="643"/>
      <c r="K11" s="643"/>
      <c r="L11" s="643"/>
      <c r="M11" s="643"/>
      <c r="N11" s="643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4"/>
      <c r="B12" s="270"/>
      <c r="C12" s="270"/>
      <c r="D12" s="271"/>
      <c r="E12" s="6"/>
      <c r="F12" s="6"/>
      <c r="G12" s="264"/>
      <c r="H12" s="6"/>
      <c r="I12" s="644" t="s">
        <v>107</v>
      </c>
      <c r="J12" s="644"/>
      <c r="K12" s="644"/>
      <c r="L12" s="644"/>
      <c r="M12" s="644"/>
      <c r="N12" s="644"/>
      <c r="O12" s="644"/>
      <c r="P12" s="644"/>
      <c r="Q12" s="644"/>
      <c r="R12" s="644"/>
      <c r="S12" s="3"/>
      <c r="T12" s="3"/>
      <c r="U12" s="3"/>
      <c r="V12" s="3"/>
      <c r="W12" s="3"/>
    </row>
    <row r="13" spans="1:23" s="5" customFormat="1" ht="15.75" customHeight="1">
      <c r="A13" s="54"/>
      <c r="B13" s="270"/>
      <c r="C13" s="270"/>
      <c r="D13" s="271"/>
      <c r="E13" s="6"/>
      <c r="F13" s="6"/>
      <c r="G13" s="264"/>
      <c r="H13" s="6"/>
      <c r="I13" s="6"/>
      <c r="J13" s="643" t="s">
        <v>108</v>
      </c>
      <c r="K13" s="643"/>
      <c r="L13" s="643"/>
      <c r="M13" s="643"/>
      <c r="N13" s="643"/>
      <c r="O13" s="643"/>
      <c r="P13" s="643"/>
      <c r="Q13" s="64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70"/>
      <c r="C14" s="270"/>
      <c r="D14" s="271"/>
      <c r="E14" s="6"/>
      <c r="F14" s="6"/>
      <c r="G14" s="264"/>
      <c r="H14" s="6"/>
      <c r="I14" s="6"/>
      <c r="J14" s="6"/>
      <c r="K14" s="655" t="s">
        <v>128</v>
      </c>
      <c r="L14" s="655"/>
      <c r="M14" s="655"/>
      <c r="N14" s="655"/>
      <c r="O14" s="655"/>
      <c r="P14" s="655"/>
      <c r="Q14" s="655"/>
      <c r="R14" s="655"/>
      <c r="S14" s="655"/>
      <c r="T14" s="655"/>
      <c r="U14" s="655"/>
      <c r="V14" s="3"/>
      <c r="W14" s="3"/>
    </row>
    <row r="15" spans="1:23" s="5" customFormat="1" ht="15.75" customHeight="1">
      <c r="A15" s="54"/>
      <c r="B15" s="270"/>
      <c r="C15" s="270"/>
      <c r="D15" s="271"/>
      <c r="E15" s="6"/>
      <c r="F15" s="6"/>
      <c r="G15" s="264"/>
      <c r="H15" s="6"/>
      <c r="I15" s="6"/>
      <c r="J15" s="6"/>
      <c r="K15" s="6"/>
      <c r="L15" s="643" t="s">
        <v>109</v>
      </c>
      <c r="M15" s="643"/>
      <c r="N15" s="643"/>
      <c r="O15" s="643"/>
      <c r="P15" s="643"/>
      <c r="Q15" s="643"/>
      <c r="R15" s="643"/>
      <c r="S15" s="643"/>
      <c r="T15" s="3"/>
      <c r="U15" s="3"/>
      <c r="V15" s="3"/>
      <c r="W15" s="3"/>
    </row>
    <row r="16" spans="1:23" s="5" customFormat="1" ht="15.75" customHeight="1">
      <c r="A16" s="54"/>
      <c r="B16" s="270"/>
      <c r="C16" s="270"/>
      <c r="D16" s="271"/>
      <c r="E16" s="6"/>
      <c r="F16" s="6"/>
      <c r="G16" s="264"/>
      <c r="H16" s="6"/>
      <c r="I16" s="6"/>
      <c r="J16" s="6"/>
      <c r="K16" s="6"/>
      <c r="L16" s="3"/>
      <c r="M16" s="644" t="s">
        <v>110</v>
      </c>
      <c r="N16" s="644"/>
      <c r="O16" s="644"/>
      <c r="P16" s="644"/>
      <c r="Q16" s="644"/>
      <c r="R16" s="644"/>
      <c r="S16" s="644"/>
      <c r="T16" s="644"/>
      <c r="U16" s="3"/>
      <c r="V16" s="3"/>
      <c r="W16" s="3"/>
    </row>
    <row r="17" spans="1:23" s="5" customFormat="1" ht="15.75" customHeight="1">
      <c r="A17" s="54"/>
      <c r="B17" s="270"/>
      <c r="C17" s="270"/>
      <c r="D17" s="271"/>
      <c r="E17" s="6"/>
      <c r="F17" s="6"/>
      <c r="G17" s="264"/>
      <c r="H17" s="6"/>
      <c r="I17" s="6"/>
      <c r="J17" s="6"/>
      <c r="K17" s="6"/>
      <c r="L17" s="3"/>
      <c r="M17" s="3"/>
      <c r="N17" s="643" t="s">
        <v>111</v>
      </c>
      <c r="O17" s="643"/>
      <c r="P17" s="643"/>
      <c r="Q17" s="643"/>
      <c r="R17" s="643"/>
      <c r="S17" s="643"/>
      <c r="T17" s="643"/>
      <c r="U17" s="643"/>
      <c r="V17" s="643"/>
      <c r="W17" s="643"/>
    </row>
    <row r="18" spans="1:23" s="5" customFormat="1" ht="15.75" customHeight="1">
      <c r="A18" s="54"/>
      <c r="B18" s="270"/>
      <c r="C18" s="270"/>
      <c r="D18" s="271"/>
      <c r="E18" s="6"/>
      <c r="F18" s="6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H23" sqref="H23"/>
    </sheetView>
  </sheetViews>
  <sheetFormatPr defaultRowHeight="11.25"/>
  <cols>
    <col min="1" max="1" width="7.42578125" style="7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45" t="s">
        <v>76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</row>
    <row r="2" spans="1:20" s="8" customFormat="1" ht="23.25" customHeight="1" thickBot="1">
      <c r="A2" s="272" t="s">
        <v>19</v>
      </c>
      <c r="B2" s="646" t="s">
        <v>29</v>
      </c>
      <c r="C2" s="647"/>
      <c r="D2" s="648"/>
      <c r="E2" s="649" t="s">
        <v>85</v>
      </c>
      <c r="F2" s="650"/>
      <c r="G2" s="651"/>
      <c r="H2" s="656" t="s">
        <v>85</v>
      </c>
      <c r="I2" s="657"/>
      <c r="J2" s="658"/>
      <c r="K2" s="652" t="s">
        <v>85</v>
      </c>
      <c r="L2" s="653"/>
      <c r="M2" s="654"/>
      <c r="N2" s="273" t="s">
        <v>36</v>
      </c>
      <c r="O2" s="273" t="s">
        <v>37</v>
      </c>
      <c r="P2" s="273" t="s">
        <v>38</v>
      </c>
      <c r="Q2" s="273" t="s">
        <v>39</v>
      </c>
      <c r="R2" s="273" t="s">
        <v>40</v>
      </c>
      <c r="S2" s="273" t="s">
        <v>41</v>
      </c>
      <c r="T2" s="273" t="s">
        <v>42</v>
      </c>
    </row>
    <row r="3" spans="1:20" s="17" customFormat="1">
      <c r="A3" s="29" t="str">
        <f>'1-συμβολαια'!A3</f>
        <v>???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5" spans="1:20" ht="15.75">
      <c r="B5" s="643" t="s">
        <v>112</v>
      </c>
      <c r="C5" s="643"/>
      <c r="D5" s="643"/>
      <c r="E5" s="643"/>
      <c r="F5" s="643"/>
      <c r="G5" s="643"/>
      <c r="H5" s="643"/>
      <c r="I5" s="124"/>
      <c r="J5" s="6"/>
      <c r="K5" s="6"/>
      <c r="L5" s="3"/>
      <c r="M5" s="3"/>
      <c r="N5" s="3"/>
      <c r="O5" s="3"/>
    </row>
    <row r="6" spans="1:20" ht="15.75">
      <c r="B6" s="6"/>
      <c r="C6" s="644" t="s">
        <v>113</v>
      </c>
      <c r="D6" s="644"/>
      <c r="E6" s="644"/>
      <c r="F6" s="644"/>
      <c r="G6" s="644"/>
      <c r="H6" s="644"/>
      <c r="I6" s="644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43" t="s">
        <v>114</v>
      </c>
      <c r="E7" s="643"/>
      <c r="F7" s="643"/>
      <c r="G7" s="643"/>
      <c r="H7" s="643"/>
      <c r="I7" s="643"/>
      <c r="J7" s="643"/>
      <c r="K7" s="643"/>
      <c r="L7" s="3"/>
      <c r="M7" s="3"/>
      <c r="N7" s="3"/>
      <c r="O7" s="3"/>
    </row>
    <row r="8" spans="1:20" ht="15.75" customHeight="1">
      <c r="B8" s="6"/>
      <c r="C8" s="6"/>
      <c r="D8" s="6"/>
      <c r="E8" s="659" t="s">
        <v>119</v>
      </c>
      <c r="F8" s="659"/>
      <c r="G8" s="659"/>
      <c r="H8" s="659"/>
      <c r="I8" s="659"/>
      <c r="J8" s="659"/>
      <c r="K8" s="659"/>
      <c r="L8" s="659"/>
      <c r="M8" s="3"/>
      <c r="N8" s="3"/>
      <c r="O8" s="3"/>
    </row>
    <row r="9" spans="1:20" ht="15.75" customHeight="1">
      <c r="B9" s="6"/>
      <c r="C9" s="6"/>
      <c r="D9" s="6"/>
      <c r="E9" s="6"/>
      <c r="F9" s="643" t="s">
        <v>115</v>
      </c>
      <c r="G9" s="643"/>
      <c r="H9" s="643"/>
      <c r="I9" s="643"/>
      <c r="J9" s="643"/>
      <c r="K9" s="643"/>
      <c r="L9" s="643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44" t="s">
        <v>116</v>
      </c>
      <c r="H10" s="644"/>
      <c r="I10" s="644"/>
      <c r="J10" s="644"/>
      <c r="K10" s="644"/>
      <c r="L10" s="644"/>
      <c r="M10" s="644"/>
      <c r="N10" s="3"/>
      <c r="O10" s="3"/>
    </row>
    <row r="11" spans="1:20" ht="15.75">
      <c r="B11" s="6"/>
      <c r="C11" s="6"/>
      <c r="D11" s="6"/>
      <c r="E11" s="6"/>
      <c r="F11" s="6"/>
      <c r="G11" s="6"/>
      <c r="H11" s="643" t="s">
        <v>117</v>
      </c>
      <c r="I11" s="643"/>
      <c r="J11" s="643"/>
      <c r="K11" s="643"/>
      <c r="L11" s="643"/>
      <c r="M11" s="643"/>
      <c r="N11" s="643"/>
      <c r="O11" s="3"/>
    </row>
    <row r="12" spans="1:20" ht="15.75">
      <c r="B12" s="6"/>
      <c r="C12" s="6"/>
      <c r="D12" s="6"/>
      <c r="E12" s="6"/>
      <c r="F12" s="6"/>
      <c r="G12" s="6"/>
      <c r="H12" s="6"/>
      <c r="I12" s="644" t="s">
        <v>118</v>
      </c>
      <c r="J12" s="644"/>
      <c r="K12" s="644"/>
      <c r="L12" s="644"/>
      <c r="M12" s="644"/>
      <c r="N12" s="644"/>
      <c r="O12" s="644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I20" sqref="I20"/>
    </sheetView>
  </sheetViews>
  <sheetFormatPr defaultRowHeight="11.25"/>
  <cols>
    <col min="1" max="1" width="8.140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0" t="s">
        <v>66</v>
      </c>
      <c r="B1" s="660"/>
      <c r="C1" s="662" t="s">
        <v>67</v>
      </c>
      <c r="D1" s="662"/>
      <c r="E1" s="660" t="s">
        <v>0</v>
      </c>
      <c r="F1" s="660"/>
      <c r="G1" s="663" t="s">
        <v>10</v>
      </c>
      <c r="H1" s="663"/>
      <c r="I1" s="663"/>
      <c r="J1" s="660" t="s">
        <v>8</v>
      </c>
      <c r="K1" s="660"/>
      <c r="L1" s="664" t="s">
        <v>460</v>
      </c>
      <c r="M1" s="665"/>
      <c r="N1" s="665"/>
      <c r="O1" s="666"/>
      <c r="P1" s="661" t="s">
        <v>65</v>
      </c>
      <c r="Q1" s="661"/>
      <c r="R1" s="663" t="s">
        <v>55</v>
      </c>
      <c r="S1" s="663"/>
      <c r="T1" s="669" t="s">
        <v>46</v>
      </c>
      <c r="U1" s="667" t="s">
        <v>85</v>
      </c>
      <c r="V1" s="667"/>
      <c r="W1" s="667"/>
      <c r="X1" s="667"/>
      <c r="Y1" s="667"/>
      <c r="Z1" s="667"/>
      <c r="AA1" s="667"/>
      <c r="AB1" s="667"/>
      <c r="AC1" s="667"/>
    </row>
    <row r="2" spans="1:35" s="10" customFormat="1" ht="15.75" customHeight="1" thickBot="1">
      <c r="A2" s="95"/>
      <c r="B2" s="47"/>
      <c r="C2" s="84"/>
      <c r="D2" s="50" t="s">
        <v>68</v>
      </c>
      <c r="E2" s="96"/>
      <c r="F2" s="48" t="s">
        <v>68</v>
      </c>
      <c r="G2" s="44" t="s">
        <v>11</v>
      </c>
      <c r="H2" s="42" t="s">
        <v>12</v>
      </c>
      <c r="I2" s="43" t="s">
        <v>29</v>
      </c>
      <c r="J2" s="72" t="s">
        <v>23</v>
      </c>
      <c r="K2" s="49" t="s">
        <v>68</v>
      </c>
      <c r="L2" s="72" t="s">
        <v>322</v>
      </c>
      <c r="M2" s="72" t="s">
        <v>326</v>
      </c>
      <c r="N2" s="72" t="s">
        <v>327</v>
      </c>
      <c r="O2" s="268" t="s">
        <v>29</v>
      </c>
      <c r="P2" s="56" t="s">
        <v>23</v>
      </c>
      <c r="Q2" s="49" t="s">
        <v>68</v>
      </c>
      <c r="R2" s="72" t="s">
        <v>23</v>
      </c>
      <c r="S2" s="30" t="s">
        <v>68</v>
      </c>
      <c r="T2" s="670"/>
      <c r="U2" s="668"/>
      <c r="V2" s="668"/>
      <c r="W2" s="668"/>
      <c r="X2" s="668"/>
      <c r="Y2" s="668"/>
      <c r="Z2" s="668"/>
      <c r="AA2" s="668"/>
      <c r="AB2" s="668"/>
      <c r="AC2" s="668"/>
    </row>
    <row r="3" spans="1:35" s="17" customFormat="1">
      <c r="A3" s="12" t="str">
        <f>'1-συμβολαια'!A3</f>
        <v>???</v>
      </c>
      <c r="B3" s="46"/>
      <c r="C3" s="79">
        <f>'1-συμβολαια'!B3</f>
        <v>34541</v>
      </c>
      <c r="D3" s="18"/>
      <c r="E3" s="91" t="str">
        <f>'1-συμβολαια'!C3</f>
        <v>χρήσης ΚΑΝΟΝΙΣΜΟΣ</v>
      </c>
      <c r="F3" s="13"/>
      <c r="G3" s="14" t="str">
        <f>'4-πολλυπρ'!D3</f>
        <v>καμπινγκ</v>
      </c>
      <c r="H3" s="14" t="str">
        <f>'4-πολλυπρ'!I3</f>
        <v>219-121κ … ΟΕ</v>
      </c>
      <c r="I3" s="19"/>
      <c r="J3" s="19">
        <f>'1-συμβολαια'!D3</f>
        <v>0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3025</v>
      </c>
      <c r="S3" s="22"/>
      <c r="T3" s="23"/>
      <c r="U3" s="85"/>
      <c r="V3" s="85"/>
      <c r="W3" s="80"/>
      <c r="X3" s="24"/>
      <c r="Y3" s="24"/>
      <c r="Z3" s="24"/>
      <c r="AA3" s="24"/>
      <c r="AB3" s="24"/>
      <c r="AC3" s="24"/>
    </row>
    <row r="4" spans="1:35">
      <c r="A4" s="430" t="s">
        <v>56</v>
      </c>
      <c r="B4" s="431"/>
      <c r="C4" s="431"/>
      <c r="D4" s="431"/>
      <c r="E4" s="431"/>
      <c r="F4" s="431"/>
      <c r="G4" s="431"/>
      <c r="H4" s="431"/>
      <c r="I4" s="431"/>
      <c r="J4" s="431"/>
      <c r="K4" s="41"/>
      <c r="L4" s="1">
        <f>SUM(L3:L3)</f>
        <v>100</v>
      </c>
      <c r="M4" s="1"/>
      <c r="N4" s="1"/>
      <c r="O4" s="1">
        <f>SUM(O3:O3)</f>
        <v>0</v>
      </c>
      <c r="P4" s="34" t="e">
        <f>SUM(P3:P3)</f>
        <v>#REF!</v>
      </c>
      <c r="Q4" s="1">
        <f>SUM(Q3:Q3)</f>
        <v>0</v>
      </c>
      <c r="R4" s="1">
        <f>SUM(R3:R3)</f>
        <v>3025</v>
      </c>
      <c r="S4" s="1">
        <f>SUM(S3:S3)</f>
        <v>0</v>
      </c>
      <c r="T4" s="3"/>
      <c r="U4" s="81"/>
      <c r="V4" s="81"/>
    </row>
    <row r="5" spans="1:35">
      <c r="T5" s="126"/>
    </row>
    <row r="6" spans="1:35" ht="15.75" customHeight="1">
      <c r="T6" s="126"/>
      <c r="U6" s="643" t="s">
        <v>120</v>
      </c>
      <c r="V6" s="643"/>
      <c r="W6" s="643"/>
      <c r="X6" s="643"/>
      <c r="Y6" s="643"/>
      <c r="Z6" s="643"/>
      <c r="AA6" s="643"/>
      <c r="AB6" s="643"/>
      <c r="AC6" s="643"/>
      <c r="AD6" s="124"/>
      <c r="AE6" s="124"/>
      <c r="AF6" s="124"/>
      <c r="AG6" s="124"/>
      <c r="AH6" s="119"/>
      <c r="AI6" s="119"/>
    </row>
    <row r="7" spans="1:35" ht="15.75" customHeight="1">
      <c r="T7" s="126"/>
      <c r="U7" s="125"/>
      <c r="V7" s="644" t="s">
        <v>121</v>
      </c>
      <c r="W7" s="644"/>
      <c r="X7" s="644"/>
      <c r="Y7" s="644"/>
      <c r="Z7" s="644"/>
      <c r="AA7" s="644"/>
      <c r="AB7" s="644"/>
      <c r="AC7" s="644"/>
      <c r="AD7" s="644"/>
      <c r="AE7" s="119"/>
      <c r="AF7" s="119"/>
      <c r="AG7" s="119"/>
      <c r="AH7" s="119"/>
      <c r="AI7" s="119"/>
    </row>
    <row r="8" spans="1:35" ht="15.75" customHeight="1">
      <c r="T8" s="126"/>
      <c r="U8" s="125"/>
      <c r="V8" s="125"/>
      <c r="W8" s="643" t="s">
        <v>122</v>
      </c>
      <c r="X8" s="643"/>
      <c r="Y8" s="643"/>
      <c r="Z8" s="643"/>
      <c r="AA8" s="643"/>
      <c r="AB8" s="643"/>
      <c r="AC8" s="643"/>
      <c r="AD8" s="643"/>
      <c r="AE8" s="643"/>
      <c r="AF8" s="119"/>
      <c r="AG8" s="119"/>
      <c r="AH8" s="119"/>
      <c r="AI8" s="119"/>
    </row>
    <row r="9" spans="1:35" ht="15.75">
      <c r="U9" s="125"/>
      <c r="V9" s="125"/>
      <c r="W9" s="125"/>
      <c r="X9" s="644" t="s">
        <v>123</v>
      </c>
      <c r="Y9" s="644"/>
      <c r="Z9" s="644"/>
      <c r="AA9" s="644"/>
      <c r="AB9" s="644"/>
      <c r="AC9" s="644"/>
      <c r="AD9" s="644"/>
      <c r="AE9" s="644"/>
      <c r="AF9" s="644"/>
      <c r="AG9" s="119"/>
      <c r="AH9" s="119"/>
      <c r="AI9" s="119"/>
    </row>
    <row r="10" spans="1:35" ht="15.75">
      <c r="U10" s="125"/>
      <c r="V10" s="125"/>
      <c r="W10" s="125"/>
      <c r="X10" s="125"/>
      <c r="Y10" s="643" t="s">
        <v>124</v>
      </c>
      <c r="Z10" s="643"/>
      <c r="AA10" s="643"/>
      <c r="AB10" s="643"/>
      <c r="AC10" s="643"/>
      <c r="AD10" s="643"/>
      <c r="AE10" s="643"/>
      <c r="AF10" s="643"/>
      <c r="AG10" s="643"/>
      <c r="AH10" s="119"/>
      <c r="AI10" s="119"/>
    </row>
    <row r="11" spans="1:35" ht="15.75">
      <c r="U11" s="125"/>
      <c r="V11" s="125"/>
      <c r="W11" s="125"/>
      <c r="X11" s="125"/>
      <c r="Y11" s="125"/>
      <c r="Z11" s="644" t="s">
        <v>125</v>
      </c>
      <c r="AA11" s="644"/>
      <c r="AB11" s="644"/>
      <c r="AC11" s="644"/>
      <c r="AD11" s="644"/>
      <c r="AE11" s="644"/>
      <c r="AF11" s="644"/>
      <c r="AG11" s="644"/>
      <c r="AH11" s="644"/>
      <c r="AI11" s="119"/>
    </row>
    <row r="12" spans="1:35" ht="15.75">
      <c r="U12" s="125"/>
      <c r="V12" s="125"/>
      <c r="W12" s="125"/>
      <c r="X12" s="125"/>
      <c r="Y12" s="125"/>
      <c r="Z12" s="125"/>
      <c r="AA12" s="643" t="s">
        <v>126</v>
      </c>
      <c r="AB12" s="643"/>
      <c r="AC12" s="643"/>
      <c r="AD12" s="643"/>
      <c r="AE12" s="643"/>
      <c r="AF12" s="643"/>
      <c r="AG12" s="643"/>
      <c r="AH12" s="643"/>
      <c r="AI12" s="643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A4" sqref="A4:XFD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8" customFormat="1" ht="32.25" customHeight="1">
      <c r="A1" s="675" t="s">
        <v>31</v>
      </c>
      <c r="B1" s="676"/>
      <c r="C1" s="676"/>
      <c r="D1" s="676"/>
      <c r="E1" s="677"/>
      <c r="F1" s="678" t="s">
        <v>295</v>
      </c>
      <c r="G1" s="679"/>
      <c r="H1" s="679"/>
      <c r="I1" s="680"/>
      <c r="J1" s="671" t="s">
        <v>296</v>
      </c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3"/>
      <c r="Z1" s="681" t="s">
        <v>297</v>
      </c>
      <c r="AA1" s="682"/>
      <c r="AB1" s="682"/>
      <c r="AC1" s="683"/>
      <c r="AD1" s="671" t="s">
        <v>298</v>
      </c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3"/>
      <c r="AT1" s="678" t="s">
        <v>299</v>
      </c>
      <c r="AU1" s="679"/>
      <c r="AV1" s="679"/>
      <c r="AW1" s="680"/>
      <c r="AX1" s="671" t="s">
        <v>300</v>
      </c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3"/>
    </row>
    <row r="2" spans="1:65" s="4" customFormat="1" ht="23.25" customHeight="1">
      <c r="A2" s="200" t="s">
        <v>19</v>
      </c>
      <c r="B2" s="200" t="s">
        <v>301</v>
      </c>
      <c r="C2" s="201" t="s">
        <v>302</v>
      </c>
      <c r="D2" s="428" t="s">
        <v>29</v>
      </c>
      <c r="E2" s="630"/>
      <c r="F2" s="202" t="s">
        <v>303</v>
      </c>
      <c r="G2" s="200" t="s">
        <v>18</v>
      </c>
      <c r="H2" s="202" t="s">
        <v>23</v>
      </c>
      <c r="I2" s="203" t="s">
        <v>85</v>
      </c>
      <c r="J2" s="204" t="s">
        <v>304</v>
      </c>
      <c r="K2" s="204" t="s">
        <v>305</v>
      </c>
      <c r="L2" s="202" t="s">
        <v>306</v>
      </c>
      <c r="M2" s="202" t="s">
        <v>307</v>
      </c>
      <c r="N2" s="202" t="s">
        <v>308</v>
      </c>
      <c r="O2" s="202" t="s">
        <v>309</v>
      </c>
      <c r="P2" s="202" t="s">
        <v>310</v>
      </c>
      <c r="Q2" s="202" t="s">
        <v>311</v>
      </c>
      <c r="R2" s="202" t="s">
        <v>312</v>
      </c>
      <c r="S2" s="202" t="s">
        <v>313</v>
      </c>
      <c r="T2" s="202" t="s">
        <v>314</v>
      </c>
      <c r="U2" s="202" t="s">
        <v>23</v>
      </c>
      <c r="V2" s="202" t="s">
        <v>315</v>
      </c>
      <c r="W2" s="202" t="s">
        <v>316</v>
      </c>
      <c r="X2" s="202" t="s">
        <v>317</v>
      </c>
      <c r="Y2" s="205" t="s">
        <v>318</v>
      </c>
      <c r="Z2" s="202" t="s">
        <v>303</v>
      </c>
      <c r="AA2" s="200" t="s">
        <v>18</v>
      </c>
      <c r="AB2" s="202" t="s">
        <v>23</v>
      </c>
      <c r="AC2" s="206" t="s">
        <v>85</v>
      </c>
      <c r="AD2" s="204" t="s">
        <v>304</v>
      </c>
      <c r="AE2" s="204" t="s">
        <v>305</v>
      </c>
      <c r="AF2" s="202" t="s">
        <v>306</v>
      </c>
      <c r="AG2" s="202" t="s">
        <v>307</v>
      </c>
      <c r="AH2" s="202" t="s">
        <v>308</v>
      </c>
      <c r="AI2" s="202" t="s">
        <v>309</v>
      </c>
      <c r="AJ2" s="202" t="s">
        <v>310</v>
      </c>
      <c r="AK2" s="202" t="s">
        <v>311</v>
      </c>
      <c r="AL2" s="202" t="s">
        <v>312</v>
      </c>
      <c r="AM2" s="202" t="s">
        <v>313</v>
      </c>
      <c r="AN2" s="202" t="s">
        <v>314</v>
      </c>
      <c r="AO2" s="202" t="s">
        <v>23</v>
      </c>
      <c r="AP2" s="202" t="s">
        <v>315</v>
      </c>
      <c r="AQ2" s="202" t="s">
        <v>316</v>
      </c>
      <c r="AR2" s="202" t="s">
        <v>317</v>
      </c>
      <c r="AS2" s="205" t="s">
        <v>318</v>
      </c>
      <c r="AT2" s="202" t="s">
        <v>303</v>
      </c>
      <c r="AU2" s="200" t="s">
        <v>18</v>
      </c>
      <c r="AV2" s="202" t="s">
        <v>23</v>
      </c>
      <c r="AW2" s="203" t="s">
        <v>85</v>
      </c>
      <c r="AX2" s="204" t="s">
        <v>304</v>
      </c>
      <c r="AY2" s="204" t="s">
        <v>305</v>
      </c>
      <c r="AZ2" s="202" t="s">
        <v>306</v>
      </c>
      <c r="BA2" s="202" t="s">
        <v>307</v>
      </c>
      <c r="BB2" s="202" t="s">
        <v>308</v>
      </c>
      <c r="BC2" s="202" t="s">
        <v>309</v>
      </c>
      <c r="BD2" s="202" t="s">
        <v>310</v>
      </c>
      <c r="BE2" s="202" t="s">
        <v>311</v>
      </c>
      <c r="BF2" s="202" t="s">
        <v>312</v>
      </c>
      <c r="BG2" s="202" t="s">
        <v>313</v>
      </c>
      <c r="BH2" s="202" t="s">
        <v>314</v>
      </c>
      <c r="BI2" s="202" t="s">
        <v>23</v>
      </c>
      <c r="BJ2" s="202" t="s">
        <v>315</v>
      </c>
      <c r="BK2" s="202" t="s">
        <v>316</v>
      </c>
      <c r="BL2" s="202" t="s">
        <v>319</v>
      </c>
      <c r="BM2" s="205" t="s">
        <v>318</v>
      </c>
    </row>
    <row r="3" spans="1:65">
      <c r="A3" s="29" t="str">
        <f>'1-συμβολαια'!A3</f>
        <v>???</v>
      </c>
      <c r="B3" s="14" t="str">
        <f>'4-πολλυπρ'!D3</f>
        <v>καμπινγκ</v>
      </c>
      <c r="C3" s="14" t="str">
        <f>'4-πολλυπρ'!I3</f>
        <v>219-121κ … ΟΕ</v>
      </c>
      <c r="D3" s="24"/>
      <c r="E3" s="24"/>
      <c r="F3" s="11"/>
      <c r="G3" s="28"/>
      <c r="H3" s="11"/>
      <c r="I3" s="24"/>
      <c r="J3" s="11"/>
      <c r="K3" s="152" t="s">
        <v>320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7" t="s">
        <v>320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5" spans="1:65">
      <c r="F5" s="674" t="s">
        <v>321</v>
      </c>
      <c r="G5" s="674"/>
      <c r="H5" s="674"/>
      <c r="I5" s="674"/>
    </row>
    <row r="6" spans="1:65">
      <c r="F6" s="674"/>
      <c r="G6" s="674"/>
      <c r="H6" s="674"/>
      <c r="I6" s="674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4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8.140625" style="7" bestFit="1" customWidth="1"/>
    <col min="2" max="2" width="8.7109375" style="144" bestFit="1" customWidth="1"/>
    <col min="3" max="3" width="20" style="92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9.42578125" style="2" bestFit="1" customWidth="1"/>
    <col min="16" max="16" width="8.140625" style="7" bestFit="1" customWidth="1"/>
    <col min="17" max="17" width="8.140625" style="2" bestFit="1" customWidth="1"/>
    <col min="18" max="18" width="8.5703125" style="75" bestFit="1" customWidth="1"/>
    <col min="19" max="19" width="8.5703125" style="75" customWidth="1"/>
    <col min="20" max="20" width="10.28515625" style="2" customWidth="1"/>
    <col min="21" max="21" width="10.28515625" style="2" bestFit="1" customWidth="1"/>
    <col min="22" max="22" width="9.7109375" style="2" customWidth="1"/>
    <col min="23" max="23" width="10.28515625" style="2" customWidth="1"/>
    <col min="24" max="24" width="10.285156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7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15" t="s">
        <v>1</v>
      </c>
      <c r="B1" s="717" t="s">
        <v>2</v>
      </c>
      <c r="C1" s="714" t="s">
        <v>0</v>
      </c>
      <c r="D1" s="718" t="s">
        <v>11</v>
      </c>
      <c r="E1" s="712" t="s">
        <v>12</v>
      </c>
      <c r="F1" s="664" t="s">
        <v>508</v>
      </c>
      <c r="G1" s="665"/>
      <c r="H1" s="665"/>
      <c r="I1" s="666"/>
      <c r="J1" s="707" t="s">
        <v>511</v>
      </c>
      <c r="K1" s="708"/>
      <c r="L1" s="688" t="s">
        <v>139</v>
      </c>
      <c r="M1" s="689"/>
      <c r="N1" s="705" t="s">
        <v>507</v>
      </c>
      <c r="O1" s="706"/>
      <c r="P1" s="702" t="s">
        <v>77</v>
      </c>
      <c r="Q1" s="703"/>
      <c r="R1" s="703"/>
      <c r="S1" s="703"/>
      <c r="T1" s="704"/>
      <c r="U1" s="705" t="s">
        <v>500</v>
      </c>
      <c r="V1" s="705"/>
      <c r="W1" s="694" t="s">
        <v>43</v>
      </c>
      <c r="X1" s="695"/>
      <c r="Y1" s="696"/>
      <c r="Z1" s="584" t="s">
        <v>58</v>
      </c>
      <c r="AA1" s="585"/>
      <c r="AB1" s="697"/>
      <c r="AC1" s="692" t="s">
        <v>78</v>
      </c>
      <c r="AD1" s="693"/>
      <c r="AE1" s="693"/>
      <c r="AF1" s="693"/>
      <c r="AG1" s="693"/>
      <c r="AH1" s="387"/>
      <c r="AI1" s="698" t="s">
        <v>54</v>
      </c>
      <c r="AJ1" s="700" t="s">
        <v>44</v>
      </c>
      <c r="AK1" s="690" t="s">
        <v>81</v>
      </c>
      <c r="AL1" s="685" t="s">
        <v>29</v>
      </c>
      <c r="AM1" s="686"/>
      <c r="AN1" s="686"/>
      <c r="AO1" s="686"/>
      <c r="AP1" s="687"/>
    </row>
    <row r="2" spans="1:49" ht="39" thickBot="1">
      <c r="A2" s="716"/>
      <c r="B2" s="435"/>
      <c r="C2" s="463"/>
      <c r="D2" s="719"/>
      <c r="E2" s="713"/>
      <c r="F2" s="354" t="s">
        <v>259</v>
      </c>
      <c r="G2" s="355" t="s">
        <v>92</v>
      </c>
      <c r="H2" s="355" t="s">
        <v>47</v>
      </c>
      <c r="I2" s="351" t="s">
        <v>419</v>
      </c>
      <c r="J2" s="277" t="s">
        <v>23</v>
      </c>
      <c r="K2" s="353" t="s">
        <v>419</v>
      </c>
      <c r="L2" s="37" t="s">
        <v>23</v>
      </c>
      <c r="M2" s="351" t="s">
        <v>419</v>
      </c>
      <c r="N2" s="68" t="s">
        <v>23</v>
      </c>
      <c r="O2" s="352" t="s">
        <v>419</v>
      </c>
      <c r="P2" s="399" t="s">
        <v>23</v>
      </c>
      <c r="Q2" s="400" t="s">
        <v>419</v>
      </c>
      <c r="R2" s="74" t="s">
        <v>82</v>
      </c>
      <c r="S2" s="74" t="s">
        <v>524</v>
      </c>
      <c r="T2" s="398" t="s">
        <v>525</v>
      </c>
      <c r="U2" s="68" t="s">
        <v>23</v>
      </c>
      <c r="V2" s="352" t="s">
        <v>419</v>
      </c>
      <c r="W2" s="37" t="s">
        <v>23</v>
      </c>
      <c r="X2" s="277" t="s">
        <v>419</v>
      </c>
      <c r="Y2" s="32" t="s">
        <v>34</v>
      </c>
      <c r="Z2" s="37" t="s">
        <v>23</v>
      </c>
      <c r="AA2" s="277" t="s">
        <v>419</v>
      </c>
      <c r="AB2" s="250" t="s">
        <v>34</v>
      </c>
      <c r="AC2" s="37" t="s">
        <v>509</v>
      </c>
      <c r="AD2" s="277" t="s">
        <v>419</v>
      </c>
      <c r="AE2" s="9" t="s">
        <v>510</v>
      </c>
      <c r="AF2" s="277" t="s">
        <v>419</v>
      </c>
      <c r="AG2" s="69" t="s">
        <v>33</v>
      </c>
      <c r="AH2" s="388" t="s">
        <v>419</v>
      </c>
      <c r="AI2" s="699"/>
      <c r="AJ2" s="701"/>
      <c r="AK2" s="691"/>
      <c r="AL2" s="685"/>
      <c r="AM2" s="686"/>
      <c r="AN2" s="686"/>
      <c r="AO2" s="686"/>
      <c r="AP2" s="687"/>
    </row>
    <row r="3" spans="1:49" s="5" customFormat="1">
      <c r="A3" s="369" t="str">
        <f>'1-συμβολαια'!A3</f>
        <v>???</v>
      </c>
      <c r="B3" s="370">
        <f>'1-συμβολαια'!B3</f>
        <v>34541</v>
      </c>
      <c r="C3" s="332" t="str">
        <f>'1-συμβολαια'!C3</f>
        <v>χρήσης ΚΑΝΟΝΙΣΜΟΣ</v>
      </c>
      <c r="D3" s="319" t="str">
        <f>'4-πολλυπρ'!D3</f>
        <v>καμπινγκ</v>
      </c>
      <c r="E3" s="319" t="str">
        <f>'4-πολλυπρ'!I3</f>
        <v>219-121κ … ΟΕ</v>
      </c>
      <c r="F3" s="319">
        <f>'14-βιβλΕσ'!O3</f>
        <v>1549</v>
      </c>
      <c r="G3" s="294">
        <f>'14-βιβλΕσ'!Q3</f>
        <v>3310</v>
      </c>
      <c r="H3" s="294">
        <f t="shared" ref="H3" si="0">F3+G3</f>
        <v>4859</v>
      </c>
      <c r="I3" s="333">
        <f t="shared" ref="I3" si="1">H3/340.75</f>
        <v>14.259721203228173</v>
      </c>
      <c r="J3" s="294">
        <f>'8-κ-15-17'!AG3</f>
        <v>0</v>
      </c>
      <c r="K3" s="333">
        <f t="shared" ref="K3" si="2">J3/340.75</f>
        <v>0</v>
      </c>
      <c r="L3" s="294">
        <f>'14-βιβλΕσ'!R3</f>
        <v>52600</v>
      </c>
      <c r="M3" s="333">
        <f t="shared" ref="M3" si="3">L3/340.75</f>
        <v>154.36537050623625</v>
      </c>
      <c r="N3" s="294">
        <f>('14-βιβλΕσ'!N3+'14-βιβλΕσ'!O3+'14-βιβλΕσ'!R3)*30%</f>
        <v>689214</v>
      </c>
      <c r="O3" s="333">
        <f t="shared" ref="O3" si="4">N3/340.75</f>
        <v>2022.6382978723404</v>
      </c>
      <c r="P3" s="412"/>
      <c r="Q3" s="413"/>
      <c r="R3" s="412"/>
      <c r="S3" s="412"/>
      <c r="T3" s="412"/>
      <c r="U3" s="294">
        <f>AG3</f>
        <v>2297380</v>
      </c>
      <c r="V3" s="333">
        <f t="shared" ref="V3" si="5">U3/340.75</f>
        <v>6742.1276595744685</v>
      </c>
      <c r="W3" s="294">
        <f>AG3+U3</f>
        <v>4594760</v>
      </c>
      <c r="X3" s="333">
        <f t="shared" ref="X3" si="6">W3/340.75</f>
        <v>13484.255319148937</v>
      </c>
      <c r="Y3" s="297">
        <v>767872</v>
      </c>
      <c r="Z3" s="412"/>
      <c r="AA3" s="412"/>
      <c r="AB3" s="412"/>
      <c r="AC3" s="294">
        <f>'1-συμβολαια'!L3+'1-συμβολαια'!P3+'8-κ-15-17'!AE3+'14-βιβλΕσ'!L3+'14-βιβλΕσ'!R3</f>
        <v>2313160</v>
      </c>
      <c r="AD3" s="333">
        <f t="shared" ref="AD3" si="7">AC3/340.75</f>
        <v>6788.4372707263392</v>
      </c>
      <c r="AE3" s="294">
        <f>'1-συμβολαια'!M3</f>
        <v>15780</v>
      </c>
      <c r="AF3" s="333">
        <f t="shared" ref="AF3" si="8">AE3/340.75</f>
        <v>46.309611151870875</v>
      </c>
      <c r="AG3" s="294">
        <f t="shared" ref="AG3" si="9">AC3-AE3</f>
        <v>2297380</v>
      </c>
      <c r="AH3" s="333">
        <f t="shared" ref="AH3" si="10">AG3/340.75</f>
        <v>6742.1276595744685</v>
      </c>
      <c r="AI3" s="334">
        <v>45912</v>
      </c>
      <c r="AJ3" s="335">
        <f t="shared" ref="AJ3" si="11">Y3+AB3</f>
        <v>767872</v>
      </c>
      <c r="AK3" s="336"/>
      <c r="AL3" s="73"/>
      <c r="AM3" s="73"/>
      <c r="AN3" s="73"/>
      <c r="AO3" s="73"/>
      <c r="AP3" s="73"/>
    </row>
    <row r="4" spans="1:49">
      <c r="A4" s="709" t="s">
        <v>35</v>
      </c>
      <c r="B4" s="710"/>
      <c r="C4" s="710"/>
      <c r="D4" s="710"/>
      <c r="E4" s="711"/>
      <c r="F4" s="276">
        <f t="shared" ref="F4:R4" si="12">SUM(F3:F3)</f>
        <v>1549</v>
      </c>
      <c r="G4" s="276">
        <f t="shared" si="12"/>
        <v>3310</v>
      </c>
      <c r="H4" s="276">
        <f t="shared" si="12"/>
        <v>4859</v>
      </c>
      <c r="I4" s="39">
        <f t="shared" si="12"/>
        <v>14.259721203228173</v>
      </c>
      <c r="J4" s="276">
        <f t="shared" si="12"/>
        <v>0</v>
      </c>
      <c r="K4" s="39">
        <f t="shared" si="12"/>
        <v>0</v>
      </c>
      <c r="L4" s="276">
        <f t="shared" si="12"/>
        <v>52600</v>
      </c>
      <c r="M4" s="39">
        <f t="shared" si="12"/>
        <v>154.36537050623625</v>
      </c>
      <c r="N4" s="276">
        <f t="shared" si="12"/>
        <v>689214</v>
      </c>
      <c r="O4" s="39">
        <f t="shared" si="12"/>
        <v>2022.6382978723404</v>
      </c>
      <c r="P4" s="276">
        <f t="shared" si="12"/>
        <v>0</v>
      </c>
      <c r="Q4" s="39">
        <f t="shared" si="12"/>
        <v>0</v>
      </c>
      <c r="R4" s="276">
        <f t="shared" si="12"/>
        <v>0</v>
      </c>
      <c r="S4" s="276"/>
      <c r="T4" s="276">
        <f t="shared" ref="T4:AH4" si="13">SUM(T3:T3)</f>
        <v>0</v>
      </c>
      <c r="U4" s="276">
        <f t="shared" si="13"/>
        <v>2297380</v>
      </c>
      <c r="V4" s="39">
        <f t="shared" si="13"/>
        <v>6742.1276595744685</v>
      </c>
      <c r="W4" s="276">
        <f t="shared" si="13"/>
        <v>4594760</v>
      </c>
      <c r="X4" s="39">
        <f t="shared" si="13"/>
        <v>13484.255319148937</v>
      </c>
      <c r="Y4" s="276">
        <f t="shared" si="13"/>
        <v>767872</v>
      </c>
      <c r="Z4" s="276">
        <f t="shared" si="13"/>
        <v>0</v>
      </c>
      <c r="AA4" s="276">
        <f t="shared" si="13"/>
        <v>0</v>
      </c>
      <c r="AB4" s="276">
        <f t="shared" si="13"/>
        <v>0</v>
      </c>
      <c r="AC4" s="276">
        <f t="shared" si="13"/>
        <v>2313160</v>
      </c>
      <c r="AD4" s="39">
        <f t="shared" si="13"/>
        <v>6788.4372707263392</v>
      </c>
      <c r="AE4" s="276">
        <f t="shared" si="13"/>
        <v>15780</v>
      </c>
      <c r="AF4" s="39">
        <f t="shared" si="13"/>
        <v>46.309611151870875</v>
      </c>
      <c r="AG4" s="276">
        <f t="shared" si="13"/>
        <v>2297380</v>
      </c>
      <c r="AH4" s="39">
        <f t="shared" si="13"/>
        <v>6742.1276595744685</v>
      </c>
      <c r="AI4" s="39"/>
      <c r="AJ4" s="276">
        <f>SUM(AJ3:AJ3)</f>
        <v>767872</v>
      </c>
    </row>
    <row r="5" spans="1:49">
      <c r="L5" s="75"/>
      <c r="M5" s="75"/>
      <c r="N5" s="75"/>
      <c r="O5" s="75"/>
    </row>
    <row r="6" spans="1:49">
      <c r="L6" s="141"/>
      <c r="M6" s="141"/>
      <c r="N6" s="141"/>
      <c r="O6" s="141"/>
      <c r="AC6" s="141"/>
      <c r="AD6" s="141"/>
    </row>
    <row r="7" spans="1:49">
      <c r="AC7" s="142"/>
      <c r="AD7" s="142"/>
    </row>
    <row r="10" spans="1:49" ht="15">
      <c r="AL10" s="128"/>
      <c r="AM10" s="118"/>
      <c r="AN10" s="118"/>
      <c r="AO10" s="118"/>
      <c r="AP10" s="128"/>
    </row>
    <row r="11" spans="1:49" ht="15">
      <c r="AL11" s="129"/>
      <c r="AM11" s="129"/>
      <c r="AN11" s="129"/>
      <c r="AO11" s="129"/>
      <c r="AP11" s="129"/>
      <c r="AQ11" s="128"/>
      <c r="AR11" s="128"/>
      <c r="AS11" s="128"/>
      <c r="AT11" s="128"/>
      <c r="AU11" s="128"/>
      <c r="AV11" s="128"/>
      <c r="AW11" s="128"/>
    </row>
    <row r="12" spans="1:49" ht="15.75">
      <c r="AL12" s="128"/>
      <c r="AM12" s="130"/>
      <c r="AN12" s="130"/>
      <c r="AO12" s="130"/>
      <c r="AP12" s="130"/>
      <c r="AQ12" s="131"/>
      <c r="AR12" s="131"/>
      <c r="AS12" s="131"/>
      <c r="AT12" s="131"/>
      <c r="AU12" s="131"/>
      <c r="AV12" s="131"/>
      <c r="AW12" s="131"/>
    </row>
    <row r="13" spans="1:49" ht="15.75">
      <c r="AL13" s="128"/>
      <c r="AM13" s="132"/>
      <c r="AN13" s="132"/>
      <c r="AO13" s="132"/>
      <c r="AP13" s="132"/>
      <c r="AQ13" s="131"/>
      <c r="AR13" s="131"/>
      <c r="AS13" s="131"/>
      <c r="AT13" s="131"/>
      <c r="AU13" s="131"/>
      <c r="AV13" s="131"/>
      <c r="AW13" s="131"/>
    </row>
    <row r="14" spans="1:49" ht="15.75"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</row>
    <row r="15" spans="1:49" ht="15.75">
      <c r="AL15" s="131"/>
      <c r="AM15" s="131"/>
      <c r="AN15" s="131"/>
      <c r="AO15" s="131"/>
      <c r="AP15" s="131"/>
      <c r="AQ15" s="133"/>
      <c r="AR15" s="133"/>
      <c r="AS15" s="133"/>
      <c r="AT15" s="133"/>
      <c r="AU15" s="133"/>
      <c r="AV15" s="133"/>
      <c r="AW15" s="131"/>
    </row>
    <row r="16" spans="1:49" ht="15.75"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</row>
    <row r="17" spans="38:49" ht="15.75"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</row>
    <row r="18" spans="38:49" ht="15.75"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</row>
    <row r="19" spans="38:49" ht="15.75"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</row>
    <row r="20" spans="38:49" ht="15.75"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</row>
    <row r="21" spans="38:49" ht="1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"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</row>
    <row r="27" spans="38:49" ht="15"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</row>
    <row r="28" spans="38:49" ht="15"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</row>
    <row r="29" spans="38:49" ht="15"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  <c r="AW29" s="128"/>
    </row>
    <row r="30" spans="38:49" ht="15"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</row>
    <row r="31" spans="38:49" ht="15"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</row>
    <row r="32" spans="38:49" ht="15"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</row>
    <row r="33" spans="38:49" ht="15"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</row>
    <row r="34" spans="38:49" ht="15"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</row>
    <row r="35" spans="38:49" ht="15"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</row>
    <row r="36" spans="38:49" ht="15">
      <c r="AL36" s="128"/>
      <c r="AM36" s="128"/>
      <c r="AN36" s="128"/>
      <c r="AO36" s="128"/>
      <c r="AP36" s="128"/>
      <c r="AQ36" s="128"/>
      <c r="AR36" s="128"/>
      <c r="AS36" s="128"/>
      <c r="AT36" s="128"/>
      <c r="AU36" s="128"/>
      <c r="AV36" s="128"/>
      <c r="AW36" s="128"/>
    </row>
    <row r="37" spans="38:49" ht="15">
      <c r="AL37" s="128"/>
      <c r="AM37" s="128"/>
      <c r="AN37" s="128"/>
      <c r="AO37" s="128"/>
      <c r="AP37" s="128"/>
      <c r="AQ37" s="128"/>
      <c r="AR37" s="128"/>
      <c r="AS37" s="128"/>
      <c r="AT37" s="128"/>
      <c r="AU37" s="128"/>
      <c r="AV37" s="128"/>
      <c r="AW37" s="128"/>
    </row>
    <row r="38" spans="38:49" ht="15"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</row>
    <row r="39" spans="38:49" ht="15"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</row>
    <row r="40" spans="38:49" ht="15"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</row>
    <row r="41" spans="38:49" ht="15">
      <c r="AL41" s="128"/>
      <c r="AM41" s="128"/>
      <c r="AN41" s="128"/>
      <c r="AO41" s="128"/>
      <c r="AP41" s="128"/>
      <c r="AQ41" s="128"/>
      <c r="AR41" s="128"/>
      <c r="AS41" s="128"/>
      <c r="AT41" s="128"/>
      <c r="AU41" s="128"/>
      <c r="AV41" s="128"/>
      <c r="AW41" s="128"/>
    </row>
    <row r="42" spans="38:49" ht="15.75" customHeight="1"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</row>
    <row r="43" spans="38:49" ht="15"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</row>
    <row r="44" spans="38:49" ht="15"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</row>
    <row r="45" spans="38:49" ht="15.75">
      <c r="AL45" s="128"/>
      <c r="AM45" s="128"/>
      <c r="AN45" s="128"/>
      <c r="AO45" s="128"/>
      <c r="AP45" s="128"/>
      <c r="AQ45" s="134"/>
      <c r="AR45" s="134"/>
      <c r="AS45" s="134"/>
      <c r="AT45" s="134"/>
      <c r="AU45" s="134"/>
      <c r="AV45" s="134"/>
      <c r="AW45" s="134"/>
    </row>
    <row r="46" spans="38:49" ht="15.75" customHeight="1">
      <c r="AL46" s="128"/>
      <c r="AM46" s="128"/>
      <c r="AN46" s="128"/>
      <c r="AO46" s="128"/>
      <c r="AP46" s="128"/>
      <c r="AQ46" s="134"/>
      <c r="AR46" s="134"/>
      <c r="AS46" s="134"/>
      <c r="AT46" s="134"/>
      <c r="AU46" s="134"/>
      <c r="AV46" s="134"/>
      <c r="AW46" s="134"/>
    </row>
    <row r="47" spans="38:49" ht="15"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  <c r="AV47" s="128"/>
      <c r="AW47" s="128"/>
    </row>
    <row r="48" spans="38:49" ht="15"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</row>
    <row r="49" spans="38:49" ht="15"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</row>
    <row r="50" spans="38:49" ht="15">
      <c r="AL50" s="128"/>
      <c r="AM50" s="128"/>
      <c r="AN50" s="128"/>
      <c r="AO50" s="128"/>
      <c r="AP50" s="128"/>
      <c r="AQ50" s="128"/>
      <c r="AR50" s="128"/>
      <c r="AS50" s="128"/>
      <c r="AT50" s="128"/>
      <c r="AU50" s="128"/>
      <c r="AV50" s="128"/>
      <c r="AW50" s="128"/>
    </row>
    <row r="51" spans="38:49" ht="15"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  <c r="AV51" s="128"/>
      <c r="AW51" s="128"/>
    </row>
    <row r="52" spans="38:49" ht="15"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</row>
    <row r="53" spans="38:49" ht="15"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</row>
    <row r="54" spans="38:49" ht="15"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</row>
    <row r="55" spans="38:49" ht="15"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</row>
    <row r="56" spans="38:49" ht="15"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</row>
    <row r="57" spans="38:49" ht="15.75">
      <c r="AL57" s="128"/>
      <c r="AM57" s="128"/>
      <c r="AN57" s="128"/>
      <c r="AO57" s="128"/>
      <c r="AP57" s="128"/>
      <c r="AQ57" s="684"/>
      <c r="AR57" s="684"/>
      <c r="AS57" s="684"/>
      <c r="AT57" s="133"/>
      <c r="AU57" s="133"/>
      <c r="AV57" s="133"/>
      <c r="AW57" s="128"/>
    </row>
    <row r="58" spans="38:49" ht="15.75">
      <c r="AL58" s="128"/>
      <c r="AM58" s="128"/>
      <c r="AN58" s="128"/>
      <c r="AO58" s="128"/>
      <c r="AP58" s="128"/>
      <c r="AQ58" s="655"/>
      <c r="AR58" s="655"/>
      <c r="AS58" s="655"/>
      <c r="AT58" s="655"/>
      <c r="AU58" s="128"/>
      <c r="AV58" s="128"/>
      <c r="AW58" s="128"/>
    </row>
    <row r="59" spans="38:49" ht="15.75">
      <c r="AL59" s="128"/>
      <c r="AM59" s="128"/>
      <c r="AN59" s="128"/>
      <c r="AO59" s="128"/>
      <c r="AP59" s="128"/>
      <c r="AQ59" s="684"/>
      <c r="AR59" s="684"/>
      <c r="AS59" s="684"/>
      <c r="AT59" s="684"/>
      <c r="AU59" s="684"/>
      <c r="AV59" s="128"/>
      <c r="AW59" s="128"/>
    </row>
    <row r="60" spans="38:49" ht="15"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  <c r="AV60" s="128"/>
      <c r="AW60" s="128"/>
    </row>
    <row r="61" spans="38:49" ht="15"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</row>
    <row r="62" spans="38:49" ht="15"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  <c r="AV62" s="128"/>
      <c r="AW62" s="128"/>
    </row>
    <row r="63" spans="38:49" ht="15"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  <c r="AV63" s="128"/>
      <c r="AW63" s="128"/>
    </row>
    <row r="64" spans="38:49" ht="15"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  <c r="AV64" s="128"/>
      <c r="AW64" s="128"/>
    </row>
    <row r="65" spans="38:49" ht="15"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</row>
    <row r="66" spans="38:49" ht="15"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  <c r="AV66" s="128"/>
      <c r="AW66" s="128"/>
    </row>
    <row r="67" spans="38:49" ht="15">
      <c r="AL67" s="128"/>
      <c r="AM67" s="128"/>
      <c r="AN67" s="128"/>
      <c r="AO67" s="128"/>
      <c r="AP67" s="128"/>
      <c r="AQ67" s="128"/>
      <c r="AR67" s="128"/>
      <c r="AS67" s="128"/>
      <c r="AT67" s="128"/>
      <c r="AU67" s="128"/>
      <c r="AV67" s="128"/>
      <c r="AW67" s="128"/>
    </row>
    <row r="68" spans="38:49" ht="15"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  <c r="AV68" s="128"/>
      <c r="AW68" s="128"/>
    </row>
    <row r="69" spans="38:49" ht="15"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</row>
    <row r="70" spans="38:49" ht="15"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</row>
    <row r="71" spans="38:49" ht="15"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</row>
    <row r="72" spans="38:49" ht="15">
      <c r="AL72" s="128"/>
      <c r="AM72" s="128"/>
      <c r="AN72" s="128"/>
      <c r="AO72" s="128"/>
      <c r="AP72" s="128"/>
      <c r="AQ72" s="128"/>
      <c r="AR72" s="128"/>
      <c r="AS72" s="128"/>
      <c r="AT72" s="128"/>
      <c r="AU72" s="128"/>
      <c r="AV72" s="128"/>
      <c r="AW72" s="128"/>
    </row>
    <row r="73" spans="38:49" ht="15">
      <c r="AL73" s="128"/>
      <c r="AM73" s="128"/>
      <c r="AN73" s="128"/>
      <c r="AO73" s="128"/>
      <c r="AP73" s="128"/>
      <c r="AQ73" s="128"/>
      <c r="AR73" s="128"/>
      <c r="AS73" s="128"/>
      <c r="AT73" s="128"/>
      <c r="AU73" s="128"/>
      <c r="AV73" s="128"/>
      <c r="AW73" s="128"/>
    </row>
    <row r="74" spans="38:49" ht="15">
      <c r="AL74" s="128"/>
      <c r="AM74" s="128"/>
      <c r="AN74" s="128"/>
      <c r="AO74" s="128"/>
      <c r="AP74" s="128"/>
      <c r="AQ74" s="128"/>
      <c r="AR74" s="128"/>
      <c r="AS74" s="128"/>
      <c r="AT74" s="128"/>
      <c r="AU74" s="128"/>
      <c r="AV74" s="128"/>
      <c r="AW74" s="128"/>
    </row>
  </sheetData>
  <mergeCells count="22">
    <mergeCell ref="J1:K1"/>
    <mergeCell ref="F1:I1"/>
    <mergeCell ref="A4:E4"/>
    <mergeCell ref="E1:E2"/>
    <mergeCell ref="C1:C2"/>
    <mergeCell ref="A1:A2"/>
    <mergeCell ref="B1:B2"/>
    <mergeCell ref="D1:D2"/>
    <mergeCell ref="AQ57:AS57"/>
    <mergeCell ref="AQ58:AT58"/>
    <mergeCell ref="AQ59:AU59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1" topLeftCell="A2" activePane="bottomLeft" state="frozen"/>
      <selection pane="bottomLeft" activeCell="E5" sqref="E5"/>
    </sheetView>
  </sheetViews>
  <sheetFormatPr defaultRowHeight="11.25"/>
  <cols>
    <col min="1" max="1" width="8.140625" style="3" bestFit="1" customWidth="1"/>
    <col min="2" max="2" width="56.85546875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9"/>
      <c r="B1" s="209"/>
      <c r="C1" s="408"/>
      <c r="D1" s="209" t="s">
        <v>322</v>
      </c>
      <c r="E1" s="209" t="s">
        <v>323</v>
      </c>
      <c r="F1" s="209" t="s">
        <v>324</v>
      </c>
      <c r="G1" s="209" t="s">
        <v>325</v>
      </c>
      <c r="H1" s="209" t="s">
        <v>326</v>
      </c>
      <c r="I1" s="209" t="s">
        <v>327</v>
      </c>
      <c r="J1" s="209" t="s">
        <v>328</v>
      </c>
      <c r="K1" s="210" t="s">
        <v>329</v>
      </c>
      <c r="L1" s="209" t="s">
        <v>330</v>
      </c>
      <c r="M1" s="209" t="s">
        <v>95</v>
      </c>
      <c r="N1" s="209" t="s">
        <v>331</v>
      </c>
      <c r="O1" s="209" t="s">
        <v>326</v>
      </c>
      <c r="P1" s="211" t="s">
        <v>29</v>
      </c>
      <c r="Q1" s="440" t="s">
        <v>332</v>
      </c>
      <c r="R1" s="441"/>
      <c r="S1" s="442"/>
      <c r="T1" s="390"/>
      <c r="U1" s="448" t="s">
        <v>417</v>
      </c>
      <c r="V1" s="449"/>
      <c r="W1" s="449"/>
      <c r="X1" s="443" t="s">
        <v>333</v>
      </c>
      <c r="Y1" s="443"/>
      <c r="Z1" s="443"/>
      <c r="AA1" s="443"/>
      <c r="AB1" s="444"/>
    </row>
    <row r="2" spans="1:28">
      <c r="A2" s="212" t="str">
        <f>'1-συμβολαια'!A3</f>
        <v>???</v>
      </c>
      <c r="B2" s="76" t="str">
        <f>'1-συμβολαια'!C3</f>
        <v>χρήσης ΚΑΝΟΝΙΣΜΟΣ</v>
      </c>
      <c r="C2" s="212">
        <f>'1-συμβολαια'!D3</f>
        <v>0</v>
      </c>
      <c r="D2" s="76">
        <v>100</v>
      </c>
      <c r="E2" s="76">
        <v>720</v>
      </c>
      <c r="F2" s="76"/>
      <c r="G2" s="76">
        <v>1200</v>
      </c>
      <c r="H2" s="76"/>
      <c r="I2" s="76"/>
      <c r="J2" s="76"/>
      <c r="K2" s="76">
        <f t="shared" ref="K2" si="0">SUM(D2:I2)</f>
        <v>2020</v>
      </c>
      <c r="L2" s="76"/>
      <c r="M2" s="76"/>
      <c r="N2" s="76"/>
      <c r="O2" s="76"/>
      <c r="P2" s="76"/>
      <c r="Q2" s="76"/>
      <c r="R2" s="76"/>
      <c r="S2" s="76"/>
      <c r="T2" s="391"/>
      <c r="U2" s="76"/>
      <c r="V2" s="76"/>
      <c r="W2" s="76"/>
      <c r="X2" s="76"/>
      <c r="Y2" s="76"/>
      <c r="Z2" s="76"/>
      <c r="AA2" s="76"/>
      <c r="AB2" s="76"/>
    </row>
    <row r="3" spans="1:28">
      <c r="A3" s="445" t="str">
        <f>'1-συμβολαια'!A4</f>
        <v>σύνολο</v>
      </c>
      <c r="B3" s="446"/>
      <c r="C3" s="447"/>
      <c r="D3" s="76">
        <f t="shared" ref="D3:K3" si="1">SUM(D2:D2)</f>
        <v>100</v>
      </c>
      <c r="E3" s="76">
        <f t="shared" si="1"/>
        <v>720</v>
      </c>
      <c r="F3" s="76">
        <f t="shared" si="1"/>
        <v>0</v>
      </c>
      <c r="G3" s="76">
        <f t="shared" si="1"/>
        <v>1200</v>
      </c>
      <c r="H3" s="76">
        <f t="shared" si="1"/>
        <v>0</v>
      </c>
      <c r="I3" s="76">
        <f t="shared" si="1"/>
        <v>0</v>
      </c>
      <c r="J3" s="76">
        <f t="shared" si="1"/>
        <v>0</v>
      </c>
      <c r="K3" s="76">
        <f t="shared" si="1"/>
        <v>2020</v>
      </c>
    </row>
    <row r="4" spans="1:28">
      <c r="I4" s="3" t="s">
        <v>419</v>
      </c>
      <c r="J4" s="2">
        <f>J3/340.75</f>
        <v>0</v>
      </c>
    </row>
    <row r="5" spans="1:28">
      <c r="C5" s="7" t="s">
        <v>418</v>
      </c>
      <c r="I5" s="5" t="s">
        <v>386</v>
      </c>
    </row>
    <row r="6" spans="1:28">
      <c r="I6" s="3" t="s">
        <v>419</v>
      </c>
      <c r="J6" s="2">
        <f>J5/340.75</f>
        <v>0</v>
      </c>
    </row>
    <row r="7" spans="1:28">
      <c r="H7" s="173" t="s">
        <v>387</v>
      </c>
    </row>
    <row r="8" spans="1:28">
      <c r="I8" s="3" t="s">
        <v>419</v>
      </c>
      <c r="J8" s="2">
        <f>J7/340.75</f>
        <v>0</v>
      </c>
    </row>
    <row r="9" spans="1:28">
      <c r="E9" s="120" t="s">
        <v>499</v>
      </c>
      <c r="J9" s="2"/>
    </row>
    <row r="10" spans="1:28">
      <c r="E10" s="6"/>
      <c r="I10" s="3" t="s">
        <v>419</v>
      </c>
      <c r="J10" s="2">
        <f>J9/340.75</f>
        <v>0</v>
      </c>
    </row>
    <row r="11" spans="1:28">
      <c r="D11" s="3">
        <v>600</v>
      </c>
    </row>
    <row r="12" spans="1:28">
      <c r="D12" s="3">
        <f>D11*20%</f>
        <v>120</v>
      </c>
    </row>
    <row r="13" spans="1:28">
      <c r="C13" s="54"/>
      <c r="D13" s="5">
        <f>SUM(D11:D12)</f>
        <v>720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8">
      <c r="C14" s="5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409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3:17">
      <c r="C17" s="410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5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D19" s="5"/>
    </row>
    <row r="20" spans="3:17">
      <c r="D20" s="5"/>
      <c r="L20" s="327"/>
      <c r="M20" s="7"/>
      <c r="N20" s="7"/>
      <c r="O20" s="7"/>
      <c r="P20" s="7"/>
      <c r="Q20" s="7"/>
    </row>
    <row r="21" spans="3:17">
      <c r="D21" s="5"/>
      <c r="L21" s="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242"/>
    </row>
    <row r="25" spans="3:17">
      <c r="D25" s="5"/>
      <c r="L25" s="2"/>
      <c r="M25" s="7"/>
      <c r="N25" s="7"/>
      <c r="O25" s="7"/>
      <c r="P25" s="7"/>
      <c r="Q25" s="242"/>
    </row>
    <row r="26" spans="3:17">
      <c r="D26" s="5"/>
      <c r="L26" s="327"/>
      <c r="M26" s="7"/>
      <c r="N26" s="7"/>
      <c r="O26" s="7"/>
      <c r="P26" s="7"/>
      <c r="Q26" s="7"/>
    </row>
    <row r="27" spans="3:17">
      <c r="L27" s="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327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2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8.140625" style="7" bestFit="1" customWidth="1"/>
    <col min="2" max="2" width="46.42578125" style="92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1" customWidth="1"/>
    <col min="17" max="23" width="8" style="81" customWidth="1"/>
    <col min="24" max="24" width="13.140625" style="81" bestFit="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0" t="s">
        <v>1</v>
      </c>
      <c r="B1" s="462" t="s">
        <v>0</v>
      </c>
      <c r="C1" s="464" t="s">
        <v>7</v>
      </c>
      <c r="D1" s="458" t="s">
        <v>542</v>
      </c>
      <c r="E1" s="459"/>
      <c r="F1" s="459"/>
      <c r="G1" s="459"/>
      <c r="H1" s="459"/>
      <c r="I1" s="459"/>
      <c r="J1" s="459"/>
      <c r="K1" s="459"/>
      <c r="L1" s="459"/>
      <c r="M1" s="466" t="s">
        <v>93</v>
      </c>
      <c r="N1" s="467"/>
      <c r="O1" s="468" t="s">
        <v>259</v>
      </c>
      <c r="P1" s="450" t="s">
        <v>85</v>
      </c>
      <c r="Q1" s="451"/>
      <c r="R1" s="451"/>
      <c r="S1" s="451"/>
      <c r="T1" s="451"/>
      <c r="U1" s="451"/>
      <c r="V1" s="451"/>
      <c r="W1" s="451"/>
      <c r="X1" s="451"/>
      <c r="Y1" s="451"/>
      <c r="Z1" s="452"/>
    </row>
    <row r="2" spans="1:26" s="10" customFormat="1" ht="24" customHeight="1" thickBot="1">
      <c r="A2" s="461"/>
      <c r="B2" s="463"/>
      <c r="C2" s="465"/>
      <c r="D2" s="56" t="s">
        <v>79</v>
      </c>
      <c r="E2" s="56" t="s">
        <v>80</v>
      </c>
      <c r="F2" s="56" t="s">
        <v>374</v>
      </c>
      <c r="G2" s="56" t="s">
        <v>375</v>
      </c>
      <c r="H2" s="56" t="s">
        <v>23</v>
      </c>
      <c r="I2" s="232" t="s">
        <v>364</v>
      </c>
      <c r="J2" s="232" t="s">
        <v>365</v>
      </c>
      <c r="K2" s="232" t="s">
        <v>388</v>
      </c>
      <c r="L2" s="233" t="s">
        <v>367</v>
      </c>
      <c r="M2" s="237" t="s">
        <v>389</v>
      </c>
      <c r="N2" s="236" t="s">
        <v>390</v>
      </c>
      <c r="O2" s="469"/>
      <c r="P2" s="453"/>
      <c r="Q2" s="454"/>
      <c r="R2" s="454"/>
      <c r="S2" s="454"/>
      <c r="T2" s="454"/>
      <c r="U2" s="454"/>
      <c r="V2" s="454"/>
      <c r="W2" s="454"/>
      <c r="X2" s="454"/>
      <c r="Y2" s="454"/>
      <c r="Z2" s="455"/>
    </row>
    <row r="3" spans="1:26" s="5" customFormat="1">
      <c r="A3" s="358" t="str">
        <f>'1-συμβολαια'!A3</f>
        <v>???</v>
      </c>
      <c r="B3" s="318" t="str">
        <f>'1-συμβολαια'!C3</f>
        <v>χρήσης ΚΑΝΟΝΙΣΜΟΣ</v>
      </c>
      <c r="C3" s="319">
        <f>'1-συμβολαια'!D3</f>
        <v>0</v>
      </c>
      <c r="D3" s="316">
        <v>3000</v>
      </c>
      <c r="E3" s="316"/>
      <c r="F3" s="316"/>
      <c r="G3" s="316"/>
      <c r="H3" s="316">
        <f t="shared" ref="H3" si="0">D3+E3+F3+G3</f>
        <v>3000</v>
      </c>
      <c r="I3" s="293">
        <f t="shared" ref="I3" si="1">(F3+G3)*9%</f>
        <v>0</v>
      </c>
      <c r="J3" s="293">
        <f t="shared" ref="J3" si="2">(D3+E3)*5%</f>
        <v>150</v>
      </c>
      <c r="K3" s="293">
        <f t="shared" ref="K3" si="3">H3*5%</f>
        <v>150</v>
      </c>
      <c r="L3" s="319">
        <f t="shared" ref="L3" si="4">H3*1%</f>
        <v>30</v>
      </c>
      <c r="M3" s="319">
        <f t="shared" ref="M3" si="5">H3-O3</f>
        <v>2670</v>
      </c>
      <c r="N3" s="319">
        <f t="shared" ref="N3" si="6">D3+E3</f>
        <v>3000</v>
      </c>
      <c r="O3" s="319">
        <f t="shared" ref="O3" si="7">I3+J3+K3+L3</f>
        <v>330</v>
      </c>
      <c r="P3" s="320" t="s">
        <v>410</v>
      </c>
      <c r="Q3" s="320" t="s">
        <v>411</v>
      </c>
      <c r="R3" s="320" t="s">
        <v>412</v>
      </c>
      <c r="S3" s="320" t="s">
        <v>413</v>
      </c>
      <c r="T3" s="320" t="s">
        <v>414</v>
      </c>
      <c r="U3" s="320" t="s">
        <v>415</v>
      </c>
      <c r="V3" s="320" t="s">
        <v>416</v>
      </c>
      <c r="W3" s="296"/>
      <c r="X3" s="296"/>
      <c r="Y3" s="296"/>
      <c r="Z3" s="296"/>
    </row>
    <row r="4" spans="1:26">
      <c r="A4" s="430" t="s">
        <v>56</v>
      </c>
      <c r="B4" s="431"/>
      <c r="C4" s="431"/>
      <c r="D4" s="166">
        <f t="shared" ref="D4:O4" si="8">SUM(D3:D3)</f>
        <v>3000</v>
      </c>
      <c r="E4" s="166">
        <f t="shared" si="8"/>
        <v>0</v>
      </c>
      <c r="F4" s="166">
        <f t="shared" si="8"/>
        <v>0</v>
      </c>
      <c r="G4" s="166">
        <f t="shared" si="8"/>
        <v>0</v>
      </c>
      <c r="H4" s="166">
        <f t="shared" si="8"/>
        <v>3000</v>
      </c>
      <c r="I4" s="166">
        <f t="shared" si="8"/>
        <v>0</v>
      </c>
      <c r="J4" s="166">
        <f t="shared" si="8"/>
        <v>150</v>
      </c>
      <c r="K4" s="166">
        <f t="shared" si="8"/>
        <v>150</v>
      </c>
      <c r="L4" s="166">
        <f t="shared" si="8"/>
        <v>30</v>
      </c>
      <c r="M4" s="166">
        <f t="shared" si="8"/>
        <v>2670</v>
      </c>
      <c r="N4" s="166">
        <f t="shared" si="8"/>
        <v>3000</v>
      </c>
      <c r="O4" s="166">
        <f t="shared" si="8"/>
        <v>330</v>
      </c>
    </row>
    <row r="5" spans="1:26">
      <c r="I5" s="7" t="s">
        <v>401</v>
      </c>
      <c r="J5" s="242">
        <v>50</v>
      </c>
      <c r="K5" s="242">
        <v>10</v>
      </c>
      <c r="L5" s="7" t="s">
        <v>79</v>
      </c>
      <c r="P5" s="171" t="s">
        <v>391</v>
      </c>
      <c r="Q5" s="136"/>
      <c r="R5" s="136"/>
      <c r="S5" s="136"/>
      <c r="T5" s="136"/>
      <c r="U5" s="136"/>
      <c r="V5" s="136"/>
      <c r="W5" s="136"/>
      <c r="X5" s="136"/>
      <c r="Y5" s="136"/>
    </row>
    <row r="6" spans="1:26">
      <c r="K6" s="242">
        <v>50</v>
      </c>
      <c r="L6" s="7" t="s">
        <v>402</v>
      </c>
      <c r="P6" s="146"/>
      <c r="Q6" s="171" t="s">
        <v>392</v>
      </c>
      <c r="R6" s="136"/>
      <c r="S6" s="136"/>
      <c r="T6" s="136"/>
      <c r="U6" s="136"/>
      <c r="V6" s="136"/>
      <c r="W6" s="136"/>
      <c r="X6" s="136"/>
      <c r="Y6" s="146"/>
    </row>
    <row r="7" spans="1:26">
      <c r="P7" s="146"/>
      <c r="Q7" s="146"/>
      <c r="R7" s="136" t="s">
        <v>393</v>
      </c>
      <c r="S7" s="146"/>
      <c r="T7" s="146"/>
      <c r="U7" s="146"/>
      <c r="V7" s="146"/>
      <c r="W7" s="146"/>
      <c r="X7" s="146"/>
      <c r="Y7" s="146"/>
    </row>
    <row r="8" spans="1:26">
      <c r="P8" s="146"/>
      <c r="Q8" s="146"/>
      <c r="R8" s="146"/>
      <c r="S8" s="171" t="s">
        <v>394</v>
      </c>
      <c r="T8" s="146"/>
      <c r="U8" s="146"/>
      <c r="V8" s="146"/>
      <c r="W8" s="146"/>
      <c r="X8" s="146"/>
      <c r="Y8" s="146"/>
    </row>
    <row r="9" spans="1:26">
      <c r="P9" s="146"/>
      <c r="Q9" s="146"/>
      <c r="R9" s="146"/>
      <c r="S9" s="146"/>
      <c r="T9" s="136" t="s">
        <v>395</v>
      </c>
      <c r="U9" s="146"/>
      <c r="V9" s="146"/>
      <c r="W9" s="146"/>
      <c r="X9" s="146"/>
      <c r="Y9" s="146"/>
    </row>
    <row r="10" spans="1:26">
      <c r="P10" s="146"/>
      <c r="Q10" s="146"/>
      <c r="R10" s="136"/>
      <c r="S10" s="136"/>
      <c r="T10" s="146"/>
      <c r="U10" s="171" t="s">
        <v>396</v>
      </c>
      <c r="V10" s="146"/>
      <c r="W10" s="136"/>
      <c r="X10" s="136"/>
      <c r="Y10" s="136"/>
      <c r="Z10" s="136"/>
    </row>
    <row r="11" spans="1:26">
      <c r="P11" s="146"/>
      <c r="Q11" s="146"/>
      <c r="R11" s="136"/>
      <c r="S11" s="136"/>
      <c r="T11" s="146"/>
      <c r="U11" s="146"/>
      <c r="V11" s="136" t="s">
        <v>397</v>
      </c>
      <c r="W11" s="136"/>
      <c r="X11" s="136"/>
      <c r="Y11" s="136"/>
      <c r="Z11" s="146"/>
    </row>
    <row r="12" spans="1:26">
      <c r="P12" s="146"/>
      <c r="Q12" s="146"/>
      <c r="R12" s="146"/>
      <c r="S12" s="136"/>
      <c r="T12" s="146"/>
      <c r="U12" s="146"/>
      <c r="V12" s="146"/>
      <c r="W12" s="146"/>
      <c r="X12" s="146"/>
      <c r="Y12" s="146"/>
      <c r="Z12" s="146"/>
    </row>
    <row r="13" spans="1:26" ht="15.75">
      <c r="B13" s="456" t="s">
        <v>536</v>
      </c>
      <c r="C13" s="456"/>
      <c r="D13" s="456"/>
      <c r="E13" s="456"/>
      <c r="F13" s="456"/>
      <c r="G13" s="456"/>
      <c r="H13" s="456"/>
      <c r="I13" s="456"/>
      <c r="J13" s="456"/>
      <c r="K13" s="456"/>
      <c r="L13" s="456"/>
      <c r="M13" s="456"/>
      <c r="N13" s="456"/>
      <c r="O13" s="456"/>
      <c r="P13" s="456"/>
    </row>
    <row r="14" spans="1:26" ht="15.75">
      <c r="C14" s="471" t="s">
        <v>537</v>
      </c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57"/>
      <c r="O14" s="243">
        <v>50</v>
      </c>
      <c r="P14" s="244"/>
      <c r="Q14" s="5" t="s">
        <v>403</v>
      </c>
      <c r="R14" s="3"/>
      <c r="S14" s="243"/>
    </row>
    <row r="15" spans="1:26" ht="15.75">
      <c r="C15" s="238"/>
      <c r="D15" s="470" t="s">
        <v>538</v>
      </c>
      <c r="E15" s="470"/>
      <c r="F15" s="470"/>
      <c r="G15" s="470"/>
      <c r="H15" s="470"/>
      <c r="I15" s="470"/>
      <c r="J15" s="470"/>
      <c r="K15" s="470"/>
      <c r="L15" s="470"/>
      <c r="M15" s="57"/>
      <c r="N15" s="57"/>
      <c r="O15" s="174">
        <v>150</v>
      </c>
      <c r="P15" s="407" t="s">
        <v>531</v>
      </c>
      <c r="Q15" s="404" t="s">
        <v>404</v>
      </c>
      <c r="R15" s="3"/>
      <c r="S15" s="174"/>
    </row>
    <row r="16" spans="1:26" ht="15">
      <c r="L16" s="234"/>
      <c r="M16" s="234"/>
      <c r="N16" s="234"/>
      <c r="O16" s="7"/>
      <c r="P16" s="404">
        <v>250</v>
      </c>
      <c r="Q16" s="404" t="s">
        <v>133</v>
      </c>
      <c r="R16" s="3"/>
      <c r="S16" s="5"/>
    </row>
    <row r="17" spans="2:24" ht="15">
      <c r="C17" s="457" t="s">
        <v>61</v>
      </c>
      <c r="D17" s="457"/>
      <c r="E17" s="457"/>
      <c r="F17" s="457"/>
      <c r="G17" s="457"/>
      <c r="H17" s="457"/>
      <c r="L17" s="7"/>
      <c r="M17" s="235"/>
      <c r="N17" s="235"/>
      <c r="O17" s="7"/>
      <c r="P17" s="404">
        <v>500</v>
      </c>
      <c r="Q17" s="404" t="s">
        <v>405</v>
      </c>
      <c r="R17" s="3"/>
      <c r="S17" s="3"/>
    </row>
    <row r="18" spans="2:24" ht="15">
      <c r="H18" s="3"/>
      <c r="J18" s="3"/>
      <c r="K18" s="3"/>
      <c r="L18" s="234"/>
      <c r="M18" s="234"/>
      <c r="N18" s="234"/>
      <c r="O18" s="7"/>
      <c r="P18" s="405">
        <v>1260</v>
      </c>
      <c r="Q18" s="404" t="s">
        <v>406</v>
      </c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35"/>
      <c r="M19" s="235"/>
      <c r="N19" s="235"/>
      <c r="O19" s="7"/>
      <c r="P19" s="17"/>
      <c r="Q19" s="17"/>
      <c r="R19" s="5"/>
      <c r="S19" s="5"/>
      <c r="U19" s="3"/>
      <c r="V19" s="3"/>
      <c r="W19" s="3"/>
      <c r="X19" s="3"/>
    </row>
    <row r="20" spans="2:24" ht="12.75">
      <c r="B20" s="239" t="s">
        <v>398</v>
      </c>
      <c r="H20" s="3"/>
      <c r="J20" s="3"/>
      <c r="K20" s="3"/>
      <c r="O20" s="7"/>
      <c r="P20" s="5" t="s">
        <v>529</v>
      </c>
      <c r="Q20" s="5"/>
      <c r="R20" s="5" t="s">
        <v>133</v>
      </c>
      <c r="S20" s="5"/>
      <c r="U20" s="3"/>
      <c r="V20" s="3"/>
      <c r="W20" s="3"/>
      <c r="X20" s="3"/>
    </row>
    <row r="21" spans="2:24" ht="12.75">
      <c r="B21" s="240" t="s">
        <v>399</v>
      </c>
      <c r="H21" s="54"/>
      <c r="J21" s="54"/>
      <c r="K21" s="54"/>
      <c r="O21" s="7"/>
      <c r="P21" s="5" t="s">
        <v>530</v>
      </c>
      <c r="Q21" s="5"/>
      <c r="R21" s="5" t="s">
        <v>134</v>
      </c>
      <c r="S21" s="5"/>
    </row>
    <row r="22" spans="2:24" ht="15.75">
      <c r="B22" s="241" t="s">
        <v>400</v>
      </c>
      <c r="H22" s="54"/>
      <c r="I22" s="54"/>
      <c r="J22" s="54"/>
      <c r="K22" s="54"/>
      <c r="O22" s="7"/>
      <c r="P22" s="5" t="s">
        <v>407</v>
      </c>
      <c r="Q22" s="5"/>
      <c r="R22" s="5" t="s">
        <v>135</v>
      </c>
      <c r="S22" s="5"/>
    </row>
    <row r="23" spans="2:24" ht="15">
      <c r="B23" s="93"/>
      <c r="C23" s="4"/>
      <c r="D23" s="54"/>
      <c r="E23" s="4"/>
      <c r="F23" s="4"/>
      <c r="G23" s="4"/>
      <c r="H23" s="54"/>
      <c r="I23" s="54"/>
      <c r="J23" s="54"/>
      <c r="K23" s="54"/>
      <c r="O23" s="7"/>
      <c r="P23" s="406">
        <v>750</v>
      </c>
      <c r="Q23" s="404"/>
      <c r="R23" s="5" t="s">
        <v>408</v>
      </c>
      <c r="S23" s="5"/>
    </row>
    <row r="24" spans="2:24" ht="15">
      <c r="B24" s="93"/>
      <c r="C24" s="4"/>
      <c r="D24" s="54"/>
      <c r="E24" s="4"/>
      <c r="F24" s="4"/>
      <c r="G24" s="4"/>
      <c r="H24" s="54"/>
      <c r="I24" s="54"/>
      <c r="J24" s="54"/>
      <c r="K24" s="54"/>
      <c r="O24" s="7"/>
      <c r="P24" s="406">
        <v>1000</v>
      </c>
      <c r="Q24" s="404"/>
      <c r="R24" s="3" t="s">
        <v>409</v>
      </c>
      <c r="S24" s="3"/>
    </row>
    <row r="25" spans="2:24" ht="15">
      <c r="B25" s="93"/>
      <c r="C25" s="4"/>
      <c r="D25" s="54"/>
      <c r="E25" s="4"/>
      <c r="F25" s="4"/>
      <c r="G25" s="4"/>
      <c r="H25" s="54"/>
      <c r="I25" s="54"/>
      <c r="J25" s="54"/>
      <c r="K25" s="54"/>
      <c r="O25" s="174"/>
      <c r="P25" s="245"/>
      <c r="Q25" s="245"/>
      <c r="R25" s="3"/>
      <c r="S25" s="174"/>
    </row>
    <row r="26" spans="2:24">
      <c r="B26" s="93"/>
      <c r="C26" s="4"/>
      <c r="D26" s="54"/>
      <c r="E26" s="4"/>
      <c r="F26" s="4"/>
      <c r="G26" s="4"/>
      <c r="H26" s="54"/>
      <c r="I26" s="54"/>
      <c r="J26" s="54"/>
      <c r="K26" s="54"/>
      <c r="O26" s="7"/>
      <c r="P26" s="5"/>
      <c r="Q26" s="5"/>
      <c r="R26" s="5"/>
      <c r="S26" s="5"/>
    </row>
    <row r="27" spans="2:24">
      <c r="C27" s="327"/>
      <c r="E27" s="7"/>
      <c r="F27" s="7"/>
      <c r="G27" s="7"/>
      <c r="K27" s="327"/>
      <c r="L27" s="7"/>
      <c r="M27" s="7"/>
      <c r="N27" s="7"/>
      <c r="O27" s="7"/>
      <c r="P27" s="7"/>
      <c r="Q27" s="5"/>
      <c r="R27" s="5"/>
      <c r="S27" s="5"/>
    </row>
    <row r="28" spans="2:24">
      <c r="C28" s="327"/>
      <c r="E28" s="7"/>
      <c r="F28" s="7"/>
      <c r="G28" s="7"/>
      <c r="K28" s="2"/>
      <c r="L28" s="7"/>
      <c r="M28" s="7"/>
      <c r="N28" s="7"/>
      <c r="O28" s="7"/>
      <c r="P28" s="7"/>
      <c r="Q28" s="5"/>
      <c r="R28" s="5"/>
      <c r="S28" s="5"/>
    </row>
    <row r="29" spans="2:24">
      <c r="C29" s="327"/>
      <c r="E29" s="7"/>
      <c r="F29" s="7"/>
      <c r="G29" s="7"/>
      <c r="K29" s="2"/>
      <c r="L29" s="7"/>
      <c r="M29" s="7"/>
      <c r="N29" s="7"/>
      <c r="O29" s="7"/>
      <c r="P29" s="7"/>
    </row>
    <row r="30" spans="2:24">
      <c r="C30" s="327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27"/>
      <c r="E31" s="7"/>
      <c r="F31" s="7"/>
      <c r="G31" s="7"/>
      <c r="K31" s="2"/>
      <c r="L31" s="7"/>
      <c r="M31" s="7"/>
      <c r="N31" s="7"/>
      <c r="O31" s="7"/>
      <c r="P31" s="242"/>
    </row>
    <row r="32" spans="2:24">
      <c r="C32" s="327"/>
      <c r="E32" s="7"/>
      <c r="F32" s="7"/>
      <c r="G32" s="7"/>
      <c r="K32" s="2"/>
      <c r="L32" s="7"/>
      <c r="M32" s="7"/>
      <c r="N32" s="7"/>
      <c r="O32" s="7"/>
      <c r="P32" s="242"/>
    </row>
    <row r="33" spans="3:16">
      <c r="C33" s="327"/>
      <c r="E33" s="7"/>
      <c r="F33" s="7"/>
      <c r="G33" s="7"/>
      <c r="K33" s="327"/>
      <c r="L33" s="7"/>
      <c r="M33" s="7"/>
      <c r="N33" s="7"/>
      <c r="O33" s="7"/>
      <c r="P33" s="7"/>
    </row>
    <row r="34" spans="3:16">
      <c r="C34" s="327"/>
      <c r="E34" s="7"/>
      <c r="F34" s="7"/>
      <c r="G34" s="7"/>
      <c r="K34" s="2"/>
      <c r="L34" s="7"/>
      <c r="M34" s="7"/>
      <c r="N34" s="7"/>
      <c r="O34" s="7"/>
      <c r="P34" s="7"/>
    </row>
    <row r="35" spans="3:16">
      <c r="C35" s="327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27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27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7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7"/>
      <c r="E39" s="7"/>
      <c r="F39" s="7"/>
      <c r="G39" s="7"/>
      <c r="K39" s="327"/>
      <c r="L39" s="7"/>
      <c r="M39" s="7"/>
      <c r="N39" s="7"/>
      <c r="O39" s="7"/>
      <c r="P39" s="7"/>
    </row>
    <row r="40" spans="3:16">
      <c r="C40" s="327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27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H42" s="2"/>
      <c r="K42" s="2"/>
      <c r="M42" s="7"/>
      <c r="N42" s="7"/>
      <c r="O42" s="7"/>
      <c r="P42" s="7"/>
    </row>
    <row r="43" spans="3:16">
      <c r="H43" s="2"/>
      <c r="I43" s="2"/>
      <c r="L43" s="7"/>
      <c r="M43" s="7"/>
    </row>
    <row r="44" spans="3:16">
      <c r="H44" s="2"/>
      <c r="I44" s="2"/>
      <c r="L44" s="7"/>
      <c r="M44" s="7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B45" sqref="B45"/>
    </sheetView>
  </sheetViews>
  <sheetFormatPr defaultRowHeight="11.25"/>
  <cols>
    <col min="1" max="1" width="11.5703125" style="3" bestFit="1" customWidth="1"/>
    <col min="2" max="2" width="48.42578125" style="90" customWidth="1"/>
    <col min="3" max="3" width="14.42578125" style="7" customWidth="1"/>
    <col min="4" max="5" width="7.140625" style="7" bestFit="1" customWidth="1"/>
    <col min="6" max="6" width="11.5703125" style="2" bestFit="1" customWidth="1"/>
    <col min="7" max="7" width="13.5703125" style="2" bestFit="1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1" t="s">
        <v>1</v>
      </c>
      <c r="B1" s="487" t="s">
        <v>0</v>
      </c>
      <c r="C1" s="489" t="s">
        <v>86</v>
      </c>
      <c r="D1" s="483" t="s">
        <v>3</v>
      </c>
      <c r="E1" s="484"/>
      <c r="F1" s="485" t="s">
        <v>543</v>
      </c>
      <c r="G1" s="486"/>
      <c r="H1" s="472" t="s">
        <v>29</v>
      </c>
      <c r="I1" s="473"/>
      <c r="J1" s="473"/>
      <c r="K1" s="473"/>
      <c r="L1" s="473"/>
      <c r="M1" s="473"/>
      <c r="N1" s="474"/>
    </row>
    <row r="2" spans="1:14" s="8" customFormat="1" ht="23.25" customHeight="1" thickBot="1">
      <c r="A2" s="482"/>
      <c r="B2" s="488"/>
      <c r="C2" s="490"/>
      <c r="D2" s="44"/>
      <c r="E2" s="55" t="s">
        <v>533</v>
      </c>
      <c r="F2" s="385">
        <v>1000</v>
      </c>
      <c r="G2" s="103" t="s">
        <v>528</v>
      </c>
      <c r="H2" s="475"/>
      <c r="I2" s="476"/>
      <c r="J2" s="476"/>
      <c r="K2" s="476"/>
      <c r="L2" s="476"/>
      <c r="M2" s="476"/>
      <c r="N2" s="477"/>
    </row>
    <row r="3" spans="1:14" s="145" customFormat="1" ht="15">
      <c r="A3" s="359" t="str">
        <f>'1-συμβολαια'!A3</f>
        <v>???</v>
      </c>
      <c r="B3" s="321" t="str">
        <f>'1-συμβολαια'!C3</f>
        <v>χρήσης ΚΑΝΟΝΙΣΜΟΣ</v>
      </c>
      <c r="C3" s="325">
        <f>'1-συμβολαια'!D3</f>
        <v>0</v>
      </c>
      <c r="D3" s="322">
        <v>54</v>
      </c>
      <c r="E3" s="418"/>
      <c r="F3" s="323">
        <f>D3*600</f>
        <v>32400</v>
      </c>
      <c r="G3" s="419"/>
      <c r="H3" s="320" t="s">
        <v>232</v>
      </c>
      <c r="I3" s="320" t="s">
        <v>136</v>
      </c>
      <c r="J3" s="320" t="s">
        <v>233</v>
      </c>
      <c r="K3" s="324"/>
      <c r="L3" s="324"/>
      <c r="M3" s="324"/>
      <c r="N3" s="324"/>
    </row>
    <row r="4" spans="1:14" ht="15.75">
      <c r="A4" s="478" t="s">
        <v>60</v>
      </c>
      <c r="B4" s="479"/>
      <c r="C4" s="479"/>
      <c r="D4" s="479"/>
      <c r="E4" s="480"/>
      <c r="F4" s="329">
        <f>SUM(F3:F3)</f>
        <v>32400</v>
      </c>
      <c r="G4" s="329">
        <f>SUM(G3:G3)</f>
        <v>0</v>
      </c>
    </row>
    <row r="5" spans="1:14" ht="15.75">
      <c r="H5" s="148" t="s">
        <v>145</v>
      </c>
      <c r="I5" s="149"/>
      <c r="J5" s="149"/>
      <c r="K5" s="149"/>
      <c r="L5" s="149"/>
      <c r="M5" s="149"/>
    </row>
    <row r="6" spans="1:14" ht="15.75">
      <c r="I6" s="149" t="s">
        <v>146</v>
      </c>
      <c r="J6" s="149"/>
      <c r="K6" s="149"/>
      <c r="L6" s="149"/>
      <c r="M6" s="86"/>
    </row>
    <row r="7" spans="1:14" ht="15.75">
      <c r="J7" s="148" t="s">
        <v>147</v>
      </c>
    </row>
    <row r="8" spans="1:14">
      <c r="A8" s="2"/>
    </row>
    <row r="9" spans="1:14" ht="15.75">
      <c r="B9" s="379" t="s">
        <v>539</v>
      </c>
    </row>
    <row r="10" spans="1:14" ht="15.75">
      <c r="B10" s="379" t="s">
        <v>550</v>
      </c>
    </row>
    <row r="11" spans="1:14" ht="15.75">
      <c r="B11" s="3"/>
      <c r="C11" s="247" t="s">
        <v>61</v>
      </c>
      <c r="D11" s="3"/>
      <c r="H11" s="2"/>
      <c r="I11" s="2"/>
      <c r="J11" s="2"/>
    </row>
    <row r="13" spans="1:14">
      <c r="B13" s="139"/>
    </row>
    <row r="14" spans="1:14">
      <c r="B14" s="140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2"/>
  <sheetViews>
    <sheetView workbookViewId="0">
      <pane ySplit="2" topLeftCell="A3" activePane="bottomLeft" state="frozen"/>
      <selection pane="bottomLeft" activeCell="D3" sqref="D3"/>
    </sheetView>
  </sheetViews>
  <sheetFormatPr defaultRowHeight="11.25"/>
  <cols>
    <col min="1" max="1" width="8.140625" style="7" bestFit="1" customWidth="1"/>
    <col min="2" max="2" width="16.42578125" style="92" bestFit="1" customWidth="1"/>
    <col min="3" max="3" width="7.28515625" style="7" bestFit="1" customWidth="1"/>
    <col min="4" max="4" width="34.85546875" style="7" bestFit="1" customWidth="1"/>
    <col min="5" max="5" width="11.1406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9.5703125" style="7" bestFit="1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2" t="s">
        <v>1</v>
      </c>
      <c r="B1" s="497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87</v>
      </c>
      <c r="P1" s="501" t="s">
        <v>234</v>
      </c>
      <c r="Q1" s="491" t="s">
        <v>29</v>
      </c>
      <c r="R1" s="492"/>
      <c r="S1" s="492"/>
      <c r="T1" s="492"/>
      <c r="U1" s="493"/>
    </row>
    <row r="2" spans="1:24" ht="24" customHeight="1" thickBot="1">
      <c r="A2" s="433"/>
      <c r="B2" s="498"/>
      <c r="C2" s="357" t="s">
        <v>47</v>
      </c>
      <c r="D2" s="357" t="s">
        <v>48</v>
      </c>
      <c r="E2" s="357" t="s">
        <v>49</v>
      </c>
      <c r="F2" s="357" t="s">
        <v>50</v>
      </c>
      <c r="G2" s="35" t="s">
        <v>51</v>
      </c>
      <c r="H2" s="357" t="s">
        <v>47</v>
      </c>
      <c r="I2" s="357" t="s">
        <v>48</v>
      </c>
      <c r="J2" s="357" t="s">
        <v>49</v>
      </c>
      <c r="K2" s="357" t="s">
        <v>50</v>
      </c>
      <c r="L2" s="357" t="s">
        <v>51</v>
      </c>
      <c r="M2" s="357" t="s">
        <v>52</v>
      </c>
      <c r="N2" s="36" t="s">
        <v>53</v>
      </c>
      <c r="O2" s="504"/>
      <c r="P2" s="502"/>
      <c r="Q2" s="494"/>
      <c r="R2" s="495"/>
      <c r="S2" s="495"/>
      <c r="T2" s="495"/>
      <c r="U2" s="496"/>
    </row>
    <row r="3" spans="1:24" s="5" customFormat="1">
      <c r="A3" s="358" t="str">
        <f>'1-συμβολαια'!A3</f>
        <v>???</v>
      </c>
      <c r="B3" s="318" t="str">
        <f>'1-συμβολαια'!C3</f>
        <v>χρήσης ΚΑΝΟΝΙΣΜΟΣ</v>
      </c>
      <c r="C3" s="297">
        <v>63</v>
      </c>
      <c r="D3" s="297" t="s">
        <v>545</v>
      </c>
      <c r="E3" s="297"/>
      <c r="F3" s="297"/>
      <c r="G3" s="297"/>
      <c r="H3" s="297">
        <v>1</v>
      </c>
      <c r="I3" s="297" t="s">
        <v>553</v>
      </c>
      <c r="J3" s="297"/>
      <c r="K3" s="297"/>
      <c r="L3" s="297"/>
      <c r="M3" s="297"/>
      <c r="N3" s="297"/>
      <c r="O3" s="292">
        <v>62</v>
      </c>
      <c r="P3" s="316">
        <f>O3*('2-δικαιώμ'!N3+'3-φύλλα2α'!F3)</f>
        <v>2194800</v>
      </c>
      <c r="Q3" s="320" t="s">
        <v>152</v>
      </c>
      <c r="R3" s="320" t="s">
        <v>151</v>
      </c>
      <c r="S3" s="320" t="s">
        <v>153</v>
      </c>
      <c r="T3" s="320"/>
      <c r="U3" s="296"/>
    </row>
    <row r="4" spans="1:24">
      <c r="A4" s="430" t="s">
        <v>47</v>
      </c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166">
        <f>SUM(P3:P3)</f>
        <v>2194800</v>
      </c>
    </row>
    <row r="6" spans="1:24">
      <c r="Q6" s="170" t="s">
        <v>148</v>
      </c>
      <c r="R6" s="360"/>
      <c r="S6" s="360"/>
      <c r="T6" s="360"/>
      <c r="U6" s="360"/>
      <c r="V6" s="360"/>
      <c r="W6" s="360"/>
      <c r="X6" s="360"/>
    </row>
    <row r="7" spans="1:24">
      <c r="R7" s="122" t="s">
        <v>149</v>
      </c>
      <c r="S7" s="122"/>
      <c r="T7" s="122"/>
      <c r="U7" s="122"/>
      <c r="V7" s="122"/>
      <c r="W7" s="122"/>
      <c r="X7" s="122"/>
    </row>
    <row r="8" spans="1:24">
      <c r="S8" s="170" t="s">
        <v>150</v>
      </c>
    </row>
    <row r="11" spans="1:24">
      <c r="B11" s="139"/>
    </row>
    <row r="12" spans="1:24">
      <c r="B12" s="140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9"/>
  <sheetViews>
    <sheetView workbookViewId="0">
      <pane ySplit="2" topLeftCell="A3" activePane="bottomLeft" state="frozen"/>
      <selection pane="bottomLeft" activeCell="U31" sqref="U31"/>
    </sheetView>
  </sheetViews>
  <sheetFormatPr defaultRowHeight="11.25"/>
  <cols>
    <col min="1" max="1" width="8.140625" style="7" bestFit="1" customWidth="1"/>
    <col min="2" max="2" width="22.140625" style="92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3" customWidth="1"/>
    <col min="19" max="19" width="7.28515625" style="81" customWidth="1"/>
    <col min="20" max="20" width="8.5703125" style="83" customWidth="1"/>
    <col min="21" max="21" width="7.28515625" style="83" customWidth="1"/>
    <col min="22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42578125" style="81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2" t="s">
        <v>1</v>
      </c>
      <c r="B1" s="497" t="s">
        <v>0</v>
      </c>
      <c r="C1" s="438" t="s">
        <v>7</v>
      </c>
      <c r="D1" s="515" t="s">
        <v>3</v>
      </c>
      <c r="E1" s="516"/>
      <c r="F1" s="505" t="s">
        <v>544</v>
      </c>
      <c r="G1" s="506"/>
      <c r="H1" s="506"/>
      <c r="I1" s="506"/>
      <c r="J1" s="506"/>
      <c r="K1" s="506"/>
      <c r="L1" s="507"/>
      <c r="M1" s="508" t="s">
        <v>421</v>
      </c>
      <c r="N1" s="509"/>
      <c r="O1" s="510" t="s">
        <v>259</v>
      </c>
      <c r="P1" s="511"/>
      <c r="Q1" s="512" t="s">
        <v>420</v>
      </c>
      <c r="R1" s="514" t="s">
        <v>177</v>
      </c>
      <c r="S1" s="514"/>
      <c r="T1" s="514"/>
      <c r="U1" s="514"/>
      <c r="V1" s="514"/>
      <c r="W1" s="514"/>
      <c r="X1" s="514"/>
      <c r="Y1" s="514"/>
      <c r="Z1" s="514"/>
      <c r="AA1" s="514"/>
      <c r="AB1" s="514"/>
      <c r="AC1" s="514"/>
      <c r="AD1" s="514"/>
      <c r="AE1" s="514"/>
      <c r="AF1" s="514"/>
      <c r="AG1" s="514"/>
      <c r="AH1" s="514"/>
      <c r="AI1" s="514"/>
      <c r="AJ1" s="514"/>
      <c r="AK1" s="514"/>
      <c r="AL1" s="514"/>
      <c r="AM1" s="514"/>
      <c r="AN1" s="514"/>
      <c r="AO1" s="514"/>
    </row>
    <row r="2" spans="1:41" ht="23.25" thickBot="1">
      <c r="A2" s="433"/>
      <c r="B2" s="498"/>
      <c r="C2" s="439"/>
      <c r="D2" s="175" t="s">
        <v>4</v>
      </c>
      <c r="E2" s="158" t="s">
        <v>9</v>
      </c>
      <c r="F2" s="248" t="s">
        <v>4</v>
      </c>
      <c r="G2" s="176" t="s">
        <v>9</v>
      </c>
      <c r="H2" s="392" t="s">
        <v>47</v>
      </c>
      <c r="I2" s="248" t="s">
        <v>9</v>
      </c>
      <c r="J2" s="376" t="s">
        <v>365</v>
      </c>
      <c r="K2" s="376" t="s">
        <v>388</v>
      </c>
      <c r="L2" s="377" t="s">
        <v>367</v>
      </c>
      <c r="M2" s="248" t="s">
        <v>23</v>
      </c>
      <c r="N2" s="378" t="s">
        <v>88</v>
      </c>
      <c r="O2" s="248" t="s">
        <v>23</v>
      </c>
      <c r="P2" s="374" t="s">
        <v>9</v>
      </c>
      <c r="Q2" s="513"/>
      <c r="R2" s="380" t="s">
        <v>129</v>
      </c>
      <c r="S2" s="178" t="s">
        <v>175</v>
      </c>
      <c r="T2" s="380" t="s">
        <v>130</v>
      </c>
      <c r="U2" s="380" t="s">
        <v>261</v>
      </c>
      <c r="V2" s="178" t="s">
        <v>131</v>
      </c>
      <c r="W2" s="178" t="s">
        <v>262</v>
      </c>
      <c r="X2" s="178" t="s">
        <v>154</v>
      </c>
      <c r="Y2" s="178" t="s">
        <v>176</v>
      </c>
      <c r="Z2" s="178" t="s">
        <v>155</v>
      </c>
      <c r="AA2" s="178" t="s">
        <v>263</v>
      </c>
      <c r="AB2" s="178" t="s">
        <v>156</v>
      </c>
      <c r="AC2" s="178" t="s">
        <v>264</v>
      </c>
      <c r="AD2" s="178" t="s">
        <v>157</v>
      </c>
      <c r="AE2" s="178" t="s">
        <v>276</v>
      </c>
      <c r="AF2" s="178" t="s">
        <v>277</v>
      </c>
      <c r="AG2" s="290" t="s">
        <v>278</v>
      </c>
      <c r="AH2" s="178" t="s">
        <v>279</v>
      </c>
      <c r="AI2" s="178" t="s">
        <v>280</v>
      </c>
      <c r="AJ2" s="178" t="s">
        <v>483</v>
      </c>
      <c r="AK2" s="178" t="s">
        <v>484</v>
      </c>
      <c r="AL2" s="178"/>
      <c r="AM2" s="365" t="s">
        <v>92</v>
      </c>
      <c r="AN2" s="274" t="s">
        <v>47</v>
      </c>
      <c r="AO2" s="275" t="s">
        <v>29</v>
      </c>
    </row>
    <row r="3" spans="1:41" s="5" customFormat="1">
      <c r="A3" s="358" t="str">
        <f>'1-συμβολαια'!A3</f>
        <v>???</v>
      </c>
      <c r="B3" s="318" t="str">
        <f>'1-συμβολαια'!C3</f>
        <v>χρήσης ΚΑΝΟΝΙΣΜΟΣ</v>
      </c>
      <c r="C3" s="319">
        <f>'1-συμβολαια'!D3</f>
        <v>0</v>
      </c>
      <c r="D3" s="330">
        <f>'3-φύλλα2α'!D3</f>
        <v>54</v>
      </c>
      <c r="E3" s="330">
        <f>'3-φύλλα2α'!E3</f>
        <v>0</v>
      </c>
      <c r="F3" s="297">
        <v>1</v>
      </c>
      <c r="G3" s="328"/>
      <c r="H3" s="316">
        <f>(10*600)+(43*500)</f>
        <v>27500</v>
      </c>
      <c r="I3" s="415">
        <f t="shared" ref="I3" si="0">G3*E3*300</f>
        <v>0</v>
      </c>
      <c r="J3" s="331">
        <f t="shared" ref="J3" si="1">H3*5%</f>
        <v>1375</v>
      </c>
      <c r="K3" s="331">
        <f t="shared" ref="K3" si="2">H3*5%</f>
        <v>1375</v>
      </c>
      <c r="L3" s="331">
        <f t="shared" ref="L3" si="3">H3*1%</f>
        <v>275</v>
      </c>
      <c r="M3" s="331">
        <f t="shared" ref="M3" si="4">H3-O3</f>
        <v>24475</v>
      </c>
      <c r="N3" s="331">
        <f t="shared" ref="N3" si="5">I3-P3</f>
        <v>0</v>
      </c>
      <c r="O3" s="331">
        <f t="shared" ref="O3" si="6">J3+K3+L3</f>
        <v>3025</v>
      </c>
      <c r="P3" s="331">
        <f t="shared" ref="P3" si="7">I3*11%</f>
        <v>0</v>
      </c>
      <c r="Q3" s="331">
        <f t="shared" ref="Q3" si="8">O3-P3</f>
        <v>3025</v>
      </c>
      <c r="R3" s="362"/>
      <c r="S3" s="320"/>
      <c r="T3" s="420">
        <v>27500</v>
      </c>
      <c r="U3" s="420">
        <f>150+(54*30)</f>
        <v>1770</v>
      </c>
      <c r="V3" s="320"/>
      <c r="W3" s="320"/>
      <c r="X3" s="320"/>
      <c r="Y3" s="362"/>
      <c r="Z3" s="320"/>
      <c r="AA3" s="362"/>
      <c r="AB3" s="320"/>
      <c r="AC3" s="320"/>
      <c r="AD3" s="320"/>
      <c r="AE3" s="320"/>
      <c r="AF3" s="375"/>
      <c r="AG3" s="375"/>
      <c r="AH3" s="375"/>
      <c r="AI3" s="375"/>
      <c r="AJ3" s="375"/>
      <c r="AK3" s="375"/>
      <c r="AL3" s="375"/>
      <c r="AM3" s="363">
        <f t="shared" ref="AM3" si="9">U3+Y3+AA3+AI3+AK3</f>
        <v>1770</v>
      </c>
      <c r="AN3" s="363">
        <f t="shared" ref="AN3" si="10">R3+S3+T3+V3+W3+X3+Z3+AB3+AC3+AD3+AE3++AF3+AG3+AH3+AJ3</f>
        <v>27500</v>
      </c>
      <c r="AO3" s="296"/>
    </row>
    <row r="4" spans="1:41">
      <c r="A4" s="430" t="s">
        <v>47</v>
      </c>
      <c r="B4" s="431"/>
      <c r="C4" s="431"/>
      <c r="D4" s="431"/>
      <c r="E4" s="431"/>
      <c r="F4" s="166">
        <f t="shared" ref="F4:AF4" si="11">SUM(F3:F3)</f>
        <v>1</v>
      </c>
      <c r="G4" s="166">
        <f t="shared" si="11"/>
        <v>0</v>
      </c>
      <c r="H4" s="166">
        <f t="shared" si="11"/>
        <v>27500</v>
      </c>
      <c r="I4" s="166">
        <f t="shared" si="11"/>
        <v>0</v>
      </c>
      <c r="J4" s="166">
        <f t="shared" si="11"/>
        <v>1375</v>
      </c>
      <c r="K4" s="166">
        <f t="shared" si="11"/>
        <v>1375</v>
      </c>
      <c r="L4" s="166">
        <f t="shared" si="11"/>
        <v>275</v>
      </c>
      <c r="M4" s="166">
        <f t="shared" si="11"/>
        <v>24475</v>
      </c>
      <c r="N4" s="166">
        <f t="shared" si="11"/>
        <v>0</v>
      </c>
      <c r="O4" s="166">
        <f t="shared" si="11"/>
        <v>3025</v>
      </c>
      <c r="P4" s="166">
        <f t="shared" si="11"/>
        <v>0</v>
      </c>
      <c r="Q4" s="166">
        <f t="shared" si="11"/>
        <v>3025</v>
      </c>
      <c r="R4" s="166">
        <f t="shared" si="11"/>
        <v>0</v>
      </c>
      <c r="S4" s="166">
        <f t="shared" si="11"/>
        <v>0</v>
      </c>
      <c r="T4" s="166">
        <f t="shared" si="11"/>
        <v>27500</v>
      </c>
      <c r="U4" s="166">
        <f t="shared" si="11"/>
        <v>1770</v>
      </c>
      <c r="V4" s="166">
        <f t="shared" si="11"/>
        <v>0</v>
      </c>
      <c r="W4" s="166">
        <f t="shared" si="11"/>
        <v>0</v>
      </c>
      <c r="X4" s="166">
        <f t="shared" si="11"/>
        <v>0</v>
      </c>
      <c r="Y4" s="166">
        <f t="shared" si="11"/>
        <v>0</v>
      </c>
      <c r="Z4" s="166">
        <f t="shared" si="11"/>
        <v>0</v>
      </c>
      <c r="AA4" s="166">
        <f t="shared" si="11"/>
        <v>0</v>
      </c>
      <c r="AB4" s="166">
        <f t="shared" si="11"/>
        <v>0</v>
      </c>
      <c r="AC4" s="166">
        <f t="shared" si="11"/>
        <v>0</v>
      </c>
      <c r="AD4" s="166">
        <f t="shared" si="11"/>
        <v>0</v>
      </c>
      <c r="AE4" s="166">
        <f t="shared" si="11"/>
        <v>0</v>
      </c>
      <c r="AF4" s="166">
        <f t="shared" si="11"/>
        <v>0</v>
      </c>
      <c r="AG4" s="364"/>
      <c r="AH4" s="166">
        <f>SUM(AH3:AH3)</f>
        <v>0</v>
      </c>
      <c r="AI4" s="166">
        <f>SUM(AI3:AI3)</f>
        <v>0</v>
      </c>
      <c r="AJ4" s="166"/>
      <c r="AK4" s="166"/>
      <c r="AL4" s="166">
        <f>SUM(AL3:AL3)</f>
        <v>0</v>
      </c>
      <c r="AM4" s="166">
        <f>SUM(AM3:AM3)</f>
        <v>1770</v>
      </c>
      <c r="AN4" s="166">
        <f>SUM(AN3:AN3)</f>
        <v>27500</v>
      </c>
    </row>
    <row r="6" spans="1:41">
      <c r="R6" s="386" t="s">
        <v>521</v>
      </c>
      <c r="S6" s="181"/>
      <c r="T6" s="381"/>
      <c r="U6" s="381"/>
      <c r="V6" s="181"/>
      <c r="W6" s="181"/>
      <c r="X6" s="182"/>
      <c r="Y6" s="182"/>
      <c r="Z6" s="182"/>
      <c r="AA6" s="182"/>
      <c r="AB6" s="182"/>
      <c r="AC6" s="182"/>
      <c r="AD6" s="182"/>
      <c r="AE6" s="86"/>
      <c r="AF6" s="86"/>
      <c r="AG6" s="86"/>
      <c r="AH6" s="86"/>
      <c r="AI6" s="86"/>
      <c r="AJ6" s="86"/>
      <c r="AK6" s="86"/>
      <c r="AL6" s="86"/>
      <c r="AM6" s="86"/>
      <c r="AN6" s="86"/>
    </row>
    <row r="7" spans="1:41">
      <c r="B7" s="7"/>
      <c r="C7" s="7"/>
      <c r="D7" s="7"/>
      <c r="E7" s="7"/>
      <c r="R7" s="382"/>
      <c r="S7" s="183" t="s">
        <v>518</v>
      </c>
      <c r="T7" s="382"/>
      <c r="U7" s="382"/>
      <c r="V7" s="182"/>
      <c r="W7" s="182"/>
      <c r="X7" s="182"/>
      <c r="Y7" s="182"/>
      <c r="Z7" s="182"/>
      <c r="AA7" s="182"/>
      <c r="AB7" s="182"/>
      <c r="AC7" s="182"/>
      <c r="AD7" s="182"/>
      <c r="AE7" s="86"/>
      <c r="AF7" s="86"/>
      <c r="AG7" s="86"/>
      <c r="AH7" s="86"/>
      <c r="AI7" s="86"/>
      <c r="AJ7" s="86"/>
      <c r="AK7" s="86"/>
      <c r="AL7" s="86"/>
      <c r="AM7" s="86"/>
      <c r="AN7" s="86"/>
    </row>
    <row r="8" spans="1:41">
      <c r="R8" s="382"/>
      <c r="S8" s="182"/>
      <c r="T8" s="386" t="s">
        <v>235</v>
      </c>
      <c r="U8" s="382"/>
      <c r="V8" s="182"/>
      <c r="W8" s="182"/>
      <c r="X8" s="182"/>
      <c r="Y8" s="182"/>
      <c r="Z8" s="182"/>
      <c r="AA8" s="182"/>
      <c r="AB8" s="182"/>
      <c r="AC8" s="182"/>
      <c r="AD8" s="182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 ht="15.75">
      <c r="B9" s="379" t="s">
        <v>540</v>
      </c>
      <c r="R9" s="382"/>
      <c r="S9" s="182"/>
      <c r="T9" s="382"/>
      <c r="U9" s="383" t="s">
        <v>236</v>
      </c>
      <c r="V9" s="182"/>
      <c r="W9" s="182"/>
      <c r="X9" s="182"/>
      <c r="Y9" s="182"/>
      <c r="Z9" s="182"/>
      <c r="AA9" s="182"/>
      <c r="AB9" s="182"/>
      <c r="AC9" s="182"/>
      <c r="AD9" s="182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382"/>
      <c r="S10" s="182"/>
      <c r="T10" s="382"/>
      <c r="U10" s="382"/>
      <c r="V10" s="180" t="s">
        <v>519</v>
      </c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86"/>
      <c r="AN10" s="86"/>
    </row>
    <row r="11" spans="1:41">
      <c r="B11" s="397"/>
      <c r="R11" s="382"/>
      <c r="S11" s="182"/>
      <c r="T11" s="382"/>
      <c r="U11" s="382"/>
      <c r="V11" s="182"/>
      <c r="W11" s="183" t="s">
        <v>237</v>
      </c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86"/>
      <c r="AN11" s="86"/>
    </row>
    <row r="12" spans="1:41">
      <c r="B12" s="397"/>
      <c r="R12" s="382"/>
      <c r="S12" s="182"/>
      <c r="T12" s="382"/>
      <c r="U12" s="382"/>
      <c r="V12" s="182"/>
      <c r="W12" s="182"/>
      <c r="X12" s="180" t="s">
        <v>238</v>
      </c>
      <c r="Y12" s="180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86"/>
      <c r="AN12" s="86"/>
    </row>
    <row r="13" spans="1:41">
      <c r="B13" s="397"/>
      <c r="H13" s="7">
        <f>H3/F3</f>
        <v>27500</v>
      </c>
      <c r="K13" s="7" t="s">
        <v>546</v>
      </c>
      <c r="R13" s="382"/>
      <c r="S13" s="182"/>
      <c r="T13" s="382"/>
      <c r="U13" s="382"/>
      <c r="V13" s="182"/>
      <c r="W13" s="182"/>
      <c r="X13" s="182"/>
      <c r="Y13" s="183" t="s">
        <v>265</v>
      </c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86"/>
      <c r="AN13" s="86"/>
    </row>
    <row r="14" spans="1:41">
      <c r="B14" s="397"/>
      <c r="R14" s="382"/>
      <c r="S14" s="182"/>
      <c r="T14" s="382"/>
      <c r="U14" s="382"/>
      <c r="V14" s="182"/>
      <c r="W14" s="182"/>
      <c r="X14" s="182"/>
      <c r="Y14" s="182"/>
      <c r="Z14" s="180" t="s">
        <v>239</v>
      </c>
      <c r="AA14" s="183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86"/>
      <c r="AN14" s="86"/>
      <c r="AO14" s="179"/>
    </row>
    <row r="15" spans="1:41" ht="20.25">
      <c r="B15" s="397"/>
      <c r="H15" s="421" t="s">
        <v>551</v>
      </c>
      <c r="R15" s="382"/>
      <c r="S15" s="182"/>
      <c r="T15" s="382"/>
      <c r="U15" s="421" t="s">
        <v>552</v>
      </c>
      <c r="V15" s="182"/>
      <c r="W15" s="182"/>
      <c r="X15" s="182"/>
      <c r="Y15" s="182"/>
      <c r="Z15" s="183"/>
      <c r="AA15" s="183" t="s">
        <v>266</v>
      </c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86"/>
      <c r="AN15" s="86"/>
      <c r="AO15" s="179"/>
    </row>
    <row r="16" spans="1:41">
      <c r="B16" s="397"/>
      <c r="R16" s="382"/>
      <c r="S16" s="182"/>
      <c r="T16" s="382"/>
      <c r="U16" s="382"/>
      <c r="V16" s="182"/>
      <c r="W16" s="182"/>
      <c r="X16" s="182"/>
      <c r="Y16" s="182"/>
      <c r="Z16" s="182"/>
      <c r="AA16" s="182"/>
      <c r="AB16" s="180" t="s">
        <v>240</v>
      </c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86"/>
      <c r="AN16" s="183"/>
    </row>
    <row r="17" spans="4:40">
      <c r="D17" s="327"/>
      <c r="F17" s="327"/>
      <c r="R17" s="382"/>
      <c r="S17" s="182"/>
      <c r="T17" s="382"/>
      <c r="U17" s="382"/>
      <c r="V17" s="182"/>
      <c r="W17" s="182"/>
      <c r="X17" s="182"/>
      <c r="Y17" s="182"/>
      <c r="Z17" s="182"/>
      <c r="AA17" s="182"/>
      <c r="AB17" s="182"/>
      <c r="AC17" s="183" t="s">
        <v>241</v>
      </c>
      <c r="AD17" s="182"/>
      <c r="AE17" s="182"/>
      <c r="AF17" s="182"/>
      <c r="AG17" s="182"/>
      <c r="AH17" s="182"/>
      <c r="AI17" s="182"/>
      <c r="AJ17" s="182"/>
      <c r="AK17" s="182"/>
      <c r="AL17" s="182"/>
      <c r="AM17" s="86"/>
      <c r="AN17" s="86"/>
    </row>
    <row r="18" spans="4:40">
      <c r="D18" s="327"/>
      <c r="F18" s="2"/>
      <c r="R18" s="382"/>
      <c r="S18" s="182"/>
      <c r="T18" s="382"/>
      <c r="U18" s="382"/>
      <c r="V18" s="182"/>
      <c r="W18" s="182"/>
      <c r="X18" s="182"/>
      <c r="Y18" s="182"/>
      <c r="Z18" s="182"/>
      <c r="AA18" s="182"/>
      <c r="AB18" s="182"/>
      <c r="AC18" s="182"/>
      <c r="AD18" s="180" t="s">
        <v>281</v>
      </c>
      <c r="AE18" s="184"/>
      <c r="AF18" s="184"/>
      <c r="AG18" s="184"/>
      <c r="AH18" s="184"/>
      <c r="AI18" s="184"/>
      <c r="AJ18" s="184"/>
      <c r="AK18" s="184"/>
      <c r="AL18" s="184"/>
      <c r="AM18" s="183"/>
    </row>
    <row r="19" spans="4:40">
      <c r="D19" s="327"/>
      <c r="F19" s="2"/>
      <c r="R19" s="384"/>
      <c r="S19" s="86"/>
      <c r="T19" s="384"/>
      <c r="U19" s="384"/>
      <c r="V19" s="182"/>
      <c r="W19" s="182"/>
      <c r="X19" s="182"/>
      <c r="Y19" s="182"/>
      <c r="Z19" s="182"/>
      <c r="AA19" s="182"/>
      <c r="AB19" s="182"/>
      <c r="AC19" s="182"/>
      <c r="AD19" s="182"/>
      <c r="AE19" s="180" t="s">
        <v>282</v>
      </c>
      <c r="AF19" s="183"/>
      <c r="AG19" s="183"/>
      <c r="AH19" s="183"/>
      <c r="AI19" s="183"/>
      <c r="AJ19" s="183"/>
      <c r="AK19" s="183"/>
      <c r="AL19" s="183"/>
      <c r="AM19" s="86"/>
    </row>
    <row r="20" spans="4:40">
      <c r="D20" s="327"/>
      <c r="F20" s="2"/>
      <c r="R20" s="7"/>
      <c r="S20" s="2"/>
      <c r="T20" s="7"/>
      <c r="U20" s="7"/>
      <c r="AF20" s="183" t="s">
        <v>283</v>
      </c>
      <c r="AG20" s="184"/>
      <c r="AH20" s="184"/>
      <c r="AI20" s="184"/>
      <c r="AJ20" s="184"/>
      <c r="AK20" s="184"/>
    </row>
    <row r="21" spans="4:40">
      <c r="D21" s="327"/>
      <c r="E21" s="7"/>
      <c r="F21" s="2"/>
      <c r="M21" s="242"/>
      <c r="AF21" s="182"/>
      <c r="AG21" s="291" t="s">
        <v>284</v>
      </c>
      <c r="AH21" s="291"/>
      <c r="AI21" s="291"/>
      <c r="AJ21" s="291"/>
      <c r="AK21" s="291"/>
      <c r="AL21" s="291"/>
    </row>
    <row r="22" spans="4:40">
      <c r="D22" s="327"/>
      <c r="E22" s="7"/>
      <c r="F22" s="2"/>
      <c r="M22" s="242"/>
      <c r="AG22" s="182"/>
      <c r="AH22" s="180" t="s">
        <v>488</v>
      </c>
      <c r="AI22" s="182"/>
      <c r="AJ22" s="182"/>
      <c r="AK22" s="182"/>
      <c r="AL22" s="183"/>
    </row>
    <row r="23" spans="4:40">
      <c r="D23" s="327"/>
      <c r="F23" s="327"/>
      <c r="AI23" s="183" t="s">
        <v>485</v>
      </c>
      <c r="AJ23" s="183"/>
      <c r="AK23" s="183"/>
    </row>
    <row r="24" spans="4:40">
      <c r="D24" s="327"/>
      <c r="E24" s="361"/>
      <c r="F24" s="2"/>
      <c r="AJ24" s="180" t="s">
        <v>486</v>
      </c>
      <c r="AK24" s="182"/>
    </row>
    <row r="25" spans="4:40">
      <c r="D25" s="327"/>
      <c r="F25" s="2"/>
      <c r="AK25" s="183" t="s">
        <v>487</v>
      </c>
    </row>
    <row r="26" spans="4:40">
      <c r="D26" s="327"/>
      <c r="F26" s="2"/>
    </row>
    <row r="27" spans="4:40">
      <c r="D27" s="327"/>
      <c r="E27" s="7"/>
      <c r="F27" s="2"/>
    </row>
    <row r="28" spans="4:40">
      <c r="E28" s="7"/>
      <c r="F28" s="2"/>
    </row>
    <row r="29" spans="4:40">
      <c r="F29" s="327"/>
    </row>
  </sheetData>
  <mergeCells count="10">
    <mergeCell ref="A4:E4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K32" sqref="K32"/>
    </sheetView>
  </sheetViews>
  <sheetFormatPr defaultRowHeight="11.25"/>
  <cols>
    <col min="1" max="1" width="7.5703125" style="7" bestFit="1" customWidth="1"/>
    <col min="2" max="2" width="20.85546875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3" customFormat="1" ht="15.75" customHeight="1">
      <c r="A1" s="520" t="s">
        <v>31</v>
      </c>
      <c r="B1" s="521"/>
      <c r="C1" s="521"/>
      <c r="D1" s="522"/>
      <c r="E1" s="524" t="s">
        <v>548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12" t="s">
        <v>70</v>
      </c>
      <c r="S1" s="532" t="s">
        <v>167</v>
      </c>
      <c r="T1" s="520" t="s">
        <v>13</v>
      </c>
      <c r="U1" s="521"/>
      <c r="V1" s="521"/>
      <c r="W1" s="521"/>
      <c r="X1" s="521"/>
      <c r="Y1" s="521"/>
      <c r="Z1" s="521"/>
      <c r="AA1" s="521"/>
      <c r="AB1" s="521"/>
      <c r="AC1" s="522"/>
      <c r="AD1" s="523" t="s">
        <v>14</v>
      </c>
      <c r="AE1" s="523"/>
      <c r="AF1" s="523"/>
      <c r="AG1" s="523"/>
      <c r="AH1" s="523"/>
      <c r="AI1" s="523"/>
      <c r="AJ1" s="523"/>
      <c r="AK1" s="523"/>
      <c r="AL1" s="523"/>
      <c r="AM1" s="520" t="s">
        <v>15</v>
      </c>
      <c r="AN1" s="521"/>
      <c r="AO1" s="521"/>
      <c r="AP1" s="521"/>
      <c r="AQ1" s="521"/>
      <c r="AR1" s="521"/>
      <c r="AS1" s="521"/>
      <c r="AT1" s="521"/>
      <c r="AU1" s="521"/>
      <c r="AV1" s="522"/>
      <c r="AW1" s="534" t="s">
        <v>16</v>
      </c>
      <c r="AX1" s="534"/>
      <c r="AY1" s="534"/>
      <c r="AZ1" s="534"/>
      <c r="BA1" s="534"/>
      <c r="BB1" s="534"/>
      <c r="BC1" s="534"/>
      <c r="BD1" s="534"/>
      <c r="BE1" s="535" t="s">
        <v>17</v>
      </c>
      <c r="BF1" s="536"/>
      <c r="BG1" s="536"/>
      <c r="BH1" s="536"/>
      <c r="BI1" s="537"/>
    </row>
    <row r="2" spans="1:61" s="4" customFormat="1" ht="45.75" customHeight="1" thickBot="1">
      <c r="A2" s="78" t="s">
        <v>19</v>
      </c>
      <c r="B2" s="88" t="s">
        <v>0</v>
      </c>
      <c r="C2" s="64" t="s">
        <v>11</v>
      </c>
      <c r="D2" s="65" t="s">
        <v>12</v>
      </c>
      <c r="E2" s="51" t="s">
        <v>71</v>
      </c>
      <c r="F2" s="37" t="s">
        <v>72</v>
      </c>
      <c r="G2" s="37" t="s">
        <v>260</v>
      </c>
      <c r="H2" s="37" t="s">
        <v>73</v>
      </c>
      <c r="I2" s="530" t="s">
        <v>29</v>
      </c>
      <c r="J2" s="531"/>
      <c r="K2" s="37" t="s">
        <v>158</v>
      </c>
      <c r="L2" s="37" t="s">
        <v>159</v>
      </c>
      <c r="M2" s="37" t="s">
        <v>92</v>
      </c>
      <c r="N2" s="37" t="s">
        <v>523</v>
      </c>
      <c r="O2" s="37" t="s">
        <v>166</v>
      </c>
      <c r="P2" s="94" t="s">
        <v>98</v>
      </c>
      <c r="Q2" s="117" t="s">
        <v>97</v>
      </c>
      <c r="R2" s="513"/>
      <c r="S2" s="533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26" t="s">
        <v>29</v>
      </c>
      <c r="AC2" s="527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70" t="s">
        <v>74</v>
      </c>
      <c r="AJ2" s="70" t="s">
        <v>75</v>
      </c>
      <c r="AK2" s="528" t="s">
        <v>29</v>
      </c>
      <c r="AL2" s="529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26" t="s">
        <v>29</v>
      </c>
      <c r="AV2" s="527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26" t="s">
        <v>29</v>
      </c>
      <c r="BI2" s="527"/>
    </row>
    <row r="3" spans="1:61" s="5" customFormat="1">
      <c r="A3" s="366" t="str">
        <f>'1-συμβολαια'!A3</f>
        <v>???</v>
      </c>
      <c r="B3" s="337" t="str">
        <f>'1-συμβολαια'!C3</f>
        <v>χρήσης ΚΑΝΟΝΙΣΜΟΣ</v>
      </c>
      <c r="C3" s="292" t="str">
        <f>'4-πολλυπρ'!D3</f>
        <v>καμπινγκ</v>
      </c>
      <c r="D3" s="292" t="str">
        <f>'4-πολλυπρ'!I3</f>
        <v>219-121κ … ΟΕ</v>
      </c>
      <c r="E3" s="292">
        <v>3</v>
      </c>
      <c r="F3" s="342">
        <f>E3*600</f>
        <v>1800</v>
      </c>
      <c r="G3" s="319">
        <v>300</v>
      </c>
      <c r="H3" s="319">
        <f t="shared" ref="H3" si="0">F3+G3</f>
        <v>2100</v>
      </c>
      <c r="I3" s="341" t="s">
        <v>164</v>
      </c>
      <c r="J3" s="341" t="s">
        <v>165</v>
      </c>
      <c r="K3" s="319">
        <v>1000</v>
      </c>
      <c r="L3" s="319">
        <v>1000</v>
      </c>
      <c r="M3" s="319">
        <v>180</v>
      </c>
      <c r="N3" s="319"/>
      <c r="O3" s="319">
        <f t="shared" ref="O3" si="1">K3+L3</f>
        <v>2000</v>
      </c>
      <c r="P3" s="292"/>
      <c r="Q3" s="292"/>
      <c r="R3" s="292"/>
      <c r="S3" s="340"/>
      <c r="T3" s="334"/>
      <c r="U3" s="73"/>
      <c r="V3" s="338" t="s">
        <v>422</v>
      </c>
      <c r="W3" s="73"/>
      <c r="X3" s="338" t="s">
        <v>9</v>
      </c>
      <c r="Y3" s="339"/>
      <c r="Z3" s="73"/>
      <c r="AA3" s="73"/>
      <c r="AB3" s="73"/>
      <c r="AC3" s="73"/>
      <c r="AD3" s="334"/>
      <c r="AE3" s="73"/>
      <c r="AF3" s="73"/>
      <c r="AG3" s="73"/>
      <c r="AH3" s="73"/>
      <c r="AI3" s="297"/>
      <c r="AJ3" s="297"/>
      <c r="AK3" s="297"/>
      <c r="AL3" s="73"/>
      <c r="AM3" s="73"/>
      <c r="AN3" s="73"/>
      <c r="AO3" s="338" t="s">
        <v>422</v>
      </c>
      <c r="AP3" s="73"/>
      <c r="AQ3" s="338" t="s">
        <v>9</v>
      </c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334"/>
      <c r="BH3" s="73"/>
      <c r="BI3" s="73"/>
    </row>
    <row r="4" spans="1:61">
      <c r="A4" s="517" t="s">
        <v>35</v>
      </c>
      <c r="B4" s="518"/>
      <c r="C4" s="518"/>
      <c r="D4" s="519"/>
      <c r="E4" s="71">
        <f>SUM(E3:E3)</f>
        <v>3</v>
      </c>
      <c r="F4" s="71">
        <f>SUM(F3:F3)</f>
        <v>1800</v>
      </c>
      <c r="G4" s="71">
        <f>SUM(G3:G3)</f>
        <v>300</v>
      </c>
      <c r="H4" s="71">
        <f>SUM(H3:H3)</f>
        <v>2100</v>
      </c>
      <c r="I4" s="71"/>
      <c r="J4" s="71"/>
      <c r="K4" s="71">
        <f t="shared" ref="K4:R4" si="2">SUM(K3:K3)</f>
        <v>1000</v>
      </c>
      <c r="L4" s="71">
        <f t="shared" si="2"/>
        <v>1000</v>
      </c>
      <c r="M4" s="71">
        <f t="shared" si="2"/>
        <v>180</v>
      </c>
      <c r="N4" s="71">
        <f t="shared" si="2"/>
        <v>0</v>
      </c>
      <c r="O4" s="71">
        <f t="shared" si="2"/>
        <v>2000</v>
      </c>
      <c r="P4" s="66">
        <f t="shared" si="2"/>
        <v>0</v>
      </c>
      <c r="Q4" s="66">
        <f t="shared" si="2"/>
        <v>0</v>
      </c>
      <c r="R4" s="66">
        <f t="shared" si="2"/>
        <v>0</v>
      </c>
      <c r="S4" s="66"/>
      <c r="T4" s="143"/>
      <c r="U4" s="66">
        <f>SUM(U3:U3)</f>
        <v>0</v>
      </c>
      <c r="V4" s="66"/>
      <c r="W4" s="66">
        <f>SUM(W3:W3)</f>
        <v>0</v>
      </c>
      <c r="X4" s="66"/>
      <c r="Y4" s="66">
        <f>SUM(Y3:Y3)</f>
        <v>0</v>
      </c>
      <c r="Z4" s="66">
        <f>SUM(Z3:Z3)</f>
        <v>0</v>
      </c>
      <c r="AA4" s="66">
        <f>SUM(AA3:AA3)</f>
        <v>0</v>
      </c>
      <c r="AB4" s="66">
        <f>SUM(AB3:AB3)</f>
        <v>0</v>
      </c>
      <c r="AC4" s="66">
        <f>SUM(AC3:AC3)</f>
        <v>0</v>
      </c>
      <c r="AD4" s="143"/>
      <c r="AE4" s="66">
        <f t="shared" ref="AE4:AJ4" si="3">SUM(AE3:AE3)</f>
        <v>0</v>
      </c>
      <c r="AF4" s="66">
        <f t="shared" si="3"/>
        <v>0</v>
      </c>
      <c r="AG4" s="66">
        <f t="shared" si="3"/>
        <v>0</v>
      </c>
      <c r="AH4" s="66">
        <f t="shared" si="3"/>
        <v>0</v>
      </c>
      <c r="AI4" s="71">
        <f t="shared" si="3"/>
        <v>0</v>
      </c>
      <c r="AJ4" s="71">
        <f t="shared" si="3"/>
        <v>0</v>
      </c>
      <c r="AK4" s="71"/>
      <c r="AL4" s="66">
        <f>SUM(AL3:AL3)</f>
        <v>0</v>
      </c>
      <c r="AM4" s="66">
        <f>SUM(AM3:AM3)</f>
        <v>0</v>
      </c>
      <c r="AN4" s="66">
        <f>SUM(AN3:AN3)</f>
        <v>0</v>
      </c>
      <c r="AO4" s="66"/>
      <c r="AP4" s="66">
        <f t="shared" ref="AP4:BI4" si="4">SUM(AP3:AP3)</f>
        <v>0</v>
      </c>
      <c r="AQ4" s="66">
        <f t="shared" si="4"/>
        <v>0</v>
      </c>
      <c r="AR4" s="66">
        <f t="shared" si="4"/>
        <v>0</v>
      </c>
      <c r="AS4" s="66">
        <f t="shared" si="4"/>
        <v>0</v>
      </c>
      <c r="AT4" s="66">
        <f t="shared" si="4"/>
        <v>0</v>
      </c>
      <c r="AU4" s="66">
        <f t="shared" si="4"/>
        <v>0</v>
      </c>
      <c r="AV4" s="66">
        <f t="shared" si="4"/>
        <v>0</v>
      </c>
      <c r="AW4" s="66">
        <f t="shared" si="4"/>
        <v>0</v>
      </c>
      <c r="AX4" s="66">
        <f t="shared" si="4"/>
        <v>0</v>
      </c>
      <c r="AY4" s="66">
        <f t="shared" si="4"/>
        <v>0</v>
      </c>
      <c r="AZ4" s="66">
        <f t="shared" si="4"/>
        <v>0</v>
      </c>
      <c r="BA4" s="66">
        <f t="shared" si="4"/>
        <v>0</v>
      </c>
      <c r="BB4" s="66">
        <f t="shared" si="4"/>
        <v>0</v>
      </c>
      <c r="BC4" s="66">
        <f t="shared" si="4"/>
        <v>0</v>
      </c>
      <c r="BD4" s="66">
        <f t="shared" si="4"/>
        <v>0</v>
      </c>
      <c r="BE4" s="66">
        <f t="shared" si="4"/>
        <v>0</v>
      </c>
      <c r="BF4" s="66">
        <f t="shared" si="4"/>
        <v>0</v>
      </c>
      <c r="BG4" s="66">
        <f t="shared" si="4"/>
        <v>0</v>
      </c>
      <c r="BH4" s="66">
        <f t="shared" si="4"/>
        <v>0</v>
      </c>
      <c r="BI4" s="66">
        <f t="shared" si="4"/>
        <v>0</v>
      </c>
    </row>
    <row r="6" spans="1:61">
      <c r="G6" s="146"/>
      <c r="H6" s="146"/>
      <c r="I6" s="146"/>
      <c r="J6" s="146"/>
      <c r="K6" s="146" t="s">
        <v>549</v>
      </c>
      <c r="L6" s="120"/>
      <c r="M6" s="120"/>
      <c r="N6" s="120"/>
      <c r="S6" s="195" t="s">
        <v>167</v>
      </c>
      <c r="Z6" s="2"/>
      <c r="AB6" s="120" t="s">
        <v>100</v>
      </c>
      <c r="AI6" s="242" t="s">
        <v>101</v>
      </c>
    </row>
    <row r="7" spans="1:61">
      <c r="F7" s="3"/>
      <c r="G7" s="3"/>
      <c r="H7" s="3"/>
      <c r="I7" s="170" t="s">
        <v>160</v>
      </c>
      <c r="J7" s="122"/>
      <c r="L7" s="146"/>
      <c r="M7" s="3"/>
      <c r="N7" s="3"/>
      <c r="O7" s="3"/>
      <c r="P7" s="170" t="s">
        <v>168</v>
      </c>
      <c r="S7" s="8"/>
    </row>
    <row r="8" spans="1:61">
      <c r="E8" s="121"/>
      <c r="F8" s="3"/>
      <c r="G8" s="3"/>
      <c r="H8" s="3"/>
      <c r="I8" s="122" t="s">
        <v>161</v>
      </c>
      <c r="J8" s="122"/>
      <c r="L8" s="3"/>
      <c r="M8" s="3"/>
      <c r="N8" s="3"/>
      <c r="O8" s="3"/>
      <c r="Q8" s="122" t="s">
        <v>169</v>
      </c>
      <c r="S8" s="8"/>
    </row>
    <row r="9" spans="1:61">
      <c r="I9" s="122"/>
      <c r="J9" s="170" t="s">
        <v>162</v>
      </c>
      <c r="M9" s="164" t="s">
        <v>437</v>
      </c>
      <c r="N9" s="164"/>
      <c r="S9" s="8"/>
    </row>
    <row r="10" spans="1:61">
      <c r="J10" s="122" t="s">
        <v>163</v>
      </c>
      <c r="S10" s="8"/>
    </row>
    <row r="11" spans="1:61">
      <c r="S11" s="8"/>
      <c r="T11" s="8"/>
      <c r="U11" s="8"/>
      <c r="V11" s="8"/>
    </row>
    <row r="12" spans="1:61">
      <c r="S12" s="8"/>
    </row>
    <row r="13" spans="1:61" ht="15.75">
      <c r="B13" s="379" t="s">
        <v>547</v>
      </c>
      <c r="S13" s="8"/>
    </row>
    <row r="14" spans="1:61">
      <c r="B14" s="140"/>
    </row>
    <row r="16" spans="1:61">
      <c r="P16" s="2"/>
      <c r="Q16" s="2"/>
      <c r="R16" s="2"/>
      <c r="S16" s="2"/>
      <c r="T16" s="144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10.5703125" style="7" bestFit="1" customWidth="1"/>
    <col min="2" max="2" width="16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543" t="s">
        <v>31</v>
      </c>
      <c r="B1" s="544"/>
      <c r="C1" s="544"/>
      <c r="D1" s="545"/>
      <c r="E1" s="546" t="s">
        <v>172</v>
      </c>
      <c r="F1" s="547"/>
      <c r="G1" s="547"/>
      <c r="H1" s="547"/>
      <c r="I1" s="538" t="s">
        <v>166</v>
      </c>
      <c r="J1" s="538"/>
      <c r="K1" s="538"/>
      <c r="L1" s="538"/>
      <c r="M1" s="538"/>
      <c r="N1" s="538"/>
      <c r="O1" s="538"/>
      <c r="P1" s="538"/>
      <c r="Q1" s="539" t="s">
        <v>29</v>
      </c>
      <c r="R1" s="540"/>
      <c r="S1" s="540"/>
      <c r="T1" s="540"/>
    </row>
    <row r="2" spans="1:20" s="4" customFormat="1" ht="23.25" thickBot="1">
      <c r="A2" s="9" t="s">
        <v>19</v>
      </c>
      <c r="B2" s="160" t="s">
        <v>0</v>
      </c>
      <c r="C2" s="51" t="s">
        <v>11</v>
      </c>
      <c r="D2" s="161" t="s">
        <v>12</v>
      </c>
      <c r="E2" s="37" t="s">
        <v>423</v>
      </c>
      <c r="F2" s="548" t="s">
        <v>29</v>
      </c>
      <c r="G2" s="549"/>
      <c r="H2" s="550"/>
      <c r="I2" s="37" t="s">
        <v>89</v>
      </c>
      <c r="J2" s="51" t="s">
        <v>90</v>
      </c>
      <c r="K2" s="51" t="s">
        <v>92</v>
      </c>
      <c r="L2" s="51" t="s">
        <v>242</v>
      </c>
      <c r="M2" s="51" t="s">
        <v>243</v>
      </c>
      <c r="N2" s="51" t="s">
        <v>244</v>
      </c>
      <c r="O2" s="51"/>
      <c r="P2" s="51" t="s">
        <v>47</v>
      </c>
      <c r="Q2" s="541"/>
      <c r="R2" s="542"/>
      <c r="S2" s="542"/>
      <c r="T2" s="542"/>
    </row>
    <row r="3" spans="1:20">
      <c r="A3" s="29" t="str">
        <f>'1-συμβολαια'!A3</f>
        <v>???</v>
      </c>
      <c r="B3" s="89" t="str">
        <f>'1-συμβολαια'!C3</f>
        <v>χρήσης ΚΑΝΟΝΙΣΜΟΣ</v>
      </c>
      <c r="C3" s="14" t="str">
        <f>'4-πολλυπρ'!D3</f>
        <v>καμπινγκ</v>
      </c>
      <c r="D3" s="14" t="str">
        <f>'4-πολλυπρ'!I3</f>
        <v>219-121κ … ΟΕ</v>
      </c>
      <c r="E3" s="19"/>
      <c r="F3" s="150"/>
      <c r="G3" s="150"/>
      <c r="H3" s="33"/>
      <c r="I3" s="19"/>
      <c r="J3" s="19"/>
      <c r="K3" s="249"/>
      <c r="L3" s="19"/>
      <c r="M3" s="19"/>
      <c r="N3" s="19"/>
      <c r="O3" s="19"/>
      <c r="P3" s="19">
        <f t="shared" ref="P3" si="0">SUM(I3:O3)</f>
        <v>0</v>
      </c>
      <c r="Q3" s="135"/>
      <c r="R3" s="135"/>
      <c r="S3" s="162"/>
      <c r="T3" s="80"/>
    </row>
    <row r="4" spans="1:20">
      <c r="A4" s="517" t="s">
        <v>35</v>
      </c>
      <c r="B4" s="518"/>
      <c r="C4" s="518"/>
      <c r="D4" s="519"/>
      <c r="E4" s="71">
        <f>SUM(E3:E3)</f>
        <v>0</v>
      </c>
      <c r="F4" s="66"/>
      <c r="G4" s="66"/>
      <c r="H4" s="66"/>
      <c r="I4" s="71">
        <f t="shared" ref="I4:Q4" si="1">SUM(I3:I3)</f>
        <v>0</v>
      </c>
      <c r="J4" s="71">
        <f t="shared" si="1"/>
        <v>0</v>
      </c>
      <c r="K4" s="71">
        <f t="shared" si="1"/>
        <v>0</v>
      </c>
      <c r="L4" s="71">
        <f t="shared" si="1"/>
        <v>0</v>
      </c>
      <c r="M4" s="71">
        <f t="shared" si="1"/>
        <v>0</v>
      </c>
      <c r="N4" s="71">
        <f t="shared" si="1"/>
        <v>0</v>
      </c>
      <c r="O4" s="71">
        <f t="shared" si="1"/>
        <v>0</v>
      </c>
      <c r="P4" s="71">
        <f t="shared" si="1"/>
        <v>0</v>
      </c>
      <c r="Q4" s="82">
        <f t="shared" si="1"/>
        <v>0</v>
      </c>
      <c r="R4" s="151"/>
      <c r="S4" s="3"/>
      <c r="T4" s="3"/>
    </row>
    <row r="6" spans="1:20" ht="15.75" customHeight="1">
      <c r="I6" s="141" t="s">
        <v>549</v>
      </c>
      <c r="L6" s="141" t="s">
        <v>532</v>
      </c>
      <c r="R6" s="163"/>
      <c r="S6" s="86"/>
      <c r="T6" s="163"/>
    </row>
    <row r="7" spans="1:20">
      <c r="F7" s="170" t="s">
        <v>170</v>
      </c>
      <c r="G7" s="122"/>
      <c r="H7" s="81"/>
      <c r="L7" s="186" t="s">
        <v>210</v>
      </c>
      <c r="R7" s="2"/>
    </row>
    <row r="8" spans="1:20">
      <c r="F8" s="81"/>
      <c r="G8" s="122" t="s">
        <v>171</v>
      </c>
      <c r="M8" s="185" t="s">
        <v>211</v>
      </c>
      <c r="Q8" s="2"/>
      <c r="R8" s="2"/>
    </row>
    <row r="9" spans="1:20">
      <c r="N9" s="164" t="s">
        <v>212</v>
      </c>
      <c r="Q9" s="2"/>
      <c r="R9" s="2"/>
    </row>
    <row r="10" spans="1:20">
      <c r="Q10" s="2"/>
      <c r="R10" s="2"/>
    </row>
    <row r="11" spans="1:20">
      <c r="B11" s="139"/>
    </row>
    <row r="12" spans="1:20">
      <c r="B12" s="140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6"/>
  <sheetViews>
    <sheetView workbookViewId="0">
      <pane ySplit="2" topLeftCell="A3" activePane="bottomLeft" state="frozen"/>
      <selection pane="bottomLeft" activeCell="I30" sqref="I30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2" t="s">
        <v>334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3"/>
      <c r="AA1" s="563"/>
      <c r="AB1" s="563"/>
      <c r="AC1" s="563"/>
      <c r="AD1" s="563"/>
      <c r="AE1" s="564" t="s">
        <v>47</v>
      </c>
      <c r="AF1" s="566" t="s">
        <v>9</v>
      </c>
      <c r="AG1" s="568" t="s">
        <v>33</v>
      </c>
      <c r="AH1" s="551" t="s">
        <v>344</v>
      </c>
      <c r="AI1" s="553" t="s">
        <v>85</v>
      </c>
      <c r="AJ1" s="554"/>
      <c r="AK1" s="554"/>
      <c r="AL1" s="555"/>
    </row>
    <row r="2" spans="1:38" ht="12" thickBot="1">
      <c r="A2" s="213"/>
      <c r="B2" s="214" t="s">
        <v>343</v>
      </c>
      <c r="C2" s="214" t="s">
        <v>86</v>
      </c>
      <c r="D2" s="215" t="s">
        <v>335</v>
      </c>
      <c r="E2" s="189" t="s">
        <v>31</v>
      </c>
      <c r="F2" s="189" t="s">
        <v>336</v>
      </c>
      <c r="G2" s="189" t="s">
        <v>337</v>
      </c>
      <c r="H2" s="189" t="s">
        <v>338</v>
      </c>
      <c r="I2" s="189" t="s">
        <v>339</v>
      </c>
      <c r="J2" s="189" t="s">
        <v>340</v>
      </c>
      <c r="K2" s="526" t="s">
        <v>29</v>
      </c>
      <c r="L2" s="527"/>
      <c r="M2" s="199" t="s">
        <v>341</v>
      </c>
      <c r="N2" s="199" t="s">
        <v>31</v>
      </c>
      <c r="O2" s="199" t="s">
        <v>336</v>
      </c>
      <c r="P2" s="199" t="s">
        <v>337</v>
      </c>
      <c r="Q2" s="199" t="s">
        <v>338</v>
      </c>
      <c r="R2" s="199" t="s">
        <v>339</v>
      </c>
      <c r="S2" s="199" t="s">
        <v>340</v>
      </c>
      <c r="T2" s="528" t="s">
        <v>29</v>
      </c>
      <c r="U2" s="529"/>
      <c r="V2" s="189" t="s">
        <v>342</v>
      </c>
      <c r="W2" s="189" t="s">
        <v>31</v>
      </c>
      <c r="X2" s="189" t="s">
        <v>336</v>
      </c>
      <c r="Y2" s="189" t="s">
        <v>337</v>
      </c>
      <c r="Z2" s="189" t="s">
        <v>338</v>
      </c>
      <c r="AA2" s="189" t="s">
        <v>339</v>
      </c>
      <c r="AB2" s="189" t="s">
        <v>340</v>
      </c>
      <c r="AC2" s="526" t="s">
        <v>29</v>
      </c>
      <c r="AD2" s="527"/>
      <c r="AE2" s="565"/>
      <c r="AF2" s="567"/>
      <c r="AG2" s="569"/>
      <c r="AH2" s="552"/>
      <c r="AI2" s="556"/>
      <c r="AJ2" s="557"/>
      <c r="AK2" s="557"/>
      <c r="AL2" s="558"/>
    </row>
    <row r="3" spans="1:38" s="5" customFormat="1">
      <c r="A3" s="73" t="str">
        <f>'1-συμβολαια'!A3</f>
        <v>???</v>
      </c>
      <c r="B3" s="73" t="str">
        <f>'1-συμβολαια'!C3</f>
        <v>χρήσης ΚΑΝΟΝΙΣΜΟΣ</v>
      </c>
      <c r="C3" s="343">
        <f>'1-συμβολαια'!D3</f>
        <v>0</v>
      </c>
      <c r="D3" s="343">
        <f t="shared" ref="D3" si="0">C3*1.3%</f>
        <v>0</v>
      </c>
      <c r="E3" s="343"/>
      <c r="F3" s="343"/>
      <c r="G3" s="343"/>
      <c r="H3" s="343"/>
      <c r="I3" s="343"/>
      <c r="J3" s="343"/>
      <c r="K3" s="343"/>
      <c r="L3" s="343"/>
      <c r="M3" s="343">
        <f t="shared" ref="M3" si="1">C3*0.65%</f>
        <v>0</v>
      </c>
      <c r="N3" s="343"/>
      <c r="O3" s="343"/>
      <c r="P3" s="343"/>
      <c r="Q3" s="343"/>
      <c r="R3" s="343"/>
      <c r="S3" s="343"/>
      <c r="T3" s="343"/>
      <c r="U3" s="343"/>
      <c r="V3" s="343">
        <f t="shared" ref="V3" si="2">C3*0.125%</f>
        <v>0</v>
      </c>
      <c r="W3" s="343"/>
      <c r="X3" s="343"/>
      <c r="Y3" s="343"/>
      <c r="Z3" s="343"/>
      <c r="AA3" s="343"/>
      <c r="AB3" s="343"/>
      <c r="AC3" s="343"/>
      <c r="AD3" s="343"/>
      <c r="AE3" s="335">
        <f t="shared" ref="AE3" si="3">D3+M3+V3</f>
        <v>0</v>
      </c>
      <c r="AF3" s="335">
        <f t="shared" ref="AF3" si="4">E3+N3+W3</f>
        <v>0</v>
      </c>
      <c r="AG3" s="335">
        <f t="shared" ref="AG3" si="5">AE3-AF3</f>
        <v>0</v>
      </c>
      <c r="AH3" s="73"/>
      <c r="AI3" s="73"/>
      <c r="AJ3" s="73"/>
      <c r="AK3" s="73"/>
      <c r="AL3" s="73"/>
    </row>
    <row r="4" spans="1:38">
      <c r="A4" s="559" t="str">
        <f>'1-συμβολαια'!A4</f>
        <v>σύνολο</v>
      </c>
      <c r="B4" s="560"/>
      <c r="C4" s="561"/>
      <c r="D4" s="326">
        <f>SUM(D3:D3)</f>
        <v>0</v>
      </c>
      <c r="E4" s="326"/>
      <c r="F4" s="326"/>
      <c r="G4" s="326"/>
      <c r="H4" s="326"/>
      <c r="I4" s="326"/>
      <c r="J4" s="326"/>
      <c r="K4" s="326"/>
      <c r="L4" s="326"/>
      <c r="M4" s="326">
        <f>SUM(M3:M3)</f>
        <v>0</v>
      </c>
      <c r="N4" s="326"/>
      <c r="O4" s="326"/>
      <c r="P4" s="326"/>
      <c r="Q4" s="326"/>
      <c r="R4" s="326"/>
      <c r="S4" s="326"/>
      <c r="T4" s="326"/>
      <c r="U4" s="326"/>
      <c r="V4" s="326">
        <f>SUM(V3:V3)</f>
        <v>0</v>
      </c>
      <c r="W4" s="326"/>
      <c r="X4" s="326"/>
      <c r="Y4" s="326"/>
      <c r="Z4" s="326"/>
      <c r="AA4" s="326"/>
      <c r="AB4" s="326"/>
      <c r="AC4" s="326"/>
      <c r="AD4" s="326"/>
      <c r="AE4" s="326">
        <f>SUM(AE3:AE3)</f>
        <v>0</v>
      </c>
      <c r="AF4" s="326">
        <f>SUM(AF3:AF3)</f>
        <v>0</v>
      </c>
      <c r="AG4" s="326">
        <f>SUM(AG3:AG3)</f>
        <v>0</v>
      </c>
      <c r="AH4" s="326">
        <f>SUM(AH3:AH3)</f>
        <v>0</v>
      </c>
      <c r="AI4" s="326"/>
      <c r="AJ4" s="326"/>
      <c r="AK4" s="326"/>
      <c r="AL4" s="326"/>
    </row>
    <row r="6" spans="1:38">
      <c r="E6" s="2"/>
      <c r="F6" s="2"/>
      <c r="G6" s="2"/>
      <c r="H6" s="179" t="s">
        <v>345</v>
      </c>
      <c r="I6" s="2"/>
      <c r="J6" s="2"/>
      <c r="K6" s="2"/>
      <c r="L6" s="2"/>
      <c r="M6" s="2"/>
      <c r="N6" s="2"/>
      <c r="O6" s="2"/>
      <c r="P6" s="2"/>
      <c r="Q6" s="179" t="s">
        <v>345</v>
      </c>
      <c r="R6" s="2"/>
      <c r="S6" s="2"/>
      <c r="T6" s="2"/>
      <c r="U6" s="2"/>
      <c r="V6" s="2"/>
      <c r="W6" s="2"/>
      <c r="X6" s="2"/>
      <c r="Y6" s="2"/>
      <c r="Z6" s="179" t="s">
        <v>345</v>
      </c>
      <c r="AA6" s="2"/>
      <c r="AB6" s="2"/>
      <c r="AC6" s="2"/>
      <c r="AD6" s="2"/>
      <c r="AE6" s="2"/>
    </row>
    <row r="7" spans="1:38">
      <c r="E7" s="2"/>
      <c r="F7" s="216" t="s">
        <v>346</v>
      </c>
      <c r="G7" s="216"/>
      <c r="H7" s="216"/>
      <c r="I7" s="216"/>
      <c r="J7" s="216"/>
      <c r="K7" s="216"/>
      <c r="L7" s="216"/>
      <c r="M7" s="216"/>
      <c r="N7" s="216"/>
      <c r="O7" s="216" t="s">
        <v>346</v>
      </c>
      <c r="P7" s="2"/>
      <c r="Q7" s="2"/>
      <c r="R7" s="2"/>
      <c r="S7" s="2"/>
      <c r="T7" s="2"/>
      <c r="U7" s="2"/>
      <c r="V7" s="2"/>
      <c r="W7" s="2"/>
      <c r="X7" s="216" t="s">
        <v>346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83" t="s">
        <v>347</v>
      </c>
      <c r="K8" s="179"/>
      <c r="L8" s="2"/>
      <c r="M8" s="2"/>
      <c r="N8" s="2"/>
      <c r="O8" s="2"/>
      <c r="P8" s="2"/>
      <c r="Q8" s="4"/>
      <c r="R8" s="183" t="s">
        <v>348</v>
      </c>
      <c r="S8" s="183"/>
      <c r="T8" s="183"/>
      <c r="U8" s="183"/>
      <c r="V8" s="4"/>
      <c r="W8" s="4"/>
      <c r="X8" s="4"/>
      <c r="Y8" s="4"/>
      <c r="Z8" s="4"/>
      <c r="AA8" s="183" t="s">
        <v>348</v>
      </c>
      <c r="AB8" s="183"/>
      <c r="AC8" s="183"/>
      <c r="AD8" s="179"/>
      <c r="AE8" s="2"/>
    </row>
    <row r="9" spans="1:38">
      <c r="E9" s="2"/>
      <c r="F9" s="2"/>
      <c r="G9" s="2"/>
      <c r="H9" s="2"/>
      <c r="I9" s="183" t="s">
        <v>348</v>
      </c>
      <c r="J9" s="4"/>
      <c r="K9" s="2"/>
      <c r="L9" s="2"/>
      <c r="M9" s="2"/>
      <c r="N9" s="2"/>
      <c r="O9" s="2"/>
      <c r="P9" s="2"/>
      <c r="Q9" s="4"/>
      <c r="R9" s="4"/>
      <c r="S9" s="183" t="s">
        <v>347</v>
      </c>
      <c r="T9" s="183"/>
      <c r="U9" s="4"/>
      <c r="V9" s="4"/>
      <c r="W9" s="4"/>
      <c r="X9" s="4"/>
      <c r="Y9" s="4"/>
      <c r="Z9" s="4"/>
      <c r="AA9" s="4"/>
      <c r="AB9" s="183" t="s">
        <v>347</v>
      </c>
      <c r="AC9" s="183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17" t="s">
        <v>349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18" t="s">
        <v>350</v>
      </c>
      <c r="R11" s="2"/>
      <c r="S11" s="2"/>
      <c r="T11" s="2"/>
      <c r="U11" s="2"/>
      <c r="V11" s="2"/>
      <c r="W11" s="2"/>
      <c r="X11" s="2"/>
      <c r="Y11" s="2"/>
      <c r="Z11" s="219" t="s">
        <v>351</v>
      </c>
      <c r="AA11" s="2"/>
      <c r="AB11" s="2"/>
      <c r="AC11" s="2"/>
      <c r="AD11" s="2"/>
      <c r="AE11" s="2"/>
    </row>
    <row r="12" spans="1:38">
      <c r="E12" s="220" t="s">
        <v>352</v>
      </c>
      <c r="F12" s="2"/>
      <c r="G12" s="2"/>
      <c r="H12" s="2"/>
      <c r="I12" s="2"/>
      <c r="J12" s="2"/>
      <c r="K12" s="2"/>
      <c r="L12" s="2"/>
      <c r="M12" s="7"/>
      <c r="N12" s="2"/>
      <c r="O12" s="179"/>
      <c r="P12" s="179"/>
      <c r="Q12" s="179"/>
      <c r="R12" s="179"/>
      <c r="S12" s="221" t="s">
        <v>353</v>
      </c>
      <c r="T12" s="179"/>
      <c r="U12" s="179"/>
      <c r="V12" s="179"/>
      <c r="W12" s="2"/>
      <c r="X12" s="2"/>
      <c r="Y12" s="2"/>
      <c r="Z12" s="2"/>
      <c r="AA12" s="222" t="s">
        <v>354</v>
      </c>
      <c r="AB12" s="2"/>
      <c r="AC12" s="2"/>
      <c r="AD12" s="2"/>
      <c r="AE12" s="2"/>
    </row>
    <row r="13" spans="1:38">
      <c r="E13" s="2"/>
      <c r="F13" s="220" t="s">
        <v>355</v>
      </c>
      <c r="G13" s="2"/>
      <c r="H13" s="2"/>
      <c r="I13" s="2"/>
      <c r="J13" s="2"/>
      <c r="K13" s="2"/>
      <c r="L13" s="2"/>
      <c r="M13" s="7"/>
      <c r="N13" s="2"/>
      <c r="O13" s="2"/>
      <c r="P13" s="2"/>
      <c r="Q13" s="2"/>
      <c r="R13" s="2"/>
      <c r="S13" s="223" t="s">
        <v>356</v>
      </c>
      <c r="T13" s="2"/>
      <c r="U13" s="2"/>
      <c r="V13" s="2"/>
      <c r="W13" s="2"/>
      <c r="X13" s="2"/>
      <c r="Y13" s="2"/>
      <c r="Z13" s="2"/>
      <c r="AA13" s="2"/>
      <c r="AB13" s="223" t="s">
        <v>356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7"/>
      <c r="N14" s="2"/>
      <c r="O14" s="2"/>
      <c r="P14" s="179"/>
      <c r="Q14" s="179"/>
      <c r="R14" s="179"/>
      <c r="S14" s="179"/>
      <c r="T14" s="179"/>
      <c r="U14" s="179"/>
      <c r="V14" s="179"/>
      <c r="W14" s="179"/>
      <c r="X14" s="179"/>
      <c r="Y14" s="2"/>
      <c r="Z14" s="2"/>
      <c r="AA14" s="2"/>
      <c r="AB14" s="221" t="s">
        <v>353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D16" s="327"/>
      <c r="E16" s="7"/>
      <c r="F16" s="7"/>
      <c r="G16" s="7"/>
      <c r="H16" s="7"/>
      <c r="I16" s="7"/>
    </row>
    <row r="17" spans="4:9">
      <c r="D17" s="327"/>
      <c r="E17" s="7"/>
      <c r="F17" s="7"/>
      <c r="G17" s="7"/>
      <c r="H17" s="7"/>
      <c r="I17" s="7"/>
    </row>
    <row r="18" spans="4:9">
      <c r="D18" s="327"/>
      <c r="E18" s="7"/>
      <c r="F18" s="7"/>
      <c r="G18" s="7"/>
      <c r="H18" s="7"/>
      <c r="I18" s="7"/>
    </row>
    <row r="19" spans="4:9">
      <c r="D19" s="327"/>
      <c r="E19" s="7"/>
      <c r="F19" s="7"/>
      <c r="G19" s="7"/>
      <c r="H19" s="7"/>
      <c r="I19" s="7"/>
    </row>
    <row r="20" spans="4:9">
      <c r="D20" s="327"/>
      <c r="E20" s="7"/>
      <c r="F20" s="7"/>
      <c r="G20" s="7"/>
      <c r="H20" s="7"/>
      <c r="I20" s="7"/>
    </row>
    <row r="21" spans="4:9">
      <c r="D21" s="327"/>
      <c r="E21" s="7"/>
      <c r="F21" s="7"/>
      <c r="G21" s="7"/>
      <c r="H21" s="7"/>
      <c r="I21" s="7"/>
    </row>
    <row r="22" spans="4:9">
      <c r="D22" s="327"/>
      <c r="E22" s="7"/>
      <c r="F22" s="7"/>
      <c r="G22" s="7"/>
      <c r="H22" s="7"/>
      <c r="I22" s="7"/>
    </row>
    <row r="23" spans="4:9">
      <c r="D23" s="327"/>
      <c r="E23" s="7"/>
      <c r="F23" s="7"/>
      <c r="G23" s="7"/>
      <c r="H23" s="7"/>
      <c r="I23" s="7"/>
    </row>
    <row r="24" spans="4:9">
      <c r="D24" s="327"/>
      <c r="E24" s="7"/>
      <c r="F24" s="7"/>
      <c r="G24" s="7"/>
      <c r="H24" s="7"/>
      <c r="I24" s="7"/>
    </row>
    <row r="25" spans="4:9">
      <c r="D25" s="327"/>
      <c r="E25" s="7"/>
      <c r="F25" s="7"/>
      <c r="G25" s="7"/>
      <c r="H25" s="7"/>
      <c r="I25" s="7"/>
    </row>
    <row r="26" spans="4:9">
      <c r="D26" s="327"/>
      <c r="E26" s="7"/>
      <c r="F26" s="7"/>
      <c r="G26" s="7"/>
      <c r="H26" s="7"/>
      <c r="I26" s="7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2025-09-13T04:46:53Z</dcterms:modified>
</cp:coreProperties>
</file>