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B9" i="5"/>
  <c r="AB7"/>
  <c r="AB3"/>
  <c r="T12"/>
  <c r="T9"/>
  <c r="W4"/>
  <c r="W5"/>
  <c r="W6"/>
  <c r="W8"/>
  <c r="W10"/>
  <c r="W11"/>
  <c r="W12"/>
  <c r="W13"/>
  <c r="W14"/>
  <c r="AD32"/>
  <c r="AB32"/>
  <c r="AB24"/>
  <c r="BW9" i="24"/>
  <c r="BP9"/>
  <c r="BP3"/>
  <c r="BG9"/>
  <c r="BG8"/>
  <c r="BG7"/>
  <c r="BG5"/>
  <c r="BG4"/>
  <c r="BG3"/>
  <c r="BC12"/>
  <c r="BC9"/>
  <c r="BC7"/>
  <c r="BC3"/>
  <c r="BA3"/>
  <c r="AY12"/>
  <c r="AY9"/>
  <c r="AY7"/>
  <c r="BA12"/>
  <c r="BA9"/>
  <c r="BA7"/>
  <c r="AY3"/>
  <c r="AR12"/>
  <c r="AR9"/>
  <c r="AR7"/>
  <c r="AR3"/>
  <c r="AQ9"/>
  <c r="AQ3"/>
  <c r="AL12"/>
  <c r="AL9"/>
  <c r="AL7"/>
  <c r="AL3"/>
  <c r="AK3"/>
  <c r="AK9"/>
  <c r="AK7"/>
  <c r="AJ12"/>
  <c r="AJ7"/>
  <c r="AJ3"/>
  <c r="Y9"/>
  <c r="Y3"/>
  <c r="S3"/>
  <c r="J9"/>
  <c r="J3"/>
  <c r="T9" i="20"/>
  <c r="T14"/>
  <c r="T13"/>
  <c r="T12"/>
  <c r="T11"/>
  <c r="T6"/>
  <c r="T10"/>
  <c r="T8"/>
  <c r="T7"/>
  <c r="T5"/>
  <c r="T4"/>
  <c r="T3"/>
  <c r="S9"/>
  <c r="S5"/>
  <c r="S8"/>
  <c r="S7"/>
  <c r="S10"/>
  <c r="S4"/>
  <c r="S3"/>
  <c r="S14"/>
  <c r="S13"/>
  <c r="S12"/>
  <c r="S11"/>
  <c r="S6"/>
  <c r="L8"/>
  <c r="L7"/>
  <c r="P14"/>
  <c r="O14"/>
  <c r="P13"/>
  <c r="O13"/>
  <c r="P12"/>
  <c r="O12"/>
  <c r="O5"/>
  <c r="O4"/>
  <c r="O3"/>
  <c r="L11"/>
  <c r="L10"/>
  <c r="L9"/>
  <c r="L6"/>
  <c r="L3"/>
  <c r="N4" i="4"/>
  <c r="F4"/>
  <c r="H4" s="1"/>
  <c r="AH3" i="16"/>
  <c r="AH7"/>
  <c r="AH9"/>
  <c r="N12" i="1"/>
  <c r="D61" l="1"/>
  <c r="G9" i="12" l="1"/>
  <c r="F9"/>
  <c r="N9" i="1"/>
  <c r="N7"/>
  <c r="N3"/>
  <c r="G9" i="13"/>
  <c r="G7"/>
  <c r="G3"/>
  <c r="G7" i="12"/>
  <c r="F7"/>
  <c r="K6" i="25"/>
  <c r="K7"/>
  <c r="K8"/>
  <c r="K9"/>
  <c r="K10"/>
  <c r="K11"/>
  <c r="K12"/>
  <c r="K13"/>
  <c r="D21" i="16" l="1"/>
  <c r="G3" i="12"/>
  <c r="F3"/>
  <c r="I14" i="1"/>
  <c r="J14"/>
  <c r="P14"/>
  <c r="I6"/>
  <c r="J6"/>
  <c r="I8"/>
  <c r="J8"/>
  <c r="P8"/>
  <c r="Q77" l="1"/>
  <c r="P77"/>
  <c r="O77"/>
  <c r="N77"/>
  <c r="M77"/>
  <c r="L77"/>
  <c r="J77"/>
  <c r="I77"/>
  <c r="H77"/>
  <c r="H78" s="1"/>
  <c r="R77" l="1"/>
  <c r="J15" i="5" l="1"/>
  <c r="K15"/>
  <c r="L15"/>
  <c r="N15"/>
  <c r="O15"/>
  <c r="P15"/>
  <c r="AD29"/>
  <c r="AD26"/>
  <c r="AD24"/>
  <c r="AB26"/>
  <c r="AB29"/>
  <c r="AF32"/>
  <c r="AF31"/>
  <c r="AF30"/>
  <c r="AF29"/>
  <c r="AF28"/>
  <c r="AF27"/>
  <c r="AF26"/>
  <c r="AF25"/>
  <c r="AF24"/>
  <c r="AF23"/>
  <c r="AF22"/>
  <c r="AF21"/>
  <c r="AA33"/>
  <c r="Y33"/>
  <c r="AG32" l="1"/>
  <c r="AG24"/>
  <c r="AG26"/>
  <c r="AG29"/>
  <c r="AF33"/>
  <c r="V15" l="1"/>
  <c r="AF14"/>
  <c r="AC14"/>
  <c r="E14"/>
  <c r="D14"/>
  <c r="C14"/>
  <c r="A14"/>
  <c r="C14" i="28"/>
  <c r="B14"/>
  <c r="A14"/>
  <c r="L14" i="10"/>
  <c r="J14"/>
  <c r="H14"/>
  <c r="G14"/>
  <c r="E14"/>
  <c r="C14"/>
  <c r="A14"/>
  <c r="A14" i="22"/>
  <c r="A14" i="8"/>
  <c r="BR9" i="24"/>
  <c r="BQ15"/>
  <c r="AJ9"/>
  <c r="G15"/>
  <c r="I8"/>
  <c r="I9"/>
  <c r="I10"/>
  <c r="I11"/>
  <c r="I12"/>
  <c r="I13"/>
  <c r="I14"/>
  <c r="F14"/>
  <c r="B14"/>
  <c r="A14"/>
  <c r="B14" i="23"/>
  <c r="A14"/>
  <c r="A4" i="15"/>
  <c r="A5"/>
  <c r="A6"/>
  <c r="A7"/>
  <c r="A8"/>
  <c r="A9"/>
  <c r="A10"/>
  <c r="A11"/>
  <c r="A12"/>
  <c r="A13"/>
  <c r="A14"/>
  <c r="D14" i="27"/>
  <c r="C14"/>
  <c r="B14"/>
  <c r="A14"/>
  <c r="G15" i="4"/>
  <c r="I15"/>
  <c r="J15"/>
  <c r="K15"/>
  <c r="L15"/>
  <c r="M15"/>
  <c r="O15"/>
  <c r="D14"/>
  <c r="C14"/>
  <c r="B14"/>
  <c r="A14"/>
  <c r="N15" i="26"/>
  <c r="O15"/>
  <c r="P15"/>
  <c r="Q15"/>
  <c r="R15"/>
  <c r="S15"/>
  <c r="T15"/>
  <c r="U15"/>
  <c r="W15"/>
  <c r="X15"/>
  <c r="Y15"/>
  <c r="Z15"/>
  <c r="AA15"/>
  <c r="AB15"/>
  <c r="AC15"/>
  <c r="AD15"/>
  <c r="AF15"/>
  <c r="R15" i="20"/>
  <c r="U15"/>
  <c r="V14"/>
  <c r="H14" i="24" s="1"/>
  <c r="AH12" i="16"/>
  <c r="BR15" i="24" l="1"/>
  <c r="T15" i="20"/>
  <c r="S15"/>
  <c r="Q15"/>
  <c r="P15"/>
  <c r="O15"/>
  <c r="P7" i="1"/>
  <c r="P9"/>
  <c r="P10"/>
  <c r="P11"/>
  <c r="P12"/>
  <c r="P13"/>
  <c r="P14" i="4" l="1"/>
  <c r="E14" i="24" s="1"/>
  <c r="D14" i="20"/>
  <c r="C14"/>
  <c r="B14"/>
  <c r="A14"/>
  <c r="C14" i="26"/>
  <c r="M14" s="1"/>
  <c r="E14" i="27" s="1"/>
  <c r="B14" i="26"/>
  <c r="A14"/>
  <c r="C14" i="15"/>
  <c r="B14"/>
  <c r="BZ14" i="24"/>
  <c r="BT14"/>
  <c r="BH14"/>
  <c r="BD14"/>
  <c r="AX14"/>
  <c r="AH14"/>
  <c r="G12" i="12"/>
  <c r="F12"/>
  <c r="C13" i="25"/>
  <c r="V14" i="26" l="1"/>
  <c r="F14" i="27" s="1"/>
  <c r="AE14" i="26" l="1"/>
  <c r="AG14" s="1"/>
  <c r="I14" i="5" l="1"/>
  <c r="O14" i="9"/>
  <c r="J14" l="1"/>
  <c r="C12" i="25"/>
  <c r="B12"/>
  <c r="B13"/>
  <c r="A13"/>
  <c r="Q64" i="1"/>
  <c r="P64"/>
  <c r="O64"/>
  <c r="N64"/>
  <c r="M64"/>
  <c r="L64"/>
  <c r="J64"/>
  <c r="I64"/>
  <c r="H64"/>
  <c r="H65" s="1"/>
  <c r="R64" l="1"/>
  <c r="N14" i="13" l="1"/>
  <c r="J14"/>
  <c r="H14" i="27" s="1"/>
  <c r="C14" i="13"/>
  <c r="G14" s="1"/>
  <c r="H14" s="1"/>
  <c r="B14"/>
  <c r="A14"/>
  <c r="C14" i="9"/>
  <c r="B14"/>
  <c r="A14"/>
  <c r="AN14" i="16"/>
  <c r="AM14"/>
  <c r="E14"/>
  <c r="I14" s="1"/>
  <c r="D14"/>
  <c r="H14" s="1"/>
  <c r="C14"/>
  <c r="B14"/>
  <c r="A14"/>
  <c r="B14" i="14"/>
  <c r="A14"/>
  <c r="F14" i="12"/>
  <c r="F14" i="1" s="1"/>
  <c r="C14" i="12"/>
  <c r="B14"/>
  <c r="A14"/>
  <c r="F8"/>
  <c r="F8" i="1" s="1"/>
  <c r="Q50"/>
  <c r="P50"/>
  <c r="O50"/>
  <c r="N50"/>
  <c r="M50"/>
  <c r="L50"/>
  <c r="J50"/>
  <c r="I50"/>
  <c r="H50"/>
  <c r="H51" s="1"/>
  <c r="CA14" i="24" l="1"/>
  <c r="Q14" i="9" s="1"/>
  <c r="S14" i="5" s="1"/>
  <c r="C14" i="24"/>
  <c r="D14"/>
  <c r="CB14" s="1"/>
  <c r="P14" i="9" s="1"/>
  <c r="G14" i="5" s="1"/>
  <c r="P14" i="14"/>
  <c r="G14" i="1" s="1"/>
  <c r="R50"/>
  <c r="L14" i="13"/>
  <c r="K14"/>
  <c r="I14"/>
  <c r="L14" i="16"/>
  <c r="K14"/>
  <c r="J14"/>
  <c r="P14"/>
  <c r="N14" s="1"/>
  <c r="J14" i="27" l="1"/>
  <c r="X14"/>
  <c r="W14"/>
  <c r="I14"/>
  <c r="V14"/>
  <c r="G14"/>
  <c r="O14" i="16"/>
  <c r="Q14" s="1"/>
  <c r="R14" i="10" s="1"/>
  <c r="P14" s="1"/>
  <c r="O14" i="13"/>
  <c r="M14" i="16" l="1"/>
  <c r="H14" i="1" s="1"/>
  <c r="M14" i="13"/>
  <c r="E14" i="1" s="1"/>
  <c r="K14" i="9"/>
  <c r="L14" i="1" l="1"/>
  <c r="O14" s="1"/>
  <c r="N14" i="9"/>
  <c r="F14" i="5"/>
  <c r="H14" s="1"/>
  <c r="Q36" i="1"/>
  <c r="P36"/>
  <c r="O36"/>
  <c r="N36"/>
  <c r="M36"/>
  <c r="G15" i="12"/>
  <c r="J8" i="9"/>
  <c r="J9"/>
  <c r="J10"/>
  <c r="J11"/>
  <c r="J4" i="1"/>
  <c r="J5"/>
  <c r="J7"/>
  <c r="J9"/>
  <c r="J10"/>
  <c r="J11"/>
  <c r="J12"/>
  <c r="J13"/>
  <c r="F7"/>
  <c r="AF13" i="5"/>
  <c r="AC13"/>
  <c r="E13"/>
  <c r="D13"/>
  <c r="C13"/>
  <c r="A13"/>
  <c r="AF12"/>
  <c r="AC12"/>
  <c r="E12"/>
  <c r="D12"/>
  <c r="C12"/>
  <c r="B12"/>
  <c r="A12"/>
  <c r="AF11"/>
  <c r="AC11"/>
  <c r="E11"/>
  <c r="D11"/>
  <c r="C11"/>
  <c r="A11"/>
  <c r="AF10"/>
  <c r="AC10"/>
  <c r="E10"/>
  <c r="D10"/>
  <c r="C10"/>
  <c r="A10"/>
  <c r="AF9"/>
  <c r="AC9"/>
  <c r="E9"/>
  <c r="D9"/>
  <c r="C9"/>
  <c r="B9"/>
  <c r="A9"/>
  <c r="AF8"/>
  <c r="AC8"/>
  <c r="E8"/>
  <c r="D8"/>
  <c r="C8"/>
  <c r="A8"/>
  <c r="AF7"/>
  <c r="AC7"/>
  <c r="E7"/>
  <c r="D7"/>
  <c r="C7"/>
  <c r="B7"/>
  <c r="A7"/>
  <c r="AF6"/>
  <c r="AC6"/>
  <c r="E6"/>
  <c r="D6"/>
  <c r="C6"/>
  <c r="A6"/>
  <c r="AF5"/>
  <c r="AC5"/>
  <c r="E5"/>
  <c r="D5"/>
  <c r="C5"/>
  <c r="A5"/>
  <c r="AF4"/>
  <c r="AC4"/>
  <c r="E4"/>
  <c r="D4"/>
  <c r="C4"/>
  <c r="A4"/>
  <c r="C13" i="28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L13" i="10"/>
  <c r="J13"/>
  <c r="H13"/>
  <c r="G13"/>
  <c r="E13"/>
  <c r="C13"/>
  <c r="A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A6" i="22"/>
  <c r="A7"/>
  <c r="A8"/>
  <c r="A9"/>
  <c r="A10"/>
  <c r="A11"/>
  <c r="A12"/>
  <c r="A13"/>
  <c r="A6" i="8"/>
  <c r="A7"/>
  <c r="A8"/>
  <c r="A9"/>
  <c r="A10"/>
  <c r="A11"/>
  <c r="A12"/>
  <c r="A13"/>
  <c r="C13" i="9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BZ13" i="24"/>
  <c r="BT13"/>
  <c r="BH13"/>
  <c r="BD13"/>
  <c r="AX13"/>
  <c r="AH13"/>
  <c r="B13"/>
  <c r="A13"/>
  <c r="BZ12"/>
  <c r="BT12"/>
  <c r="BH12"/>
  <c r="BD12"/>
  <c r="AX12"/>
  <c r="AH12"/>
  <c r="B12"/>
  <c r="A12"/>
  <c r="BZ11"/>
  <c r="BT11"/>
  <c r="BH11"/>
  <c r="BD11"/>
  <c r="AX11"/>
  <c r="AH11"/>
  <c r="B11"/>
  <c r="A11"/>
  <c r="BZ10"/>
  <c r="BT10"/>
  <c r="BH10"/>
  <c r="BD10"/>
  <c r="AX10"/>
  <c r="AH10"/>
  <c r="B10"/>
  <c r="A10"/>
  <c r="BZ9"/>
  <c r="BT9"/>
  <c r="BH9"/>
  <c r="BD9"/>
  <c r="AX9"/>
  <c r="AH9"/>
  <c r="B9"/>
  <c r="A9"/>
  <c r="BZ8"/>
  <c r="BT8"/>
  <c r="BH8"/>
  <c r="BD8"/>
  <c r="AX8"/>
  <c r="AH8"/>
  <c r="B8"/>
  <c r="A8"/>
  <c r="BZ7"/>
  <c r="BT7"/>
  <c r="BH7"/>
  <c r="BD7"/>
  <c r="AX7"/>
  <c r="AH7"/>
  <c r="I7"/>
  <c r="B7"/>
  <c r="A7"/>
  <c r="BZ6"/>
  <c r="BT6"/>
  <c r="BH6"/>
  <c r="BD6"/>
  <c r="AX6"/>
  <c r="AH6"/>
  <c r="I6"/>
  <c r="B6"/>
  <c r="A6"/>
  <c r="BZ5"/>
  <c r="BT5"/>
  <c r="BH5"/>
  <c r="BD5"/>
  <c r="AX5"/>
  <c r="AH5"/>
  <c r="I5"/>
  <c r="F5"/>
  <c r="B5"/>
  <c r="A5"/>
  <c r="BZ4"/>
  <c r="BT4"/>
  <c r="BH4"/>
  <c r="BD4"/>
  <c r="AX4"/>
  <c r="AH4"/>
  <c r="I4"/>
  <c r="B4"/>
  <c r="A4"/>
  <c r="B13" i="23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C13" i="15"/>
  <c r="B13"/>
  <c r="C12"/>
  <c r="B12"/>
  <c r="C11"/>
  <c r="B11"/>
  <c r="C10"/>
  <c r="B10"/>
  <c r="C9"/>
  <c r="B9"/>
  <c r="C8"/>
  <c r="B8"/>
  <c r="C7"/>
  <c r="B7"/>
  <c r="C6"/>
  <c r="B6"/>
  <c r="C5"/>
  <c r="B5"/>
  <c r="C4"/>
  <c r="B4"/>
  <c r="C13" i="27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13" i="26"/>
  <c r="M13" s="1"/>
  <c r="E13" i="27" s="1"/>
  <c r="B13" i="26"/>
  <c r="A13"/>
  <c r="C12"/>
  <c r="M12" s="1"/>
  <c r="E12" i="27" s="1"/>
  <c r="B12" i="26"/>
  <c r="A12"/>
  <c r="C11"/>
  <c r="M11" s="1"/>
  <c r="E11" i="27" s="1"/>
  <c r="B11" i="26"/>
  <c r="A11"/>
  <c r="C10"/>
  <c r="M10" s="1"/>
  <c r="E10" i="27" s="1"/>
  <c r="B10" i="26"/>
  <c r="A10"/>
  <c r="C9"/>
  <c r="M9" s="1"/>
  <c r="E9" i="27" s="1"/>
  <c r="B9" i="26"/>
  <c r="A9"/>
  <c r="C8"/>
  <c r="M8" s="1"/>
  <c r="E8" i="27" s="1"/>
  <c r="B8" i="26"/>
  <c r="A8"/>
  <c r="C7"/>
  <c r="M7" s="1"/>
  <c r="E7" i="27" s="1"/>
  <c r="B7" i="26"/>
  <c r="A7"/>
  <c r="C6"/>
  <c r="M6" s="1"/>
  <c r="E6" i="27" s="1"/>
  <c r="B6" i="26"/>
  <c r="A6"/>
  <c r="C5"/>
  <c r="M5" s="1"/>
  <c r="E5" i="27" s="1"/>
  <c r="B5" i="26"/>
  <c r="A5"/>
  <c r="C4"/>
  <c r="M4" s="1"/>
  <c r="E4" i="27" s="1"/>
  <c r="B4" i="26"/>
  <c r="A4"/>
  <c r="D6" i="20"/>
  <c r="D7"/>
  <c r="D8"/>
  <c r="D9"/>
  <c r="D10"/>
  <c r="D11"/>
  <c r="D12"/>
  <c r="D13"/>
  <c r="C6"/>
  <c r="C7"/>
  <c r="C8"/>
  <c r="C9"/>
  <c r="C10"/>
  <c r="C11"/>
  <c r="C12"/>
  <c r="C13"/>
  <c r="B6"/>
  <c r="B7"/>
  <c r="B8"/>
  <c r="B9"/>
  <c r="B10"/>
  <c r="B11"/>
  <c r="B12"/>
  <c r="B13"/>
  <c r="A6"/>
  <c r="A7"/>
  <c r="A8"/>
  <c r="A9"/>
  <c r="A10"/>
  <c r="A11"/>
  <c r="A12"/>
  <c r="A13"/>
  <c r="V9"/>
  <c r="H9" i="24" s="1"/>
  <c r="P13" i="4"/>
  <c r="E13" i="24" s="1"/>
  <c r="F13"/>
  <c r="D13" i="4"/>
  <c r="C13"/>
  <c r="B13"/>
  <c r="A13"/>
  <c r="P12"/>
  <c r="E12" i="24" s="1"/>
  <c r="N12" i="4"/>
  <c r="F12" i="24" s="1"/>
  <c r="F12" i="4"/>
  <c r="D12"/>
  <c r="C12"/>
  <c r="B12"/>
  <c r="A12"/>
  <c r="P11"/>
  <c r="E11" i="24" s="1"/>
  <c r="F11"/>
  <c r="D11" i="4"/>
  <c r="C11"/>
  <c r="B11"/>
  <c r="A11"/>
  <c r="P10"/>
  <c r="E10" i="24" s="1"/>
  <c r="F10"/>
  <c r="D10" i="4"/>
  <c r="C10"/>
  <c r="B10"/>
  <c r="A10"/>
  <c r="P9"/>
  <c r="E9" i="24" s="1"/>
  <c r="N9" i="4"/>
  <c r="F9" i="24" s="1"/>
  <c r="F9" i="4"/>
  <c r="D9"/>
  <c r="C9"/>
  <c r="B9"/>
  <c r="A9"/>
  <c r="P8"/>
  <c r="E8" i="24" s="1"/>
  <c r="F8"/>
  <c r="D8" i="4"/>
  <c r="C8"/>
  <c r="B8"/>
  <c r="A8"/>
  <c r="P7"/>
  <c r="E7" i="24" s="1"/>
  <c r="N7" i="4"/>
  <c r="F7" i="24" s="1"/>
  <c r="F7" i="4"/>
  <c r="D7"/>
  <c r="C7"/>
  <c r="B7"/>
  <c r="A7"/>
  <c r="P6"/>
  <c r="E6" i="24" s="1"/>
  <c r="F6"/>
  <c r="D6" i="4"/>
  <c r="C6"/>
  <c r="B6"/>
  <c r="A6"/>
  <c r="F4" i="24"/>
  <c r="N3" i="4"/>
  <c r="F3"/>
  <c r="AN13" i="16"/>
  <c r="C13" i="24" s="1"/>
  <c r="AM13" i="16"/>
  <c r="E13"/>
  <c r="I13" s="1"/>
  <c r="P13" s="1"/>
  <c r="N13" s="1"/>
  <c r="D13"/>
  <c r="H13" s="1"/>
  <c r="C13"/>
  <c r="B13"/>
  <c r="A13"/>
  <c r="AN12"/>
  <c r="C12" i="24" s="1"/>
  <c r="AM12" i="16"/>
  <c r="E12"/>
  <c r="I12" s="1"/>
  <c r="P12" s="1"/>
  <c r="N12" s="1"/>
  <c r="D12"/>
  <c r="H12" s="1"/>
  <c r="D40" s="1"/>
  <c r="C12"/>
  <c r="B12"/>
  <c r="A12"/>
  <c r="AN11"/>
  <c r="C11" i="24" s="1"/>
  <c r="AM11" i="16"/>
  <c r="D11" i="24" s="1"/>
  <c r="E11" i="16"/>
  <c r="I11" s="1"/>
  <c r="P11" s="1"/>
  <c r="N11" s="1"/>
  <c r="D11"/>
  <c r="H11" s="1"/>
  <c r="C11"/>
  <c r="B11"/>
  <c r="A11"/>
  <c r="AN10"/>
  <c r="C10" i="24" s="1"/>
  <c r="AM10" i="16"/>
  <c r="D10" i="24" s="1"/>
  <c r="E10" i="16"/>
  <c r="I10" s="1"/>
  <c r="P10" s="1"/>
  <c r="N10" s="1"/>
  <c r="D10"/>
  <c r="H10" s="1"/>
  <c r="C10"/>
  <c r="B10"/>
  <c r="A10"/>
  <c r="AN9"/>
  <c r="C9" i="24" s="1"/>
  <c r="AM9" i="16"/>
  <c r="D9" i="24" s="1"/>
  <c r="E9" i="16"/>
  <c r="I9" s="1"/>
  <c r="D9"/>
  <c r="H9" s="1"/>
  <c r="D33" s="1"/>
  <c r="C9"/>
  <c r="B9"/>
  <c r="A9"/>
  <c r="AN8"/>
  <c r="C8" i="24" s="1"/>
  <c r="AM8" i="16"/>
  <c r="D8" i="24" s="1"/>
  <c r="E8" i="16"/>
  <c r="I8" s="1"/>
  <c r="D8"/>
  <c r="H8" s="1"/>
  <c r="C8"/>
  <c r="B8"/>
  <c r="A8"/>
  <c r="AN7"/>
  <c r="C7" i="24" s="1"/>
  <c r="AM7" i="16"/>
  <c r="D7" i="24" s="1"/>
  <c r="E7" i="16"/>
  <c r="I7" s="1"/>
  <c r="P7" s="1"/>
  <c r="N7" s="1"/>
  <c r="D7"/>
  <c r="H7" s="1"/>
  <c r="D28" s="1"/>
  <c r="C7"/>
  <c r="B7"/>
  <c r="A7"/>
  <c r="AN6"/>
  <c r="C6" i="24" s="1"/>
  <c r="AM6" i="16"/>
  <c r="D6" i="24" s="1"/>
  <c r="E6" i="16"/>
  <c r="I6" s="1"/>
  <c r="P6" s="1"/>
  <c r="N6" s="1"/>
  <c r="D6"/>
  <c r="H6" s="1"/>
  <c r="C6"/>
  <c r="B6"/>
  <c r="A6"/>
  <c r="B13" i="14"/>
  <c r="A13"/>
  <c r="B12"/>
  <c r="A12"/>
  <c r="B11"/>
  <c r="A11"/>
  <c r="B10"/>
  <c r="A10"/>
  <c r="B9"/>
  <c r="A9"/>
  <c r="B8"/>
  <c r="A8"/>
  <c r="B7"/>
  <c r="A7"/>
  <c r="B6"/>
  <c r="A6"/>
  <c r="B5"/>
  <c r="A5"/>
  <c r="B4"/>
  <c r="A4"/>
  <c r="F4" i="12"/>
  <c r="F5"/>
  <c r="F6"/>
  <c r="F6" i="1" s="1"/>
  <c r="F9"/>
  <c r="F10" i="12"/>
  <c r="F11"/>
  <c r="F12" i="1"/>
  <c r="F13" i="12"/>
  <c r="F13" i="1" s="1"/>
  <c r="C4" i="12"/>
  <c r="C5"/>
  <c r="C6"/>
  <c r="C7"/>
  <c r="C8"/>
  <c r="C9"/>
  <c r="C10"/>
  <c r="C11"/>
  <c r="C12"/>
  <c r="C13"/>
  <c r="B5"/>
  <c r="B6"/>
  <c r="B7"/>
  <c r="B8"/>
  <c r="B9"/>
  <c r="B10"/>
  <c r="B11"/>
  <c r="B12"/>
  <c r="B13"/>
  <c r="A6"/>
  <c r="A7"/>
  <c r="A8"/>
  <c r="A9"/>
  <c r="A10"/>
  <c r="A11"/>
  <c r="A12"/>
  <c r="A13"/>
  <c r="N13" i="13"/>
  <c r="J13"/>
  <c r="H13" i="27" s="1"/>
  <c r="N12" i="13"/>
  <c r="J12"/>
  <c r="H12" i="27" s="1"/>
  <c r="N11" i="13"/>
  <c r="J11"/>
  <c r="H11" i="27" s="1"/>
  <c r="N10" i="13"/>
  <c r="J10"/>
  <c r="H10" i="27" s="1"/>
  <c r="N9" i="13"/>
  <c r="J9"/>
  <c r="H9" i="27" s="1"/>
  <c r="N8" i="13"/>
  <c r="P8" i="14" s="1"/>
  <c r="G8" i="1" s="1"/>
  <c r="J8" i="13"/>
  <c r="H8" i="27" s="1"/>
  <c r="N7" i="13"/>
  <c r="P7" i="14" s="1"/>
  <c r="G7" i="1" s="1"/>
  <c r="J7" i="13"/>
  <c r="H7" i="27" s="1"/>
  <c r="N6" i="13"/>
  <c r="J6"/>
  <c r="H6" i="27" s="1"/>
  <c r="C4" i="13"/>
  <c r="G4" s="1"/>
  <c r="C5"/>
  <c r="G5" s="1"/>
  <c r="C6"/>
  <c r="G6" s="1"/>
  <c r="I6" s="1"/>
  <c r="C7"/>
  <c r="C8"/>
  <c r="G8" s="1"/>
  <c r="C9"/>
  <c r="H9" s="1"/>
  <c r="C10"/>
  <c r="G10" s="1"/>
  <c r="H10" s="1"/>
  <c r="C11"/>
  <c r="G11" s="1"/>
  <c r="H11" s="1"/>
  <c r="C12"/>
  <c r="C13"/>
  <c r="G13" s="1"/>
  <c r="B4"/>
  <c r="B5"/>
  <c r="B6"/>
  <c r="B7"/>
  <c r="B8"/>
  <c r="B9"/>
  <c r="B10"/>
  <c r="B11"/>
  <c r="B12"/>
  <c r="B13"/>
  <c r="A4"/>
  <c r="A5"/>
  <c r="A6"/>
  <c r="A7"/>
  <c r="A8"/>
  <c r="A9"/>
  <c r="A10"/>
  <c r="A11"/>
  <c r="A12"/>
  <c r="A13"/>
  <c r="K5" i="25"/>
  <c r="P6" i="1" s="1"/>
  <c r="C3" i="25"/>
  <c r="C4"/>
  <c r="C5"/>
  <c r="C6"/>
  <c r="C7"/>
  <c r="C8"/>
  <c r="C9"/>
  <c r="C10"/>
  <c r="C11"/>
  <c r="B3"/>
  <c r="B4"/>
  <c r="B5"/>
  <c r="B6"/>
  <c r="B7"/>
  <c r="B8"/>
  <c r="B9"/>
  <c r="B10"/>
  <c r="B11"/>
  <c r="A3"/>
  <c r="A4"/>
  <c r="A5"/>
  <c r="A6"/>
  <c r="A7"/>
  <c r="A8"/>
  <c r="A9"/>
  <c r="A10"/>
  <c r="A11"/>
  <c r="A12"/>
  <c r="AF17" i="5" l="1"/>
  <c r="AF19"/>
  <c r="AF18"/>
  <c r="F15" i="4"/>
  <c r="N15"/>
  <c r="D12" i="24"/>
  <c r="CB12" s="1"/>
  <c r="P12" i="9" s="1"/>
  <c r="G12" i="5" s="1"/>
  <c r="D13" i="24"/>
  <c r="CB13" s="1"/>
  <c r="P13" i="9" s="1"/>
  <c r="G13" i="5" s="1"/>
  <c r="AB14"/>
  <c r="AD14" s="1"/>
  <c r="C14" i="23"/>
  <c r="E14" s="1"/>
  <c r="V6" i="20"/>
  <c r="H6" i="24" s="1"/>
  <c r="CA6" s="1"/>
  <c r="Q6" i="9" s="1"/>
  <c r="S6" i="5" s="1"/>
  <c r="V8" i="20"/>
  <c r="H8" i="24" s="1"/>
  <c r="CA8" s="1"/>
  <c r="Q8" i="9" s="1"/>
  <c r="S8" i="5" s="1"/>
  <c r="V10" i="20"/>
  <c r="H10" i="24" s="1"/>
  <c r="CA10" s="1"/>
  <c r="Q10" i="9" s="1"/>
  <c r="S10" i="5" s="1"/>
  <c r="V11" i="20"/>
  <c r="H11" i="24" s="1"/>
  <c r="CA11" s="1"/>
  <c r="V13" i="20"/>
  <c r="H13" i="24" s="1"/>
  <c r="CA13" s="1"/>
  <c r="CA9"/>
  <c r="Q9" i="9" s="1"/>
  <c r="S9" i="5" s="1"/>
  <c r="V7" i="20"/>
  <c r="H7" i="24" s="1"/>
  <c r="CA7" s="1"/>
  <c r="Q7" i="9" s="1"/>
  <c r="S7" i="5" s="1"/>
  <c r="V12" i="20"/>
  <c r="H12" i="24" s="1"/>
  <c r="CA12" s="1"/>
  <c r="H3" i="4"/>
  <c r="I11" i="1"/>
  <c r="P6" i="14"/>
  <c r="G6" i="1" s="1"/>
  <c r="V6" i="27"/>
  <c r="L12" i="16"/>
  <c r="CB6" i="24"/>
  <c r="P6" i="9" s="1"/>
  <c r="G6" i="5" s="1"/>
  <c r="CB10" i="24"/>
  <c r="P10" i="9" s="1"/>
  <c r="G10" i="5" s="1"/>
  <c r="CB11" i="24"/>
  <c r="P11" i="9" s="1"/>
  <c r="G11" i="5" s="1"/>
  <c r="CB8" i="24"/>
  <c r="P8" i="9" s="1"/>
  <c r="G8" i="5" s="1"/>
  <c r="M14" i="9"/>
  <c r="R14" i="5" s="1"/>
  <c r="X32" s="1"/>
  <c r="CB7" i="24"/>
  <c r="P7" i="9" s="1"/>
  <c r="G7" i="5" s="1"/>
  <c r="CB9" i="24"/>
  <c r="P9" i="9" s="1"/>
  <c r="G9" i="5" s="1"/>
  <c r="L7" i="16"/>
  <c r="P12" i="14"/>
  <c r="G12" i="1" s="1"/>
  <c r="J12" i="9"/>
  <c r="J5"/>
  <c r="J13"/>
  <c r="J4"/>
  <c r="P11" i="14"/>
  <c r="G11" i="1" s="1"/>
  <c r="F11"/>
  <c r="P10" i="14"/>
  <c r="G10" i="1" s="1"/>
  <c r="F10"/>
  <c r="P13" i="14"/>
  <c r="G13" i="1" s="1"/>
  <c r="L13" i="16"/>
  <c r="J13"/>
  <c r="P9"/>
  <c r="N9" s="1"/>
  <c r="P9" i="14"/>
  <c r="G9" i="1" s="1"/>
  <c r="F5"/>
  <c r="L8" i="16"/>
  <c r="J8"/>
  <c r="P8"/>
  <c r="N8" s="1"/>
  <c r="F4" i="1"/>
  <c r="G6" i="27"/>
  <c r="V4" i="26"/>
  <c r="F4" i="27" s="1"/>
  <c r="V7" i="26"/>
  <c r="F7" i="27" s="1"/>
  <c r="V9" i="26"/>
  <c r="F9" i="27" s="1"/>
  <c r="D4"/>
  <c r="D5"/>
  <c r="D6"/>
  <c r="D7"/>
  <c r="D8"/>
  <c r="D9"/>
  <c r="D10"/>
  <c r="D11"/>
  <c r="D12"/>
  <c r="V5" i="26"/>
  <c r="F5" i="27" s="1"/>
  <c r="V6" i="26"/>
  <c r="F6" i="27" s="1"/>
  <c r="V8" i="26"/>
  <c r="F8" i="27" s="1"/>
  <c r="V10" i="26"/>
  <c r="F10" i="27" s="1"/>
  <c r="V11" i="26"/>
  <c r="F11" i="27" s="1"/>
  <c r="V12" i="26"/>
  <c r="F12" i="27" s="1"/>
  <c r="V13" i="26"/>
  <c r="F13" i="27" s="1"/>
  <c r="I4" i="1"/>
  <c r="H7" i="4"/>
  <c r="I7" i="1" s="1"/>
  <c r="I10"/>
  <c r="H9" i="4"/>
  <c r="I9" i="1" s="1"/>
  <c r="H12" i="4"/>
  <c r="I12" i="1" s="1"/>
  <c r="I13"/>
  <c r="L6" i="16"/>
  <c r="J6"/>
  <c r="L11"/>
  <c r="J11"/>
  <c r="L10"/>
  <c r="J10"/>
  <c r="L9"/>
  <c r="J9"/>
  <c r="J7"/>
  <c r="J12"/>
  <c r="K6"/>
  <c r="K7"/>
  <c r="K8"/>
  <c r="K9"/>
  <c r="K10"/>
  <c r="K11"/>
  <c r="K12"/>
  <c r="K13"/>
  <c r="I12" i="13"/>
  <c r="H12"/>
  <c r="K12" s="1"/>
  <c r="H7"/>
  <c r="K7" s="1"/>
  <c r="I7"/>
  <c r="I13"/>
  <c r="H13"/>
  <c r="K13" s="1"/>
  <c r="I8"/>
  <c r="H8"/>
  <c r="K8" s="1"/>
  <c r="H6"/>
  <c r="L6" s="1"/>
  <c r="I10"/>
  <c r="I11"/>
  <c r="L9"/>
  <c r="K9"/>
  <c r="K10"/>
  <c r="L10"/>
  <c r="K11"/>
  <c r="L11"/>
  <c r="I9"/>
  <c r="H15" i="4" l="1"/>
  <c r="Q12" i="9"/>
  <c r="S12" i="5" s="1"/>
  <c r="Q13" i="9"/>
  <c r="S13" i="5" s="1"/>
  <c r="Q11" i="9"/>
  <c r="S11" i="5" s="1"/>
  <c r="Z32"/>
  <c r="X14"/>
  <c r="O12" i="16"/>
  <c r="M12" s="1"/>
  <c r="H12" i="1" s="1"/>
  <c r="O13" i="16"/>
  <c r="Q13" s="1"/>
  <c r="O8"/>
  <c r="M8" s="1"/>
  <c r="H8" i="1" s="1"/>
  <c r="O6" i="16"/>
  <c r="Q6" s="1"/>
  <c r="R6" i="10" s="1"/>
  <c r="P6" s="1"/>
  <c r="O10" i="16"/>
  <c r="Q10" s="1"/>
  <c r="O11"/>
  <c r="Q11" s="1"/>
  <c r="O7"/>
  <c r="Q7" s="1"/>
  <c r="R7" i="10" s="1"/>
  <c r="P7" s="1"/>
  <c r="L7" i="13"/>
  <c r="O7" s="1"/>
  <c r="L8"/>
  <c r="O8" s="1"/>
  <c r="K6"/>
  <c r="I6" i="27" s="1"/>
  <c r="L13" i="13"/>
  <c r="O13" s="1"/>
  <c r="X6" i="27"/>
  <c r="J6"/>
  <c r="W8"/>
  <c r="I8"/>
  <c r="W13"/>
  <c r="I13"/>
  <c r="V11"/>
  <c r="G11"/>
  <c r="V13"/>
  <c r="G13"/>
  <c r="V12"/>
  <c r="G12"/>
  <c r="X9"/>
  <c r="J9"/>
  <c r="W12"/>
  <c r="I12"/>
  <c r="X11"/>
  <c r="J11"/>
  <c r="I9"/>
  <c r="W9"/>
  <c r="I7"/>
  <c r="W7"/>
  <c r="AE13" i="26"/>
  <c r="AG13" s="1"/>
  <c r="D13" i="27"/>
  <c r="L12" i="13"/>
  <c r="V9" i="27"/>
  <c r="G9"/>
  <c r="O10" i="13"/>
  <c r="X10" i="27"/>
  <c r="J10"/>
  <c r="V8"/>
  <c r="G8"/>
  <c r="W11"/>
  <c r="I11"/>
  <c r="W10"/>
  <c r="I10"/>
  <c r="V10"/>
  <c r="G10"/>
  <c r="V7"/>
  <c r="G7"/>
  <c r="AE9" i="26"/>
  <c r="AE11"/>
  <c r="AG11" s="1"/>
  <c r="AE7"/>
  <c r="AE8"/>
  <c r="AG8" s="1"/>
  <c r="AE10"/>
  <c r="AG10" s="1"/>
  <c r="AE6"/>
  <c r="AG6" s="1"/>
  <c r="AE4"/>
  <c r="AG4" s="1"/>
  <c r="AE12"/>
  <c r="AE5"/>
  <c r="AG5" s="1"/>
  <c r="O9" i="16"/>
  <c r="M9" s="1"/>
  <c r="H9" i="1" s="1"/>
  <c r="O11" i="13"/>
  <c r="O9"/>
  <c r="X7" i="27" l="1"/>
  <c r="J7"/>
  <c r="R10" i="10"/>
  <c r="P10" s="1"/>
  <c r="R11"/>
  <c r="P11" s="1"/>
  <c r="R13"/>
  <c r="P13" s="1"/>
  <c r="AG12" i="26"/>
  <c r="O13" i="9"/>
  <c r="I13" i="5"/>
  <c r="O11" i="9"/>
  <c r="I11" i="5"/>
  <c r="O10" i="9"/>
  <c r="I10" i="5"/>
  <c r="AG9" i="26"/>
  <c r="O8" i="9"/>
  <c r="I8" i="5"/>
  <c r="AG7" i="26"/>
  <c r="O6" i="9"/>
  <c r="I6" i="5"/>
  <c r="O5" i="9"/>
  <c r="I5" i="5"/>
  <c r="M13" i="16"/>
  <c r="H13" i="1" s="1"/>
  <c r="Q12" i="16"/>
  <c r="Q9"/>
  <c r="Q8"/>
  <c r="R8" i="10" s="1"/>
  <c r="P8" s="1"/>
  <c r="M6" i="16"/>
  <c r="H6" i="1" s="1"/>
  <c r="M7" i="16"/>
  <c r="H7" i="1" s="1"/>
  <c r="M10" i="16"/>
  <c r="H10" i="1" s="1"/>
  <c r="M11" i="16"/>
  <c r="H11" i="1" s="1"/>
  <c r="J13" i="27"/>
  <c r="O6" i="13"/>
  <c r="K6" i="9" s="1"/>
  <c r="W6" i="27"/>
  <c r="O4" i="9"/>
  <c r="I4" i="5"/>
  <c r="J8" i="27"/>
  <c r="X8"/>
  <c r="X13"/>
  <c r="M11" i="13"/>
  <c r="E11" i="1" s="1"/>
  <c r="K11" i="9"/>
  <c r="M8" i="13"/>
  <c r="E8" i="1" s="1"/>
  <c r="L8" s="1"/>
  <c r="O8" s="1"/>
  <c r="K8" i="9"/>
  <c r="X12" i="27"/>
  <c r="J12"/>
  <c r="M9" i="13"/>
  <c r="E9" i="1" s="1"/>
  <c r="L9" s="1"/>
  <c r="K9" i="9"/>
  <c r="M7" i="13"/>
  <c r="E7" i="1" s="1"/>
  <c r="K7" i="9"/>
  <c r="O12" i="13"/>
  <c r="M13"/>
  <c r="K13" i="9"/>
  <c r="M10" i="13"/>
  <c r="E10" i="1" s="1"/>
  <c r="K10" i="9"/>
  <c r="R9" i="10" l="1"/>
  <c r="P9" s="1"/>
  <c r="R12"/>
  <c r="P12" s="1"/>
  <c r="AD9" i="5"/>
  <c r="W9" s="1"/>
  <c r="AB8"/>
  <c r="AD8" s="1"/>
  <c r="N9" i="9"/>
  <c r="F9" i="5"/>
  <c r="H9" s="1"/>
  <c r="N7" i="9"/>
  <c r="F7" i="5"/>
  <c r="H7" s="1"/>
  <c r="N13" i="9"/>
  <c r="F13" i="5"/>
  <c r="H13" s="1"/>
  <c r="O12" i="9"/>
  <c r="I12" i="5"/>
  <c r="N11" i="9"/>
  <c r="F11" i="5"/>
  <c r="H11" s="1"/>
  <c r="O9" i="9"/>
  <c r="I9" i="5"/>
  <c r="N10" i="9"/>
  <c r="F10" i="5"/>
  <c r="H10" s="1"/>
  <c r="N8" i="9"/>
  <c r="F8" i="5"/>
  <c r="H8" s="1"/>
  <c r="O7" i="9"/>
  <c r="I7" i="5"/>
  <c r="N6" i="9"/>
  <c r="F6" i="5"/>
  <c r="H6" s="1"/>
  <c r="O9" i="1"/>
  <c r="M9" i="9" s="1"/>
  <c r="M8"/>
  <c r="E13" i="1"/>
  <c r="L13" s="1"/>
  <c r="AB13" i="5" s="1"/>
  <c r="L10" i="1"/>
  <c r="L11"/>
  <c r="M6" i="13"/>
  <c r="E6" i="1" s="1"/>
  <c r="L6" s="1"/>
  <c r="O6" s="1"/>
  <c r="C8" i="23"/>
  <c r="E8" s="1"/>
  <c r="M12" i="13"/>
  <c r="K12" i="9"/>
  <c r="T15" i="24"/>
  <c r="V15"/>
  <c r="R15"/>
  <c r="S15"/>
  <c r="U15"/>
  <c r="W15"/>
  <c r="X15"/>
  <c r="Y15"/>
  <c r="Z15"/>
  <c r="R9" i="5" l="1"/>
  <c r="X27" s="1"/>
  <c r="Z27" s="1"/>
  <c r="R8"/>
  <c r="X26" s="1"/>
  <c r="Z26" s="1"/>
  <c r="N12" i="9"/>
  <c r="F12" i="5"/>
  <c r="H12" s="1"/>
  <c r="O11" i="1"/>
  <c r="AB11" i="5"/>
  <c r="AD11" s="1"/>
  <c r="O10" i="1"/>
  <c r="M10" i="9" s="1"/>
  <c r="R10" i="5" s="1"/>
  <c r="X28" s="1"/>
  <c r="AB10"/>
  <c r="AD10" s="1"/>
  <c r="X9"/>
  <c r="X8"/>
  <c r="O13" i="1"/>
  <c r="M13" i="9" s="1"/>
  <c r="R13" i="5" s="1"/>
  <c r="X31" s="1"/>
  <c r="AD13"/>
  <c r="C13" i="23"/>
  <c r="E13" s="1"/>
  <c r="E12" i="1"/>
  <c r="L12" s="1"/>
  <c r="AB12" i="5" s="1"/>
  <c r="C10" i="23"/>
  <c r="E10" s="1"/>
  <c r="C11"/>
  <c r="E11" s="1"/>
  <c r="V4" i="20"/>
  <c r="H4" i="24" s="1"/>
  <c r="V3" i="20"/>
  <c r="X11" i="5" l="1"/>
  <c r="Z28"/>
  <c r="X10"/>
  <c r="Z31"/>
  <c r="X13"/>
  <c r="O12" i="1"/>
  <c r="M12" i="9" s="1"/>
  <c r="R12" i="5" s="1"/>
  <c r="X30" s="1"/>
  <c r="M11" i="9"/>
  <c r="R11" i="5" s="1"/>
  <c r="X29" s="1"/>
  <c r="Z29" s="1"/>
  <c r="AD12"/>
  <c r="V5" i="20"/>
  <c r="H5" i="24" s="1"/>
  <c r="I5" i="1"/>
  <c r="Z30" i="5" l="1"/>
  <c r="X12"/>
  <c r="L36" i="1"/>
  <c r="R36" s="1"/>
  <c r="J36"/>
  <c r="I36"/>
  <c r="H36"/>
  <c r="H37" s="1"/>
  <c r="D3" i="5" l="1"/>
  <c r="B3"/>
  <c r="A3"/>
  <c r="C3"/>
  <c r="J3" i="1" l="1"/>
  <c r="F3" i="24"/>
  <c r="F15" s="1"/>
  <c r="AM3" i="16"/>
  <c r="AM4"/>
  <c r="D4" i="24" s="1"/>
  <c r="CB4" s="1"/>
  <c r="P4" i="9" s="1"/>
  <c r="G4" i="5" s="1"/>
  <c r="AM5" i="16"/>
  <c r="D5" i="24" s="1"/>
  <c r="CB5" s="1"/>
  <c r="P5" i="9" s="1"/>
  <c r="G5" i="5" s="1"/>
  <c r="AN3" i="16"/>
  <c r="AN4"/>
  <c r="C4" i="24" s="1"/>
  <c r="CA4" s="1"/>
  <c r="Q4" i="9" s="1"/>
  <c r="S4" i="5" s="1"/>
  <c r="AN5" i="16"/>
  <c r="C5" i="24" s="1"/>
  <c r="CA5" s="1"/>
  <c r="Q5" i="9" s="1"/>
  <c r="S5" i="5" s="1"/>
  <c r="BZ3" i="24" l="1"/>
  <c r="AF3" i="5" l="1"/>
  <c r="AF16" s="1"/>
  <c r="AC3"/>
  <c r="T15" s="1"/>
  <c r="J3" i="13"/>
  <c r="J4"/>
  <c r="H4" i="27" s="1"/>
  <c r="J5" i="13"/>
  <c r="H5" i="27" s="1"/>
  <c r="BD3" i="24" l="1"/>
  <c r="AX3"/>
  <c r="Q15"/>
  <c r="P15" l="1"/>
  <c r="P3" i="4"/>
  <c r="P4"/>
  <c r="E4" i="24" s="1"/>
  <c r="P5" i="4"/>
  <c r="E5" i="24" s="1"/>
  <c r="BT3"/>
  <c r="AH3"/>
  <c r="P15" i="4" l="1"/>
  <c r="D3" i="24"/>
  <c r="D15" s="1"/>
  <c r="I3" i="1"/>
  <c r="F3" l="1"/>
  <c r="O15" i="24"/>
  <c r="AT15"/>
  <c r="AU15"/>
  <c r="T15" i="23"/>
  <c r="T15" i="9"/>
  <c r="AD15" i="16" l="1"/>
  <c r="AE15"/>
  <c r="AF15"/>
  <c r="AH15"/>
  <c r="AI15"/>
  <c r="AL15"/>
  <c r="AM15"/>
  <c r="L15" i="9"/>
  <c r="D15" i="15" l="1"/>
  <c r="E15"/>
  <c r="F15"/>
  <c r="G15"/>
  <c r="H15"/>
  <c r="I15"/>
  <c r="J15"/>
  <c r="K15" l="1"/>
  <c r="K2" i="25"/>
  <c r="P3" i="1" s="1"/>
  <c r="K3" i="25"/>
  <c r="P4" i="1" s="1"/>
  <c r="K4" i="25"/>
  <c r="P5" i="1" s="1"/>
  <c r="Y15" i="5" l="1"/>
  <c r="E3" l="1"/>
  <c r="AF15" l="1"/>
  <c r="C5" i="28" l="1"/>
  <c r="B5"/>
  <c r="C4"/>
  <c r="B4"/>
  <c r="C3"/>
  <c r="B3"/>
  <c r="A3"/>
  <c r="S15" i="10"/>
  <c r="Q15" l="1"/>
  <c r="O15"/>
  <c r="L5"/>
  <c r="J5"/>
  <c r="H5"/>
  <c r="G5"/>
  <c r="E5"/>
  <c r="C5"/>
  <c r="L4"/>
  <c r="J4"/>
  <c r="H4"/>
  <c r="G4"/>
  <c r="E4"/>
  <c r="C4"/>
  <c r="L3"/>
  <c r="J3"/>
  <c r="H3"/>
  <c r="G3"/>
  <c r="E3"/>
  <c r="C3"/>
  <c r="A3"/>
  <c r="L15" l="1"/>
  <c r="A3" i="22"/>
  <c r="A3" i="8"/>
  <c r="S15" i="9" l="1"/>
  <c r="R15"/>
  <c r="I15" l="1"/>
  <c r="H15"/>
  <c r="G15"/>
  <c r="F15"/>
  <c r="E15"/>
  <c r="D15"/>
  <c r="C3" l="1"/>
  <c r="B3"/>
  <c r="A3"/>
  <c r="BS15" i="24" l="1"/>
  <c r="BP15"/>
  <c r="BO15"/>
  <c r="BN15"/>
  <c r="BM15"/>
  <c r="BL15"/>
  <c r="BK15"/>
  <c r="BJ15"/>
  <c r="BI15"/>
  <c r="BG15"/>
  <c r="BF15"/>
  <c r="BE15"/>
  <c r="BC15"/>
  <c r="BB15"/>
  <c r="BA15"/>
  <c r="AZ15"/>
  <c r="AY15"/>
  <c r="AW15"/>
  <c r="AS15"/>
  <c r="AR15"/>
  <c r="AQ15"/>
  <c r="AP15"/>
  <c r="AO15"/>
  <c r="AN15"/>
  <c r="AM15"/>
  <c r="AL15"/>
  <c r="AK15"/>
  <c r="AJ15"/>
  <c r="AG15"/>
  <c r="AF15"/>
  <c r="AE15"/>
  <c r="AD15"/>
  <c r="AC15"/>
  <c r="AB15"/>
  <c r="AA15"/>
  <c r="N15"/>
  <c r="M15"/>
  <c r="L15"/>
  <c r="K15"/>
  <c r="J15"/>
  <c r="BH3"/>
  <c r="I3"/>
  <c r="B3"/>
  <c r="A3"/>
  <c r="BD15"/>
  <c r="C24" i="23"/>
  <c r="S15"/>
  <c r="R15"/>
  <c r="Q15"/>
  <c r="P15"/>
  <c r="O15"/>
  <c r="N15"/>
  <c r="M15"/>
  <c r="L15"/>
  <c r="K15"/>
  <c r="J15"/>
  <c r="I15"/>
  <c r="CB3" i="24" l="1"/>
  <c r="P3" i="9" s="1"/>
  <c r="G3" i="5" s="1"/>
  <c r="I15" i="24"/>
  <c r="BH15"/>
  <c r="BT15"/>
  <c r="AX15"/>
  <c r="AH15"/>
  <c r="G15" i="5" l="1"/>
  <c r="B3" i="23"/>
  <c r="A3"/>
  <c r="L15" i="15" l="1"/>
  <c r="C3"/>
  <c r="B3"/>
  <c r="A3"/>
  <c r="A15" i="27" l="1"/>
  <c r="C3"/>
  <c r="B3"/>
  <c r="A3"/>
  <c r="A15" i="26"/>
  <c r="J6" i="9" l="1"/>
  <c r="C3" i="26"/>
  <c r="B3"/>
  <c r="A3"/>
  <c r="D3" i="27" l="1"/>
  <c r="M3" i="26"/>
  <c r="M15" s="1"/>
  <c r="V3"/>
  <c r="V15" s="1"/>
  <c r="W15" i="20"/>
  <c r="N15"/>
  <c r="M15"/>
  <c r="L15"/>
  <c r="K15"/>
  <c r="J15"/>
  <c r="I15"/>
  <c r="E15"/>
  <c r="D5"/>
  <c r="C5"/>
  <c r="B5"/>
  <c r="D4"/>
  <c r="C4"/>
  <c r="B4"/>
  <c r="H3" i="24"/>
  <c r="H15" s="1"/>
  <c r="D3" i="20"/>
  <c r="C3"/>
  <c r="B3"/>
  <c r="A3"/>
  <c r="BJ15" i="4"/>
  <c r="BI15"/>
  <c r="BH15"/>
  <c r="BG15"/>
  <c r="BF15"/>
  <c r="BE15"/>
  <c r="BD15"/>
  <c r="BC15"/>
  <c r="BB15"/>
  <c r="BA15"/>
  <c r="AZ15"/>
  <c r="AY15"/>
  <c r="AX15"/>
  <c r="AW15"/>
  <c r="AV15"/>
  <c r="AU15"/>
  <c r="AT15"/>
  <c r="AS15"/>
  <c r="AR15"/>
  <c r="AQ15"/>
  <c r="AO15"/>
  <c r="AN15"/>
  <c r="AM15"/>
  <c r="AK15"/>
  <c r="AJ15"/>
  <c r="AD15"/>
  <c r="AC15"/>
  <c r="AB15"/>
  <c r="AA15"/>
  <c r="Z15"/>
  <c r="X15"/>
  <c r="V15"/>
  <c r="S15"/>
  <c r="R15"/>
  <c r="Q15"/>
  <c r="E15"/>
  <c r="D5"/>
  <c r="C5"/>
  <c r="B5"/>
  <c r="D4"/>
  <c r="C4"/>
  <c r="B4"/>
  <c r="E3" i="24"/>
  <c r="E15" s="1"/>
  <c r="D3" i="4"/>
  <c r="C3"/>
  <c r="B3"/>
  <c r="A3"/>
  <c r="AC15" i="5" l="1"/>
  <c r="V15" i="20"/>
  <c r="AC15" i="16"/>
  <c r="AB15"/>
  <c r="AA15"/>
  <c r="W15"/>
  <c r="V15"/>
  <c r="U15"/>
  <c r="T15"/>
  <c r="S15"/>
  <c r="R15"/>
  <c r="D15" i="26" l="1"/>
  <c r="CB15" i="24" l="1"/>
  <c r="E5" i="16"/>
  <c r="I5" s="1"/>
  <c r="D5"/>
  <c r="H5" s="1"/>
  <c r="C5"/>
  <c r="B5"/>
  <c r="E4"/>
  <c r="I4" s="1"/>
  <c r="D4"/>
  <c r="H4" s="1"/>
  <c r="C4"/>
  <c r="B4"/>
  <c r="C3" i="24"/>
  <c r="CA3" s="1"/>
  <c r="E3" i="16"/>
  <c r="I3" s="1"/>
  <c r="D3"/>
  <c r="H3" s="1"/>
  <c r="C3"/>
  <c r="B3"/>
  <c r="A3"/>
  <c r="B3" i="14"/>
  <c r="A3"/>
  <c r="P15" i="9" l="1"/>
  <c r="Q3"/>
  <c r="K4" i="16"/>
  <c r="L4"/>
  <c r="J4"/>
  <c r="P5"/>
  <c r="N5" s="1"/>
  <c r="P4"/>
  <c r="N4" s="1"/>
  <c r="P3"/>
  <c r="N3" s="1"/>
  <c r="L3"/>
  <c r="K3"/>
  <c r="J3"/>
  <c r="L5"/>
  <c r="J5"/>
  <c r="K5"/>
  <c r="AN15"/>
  <c r="O5" l="1"/>
  <c r="Q5" s="1"/>
  <c r="R5" i="10" s="1"/>
  <c r="J15" i="16"/>
  <c r="O3"/>
  <c r="L15"/>
  <c r="O4"/>
  <c r="K15"/>
  <c r="I15"/>
  <c r="C15" i="24"/>
  <c r="H15" i="16"/>
  <c r="B4" i="12"/>
  <c r="C3"/>
  <c r="B3"/>
  <c r="A3"/>
  <c r="F15"/>
  <c r="M5" i="16" l="1"/>
  <c r="H5" i="1" s="1"/>
  <c r="P15" i="16"/>
  <c r="O15"/>
  <c r="M4"/>
  <c r="H4" i="1" s="1"/>
  <c r="Q4" i="16"/>
  <c r="R4" i="10" s="1"/>
  <c r="M3" i="16"/>
  <c r="H3" i="1" s="1"/>
  <c r="Q3" i="16"/>
  <c r="R3" i="10" s="1"/>
  <c r="CA15" i="24"/>
  <c r="F15" i="13"/>
  <c r="E15"/>
  <c r="D15"/>
  <c r="Q15" i="9" l="1"/>
  <c r="N15" i="16"/>
  <c r="Q15"/>
  <c r="R15" i="10"/>
  <c r="M15" i="16"/>
  <c r="N5" i="13" l="1"/>
  <c r="P5" i="14" s="1"/>
  <c r="G5" i="1" s="1"/>
  <c r="N4" i="13"/>
  <c r="P4" i="14" s="1"/>
  <c r="G4" i="1" s="1"/>
  <c r="N3" i="13"/>
  <c r="P3" i="14" s="1"/>
  <c r="G3" i="1" s="1"/>
  <c r="C3" i="13"/>
  <c r="B3"/>
  <c r="A3"/>
  <c r="I3" l="1"/>
  <c r="I4"/>
  <c r="I5"/>
  <c r="K14" i="25"/>
  <c r="J14"/>
  <c r="I14"/>
  <c r="H14"/>
  <c r="G14"/>
  <c r="F14"/>
  <c r="E14"/>
  <c r="D14"/>
  <c r="A14"/>
  <c r="C2"/>
  <c r="B2"/>
  <c r="A2"/>
  <c r="M15" i="1"/>
  <c r="K15"/>
  <c r="G4" i="27" l="1"/>
  <c r="V4"/>
  <c r="V5"/>
  <c r="G5"/>
  <c r="F15" i="1" l="1"/>
  <c r="I15" l="1"/>
  <c r="J15"/>
  <c r="S3" i="5" l="1"/>
  <c r="H15" i="1" l="1"/>
  <c r="H3" i="13" l="1"/>
  <c r="H4"/>
  <c r="H5"/>
  <c r="N15"/>
  <c r="AE3" i="26"/>
  <c r="E3" i="27"/>
  <c r="AE15" i="26" l="1"/>
  <c r="J7" i="9"/>
  <c r="P15" i="14"/>
  <c r="AG3" i="26"/>
  <c r="S15" i="5"/>
  <c r="D15" i="27"/>
  <c r="E15"/>
  <c r="F3"/>
  <c r="K4" i="13"/>
  <c r="L4"/>
  <c r="H3" i="27"/>
  <c r="K3" i="13"/>
  <c r="L3"/>
  <c r="K5"/>
  <c r="G15"/>
  <c r="L5"/>
  <c r="H15"/>
  <c r="O3" i="9" l="1"/>
  <c r="AG15" i="26"/>
  <c r="I4" i="27"/>
  <c r="W4"/>
  <c r="X4"/>
  <c r="J4"/>
  <c r="J5"/>
  <c r="X5"/>
  <c r="W5"/>
  <c r="I5"/>
  <c r="I3" i="5"/>
  <c r="V3" i="27"/>
  <c r="I3"/>
  <c r="W3"/>
  <c r="J3"/>
  <c r="X3"/>
  <c r="O4" i="13"/>
  <c r="K4" i="9" s="1"/>
  <c r="F4" i="5" s="1"/>
  <c r="J15" i="13"/>
  <c r="G3" i="27"/>
  <c r="O3" i="13"/>
  <c r="K15"/>
  <c r="L15"/>
  <c r="O5"/>
  <c r="K5" i="9" s="1"/>
  <c r="I15" i="13"/>
  <c r="F15" i="27"/>
  <c r="N5" i="9" l="1"/>
  <c r="F5" i="5"/>
  <c r="H5" s="1"/>
  <c r="G15" i="1"/>
  <c r="H4" i="5"/>
  <c r="N4" i="9"/>
  <c r="I15" i="5"/>
  <c r="M5" i="13"/>
  <c r="M3"/>
  <c r="E3" i="1" s="1"/>
  <c r="L3" s="1"/>
  <c r="K3" i="9"/>
  <c r="M4" i="13"/>
  <c r="I15" i="27"/>
  <c r="AB6" i="5"/>
  <c r="J15" i="27"/>
  <c r="H15"/>
  <c r="O15" i="13"/>
  <c r="G15" i="27"/>
  <c r="O3" i="1" l="1"/>
  <c r="M6" i="9"/>
  <c r="R6" i="5" s="1"/>
  <c r="X24" s="1"/>
  <c r="O15" i="9"/>
  <c r="E4" i="1"/>
  <c r="L4" s="1"/>
  <c r="E5"/>
  <c r="L5" s="1"/>
  <c r="AB5" i="5" s="1"/>
  <c r="AD6"/>
  <c r="C6" i="23"/>
  <c r="E6" s="1"/>
  <c r="E3"/>
  <c r="F3" i="5"/>
  <c r="H3" s="1"/>
  <c r="N3" i="9"/>
  <c r="K15"/>
  <c r="M15" i="13"/>
  <c r="O4" i="1" l="1"/>
  <c r="M4" i="9" s="1"/>
  <c r="R4" i="5" s="1"/>
  <c r="X22" s="1"/>
  <c r="AB4"/>
  <c r="AD4" s="1"/>
  <c r="Z24"/>
  <c r="O5" i="1"/>
  <c r="M5" i="9" s="1"/>
  <c r="R5" i="5" s="1"/>
  <c r="X23" s="1"/>
  <c r="L7" i="1"/>
  <c r="C4" i="23"/>
  <c r="E4" s="1"/>
  <c r="C5"/>
  <c r="E5" s="1"/>
  <c r="AD5" i="5"/>
  <c r="X6"/>
  <c r="J3" i="9"/>
  <c r="P3" i="10" s="1"/>
  <c r="M3" i="9"/>
  <c r="R3" i="5" s="1"/>
  <c r="X21" s="1"/>
  <c r="P5" i="10"/>
  <c r="P4"/>
  <c r="N15" i="9"/>
  <c r="F15" i="5"/>
  <c r="N15" i="1"/>
  <c r="O7" l="1"/>
  <c r="M7" i="9" s="1"/>
  <c r="R7" i="5" s="1"/>
  <c r="X25" s="1"/>
  <c r="X33" s="1"/>
  <c r="AD7"/>
  <c r="W7" s="1"/>
  <c r="X4"/>
  <c r="Z22"/>
  <c r="X5"/>
  <c r="Z23"/>
  <c r="E15" i="1"/>
  <c r="L15"/>
  <c r="AD3" i="5"/>
  <c r="W3" s="1"/>
  <c r="J15" i="9"/>
  <c r="H15" i="5"/>
  <c r="D15" i="23"/>
  <c r="Z21" i="5" l="1"/>
  <c r="X3"/>
  <c r="X7"/>
  <c r="Z25"/>
  <c r="W15"/>
  <c r="P15" i="10"/>
  <c r="AB15" i="5"/>
  <c r="O15" i="1"/>
  <c r="Z33" i="5" l="1"/>
  <c r="E15" i="23"/>
  <c r="C15"/>
  <c r="M15" i="9"/>
  <c r="AD15" i="5"/>
  <c r="R15" l="1"/>
  <c r="Q15"/>
  <c r="X15" l="1"/>
  <c r="A4" i="22"/>
  <c r="A4" i="4"/>
  <c r="A4" i="10"/>
  <c r="A4" i="20"/>
  <c r="A4" i="28"/>
  <c r="A4" i="16"/>
  <c r="A4" i="8"/>
  <c r="A4" i="12"/>
  <c r="A5"/>
  <c r="A5" i="22"/>
  <c r="A5" i="10"/>
  <c r="A5" i="20"/>
  <c r="A5" i="4"/>
  <c r="A5" i="28"/>
  <c r="A5" i="8"/>
  <c r="A5" i="16"/>
</calcChain>
</file>

<file path=xl/sharedStrings.xml><?xml version="1.0" encoding="utf-8"?>
<sst xmlns="http://schemas.openxmlformats.org/spreadsheetml/2006/main" count="1233" uniqueCount="600">
  <si>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</si>
  <si>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</si>
  <si>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</si>
  <si>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</si>
  <si>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</si>
  <si>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</si>
  <si>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</si>
  <si>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</si>
  <si>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</si>
  <si>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</si>
  <si>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</si>
  <si>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</si>
  <si>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</si>
  <si>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</si>
  <si>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</si>
  <si>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</si>
  <si>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</si>
  <si>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</si>
  <si>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</si>
  <si>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</si>
  <si>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</si>
  <si>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</si>
  <si>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</si>
  <si>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</si>
  <si>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</si>
  <si>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</si>
  <si>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</si>
  <si>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</si>
  <si>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</si>
  <si>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</si>
  <si>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</si>
  <si>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</si>
  <si>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</si>
  <si>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</si>
  <si>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</si>
  <si>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</si>
  <si>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</si>
  <si>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</si>
  <si>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</si>
  <si>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</si>
  <si>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</si>
  <si>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</si>
  <si>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</si>
  <si>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</si>
  <si>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</si>
  <si>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</si>
  <si>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</si>
  <si>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</si>
  <si>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</si>
  <si>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</si>
  <si>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</si>
  <si>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</si>
  <si>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</si>
  <si>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</si>
  <si>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</si>
  <si>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</si>
  <si>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</si>
  <si>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</si>
  <si>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</si>
  <si>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</si>
  <si>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</si>
  <si>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</si>
  <si>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</si>
  <si>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</si>
  <si>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</si>
  <si>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</si>
  <si>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</si>
  <si>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</si>
  <si>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</si>
  <si>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</si>
  <si>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</si>
  <si>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</si>
  <si>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</si>
  <si>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</si>
  <si>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</si>
  <si>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</si>
  <si>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</si>
  <si>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</si>
  <si>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</si>
  <si>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</si>
  <si>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</si>
  <si>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</si>
  <si>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</si>
  <si>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</si>
  <si>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</si>
  <si>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</si>
  <si>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</si>
  <si>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</si>
  <si>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</si>
  <si>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</si>
  <si>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</si>
  <si>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</si>
  <si>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</si>
  <si>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</si>
  <si>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</si>
  <si>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</si>
  <si>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</si>
  <si>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</si>
  <si>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</si>
  <si>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</si>
  <si>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</si>
  <si>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</si>
  <si>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</si>
  <si>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</si>
  <si>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</si>
  <si>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</si>
  <si>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</si>
  <si>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</si>
  <si>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</si>
  <si>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</si>
  <si>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</si>
  <si>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</si>
  <si>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</si>
  <si>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</si>
  <si>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</si>
  <si>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</si>
  <si>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</si>
  <si>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</si>
  <si>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</si>
  <si>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</si>
  <si>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</si>
  <si>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</si>
  <si>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</si>
  <si>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</si>
  <si>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</si>
  <si>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</si>
  <si>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</si>
  <si>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</si>
  <si>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</si>
  <si>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</si>
  <si>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</si>
  <si>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</si>
  <si>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</si>
  <si>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</si>
  <si>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</si>
  <si>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</si>
  <si>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</si>
  <si>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</si>
  <si>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</si>
  <si>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</si>
  <si>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</si>
  <si>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</si>
  <si>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</si>
  <si>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</si>
  <si>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</si>
  <si>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</si>
  <si>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</si>
  <si>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</si>
  <si>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</si>
  <si>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</si>
  <si>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</si>
  <si>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</si>
  <si>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</si>
  <si>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</si>
  <si>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</si>
  <si>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</si>
  <si>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</si>
  <si>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</si>
  <si>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</si>
  <si>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</si>
  <si>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</si>
  <si>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</si>
  <si>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</si>
  <si>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</si>
  <si>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</si>
  <si>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</si>
  <si>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</si>
  <si>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</si>
  <si>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</si>
  <si>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</si>
  <si>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</si>
  <si>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</si>
  <si>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</si>
  <si>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</si>
  <si>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</si>
  <si>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</si>
  <si>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</si>
  <si>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</si>
  <si>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</si>
  <si>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</si>
  <si>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</si>
  <si>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</si>
  <si>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</si>
  <si>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</si>
  <si>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</si>
  <si>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</si>
  <si>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</si>
  <si>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</si>
  <si>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</si>
  <si>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</si>
  <si>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</si>
  <si>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</si>
  <si>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</si>
  <si>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</si>
  <si>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</si>
  <si>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</si>
  <si>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</si>
  <si>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</si>
  <si>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</si>
  <si>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</si>
  <si>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</si>
  <si>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</si>
  <si>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</si>
  <si>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</si>
  <si>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</si>
  <si>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</si>
  <si>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</si>
  <si>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</si>
  <si>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</si>
  <si>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</si>
  <si>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</si>
  <si>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</si>
  <si>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</si>
  <si>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</si>
  <si>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</si>
  <si>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</si>
  <si>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</si>
  <si>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</si>
  <si>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</si>
  <si>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</si>
  <si>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</si>
  <si>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</si>
  <si>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</si>
  <si>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</si>
  <si>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</si>
  <si>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</si>
  <si>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</si>
  <si>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</si>
  <si>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</si>
  <si>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</si>
  <si>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</si>
  <si>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</si>
  <si>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</si>
  <si>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</si>
  <si>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</si>
  <si>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</si>
  <si>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</si>
  <si>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</si>
  <si>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</si>
  <si>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</si>
  <si>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</si>
  <si>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</si>
  <si>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</si>
  <si>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</si>
  <si>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</si>
  <si>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</si>
  <si>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</si>
  <si>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</si>
  <si>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</si>
  <si>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</si>
  <si>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</si>
  <si>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</si>
  <si>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</si>
  <si>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</si>
  <si>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</si>
  <si>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</si>
  <si>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</si>
  <si>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</si>
  <si>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</si>
  <si>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</si>
  <si>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</si>
  <si>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</si>
  <si>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</si>
  <si>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</si>
  <si>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</si>
  <si>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</si>
  <si>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</si>
  <si>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</si>
  <si>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</si>
  <si>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</si>
  <si>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</si>
  <si>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</si>
  <si>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</si>
  <si>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</si>
  <si>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</si>
  <si>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</si>
  <si>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</si>
  <si>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</si>
  <si>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</si>
  <si>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</si>
  <si>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</si>
  <si>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</si>
  <si>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</si>
  <si>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</si>
  <si>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</si>
  <si>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</si>
  <si>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</si>
  <si>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</si>
  <si>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</si>
  <si>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</si>
  <si>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</si>
  <si>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</si>
  <si>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</si>
  <si>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</si>
  <si>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</si>
  <si>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</si>
  <si>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</si>
  <si>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</si>
  <si>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</si>
  <si>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</si>
  <si>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</si>
  <si>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</si>
  <si>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</si>
  <si>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</si>
  <si>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</si>
  <si>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</si>
  <si>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</si>
  <si>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</si>
  <si>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</si>
  <si>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</si>
  <si>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</si>
  <si>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</si>
  <si>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</si>
  <si>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</si>
  <si>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</si>
  <si>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</si>
  <si>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</si>
  <si>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</si>
  <si>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</si>
  <si>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</si>
  <si>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</si>
  <si>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</si>
  <si>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</si>
  <si>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</si>
  <si>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</si>
  <si>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</si>
  <si>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</si>
  <si>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</si>
  <si>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</si>
  <si>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</si>
  <si>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</si>
  <si>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</si>
  <si>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</si>
  <si>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</si>
  <si>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</si>
  <si>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</si>
  <si>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</si>
  <si>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</si>
  <si>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</si>
  <si>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</si>
  <si>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</si>
  <si>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</si>
  <si>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</si>
  <si>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</si>
  <si>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</si>
  <si>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</si>
  <si>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</si>
  <si>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</si>
  <si>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</si>
  <si>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</si>
  <si>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</si>
  <si>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</si>
  <si>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</si>
  <si>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</si>
  <si>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</si>
  <si>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</si>
  <si>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</si>
  <si>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</si>
  <si>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</si>
  <si>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</si>
  <si>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</si>
  <si>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</si>
  <si>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</si>
  <si>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</si>
  <si>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</si>
  <si>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</si>
  <si>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</si>
  <si>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</si>
  <si>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</si>
  <si>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</si>
  <si>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</si>
  <si>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</si>
  <si>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</si>
  <si>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</si>
  <si>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</si>
  <si>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</si>
  <si>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</si>
  <si>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</si>
  <si>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</si>
  <si>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</si>
  <si>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</si>
  <si>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</si>
  <si>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</si>
  <si>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</si>
  <si>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</si>
  <si>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</si>
  <si>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</si>
  <si>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</si>
  <si>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</si>
  <si>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</si>
  <si>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</si>
  <si>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</si>
  <si>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</si>
  <si>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</si>
  <si>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</si>
  <si>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</si>
  <si>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</si>
  <si>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</si>
  <si>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</si>
  <si>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</si>
  <si>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</si>
  <si>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</si>
  <si>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</si>
  <si>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</si>
  <si>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</si>
  <si>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</si>
  <si>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</si>
  <si>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</si>
  <si>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</si>
  <si>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</si>
  <si>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</si>
  <si>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</si>
  <si>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</si>
  <si>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</si>
  <si>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</si>
  <si>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</si>
  <si>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</si>
  <si>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</si>
  <si>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</si>
  <si>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</si>
  <si>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</si>
  <si>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</si>
  <si>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</si>
  <si>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</si>
  <si>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</si>
  <si>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</si>
  <si>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</si>
  <si>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</si>
  <si>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</si>
  <si>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</si>
  <si>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</si>
  <si>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</si>
  <si>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</si>
  <si>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</si>
  <si>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</si>
  <si>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</si>
  <si>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</si>
  <si>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</si>
  <si>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</si>
  <si>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</si>
  <si>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</si>
  <si>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</si>
  <si>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</si>
  <si>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</si>
  <si>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</si>
  <si>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</si>
  <si>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</si>
  <si>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</si>
  <si>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</si>
  <si>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</si>
  <si>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</si>
  <si>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</si>
  <si>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</si>
  <si>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</si>
  <si>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</si>
  <si>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</si>
  <si>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</si>
  <si>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</si>
  <si>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</si>
  <si>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</si>
  <si>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</si>
  <si>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</si>
  <si>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</si>
  <si>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</si>
  <si>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</si>
  <si>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</si>
  <si>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</si>
  <si>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</si>
  <si>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ΤΑΣπρονείας = πάγιες = 10δρχ = 0,03 {{{ ΣΕ ΕΝΣΗΜΑ ( έως 2001 )}}} --- διαθήκες = 50δρχ  = 0,15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</si>
  <si>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</si>
  <si>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</si>
  <si>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</si>
  <si>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</si>
  <si>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</si>
  <si>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</si>
  <si>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</si>
  <si>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</si>
  <si>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</si>
  <si>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</si>
  <si>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</si>
  <si>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</si>
  <si>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</si>
  <si>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</si>
  <si>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</si>
  <si>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</si>
  <si>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</si>
  <si>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</si>
  <si>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</si>
  <si>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</si>
  <si>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</si>
  <si>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</si>
  <si>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</si>
  <si>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</si>
  <si>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</si>
  <si>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</si>
  <si>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</si>
  <si>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</si>
  <si>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</si>
  <si>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</si>
  <si>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</si>
  <si>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</si>
  <si>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</si>
  <si>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</si>
  <si>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</si>
  <si>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</si>
  <si>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</si>
  <si>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</si>
  <si>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</si>
  <si>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</si>
  <si>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</si>
  <si>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</si>
  <si>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πάγιες = 3.000δρχ {8,8€} για 1ο φύλλο {{{ 1997 έως 9/5/2005 }}}</t>
  </si>
  <si>
    <t>έπρεπεΒασειΖηλ</t>
  </si>
  <si>
    <t>παγιοΑναλ</t>
  </si>
  <si>
    <t>'3600''</t>
  </si>
  <si>
    <t>δικαιωματαΑναλ</t>
  </si>
  <si>
    <t>2α φυλα</t>
  </si>
  <si>
    <t>ΔΕΝ έχω</t>
  </si>
  <si>
    <t>13ζ</t>
  </si>
  <si>
    <t>13θ</t>
  </si>
  <si>
    <t>13ω1</t>
  </si>
  <si>
    <t>13ω2</t>
  </si>
  <si>
    <t>καβαλα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</si>
  <si>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</si>
  <si>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</si>
  <si>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</si>
  <si>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</si>
  <si>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</si>
  <si>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 xml:space="preserve"> *13α* </t>
  </si>
  <si>
    <t xml:space="preserve"> *13β* </t>
  </si>
  <si>
    <t>**71α** = δημοςΓη = αίτηση-πήγαινε-έλα = 5,87+5,87+3,23 = 14,97</t>
  </si>
  <si>
    <t>71ι = δήμος = δόμησης ΟΡΟΙ</t>
  </si>
  <si>
    <t>71ι</t>
  </si>
  <si>
    <t>72ε = Δ.Ο.Υ. = ΑΦΜ</t>
  </si>
  <si>
    <t>72ε</t>
  </si>
  <si>
    <t>73β</t>
  </si>
  <si>
    <t>73β = Νομαρχία = τοπογραφική</t>
  </si>
  <si>
    <t>**81** = υπΔηλ - αιγιαλο-ρεμα = 3,23</t>
  </si>
  <si>
    <t>*γονική ΨΙΛΗΣ ΚΥΡΙΟΤΗΤΑΣ</t>
  </si>
  <si>
    <t>5,87 έως 58,69</t>
  </si>
  <si>
    <t>διαθήκη</t>
  </si>
  <si>
    <t>2,93 έως 29,35</t>
  </si>
  <si>
    <t>κληρονομιάςΑποδοχή</t>
  </si>
  <si>
    <t>2,93 έως 58,69</t>
  </si>
  <si>
    <t>οριζόντιος</t>
  </si>
  <si>
    <t>διαμαρτυρικό</t>
  </si>
  <si>
    <t>πληρΣυνταξης</t>
  </si>
  <si>
    <t>έπρεπεΒασειΑΓΑΠΕ</t>
  </si>
  <si>
    <t>σημειώσεις</t>
  </si>
  <si>
    <t>1 σε 1</t>
  </si>
  <si>
    <t>φ5</t>
  </si>
  <si>
    <t>ζημία</t>
  </si>
  <si>
    <t>καθεστώς ΤΟΓΚΑΣ</t>
  </si>
  <si>
    <t>καθεστώς πληρωμής από ΑΓΑΠΕ</t>
  </si>
  <si>
    <t>καθεστώς</t>
  </si>
  <si>
    <t>*δωρεά ΑΙΤΙΑ θανάτου</t>
  </si>
  <si>
    <t>ΧΡΗΣΙΚΤΗΣΙΑ αγροτεμαχίου [νυν οικόπεδο ΜΕ οικοδομή] ] = 1970 ΑΝΑΔΑΣΜΟΣ</t>
  </si>
  <si>
    <t>*γονικής 1262  ΕΠΙΚΑΡΠΙΑ …  ΔΩΡΕΑ αιτία θανάτου</t>
  </si>
  <si>
    <t>γονική του 3'</t>
  </si>
  <si>
    <t>γονική ΨΙΛΗΣ ΚΥΡΙΟΤΗΤΑΣ των 1' -2'</t>
  </si>
  <si>
    <t>γονική ΨΙΛΗΣ ΚΥΡΙΟΤΗΤΑΣ</t>
  </si>
  <si>
    <t>γονική</t>
  </si>
  <si>
    <t>ΧΡΗΣΙΚΤΗΣΙΑ οικοπέδου  3' = 1949 πατρός ΔΩΡΕΑ άτυπη</t>
  </si>
  <si>
    <t>ΧΡΗΣΙΚΤΗΣΙΑ αγροτεμαχίων 1'-2' = 1963 αγοραπωλησίας ΒΑΣΕΙ προσυμφώνου ΜΗ εκτελεσθέντος</t>
  </si>
  <si>
    <t>Δ.Ο.Υ. φόρος χρησικτησίας</t>
  </si>
  <si>
    <t>1' -2' = 105,97 + 262,93</t>
  </si>
  <si>
    <t>3' = 538,23</t>
  </si>
  <si>
    <t>ΧΡΗΣΙΚΤΗΣΙΑ αγροτεμαχίου = 196? πατρός ΔΩΡΕΑ άτυπη</t>
  </si>
  <si>
    <t>ΧΡΗΣΙΚΤΗΣΙΑ αγροτεμαχίου 1'  = 1979 ΑΝΑΔΑΣΜΟΣ</t>
  </si>
  <si>
    <t>1' = 95,92</t>
  </si>
  <si>
    <t>3' -4' = 118,68</t>
  </si>
  <si>
    <t>ΜΕ 2οροφο οικία 92μ2 έκαστος όροφος</t>
  </si>
  <si>
    <t>219-119 = θυγατέρα</t>
  </si>
  <si>
    <t>219 - 119 = πατήρ</t>
  </si>
  <si>
    <t>2 αιτΥποθ [ΤΑΧΔΙΚ-1,5 , ΤΑΝ-1,96 ΤΑΣ-1,19</t>
  </si>
  <si>
    <t>219-119 = υιός</t>
  </si>
  <si>
    <t>219-119 = σύζυγος</t>
  </si>
  <si>
    <t>πεθερός</t>
  </si>
  <si>
    <t>φ4</t>
  </si>
  <si>
    <t>χρησικτ</t>
  </si>
  <si>
    <t>φ2</t>
  </si>
  <si>
    <t>1 σε 2</t>
  </si>
  <si>
    <t>**73** = Νομαρχία = αίτηση-πήγαινε-έλα =5,87+8,8+3,23</t>
  </si>
  <si>
    <t>18έτη &amp; 8μήνες</t>
  </si>
  <si>
    <t>3ο</t>
  </si>
  <si>
    <t>4ο</t>
  </si>
  <si>
    <t>5ο</t>
  </si>
  <si>
    <t>6ο</t>
  </si>
  <si>
    <t>1] αγροτεμάχιο ;;;??? Πρίνος -'';;;???'' 1.193μ2</t>
  </si>
  <si>
    <t>2] αγροτεμάχιο ;;;??? Πρίνος -'';;;???'' 2.960μ2</t>
  </si>
  <si>
    <t>3] οικόπεδο Σωτήρος -'';;;???''339,16μ2</t>
  </si>
  <si>
    <t>1] αγροτεμάχιο ;;;??? Πρίνος -'';;;???'' 893μ2</t>
  </si>
  <si>
    <t>2] αγροτεμάχιο Πρίνος -'';;;???'' 1.845μ2</t>
  </si>
  <si>
    <t>3] αγροτεμάχιο ;;;??? Πρίνος -'';;;???'' 291μ2</t>
  </si>
  <si>
    <t>4] αγροτεμάχιο ;;;??? Πρίνος -'';;;???'' 360μ2</t>
  </si>
  <si>
    <t xml:space="preserve">οικοπεδου αα-;;;??? , τομέας -;;;??? ,Σκαλα Σωτήρος 169,44μ2 </t>
  </si>
  <si>
    <t xml:space="preserve">219-119 </t>
  </si>
  <si>
    <t>;;;???</t>
  </si>
  <si>
    <t>γονική ΨΙΛΗΣ ΚΥΡΙΟΤΗΤΑΣ αγροτεμαχίου Πρίνος -'';;;???'' 3.106,50μ2</t>
  </si>
  <si>
    <t>ΧΡΗΣΙΚΤΗΣΙΑ αγροτεμαχίων 3' -4' = 1957 ;;;??? ΑΓΟΡΑΠΩΛΗΣΙΑ άτυπη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</si>
</sst>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sz val="10"/>
      <color rgb="FF00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880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4" fillId="0" borderId="0" xfId="1" applyFont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/>
    <xf numFmtId="14" fontId="20" fillId="0" borderId="13" xfId="1" applyNumberFormat="1" applyFont="1" applyFill="1" applyBorder="1" applyAlignment="1">
      <alignment horizontal="right"/>
    </xf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21" fillId="12" borderId="14" xfId="1" applyNumberFormat="1" applyFont="1" applyFill="1" applyBorder="1"/>
    <xf numFmtId="164" fontId="33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3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0" fontId="21" fillId="0" borderId="14" xfId="1" applyNumberFormat="1" applyFont="1" applyFill="1" applyBorder="1" applyAlignment="1">
      <alignment horizontal="left" wrapText="1"/>
    </xf>
    <xf numFmtId="43" fontId="18" fillId="0" borderId="14" xfId="1" applyFont="1" applyFill="1" applyBorder="1"/>
    <xf numFmtId="164" fontId="18" fillId="0" borderId="14" xfId="1" applyNumberFormat="1" applyFont="1" applyFill="1" applyBorder="1"/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0" fontId="18" fillId="0" borderId="1" xfId="0" applyFont="1" applyFill="1" applyBorder="1" applyAlignment="1">
      <alignment horizontal="left"/>
    </xf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17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/>
    <xf numFmtId="164" fontId="11" fillId="0" borderId="1" xfId="1" applyNumberFormat="1" applyFont="1" applyFill="1" applyBorder="1"/>
    <xf numFmtId="43" fontId="42" fillId="0" borderId="14" xfId="1" applyFont="1" applyFill="1" applyBorder="1"/>
    <xf numFmtId="0" fontId="23" fillId="0" borderId="1" xfId="1" applyNumberFormat="1" applyFont="1" applyFill="1" applyBorder="1" applyAlignment="1">
      <alignment horizontal="left" vertical="center"/>
    </xf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164" fontId="21" fillId="0" borderId="1" xfId="1" applyNumberFormat="1" applyFont="1" applyFill="1" applyBorder="1" applyAlignment="1">
      <alignment horizontal="center"/>
    </xf>
    <xf numFmtId="14" fontId="21" fillId="0" borderId="0" xfId="1" applyNumberFormat="1" applyFont="1"/>
    <xf numFmtId="164" fontId="20" fillId="0" borderId="14" xfId="1" applyNumberFormat="1" applyFont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43" fontId="21" fillId="0" borderId="0" xfId="1" quotePrefix="1" applyFont="1"/>
    <xf numFmtId="164" fontId="24" fillId="0" borderId="0" xfId="1" applyNumberFormat="1" applyFont="1"/>
    <xf numFmtId="164" fontId="20" fillId="0" borderId="9" xfId="1" applyNumberFormat="1" applyFont="1" applyBorder="1" applyAlignment="1">
      <alignment horizontal="center" vertical="center" wrapText="1"/>
    </xf>
    <xf numFmtId="43" fontId="27" fillId="6" borderId="0" xfId="1" applyFont="1" applyFill="1" applyAlignment="1"/>
    <xf numFmtId="43" fontId="28" fillId="5" borderId="0" xfId="1" applyFont="1" applyFill="1" applyAlignment="1"/>
    <xf numFmtId="0" fontId="21" fillId="0" borderId="0" xfId="0" applyFont="1" applyAlignment="1">
      <alignment horizontal="right"/>
    </xf>
    <xf numFmtId="43" fontId="21" fillId="0" borderId="0" xfId="1" applyFont="1" applyAlignment="1">
      <alignment horizontal="right"/>
    </xf>
    <xf numFmtId="164" fontId="24" fillId="0" borderId="0" xfId="1" applyNumberFormat="1" applyFont="1" applyAlignment="1">
      <alignment horizontal="center"/>
    </xf>
    <xf numFmtId="164" fontId="27" fillId="6" borderId="0" xfId="1" applyNumberFormat="1" applyFont="1" applyFill="1" applyAlignment="1"/>
    <xf numFmtId="43" fontId="21" fillId="0" borderId="14" xfId="0" applyNumberFormat="1" applyFont="1" applyFill="1" applyBorder="1" applyAlignment="1">
      <alignment horizontal="center" wrapText="1"/>
    </xf>
    <xf numFmtId="43" fontId="21" fillId="12" borderId="14" xfId="1" applyFont="1" applyFill="1" applyBorder="1"/>
    <xf numFmtId="43" fontId="19" fillId="0" borderId="14" xfId="1" applyFont="1" applyFill="1" applyBorder="1" applyAlignment="1"/>
    <xf numFmtId="164" fontId="24" fillId="0" borderId="0" xfId="1" applyNumberFormat="1" applyFont="1" applyAlignment="1"/>
    <xf numFmtId="0" fontId="21" fillId="0" borderId="19" xfId="1" applyNumberFormat="1" applyFont="1" applyFill="1" applyBorder="1" applyAlignment="1">
      <alignment horizontal="left" wrapText="1"/>
    </xf>
    <xf numFmtId="164" fontId="18" fillId="0" borderId="15" xfId="1" applyNumberFormat="1" applyFont="1" applyFill="1" applyBorder="1"/>
    <xf numFmtId="43" fontId="18" fillId="0" borderId="19" xfId="1" applyFont="1" applyFill="1" applyBorder="1"/>
    <xf numFmtId="14" fontId="21" fillId="0" borderId="15" xfId="0" applyNumberFormat="1" applyFont="1" applyFill="1" applyBorder="1"/>
    <xf numFmtId="165" fontId="21" fillId="0" borderId="15" xfId="1" applyNumberFormat="1" applyFont="1" applyFill="1" applyBorder="1" applyAlignment="1">
      <alignment wrapText="1"/>
    </xf>
    <xf numFmtId="43" fontId="21" fillId="0" borderId="15" xfId="1" applyFont="1" applyFill="1" applyBorder="1"/>
    <xf numFmtId="164" fontId="21" fillId="0" borderId="15" xfId="1" applyNumberFormat="1" applyFont="1" applyFill="1" applyBorder="1"/>
    <xf numFmtId="0" fontId="21" fillId="0" borderId="1" xfId="1" applyNumberFormat="1" applyFont="1" applyFill="1" applyBorder="1" applyAlignment="1">
      <alignment horizontal="left" wrapText="1"/>
    </xf>
    <xf numFmtId="0" fontId="40" fillId="0" borderId="1" xfId="0" applyFont="1" applyFill="1" applyBorder="1" applyAlignment="1">
      <alignment horizontal="left"/>
    </xf>
    <xf numFmtId="43" fontId="35" fillId="0" borderId="14" xfId="1" applyFont="1" applyFill="1" applyBorder="1"/>
    <xf numFmtId="0" fontId="35" fillId="0" borderId="0" xfId="0" applyFont="1" applyFill="1"/>
    <xf numFmtId="14" fontId="23" fillId="0" borderId="1" xfId="1" applyNumberFormat="1" applyFont="1" applyFill="1" applyBorder="1" applyAlignment="1">
      <alignment horizontal="center" vertical="center"/>
    </xf>
    <xf numFmtId="0" fontId="18" fillId="0" borderId="14" xfId="0" applyFont="1" applyFill="1" applyBorder="1"/>
    <xf numFmtId="164" fontId="42" fillId="0" borderId="0" xfId="1" applyNumberFormat="1" applyFont="1" applyAlignment="1">
      <alignment horizontal="center"/>
    </xf>
    <xf numFmtId="43" fontId="18" fillId="0" borderId="0" xfId="1" applyFont="1" applyAlignment="1">
      <alignment horizontal="left"/>
    </xf>
    <xf numFmtId="164" fontId="36" fillId="0" borderId="1" xfId="1" applyNumberFormat="1" applyFont="1" applyFill="1" applyBorder="1" applyAlignment="1">
      <alignment horizontal="center" vertical="center"/>
    </xf>
    <xf numFmtId="43" fontId="38" fillId="0" borderId="14" xfId="1" applyFont="1" applyFill="1" applyBorder="1" applyAlignment="1"/>
    <xf numFmtId="164" fontId="18" fillId="0" borderId="0" xfId="1" applyNumberFormat="1" applyFont="1" applyAlignment="1">
      <alignment horizontal="left"/>
    </xf>
    <xf numFmtId="0" fontId="18" fillId="0" borderId="1" xfId="0" applyFont="1" applyFill="1" applyBorder="1" applyAlignment="1">
      <alignment horizontal="center" wrapText="1"/>
    </xf>
    <xf numFmtId="43" fontId="18" fillId="0" borderId="1" xfId="1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center" wrapText="1"/>
    </xf>
    <xf numFmtId="43" fontId="18" fillId="0" borderId="14" xfId="0" applyNumberFormat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165" fontId="42" fillId="0" borderId="1" xfId="1" applyNumberFormat="1" applyFont="1" applyFill="1" applyBorder="1" applyAlignment="1">
      <alignment horizontal="center" wrapText="1"/>
    </xf>
    <xf numFmtId="43" fontId="33" fillId="7" borderId="0" xfId="1" applyFont="1" applyFill="1"/>
    <xf numFmtId="43" fontId="33" fillId="0" borderId="0" xfId="1" applyFont="1"/>
    <xf numFmtId="0" fontId="34" fillId="0" borderId="1" xfId="0" applyFont="1" applyFill="1" applyBorder="1" applyAlignment="1">
      <alignment horizontal="center"/>
    </xf>
    <xf numFmtId="164" fontId="23" fillId="2" borderId="18" xfId="1" applyNumberFormat="1" applyFont="1" applyFill="1" applyBorder="1" applyAlignment="1">
      <alignment horizontal="center" vertical="center"/>
    </xf>
    <xf numFmtId="164" fontId="42" fillId="0" borderId="1" xfId="268" applyNumberFormat="1" applyFont="1" applyFill="1" applyBorder="1"/>
    <xf numFmtId="0" fontId="21" fillId="0" borderId="0" xfId="0" applyFont="1" applyFill="1" applyBorder="1" applyAlignment="1">
      <alignment wrapText="1"/>
    </xf>
    <xf numFmtId="164" fontId="23" fillId="2" borderId="8" xfId="1" applyNumberFormat="1" applyFont="1" applyFill="1" applyBorder="1" applyAlignment="1">
      <alignment horizontal="center" vertical="center"/>
    </xf>
    <xf numFmtId="14" fontId="18" fillId="0" borderId="9" xfId="1" applyNumberFormat="1" applyFont="1" applyFill="1" applyBorder="1" applyAlignment="1">
      <alignment horizontal="center" vertical="center"/>
    </xf>
    <xf numFmtId="0" fontId="18" fillId="0" borderId="9" xfId="0" applyFont="1" applyFill="1" applyBorder="1"/>
    <xf numFmtId="43" fontId="18" fillId="3" borderId="9" xfId="1" applyFont="1" applyFill="1" applyBorder="1"/>
    <xf numFmtId="164" fontId="23" fillId="2" borderId="1" xfId="1" applyNumberFormat="1" applyFont="1" applyFill="1" applyBorder="1" applyAlignment="1">
      <alignment horizontal="center" vertical="center"/>
    </xf>
    <xf numFmtId="43" fontId="18" fillId="3" borderId="1" xfId="1" applyFont="1" applyFill="1" applyBorder="1"/>
    <xf numFmtId="43" fontId="18" fillId="0" borderId="9" xfId="1" applyFont="1" applyFill="1" applyBorder="1"/>
    <xf numFmtId="164" fontId="36" fillId="2" borderId="2" xfId="1" applyNumberFormat="1" applyFont="1" applyFill="1" applyBorder="1" applyAlignment="1">
      <alignment horizontal="center" vertical="center"/>
    </xf>
    <xf numFmtId="0" fontId="36" fillId="0" borderId="24" xfId="1" applyNumberFormat="1" applyFont="1" applyFill="1" applyBorder="1" applyAlignment="1">
      <alignment horizontal="left" vertical="center"/>
    </xf>
    <xf numFmtId="43" fontId="36" fillId="0" borderId="24" xfId="1" applyFont="1" applyFill="1" applyBorder="1" applyAlignment="1">
      <alignment horizontal="center" vertical="center"/>
    </xf>
    <xf numFmtId="164" fontId="36" fillId="2" borderId="8" xfId="1" applyNumberFormat="1" applyFont="1" applyFill="1" applyBorder="1" applyAlignment="1">
      <alignment horizontal="center" vertical="center"/>
    </xf>
    <xf numFmtId="0" fontId="36" fillId="0" borderId="31" xfId="1" applyNumberFormat="1" applyFont="1" applyFill="1" applyBorder="1" applyAlignment="1">
      <alignment horizontal="left" vertical="center"/>
    </xf>
    <xf numFmtId="43" fontId="36" fillId="0" borderId="31" xfId="1" applyFont="1" applyFill="1" applyBorder="1" applyAlignment="1">
      <alignment horizontal="center" vertical="center"/>
    </xf>
    <xf numFmtId="164" fontId="23" fillId="2" borderId="2" xfId="1" applyNumberFormat="1" applyFont="1" applyFill="1" applyBorder="1" applyAlignment="1">
      <alignment horizontal="center" vertical="center"/>
    </xf>
    <xf numFmtId="0" fontId="18" fillId="0" borderId="14" xfId="0" applyFont="1" applyFill="1" applyBorder="1" applyAlignment="1">
      <alignment horizontal="left"/>
    </xf>
    <xf numFmtId="0" fontId="18" fillId="0" borderId="9" xfId="0" applyFont="1" applyFill="1" applyBorder="1" applyAlignment="1">
      <alignment horizontal="left"/>
    </xf>
    <xf numFmtId="164" fontId="21" fillId="2" borderId="1" xfId="1" applyNumberFormat="1" applyFont="1" applyFill="1" applyBorder="1"/>
    <xf numFmtId="164" fontId="21" fillId="0" borderId="14" xfId="1" applyNumberFormat="1" applyFont="1" applyFill="1" applyBorder="1"/>
    <xf numFmtId="0" fontId="21" fillId="0" borderId="14" xfId="0" applyFont="1" applyFill="1" applyBorder="1"/>
    <xf numFmtId="164" fontId="21" fillId="2" borderId="9" xfId="1" applyNumberFormat="1" applyFont="1" applyFill="1" applyBorder="1"/>
    <xf numFmtId="0" fontId="21" fillId="0" borderId="9" xfId="0" applyFont="1" applyFill="1" applyBorder="1"/>
    <xf numFmtId="43" fontId="21" fillId="0" borderId="9" xfId="1" applyFont="1" applyFill="1" applyBorder="1"/>
    <xf numFmtId="164" fontId="23" fillId="0" borderId="14" xfId="1" applyNumberFormat="1" applyFont="1" applyFill="1" applyBorder="1" applyAlignment="1">
      <alignment horizontal="center" vertical="center"/>
    </xf>
    <xf numFmtId="0" fontId="23" fillId="0" borderId="14" xfId="1" applyNumberFormat="1" applyFont="1" applyFill="1" applyBorder="1" applyAlignment="1">
      <alignment horizontal="left" vertical="center"/>
    </xf>
    <xf numFmtId="43" fontId="23" fillId="0" borderId="14" xfId="1" applyFont="1" applyFill="1" applyBorder="1" applyAlignment="1">
      <alignment horizontal="right" vertical="center"/>
    </xf>
    <xf numFmtId="164" fontId="23" fillId="2" borderId="9" xfId="1" applyNumberFormat="1" applyFont="1" applyFill="1" applyBorder="1" applyAlignment="1">
      <alignment horizontal="center" vertical="center"/>
    </xf>
    <xf numFmtId="0" fontId="23" fillId="0" borderId="9" xfId="1" applyNumberFormat="1" applyFont="1" applyFill="1" applyBorder="1" applyAlignment="1">
      <alignment horizontal="left" vertical="center"/>
    </xf>
    <xf numFmtId="43" fontId="23" fillId="0" borderId="9" xfId="1" applyFont="1" applyFill="1" applyBorder="1" applyAlignment="1">
      <alignment horizontal="right" vertical="center"/>
    </xf>
    <xf numFmtId="43" fontId="18" fillId="0" borderId="9" xfId="1" applyFont="1" applyFill="1" applyBorder="1" applyAlignment="1">
      <alignment horizontal="right" vertical="center"/>
    </xf>
    <xf numFmtId="43" fontId="21" fillId="4" borderId="1" xfId="1" applyFont="1" applyFill="1" applyBorder="1"/>
    <xf numFmtId="0" fontId="21" fillId="0" borderId="14" xfId="0" applyFont="1" applyBorder="1"/>
    <xf numFmtId="43" fontId="21" fillId="0" borderId="14" xfId="1" applyFont="1" applyBorder="1"/>
    <xf numFmtId="43" fontId="21" fillId="0" borderId="9" xfId="1" applyFont="1" applyBorder="1"/>
    <xf numFmtId="43" fontId="21" fillId="4" borderId="9" xfId="1" applyFont="1" applyFill="1" applyBorder="1"/>
    <xf numFmtId="0" fontId="34" fillId="0" borderId="9" xfId="0" applyFont="1" applyFill="1" applyBorder="1" applyAlignment="1">
      <alignment horizontal="center"/>
    </xf>
    <xf numFmtId="164" fontId="36" fillId="8" borderId="18" xfId="1" applyNumberFormat="1" applyFont="1" applyFill="1" applyBorder="1" applyAlignment="1">
      <alignment horizontal="center" vertical="center"/>
    </xf>
    <xf numFmtId="164" fontId="36" fillId="8" borderId="2" xfId="1" applyNumberFormat="1" applyFont="1" applyFill="1" applyBorder="1" applyAlignment="1">
      <alignment horizontal="center" vertical="center"/>
    </xf>
    <xf numFmtId="164" fontId="36" fillId="8" borderId="8" xfId="1" applyNumberFormat="1" applyFont="1" applyFill="1" applyBorder="1" applyAlignment="1">
      <alignment horizontal="center" vertical="center"/>
    </xf>
    <xf numFmtId="164" fontId="36" fillId="8" borderId="1" xfId="1" applyNumberFormat="1" applyFont="1" applyFill="1" applyBorder="1" applyAlignment="1">
      <alignment horizontal="center" vertical="center"/>
    </xf>
    <xf numFmtId="164" fontId="23" fillId="8" borderId="18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horizontal="center" vertical="center"/>
    </xf>
    <xf numFmtId="164" fontId="23" fillId="8" borderId="8" xfId="1" applyNumberFormat="1" applyFont="1" applyFill="1" applyBorder="1" applyAlignment="1">
      <alignment horizontal="center" vertical="center"/>
    </xf>
    <xf numFmtId="164" fontId="21" fillId="8" borderId="14" xfId="1" applyNumberFormat="1" applyFont="1" applyFill="1" applyBorder="1"/>
    <xf numFmtId="164" fontId="21" fillId="8" borderId="1" xfId="1" applyNumberFormat="1" applyFont="1" applyFill="1" applyBorder="1"/>
    <xf numFmtId="164" fontId="21" fillId="8" borderId="9" xfId="1" applyNumberFormat="1" applyFont="1" applyFill="1" applyBorder="1"/>
    <xf numFmtId="164" fontId="11" fillId="0" borderId="14" xfId="1" applyNumberFormat="1" applyFont="1" applyFill="1" applyBorder="1"/>
    <xf numFmtId="164" fontId="17" fillId="0" borderId="14" xfId="1" applyNumberFormat="1" applyFont="1" applyFill="1" applyBorder="1"/>
    <xf numFmtId="43" fontId="17" fillId="0" borderId="14" xfId="1" applyFont="1" applyFill="1" applyBorder="1" applyAlignment="1">
      <alignment horizontal="right" vertical="center"/>
    </xf>
    <xf numFmtId="0" fontId="41" fillId="0" borderId="14" xfId="0" applyFont="1" applyFill="1" applyBorder="1" applyAlignment="1">
      <alignment horizontal="center" wrapText="1"/>
    </xf>
    <xf numFmtId="0" fontId="11" fillId="0" borderId="14" xfId="0" applyFont="1" applyFill="1" applyBorder="1" applyAlignment="1">
      <alignment horizontal="center" wrapText="1"/>
    </xf>
    <xf numFmtId="164" fontId="11" fillId="0" borderId="9" xfId="1" applyNumberFormat="1" applyFont="1" applyFill="1" applyBorder="1"/>
    <xf numFmtId="164" fontId="18" fillId="0" borderId="9" xfId="1" applyNumberFormat="1" applyFont="1" applyFill="1" applyBorder="1"/>
    <xf numFmtId="164" fontId="17" fillId="0" borderId="9" xfId="1" applyNumberFormat="1" applyFont="1" applyFill="1" applyBorder="1"/>
    <xf numFmtId="164" fontId="21" fillId="0" borderId="9" xfId="1" applyNumberFormat="1" applyFont="1" applyFill="1" applyBorder="1"/>
    <xf numFmtId="43" fontId="17" fillId="0" borderId="9" xfId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0" fontId="1" fillId="0" borderId="0" xfId="0" applyFont="1" applyFill="1"/>
    <xf numFmtId="0" fontId="1" fillId="0" borderId="0" xfId="0" applyFont="1"/>
    <xf numFmtId="164" fontId="23" fillId="8" borderId="2" xfId="1" applyNumberFormat="1" applyFont="1" applyFill="1" applyBorder="1" applyAlignment="1">
      <alignment horizontal="center" vertical="center"/>
    </xf>
    <xf numFmtId="164" fontId="36" fillId="2" borderId="18" xfId="1" applyNumberFormat="1" applyFont="1" applyFill="1" applyBorder="1" applyAlignment="1">
      <alignment horizontal="center" vertical="center"/>
    </xf>
    <xf numFmtId="164" fontId="21" fillId="2" borderId="14" xfId="1" applyNumberFormat="1" applyFont="1" applyFill="1" applyBorder="1"/>
    <xf numFmtId="43" fontId="18" fillId="0" borderId="22" xfId="1" applyFont="1" applyFill="1" applyBorder="1" applyAlignment="1">
      <alignment horizontal="right" vertical="center"/>
    </xf>
    <xf numFmtId="164" fontId="23" fillId="0" borderId="9" xfId="1" applyNumberFormat="1" applyFont="1" applyFill="1" applyBorder="1" applyAlignment="1">
      <alignment horizontal="center" vertical="center"/>
    </xf>
    <xf numFmtId="43" fontId="18" fillId="0" borderId="26" xfId="1" applyFont="1" applyFill="1" applyBorder="1" applyAlignment="1">
      <alignment horizontal="right" vertical="center"/>
    </xf>
    <xf numFmtId="164" fontId="23" fillId="8" borderId="14" xfId="1" applyNumberFormat="1" applyFont="1" applyFill="1" applyBorder="1" applyAlignment="1">
      <alignment horizontal="center" vertical="center"/>
    </xf>
    <xf numFmtId="164" fontId="23" fillId="2" borderId="14" xfId="1" applyNumberFormat="1" applyFont="1" applyFill="1" applyBorder="1" applyAlignment="1">
      <alignment horizontal="center" vertical="center"/>
    </xf>
    <xf numFmtId="164" fontId="23" fillId="8" borderId="9" xfId="1" applyNumberFormat="1" applyFont="1" applyFill="1" applyBorder="1" applyAlignment="1">
      <alignment horizontal="center" vertical="center"/>
    </xf>
    <xf numFmtId="164" fontId="12" fillId="0" borderId="9" xfId="1" applyNumberFormat="1" applyFont="1" applyFill="1" applyBorder="1"/>
    <xf numFmtId="164" fontId="36" fillId="0" borderId="14" xfId="1" applyNumberFormat="1" applyFont="1" applyFill="1" applyBorder="1" applyAlignment="1">
      <alignment horizontal="center" vertical="center"/>
    </xf>
    <xf numFmtId="43" fontId="21" fillId="5" borderId="0" xfId="1" applyFont="1" applyFill="1"/>
    <xf numFmtId="14" fontId="18" fillId="0" borderId="14" xfId="0" applyNumberFormat="1" applyFont="1" applyFill="1" applyBorder="1" applyAlignment="1">
      <alignment horizontal="center"/>
    </xf>
    <xf numFmtId="164" fontId="21" fillId="0" borderId="0" xfId="1" applyNumberFormat="1" applyFont="1" applyAlignment="1"/>
    <xf numFmtId="43" fontId="18" fillId="0" borderId="10" xfId="1" applyFont="1" applyFill="1" applyBorder="1"/>
    <xf numFmtId="0" fontId="42" fillId="0" borderId="1" xfId="0" applyFont="1" applyBorder="1"/>
    <xf numFmtId="0" fontId="42" fillId="0" borderId="14" xfId="0" applyFont="1" applyFill="1" applyBorder="1" applyAlignment="1">
      <alignment horizontal="center" wrapText="1"/>
    </xf>
    <xf numFmtId="0" fontId="12" fillId="0" borderId="14" xfId="0" applyFont="1" applyFill="1" applyBorder="1" applyAlignment="1">
      <alignment horizontal="center" wrapText="1"/>
    </xf>
    <xf numFmtId="0" fontId="42" fillId="0" borderId="9" xfId="0" applyFont="1" applyFill="1" applyBorder="1" applyAlignment="1">
      <alignment horizontal="center" wrapText="1"/>
    </xf>
    <xf numFmtId="0" fontId="12" fillId="0" borderId="9" xfId="0" applyFont="1" applyFill="1" applyBorder="1" applyAlignment="1">
      <alignment horizontal="center" wrapText="1"/>
    </xf>
    <xf numFmtId="43" fontId="28" fillId="0" borderId="14" xfId="1" applyFont="1" applyFill="1" applyBorder="1" applyAlignment="1"/>
    <xf numFmtId="0" fontId="18" fillId="12" borderId="14" xfId="0" applyFont="1" applyFill="1" applyBorder="1" applyAlignment="1">
      <alignment horizontal="center" wrapText="1"/>
    </xf>
    <xf numFmtId="0" fontId="18" fillId="0" borderId="9" xfId="0" applyFont="1" applyFill="1" applyBorder="1" applyAlignment="1">
      <alignment horizontal="center" wrapText="1"/>
    </xf>
    <xf numFmtId="43" fontId="18" fillId="0" borderId="9" xfId="1" applyFont="1" applyFill="1" applyBorder="1" applyAlignment="1">
      <alignment horizontal="center" wrapText="1"/>
    </xf>
    <xf numFmtId="0" fontId="18" fillId="12" borderId="9" xfId="0" applyFont="1" applyFill="1" applyBorder="1" applyAlignment="1">
      <alignment horizontal="center" wrapText="1"/>
    </xf>
    <xf numFmtId="43" fontId="18" fillId="0" borderId="9" xfId="0" applyNumberFormat="1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0" fontId="21" fillId="0" borderId="14" xfId="0" applyFont="1" applyFill="1" applyBorder="1" applyAlignment="1">
      <alignment horizontal="center" wrapText="1"/>
    </xf>
    <xf numFmtId="164" fontId="21" fillId="2" borderId="1" xfId="1" applyNumberFormat="1" applyFont="1" applyFill="1" applyBorder="1" applyAlignment="1">
      <alignment wrapText="1"/>
    </xf>
    <xf numFmtId="164" fontId="21" fillId="2" borderId="15" xfId="1" applyNumberFormat="1" applyFont="1" applyFill="1" applyBorder="1" applyAlignment="1">
      <alignment wrapText="1"/>
    </xf>
    <xf numFmtId="164" fontId="21" fillId="8" borderId="1" xfId="1" applyNumberFormat="1" applyFont="1" applyFill="1" applyBorder="1" applyAlignment="1">
      <alignment wrapText="1"/>
    </xf>
    <xf numFmtId="164" fontId="21" fillId="8" borderId="14" xfId="1" applyNumberFormat="1" applyFont="1" applyFill="1" applyBorder="1" applyAlignment="1">
      <alignment wrapText="1"/>
    </xf>
    <xf numFmtId="164" fontId="21" fillId="2" borderId="9" xfId="1" applyNumberFormat="1" applyFont="1" applyFill="1" applyBorder="1" applyAlignment="1">
      <alignment wrapText="1"/>
    </xf>
    <xf numFmtId="0" fontId="21" fillId="0" borderId="9" xfId="1" applyNumberFormat="1" applyFont="1" applyFill="1" applyBorder="1" applyAlignment="1">
      <alignment horizontal="left" wrapText="1"/>
    </xf>
    <xf numFmtId="164" fontId="42" fillId="0" borderId="9" xfId="1" applyNumberFormat="1" applyFont="1" applyFill="1" applyBorder="1"/>
    <xf numFmtId="43" fontId="42" fillId="0" borderId="9" xfId="1" applyFont="1" applyFill="1" applyBorder="1"/>
    <xf numFmtId="164" fontId="21" fillId="2" borderId="14" xfId="1" applyNumberFormat="1" applyFont="1" applyFill="1" applyBorder="1" applyAlignment="1">
      <alignment wrapText="1"/>
    </xf>
    <xf numFmtId="164" fontId="21" fillId="8" borderId="9" xfId="1" applyNumberFormat="1" applyFont="1" applyFill="1" applyBorder="1" applyAlignment="1">
      <alignment wrapText="1"/>
    </xf>
    <xf numFmtId="43" fontId="20" fillId="0" borderId="24" xfId="1" applyFont="1" applyFill="1" applyBorder="1" applyAlignment="1">
      <alignment horizontal="right"/>
    </xf>
    <xf numFmtId="43" fontId="20" fillId="0" borderId="24" xfId="1" applyFont="1" applyFill="1" applyBorder="1" applyAlignment="1">
      <alignment horizontal="center" wrapText="1"/>
    </xf>
    <xf numFmtId="164" fontId="18" fillId="0" borderId="0" xfId="1" applyNumberFormat="1" applyFont="1"/>
    <xf numFmtId="43" fontId="21" fillId="0" borderId="14" xfId="0" applyNumberFormat="1" applyFont="1" applyBorder="1"/>
    <xf numFmtId="164" fontId="39" fillId="2" borderId="2" xfId="1" applyNumberFormat="1" applyFont="1" applyFill="1" applyBorder="1" applyAlignment="1">
      <alignment horizontal="center" vertical="center"/>
    </xf>
    <xf numFmtId="164" fontId="39" fillId="8" borderId="2" xfId="1" applyNumberFormat="1" applyFont="1" applyFill="1" applyBorder="1" applyAlignment="1">
      <alignment horizontal="center" vertical="center"/>
    </xf>
    <xf numFmtId="164" fontId="39" fillId="8" borderId="18" xfId="1" applyNumberFormat="1" applyFont="1" applyFill="1" applyBorder="1" applyAlignment="1">
      <alignment horizontal="center" vertical="center"/>
    </xf>
    <xf numFmtId="0" fontId="40" fillId="0" borderId="14" xfId="0" applyFont="1" applyFill="1" applyBorder="1" applyAlignment="1">
      <alignment horizontal="left"/>
    </xf>
    <xf numFmtId="164" fontId="39" fillId="2" borderId="8" xfId="1" applyNumberFormat="1" applyFont="1" applyFill="1" applyBorder="1" applyAlignment="1">
      <alignment horizontal="center" vertical="center"/>
    </xf>
    <xf numFmtId="0" fontId="40" fillId="0" borderId="9" xfId="0" applyFont="1" applyFill="1" applyBorder="1" applyAlignment="1">
      <alignment horizontal="left"/>
    </xf>
    <xf numFmtId="164" fontId="39" fillId="2" borderId="18" xfId="1" applyNumberFormat="1" applyFont="1" applyFill="1" applyBorder="1" applyAlignment="1">
      <alignment horizontal="center" vertical="center"/>
    </xf>
    <xf numFmtId="164" fontId="39" fillId="8" borderId="8" xfId="1" applyNumberFormat="1" applyFont="1" applyFill="1" applyBorder="1" applyAlignment="1">
      <alignment horizontal="center" vertical="center"/>
    </xf>
    <xf numFmtId="43" fontId="40" fillId="0" borderId="14" xfId="1" applyFont="1" applyFill="1" applyBorder="1"/>
    <xf numFmtId="43" fontId="40" fillId="0" borderId="9" xfId="1" applyFont="1" applyFill="1" applyBorder="1"/>
    <xf numFmtId="164" fontId="35" fillId="4" borderId="1" xfId="1" applyNumberFormat="1" applyFont="1" applyFill="1" applyBorder="1"/>
    <xf numFmtId="164" fontId="35" fillId="4" borderId="14" xfId="1" applyNumberFormat="1" applyFont="1" applyFill="1" applyBorder="1"/>
    <xf numFmtId="164" fontId="35" fillId="4" borderId="9" xfId="1" applyNumberFormat="1" applyFont="1" applyFill="1" applyBorder="1"/>
    <xf numFmtId="43" fontId="35" fillId="0" borderId="9" xfId="1" applyFont="1" applyFill="1" applyBorder="1"/>
    <xf numFmtId="164" fontId="37" fillId="0" borderId="14" xfId="1" applyNumberFormat="1" applyFont="1" applyFill="1" applyBorder="1" applyAlignment="1"/>
    <xf numFmtId="43" fontId="37" fillId="0" borderId="14" xfId="1" applyFont="1" applyFill="1" applyBorder="1" applyAlignment="1"/>
    <xf numFmtId="0" fontId="42" fillId="0" borderId="9" xfId="0" applyFont="1" applyFill="1" applyBorder="1"/>
    <xf numFmtId="0" fontId="42" fillId="0" borderId="14" xfId="0" applyFont="1" applyFill="1" applyBorder="1"/>
    <xf numFmtId="164" fontId="36" fillId="2" borderId="1" xfId="1" applyNumberFormat="1" applyFont="1" applyFill="1" applyBorder="1" applyAlignment="1">
      <alignment horizontal="center" vertical="center"/>
    </xf>
    <xf numFmtId="164" fontId="36" fillId="8" borderId="14" xfId="1" applyNumberFormat="1" applyFont="1" applyFill="1" applyBorder="1" applyAlignment="1">
      <alignment horizontal="center" vertical="center"/>
    </xf>
    <xf numFmtId="0" fontId="36" fillId="0" borderId="14" xfId="1" applyNumberFormat="1" applyFont="1" applyFill="1" applyBorder="1" applyAlignment="1">
      <alignment horizontal="left" vertical="center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36" fillId="2" borderId="9" xfId="1" applyNumberFormat="1" applyFont="1" applyFill="1" applyBorder="1" applyAlignment="1">
      <alignment horizontal="center" vertical="center"/>
    </xf>
    <xf numFmtId="0" fontId="36" fillId="0" borderId="9" xfId="1" applyNumberFormat="1" applyFont="1" applyFill="1" applyBorder="1" applyAlignment="1">
      <alignment horizontal="left" vertical="center"/>
    </xf>
    <xf numFmtId="164" fontId="17" fillId="0" borderId="9" xfId="1" applyNumberFormat="1" applyFont="1" applyFill="1" applyBorder="1" applyAlignment="1">
      <alignment horizontal="right" vertical="center"/>
    </xf>
    <xf numFmtId="164" fontId="9" fillId="0" borderId="9" xfId="1" applyNumberFormat="1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164" fontId="36" fillId="2" borderId="14" xfId="1" applyNumberFormat="1" applyFont="1" applyFill="1" applyBorder="1" applyAlignment="1">
      <alignment horizontal="center" vertical="center"/>
    </xf>
    <xf numFmtId="164" fontId="36" fillId="8" borderId="9" xfId="1" applyNumberFormat="1" applyFont="1" applyFill="1" applyBorder="1" applyAlignment="1">
      <alignment horizontal="center" vertical="center"/>
    </xf>
    <xf numFmtId="164" fontId="28" fillId="0" borderId="14" xfId="1" applyNumberFormat="1" applyFont="1" applyFill="1" applyBorder="1" applyAlignment="1"/>
    <xf numFmtId="0" fontId="26" fillId="0" borderId="14" xfId="0" applyFont="1" applyBorder="1" applyAlignment="1">
      <alignment horizontal="center" wrapText="1"/>
    </xf>
    <xf numFmtId="43" fontId="21" fillId="0" borderId="9" xfId="1" applyFont="1" applyFill="1" applyBorder="1" applyAlignment="1">
      <alignment horizontal="center" wrapText="1"/>
    </xf>
    <xf numFmtId="164" fontId="21" fillId="0" borderId="9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43" fontId="19" fillId="12" borderId="14" xfId="1" applyFont="1" applyFill="1" applyBorder="1" applyAlignment="1"/>
    <xf numFmtId="164" fontId="21" fillId="0" borderId="6" xfId="1" applyNumberFormat="1" applyFont="1" applyFill="1" applyBorder="1" applyAlignment="1">
      <alignment horizontal="center" wrapText="1"/>
    </xf>
    <xf numFmtId="43" fontId="21" fillId="0" borderId="6" xfId="1" applyFont="1" applyFill="1" applyBorder="1" applyAlignment="1">
      <alignment horizontal="center" wrapText="1"/>
    </xf>
    <xf numFmtId="43" fontId="19" fillId="9" borderId="14" xfId="1" applyFont="1" applyFill="1" applyBorder="1" applyAlignment="1"/>
    <xf numFmtId="164" fontId="42" fillId="0" borderId="9" xfId="1" applyNumberFormat="1" applyFont="1" applyFill="1" applyBorder="1" applyAlignment="1">
      <alignment horizontal="center" vertical="center" wrapText="1"/>
    </xf>
    <xf numFmtId="43" fontId="19" fillId="0" borderId="14" xfId="1" applyFont="1" applyBorder="1"/>
    <xf numFmtId="164" fontId="34" fillId="0" borderId="14" xfId="1" applyNumberFormat="1" applyFont="1" applyBorder="1" applyAlignment="1">
      <alignment horizontal="center" wrapText="1"/>
    </xf>
    <xf numFmtId="164" fontId="19" fillId="0" borderId="14" xfId="1" applyNumberFormat="1" applyFont="1" applyBorder="1" applyAlignment="1">
      <alignment horizontal="center" wrapText="1"/>
    </xf>
    <xf numFmtId="164" fontId="23" fillId="2" borderId="34" xfId="1" applyNumberFormat="1" applyFont="1" applyFill="1" applyBorder="1" applyAlignment="1">
      <alignment horizontal="center" vertical="center"/>
    </xf>
    <xf numFmtId="14" fontId="23" fillId="0" borderId="14" xfId="1" applyNumberFormat="1" applyFont="1" applyFill="1" applyBorder="1" applyAlignment="1">
      <alignment horizontal="center" vertical="center"/>
    </xf>
    <xf numFmtId="164" fontId="23" fillId="2" borderId="36" xfId="1" applyNumberFormat="1" applyFont="1" applyFill="1" applyBorder="1" applyAlignment="1">
      <alignment horizontal="center" vertical="center"/>
    </xf>
    <xf numFmtId="14" fontId="23" fillId="0" borderId="9" xfId="1" applyNumberFormat="1" applyFont="1" applyFill="1" applyBorder="1" applyAlignment="1">
      <alignment horizontal="center" vertical="center"/>
    </xf>
    <xf numFmtId="164" fontId="23" fillId="8" borderId="34" xfId="1" applyNumberFormat="1" applyFont="1" applyFill="1" applyBorder="1" applyAlignment="1">
      <alignment horizontal="center" vertical="center"/>
    </xf>
    <xf numFmtId="164" fontId="23" fillId="8" borderId="36" xfId="1" applyNumberFormat="1" applyFont="1" applyFill="1" applyBorder="1" applyAlignment="1">
      <alignment horizontal="center" vertical="center"/>
    </xf>
    <xf numFmtId="43" fontId="20" fillId="12" borderId="14" xfId="1" applyFont="1" applyFill="1" applyBorder="1"/>
    <xf numFmtId="43" fontId="21" fillId="12" borderId="9" xfId="1" applyFont="1" applyFill="1" applyBorder="1"/>
    <xf numFmtId="0" fontId="21" fillId="0" borderId="21" xfId="1" applyNumberFormat="1" applyFont="1" applyFill="1" applyBorder="1" applyAlignment="1">
      <alignment horizontal="center" vertical="center" wrapText="1"/>
    </xf>
    <xf numFmtId="43" fontId="21" fillId="4" borderId="21" xfId="1" applyFont="1" applyFill="1" applyBorder="1" applyAlignment="1">
      <alignment horizontal="center" vertical="center" wrapText="1"/>
    </xf>
    <xf numFmtId="164" fontId="42" fillId="0" borderId="14" xfId="268" applyNumberFormat="1" applyFont="1" applyFill="1" applyBorder="1"/>
    <xf numFmtId="164" fontId="43" fillId="0" borderId="0" xfId="1" applyNumberFormat="1" applyFont="1" applyFill="1" applyBorder="1"/>
    <xf numFmtId="164" fontId="24" fillId="0" borderId="0" xfId="1" applyNumberFormat="1" applyFont="1" applyFill="1" applyBorder="1" applyAlignment="1">
      <alignment horizontal="center"/>
    </xf>
    <xf numFmtId="164" fontId="43" fillId="0" borderId="0" xfId="1" applyNumberFormat="1" applyFont="1" applyFill="1" applyBorder="1" applyAlignment="1">
      <alignment horizontal="center"/>
    </xf>
    <xf numFmtId="164" fontId="21" fillId="12" borderId="9" xfId="1" applyNumberFormat="1" applyFont="1" applyFill="1" applyBorder="1"/>
    <xf numFmtId="14" fontId="21" fillId="0" borderId="14" xfId="0" applyNumberFormat="1" applyFont="1" applyFill="1" applyBorder="1"/>
    <xf numFmtId="164" fontId="21" fillId="0" borderId="14" xfId="1" applyNumberFormat="1" applyFont="1" applyFill="1" applyBorder="1" applyAlignment="1">
      <alignment horizontal="center"/>
    </xf>
    <xf numFmtId="14" fontId="21" fillId="0" borderId="9" xfId="0" applyNumberFormat="1" applyFont="1" applyFill="1" applyBorder="1"/>
    <xf numFmtId="164" fontId="21" fillId="0" borderId="9" xfId="1" applyNumberFormat="1" applyFont="1" applyFill="1" applyBorder="1" applyAlignment="1">
      <alignment horizontal="center"/>
    </xf>
    <xf numFmtId="164" fontId="47" fillId="0" borderId="10" xfId="1" applyNumberFormat="1" applyFont="1" applyFill="1" applyBorder="1" applyAlignment="1">
      <alignment horizontal="center" vertical="center" wrapText="1"/>
    </xf>
    <xf numFmtId="164" fontId="47" fillId="13" borderId="10" xfId="1" applyNumberFormat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vertical="center"/>
    </xf>
    <xf numFmtId="164" fontId="18" fillId="0" borderId="1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vertical="center"/>
    </xf>
    <xf numFmtId="164" fontId="36" fillId="6" borderId="1" xfId="1" applyNumberFormat="1" applyFont="1" applyFill="1" applyBorder="1" applyAlignment="1">
      <alignment horizontal="center" vertical="center"/>
    </xf>
    <xf numFmtId="43" fontId="17" fillId="6" borderId="1" xfId="1" applyFont="1" applyFill="1" applyBorder="1" applyAlignment="1">
      <alignment horizontal="right" vertical="center"/>
    </xf>
    <xf numFmtId="43" fontId="21" fillId="0" borderId="0" xfId="0" applyNumberFormat="1" applyFont="1"/>
    <xf numFmtId="14" fontId="21" fillId="0" borderId="1" xfId="0" applyNumberFormat="1" applyFont="1" applyBorder="1"/>
    <xf numFmtId="43" fontId="21" fillId="4" borderId="10" xfId="1" applyFont="1" applyFill="1" applyBorder="1"/>
    <xf numFmtId="43" fontId="21" fillId="4" borderId="6" xfId="1" applyFont="1" applyFill="1" applyBorder="1"/>
    <xf numFmtId="43" fontId="21" fillId="4" borderId="35" xfId="1" applyFont="1" applyFill="1" applyBorder="1"/>
    <xf numFmtId="164" fontId="36" fillId="6" borderId="14" xfId="1" applyNumberFormat="1" applyFont="1" applyFill="1" applyBorder="1" applyAlignment="1">
      <alignment horizontal="center" vertical="center"/>
    </xf>
    <xf numFmtId="14" fontId="42" fillId="0" borderId="1" xfId="0" applyNumberFormat="1" applyFont="1" applyBorder="1"/>
    <xf numFmtId="43" fontId="18" fillId="6" borderId="1" xfId="1" applyFont="1" applyFill="1" applyBorder="1" applyAlignment="1">
      <alignment horizontal="right" vertical="center"/>
    </xf>
    <xf numFmtId="43" fontId="18" fillId="6" borderId="14" xfId="1" applyFont="1" applyFill="1" applyBorder="1" applyAlignment="1">
      <alignment horizontal="right" vertical="center"/>
    </xf>
    <xf numFmtId="43" fontId="18" fillId="0" borderId="15" xfId="1" applyFont="1" applyFill="1" applyBorder="1"/>
    <xf numFmtId="43" fontId="21" fillId="0" borderId="9" xfId="0" applyNumberFormat="1" applyFont="1" applyFill="1" applyBorder="1" applyAlignment="1">
      <alignment horizontal="center" wrapText="1"/>
    </xf>
    <xf numFmtId="0" fontId="42" fillId="0" borderId="9" xfId="0" applyFont="1" applyBorder="1"/>
    <xf numFmtId="43" fontId="42" fillId="7" borderId="0" xfId="1" applyFont="1" applyFill="1" applyAlignment="1">
      <alignment horizontal="center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164" fontId="21" fillId="2" borderId="22" xfId="1" applyNumberFormat="1" applyFont="1" applyFill="1" applyBorder="1" applyAlignment="1">
      <alignment horizontal="right"/>
    </xf>
    <xf numFmtId="164" fontId="21" fillId="2" borderId="23" xfId="1" applyNumberFormat="1" applyFont="1" applyFill="1" applyBorder="1" applyAlignment="1">
      <alignment horizontal="right"/>
    </xf>
    <xf numFmtId="164" fontId="21" fillId="2" borderId="24" xfId="1" applyNumberFormat="1" applyFont="1" applyFill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22" xfId="0" applyFont="1" applyFill="1" applyBorder="1" applyAlignment="1">
      <alignment horizontal="right"/>
    </xf>
    <xf numFmtId="0" fontId="28" fillId="2" borderId="23" xfId="0" applyFont="1" applyFill="1" applyBorder="1" applyAlignment="1">
      <alignment horizontal="right"/>
    </xf>
    <xf numFmtId="0" fontId="28" fillId="2" borderId="24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24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right"/>
    </xf>
    <xf numFmtId="43" fontId="20" fillId="2" borderId="23" xfId="1" applyFont="1" applyFill="1" applyBorder="1" applyAlignment="1">
      <alignment horizontal="right"/>
    </xf>
    <xf numFmtId="43" fontId="20" fillId="2" borderId="24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 wrapText="1"/>
    </xf>
    <xf numFmtId="0" fontId="45" fillId="0" borderId="10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4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6" borderId="20" xfId="0" applyFont="1" applyFill="1" applyBorder="1" applyAlignment="1">
      <alignment horizontal="center"/>
    </xf>
    <xf numFmtId="0" fontId="20" fillId="6" borderId="0" xfId="0" applyFont="1" applyFill="1" applyBorder="1" applyAlignment="1">
      <alignment horizontal="center"/>
    </xf>
    <xf numFmtId="0" fontId="20" fillId="6" borderId="32" xfId="0" applyFont="1" applyFill="1" applyBorder="1" applyAlignment="1">
      <alignment horizontal="center"/>
    </xf>
    <xf numFmtId="0" fontId="20" fillId="6" borderId="22" xfId="0" applyFont="1" applyFill="1" applyBorder="1" applyAlignment="1">
      <alignment horizontal="center"/>
    </xf>
    <xf numFmtId="0" fontId="20" fillId="6" borderId="23" xfId="0" applyFont="1" applyFill="1" applyBorder="1" applyAlignment="1">
      <alignment horizontal="center"/>
    </xf>
    <xf numFmtId="0" fontId="20" fillId="6" borderId="24" xfId="0" applyFont="1" applyFill="1" applyBorder="1" applyAlignment="1">
      <alignment horizontal="center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3" borderId="15" xfId="1" applyFont="1" applyFill="1" applyBorder="1" applyAlignment="1">
      <alignment horizontal="center" vertical="center" wrapText="1"/>
    </xf>
    <xf numFmtId="43" fontId="26" fillId="3" borderId="10" xfId="1" applyFont="1" applyFill="1" applyBorder="1" applyAlignment="1">
      <alignment horizontal="center" vertical="center" wrapText="1"/>
    </xf>
    <xf numFmtId="43" fontId="20" fillId="5" borderId="28" xfId="1" applyFont="1" applyFill="1" applyBorder="1" applyAlignment="1">
      <alignment horizontal="center" vertical="center" wrapText="1"/>
    </xf>
    <xf numFmtId="43" fontId="20" fillId="5" borderId="3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164" fontId="47" fillId="13" borderId="3" xfId="1" applyNumberFormat="1" applyFont="1" applyFill="1" applyBorder="1" applyAlignment="1">
      <alignment horizontal="center" vertical="center" wrapText="1"/>
    </xf>
    <xf numFmtId="164" fontId="47" fillId="13" borderId="12" xfId="1" applyNumberFormat="1" applyFont="1" applyFill="1" applyBorder="1" applyAlignment="1">
      <alignment horizontal="center" vertical="center" wrapText="1"/>
    </xf>
    <xf numFmtId="164" fontId="47" fillId="13" borderId="13" xfId="1" applyNumberFormat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43" fontId="18" fillId="0" borderId="0" xfId="1" applyFont="1" applyAlignment="1">
      <alignment horizontal="center"/>
    </xf>
    <xf numFmtId="43" fontId="21" fillId="0" borderId="0" xfId="1" applyFont="1" applyAlignment="1">
      <alignment horizontal="center"/>
    </xf>
    <xf numFmtId="43" fontId="21" fillId="0" borderId="0" xfId="1" applyFont="1" applyFill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27"/>
  <sheetViews>
    <sheetView tabSelected="1" workbookViewId="0">
      <pane ySplit="2" topLeftCell="A3" activePane="bottomLeft" state="frozen"/>
      <selection pane="bottomLeft" activeCell="C39" sqref="C39"/>
    </sheetView>
  </sheetViews>
  <sheetFormatPr defaultRowHeight="11.25"/>
  <cols>
    <col min="1" max="1" width="12.28515625" style="8" customWidth="1"/>
    <col min="2" max="2" width="9" style="347" customWidth="1"/>
    <col min="3" max="3" width="70.85546875" style="3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9" width="12.42578125" style="2" bestFit="1" customWidth="1"/>
    <col min="10" max="10" width="11.140625" style="2" bestFit="1" customWidth="1"/>
    <col min="11" max="11" width="11.5703125" style="2" customWidth="1"/>
    <col min="12" max="12" width="11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5703125" style="3" customWidth="1"/>
    <col min="17" max="17" width="10.140625" style="3" customWidth="1"/>
    <col min="18" max="18" width="12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83" t="s">
        <v>1</v>
      </c>
      <c r="B1" s="585" t="s">
        <v>2</v>
      </c>
      <c r="C1" s="587" t="s">
        <v>0</v>
      </c>
      <c r="D1" s="589" t="s">
        <v>62</v>
      </c>
      <c r="E1" s="591" t="s">
        <v>82</v>
      </c>
      <c r="F1" s="592"/>
      <c r="G1" s="592"/>
      <c r="H1" s="592"/>
      <c r="I1" s="592"/>
      <c r="J1" s="592"/>
      <c r="K1" s="592"/>
      <c r="L1" s="595" t="s">
        <v>363</v>
      </c>
      <c r="M1" s="595"/>
      <c r="N1" s="593" t="s">
        <v>502</v>
      </c>
      <c r="O1" s="594"/>
      <c r="P1" s="596" t="s">
        <v>29</v>
      </c>
      <c r="Q1" s="597"/>
      <c r="R1" s="597"/>
      <c r="S1" s="597"/>
      <c r="T1" s="597"/>
      <c r="U1" s="597"/>
      <c r="V1" s="597"/>
      <c r="W1" s="597"/>
      <c r="X1" s="597"/>
      <c r="Y1" s="597"/>
      <c r="Z1" s="597"/>
      <c r="AA1" s="598"/>
    </row>
    <row r="2" spans="1:27" ht="12" thickBot="1">
      <c r="A2" s="584"/>
      <c r="B2" s="586"/>
      <c r="C2" s="588"/>
      <c r="D2" s="590"/>
      <c r="E2" s="86" t="s">
        <v>91</v>
      </c>
      <c r="F2" s="86" t="s">
        <v>3</v>
      </c>
      <c r="G2" s="86" t="s">
        <v>139</v>
      </c>
      <c r="H2" s="86" t="s">
        <v>92</v>
      </c>
      <c r="I2" s="86" t="s">
        <v>93</v>
      </c>
      <c r="J2" s="86" t="s">
        <v>94</v>
      </c>
      <c r="K2" s="96" t="s">
        <v>137</v>
      </c>
      <c r="L2" s="64" t="s">
        <v>23</v>
      </c>
      <c r="M2" s="142" t="s">
        <v>68</v>
      </c>
      <c r="N2" s="134" t="s">
        <v>23</v>
      </c>
      <c r="O2" s="95" t="s">
        <v>138</v>
      </c>
      <c r="P2" s="143">
        <v>1</v>
      </c>
      <c r="Q2" s="143" t="s">
        <v>218</v>
      </c>
      <c r="R2" s="143" t="s">
        <v>219</v>
      </c>
      <c r="S2" s="143" t="s">
        <v>220</v>
      </c>
      <c r="T2" s="143" t="s">
        <v>221</v>
      </c>
      <c r="U2" s="143" t="s">
        <v>374</v>
      </c>
      <c r="V2" s="143" t="s">
        <v>375</v>
      </c>
      <c r="W2" s="143" t="s">
        <v>376</v>
      </c>
      <c r="X2" s="143" t="s">
        <v>377</v>
      </c>
      <c r="Y2" s="143"/>
      <c r="Z2" s="143"/>
      <c r="AA2" s="144"/>
    </row>
    <row r="3" spans="1:27" s="5" customFormat="1">
      <c r="A3" s="409" t="s">
        <v>584</v>
      </c>
      <c r="B3" s="562">
        <v>38406</v>
      </c>
      <c r="C3" s="314" t="s">
        <v>559</v>
      </c>
      <c r="D3" s="315">
        <v>4093.2</v>
      </c>
      <c r="E3" s="316">
        <f>'2-δικαιώμ'!M3</f>
        <v>50.032905999999997</v>
      </c>
      <c r="F3" s="317">
        <f>'3-φύλλα2α'!F3</f>
        <v>11.72</v>
      </c>
      <c r="G3" s="317">
        <f>'4-πολλυπρ'!P3</f>
        <v>0</v>
      </c>
      <c r="H3" s="315">
        <f>'5-αντίγρ'!M3</f>
        <v>28.746999999999996</v>
      </c>
      <c r="I3" s="315">
        <f>'6-μεταγρ'!H3</f>
        <v>9.69</v>
      </c>
      <c r="J3" s="315">
        <f>'7-προςΔΟΥ'!E3</f>
        <v>6.46</v>
      </c>
      <c r="K3" s="315"/>
      <c r="L3" s="316">
        <f t="shared" ref="L3:L14" si="0">E3+F3+G3+H3+I3+J3+K3</f>
        <v>106.64990599999999</v>
      </c>
      <c r="M3" s="316">
        <v>292.42</v>
      </c>
      <c r="N3" s="318">
        <f>M3-P3-'8-κ-15-17'!AF3-'14-βιβλΕσ'!L3-3</f>
        <v>226.9777</v>
      </c>
      <c r="O3" s="318">
        <f>L3-N3</f>
        <v>-120.32779400000001</v>
      </c>
      <c r="P3" s="338">
        <f>'1β-ΤΑΧΔΙΚκλπ'!K2</f>
        <v>3</v>
      </c>
      <c r="Q3" s="319"/>
      <c r="R3" s="319"/>
      <c r="S3" s="319"/>
      <c r="T3" s="319"/>
      <c r="U3" s="319"/>
      <c r="V3" s="319"/>
      <c r="W3" s="319"/>
      <c r="X3" s="319"/>
      <c r="Y3" s="319"/>
      <c r="Z3" s="73"/>
      <c r="AA3" s="73"/>
    </row>
    <row r="4" spans="1:27" s="5" customFormat="1">
      <c r="A4" s="409"/>
      <c r="B4" s="563"/>
      <c r="C4" s="314" t="s">
        <v>558</v>
      </c>
      <c r="D4" s="315">
        <v>7465</v>
      </c>
      <c r="E4" s="316">
        <f>'2-δικαιώμ'!M4</f>
        <v>84.425265999999993</v>
      </c>
      <c r="F4" s="317">
        <f>'3-φύλλα2α'!F4</f>
        <v>11.72</v>
      </c>
      <c r="G4" s="317">
        <f>'4-πολλυπρ'!P4</f>
        <v>0</v>
      </c>
      <c r="H4" s="315">
        <f>'5-αντίγρ'!M4</f>
        <v>0</v>
      </c>
      <c r="I4" s="315">
        <f>'6-μεταγρ'!H4</f>
        <v>9.69</v>
      </c>
      <c r="J4" s="315">
        <f>'7-προςΔΟΥ'!E4</f>
        <v>6.46</v>
      </c>
      <c r="K4" s="315"/>
      <c r="L4" s="316">
        <f t="shared" si="0"/>
        <v>112.29526599999998</v>
      </c>
      <c r="M4" s="316"/>
      <c r="N4" s="318"/>
      <c r="O4" s="318">
        <f t="shared" ref="O4:O13" si="1">L4-N4</f>
        <v>112.29526599999998</v>
      </c>
      <c r="P4" s="338">
        <f>'1β-ΤΑΧΔΙΚκλπ'!K3</f>
        <v>0</v>
      </c>
      <c r="Q4" s="319"/>
      <c r="R4" s="319"/>
      <c r="S4" s="319"/>
      <c r="T4" s="319"/>
      <c r="U4" s="319"/>
      <c r="V4" s="319"/>
      <c r="W4" s="319"/>
      <c r="X4" s="319"/>
      <c r="Y4" s="319"/>
      <c r="Z4" s="73"/>
      <c r="AA4" s="73"/>
    </row>
    <row r="5" spans="1:27" s="5" customFormat="1">
      <c r="A5" s="400"/>
      <c r="B5" s="563"/>
      <c r="C5" s="314" t="s">
        <v>562</v>
      </c>
      <c r="D5" s="401">
        <v>5555.55</v>
      </c>
      <c r="E5" s="316">
        <f>'2-δικαιώμ'!M5</f>
        <v>64.948875999999998</v>
      </c>
      <c r="F5" s="317">
        <f>'3-φύλλα2α'!F5</f>
        <v>11.72</v>
      </c>
      <c r="G5" s="317">
        <f>'4-πολλυπρ'!P5</f>
        <v>0</v>
      </c>
      <c r="H5" s="315">
        <f>'5-αντίγρ'!M5</f>
        <v>0</v>
      </c>
      <c r="I5" s="315">
        <f>'6-μεταγρ'!H5</f>
        <v>0</v>
      </c>
      <c r="J5" s="315">
        <f>'7-προςΔΟΥ'!E5</f>
        <v>6.46</v>
      </c>
      <c r="K5" s="315"/>
      <c r="L5" s="316">
        <f t="shared" si="0"/>
        <v>83.128875999999991</v>
      </c>
      <c r="M5" s="316"/>
      <c r="N5" s="318"/>
      <c r="O5" s="318">
        <f t="shared" si="1"/>
        <v>83.128875999999991</v>
      </c>
      <c r="P5" s="338">
        <f>'1β-ΤΑΧΔΙΚκλπ'!K4</f>
        <v>0</v>
      </c>
      <c r="Q5" s="319"/>
      <c r="R5" s="319"/>
      <c r="S5" s="319"/>
      <c r="T5" s="319"/>
      <c r="U5" s="319"/>
      <c r="V5" s="319"/>
      <c r="W5" s="319"/>
      <c r="X5" s="319"/>
      <c r="Y5" s="319"/>
      <c r="Z5" s="73"/>
      <c r="AA5" s="73"/>
    </row>
    <row r="6" spans="1:27" s="5" customFormat="1" ht="12" thickBot="1">
      <c r="A6" s="396"/>
      <c r="B6" s="397"/>
      <c r="C6" s="398" t="s">
        <v>563</v>
      </c>
      <c r="D6" s="399">
        <v>3333.33</v>
      </c>
      <c r="E6" s="424">
        <f>'2-δικαιώμ'!M6</f>
        <v>42.282232</v>
      </c>
      <c r="F6" s="424">
        <f>'3-φύλλα2α'!F6</f>
        <v>11.72</v>
      </c>
      <c r="G6" s="424">
        <f>'4-πολλυπρ'!P6</f>
        <v>0</v>
      </c>
      <c r="H6" s="402">
        <f>'5-αντίγρ'!M6</f>
        <v>0</v>
      </c>
      <c r="I6" s="402">
        <f>'6-μεταγρ'!H6</f>
        <v>0</v>
      </c>
      <c r="J6" s="402">
        <f>'7-προςΔΟΥ'!E6</f>
        <v>6.46</v>
      </c>
      <c r="K6" s="402"/>
      <c r="L6" s="424">
        <f t="shared" si="0"/>
        <v>60.462232</v>
      </c>
      <c r="M6" s="424"/>
      <c r="N6" s="417"/>
      <c r="O6" s="417">
        <f t="shared" si="1"/>
        <v>60.462232</v>
      </c>
      <c r="P6" s="338">
        <f>'1β-ΤΑΧΔΙΚκλπ'!K5</f>
        <v>0</v>
      </c>
      <c r="Q6" s="319"/>
      <c r="R6" s="319"/>
      <c r="S6" s="319"/>
      <c r="T6" s="319"/>
      <c r="U6" s="319"/>
      <c r="V6" s="319"/>
      <c r="W6" s="319"/>
      <c r="X6" s="319"/>
      <c r="Y6" s="319"/>
      <c r="Z6" s="73"/>
      <c r="AA6" s="73"/>
    </row>
    <row r="7" spans="1:27" s="5" customFormat="1">
      <c r="A7" s="435" t="s">
        <v>585</v>
      </c>
      <c r="B7" s="564">
        <v>38406</v>
      </c>
      <c r="C7" s="378" t="s">
        <v>598</v>
      </c>
      <c r="D7" s="321">
        <v>3061.77</v>
      </c>
      <c r="E7" s="317">
        <f>'2-δικαιώμ'!M7</f>
        <v>39.512320000000003</v>
      </c>
      <c r="F7" s="317">
        <f>'3-φύλλα2α'!F7</f>
        <v>8.7900000000000009</v>
      </c>
      <c r="G7" s="317">
        <f>'4-πολλυπρ'!P7</f>
        <v>0</v>
      </c>
      <c r="H7" s="321">
        <f>'5-αντίγρ'!M7</f>
        <v>22.997599999999998</v>
      </c>
      <c r="I7" s="321">
        <f>'6-μεταγρ'!H7</f>
        <v>6.46</v>
      </c>
      <c r="J7" s="321">
        <f>'7-προςΔΟΥ'!E7</f>
        <v>6.46</v>
      </c>
      <c r="K7" s="321"/>
      <c r="L7" s="317">
        <f t="shared" si="0"/>
        <v>84.219919999999988</v>
      </c>
      <c r="M7" s="316">
        <v>115.23</v>
      </c>
      <c r="N7" s="318">
        <f>M7-P7-'8-κ-15-17'!AF7-'14-βιβλΕσ'!L7-3</f>
        <v>75.12</v>
      </c>
      <c r="O7" s="318">
        <f t="shared" si="1"/>
        <v>9.0999199999999831</v>
      </c>
      <c r="P7" s="338">
        <f>'1β-ΤΑΧΔΙΚκλπ'!K6</f>
        <v>3</v>
      </c>
      <c r="Q7" s="319"/>
      <c r="R7" s="319"/>
      <c r="S7" s="319"/>
      <c r="T7" s="319"/>
      <c r="U7" s="319"/>
      <c r="V7" s="319"/>
      <c r="W7" s="319"/>
      <c r="X7" s="319"/>
      <c r="Y7" s="319"/>
      <c r="Z7" s="73"/>
      <c r="AA7" s="73"/>
    </row>
    <row r="8" spans="1:27" s="5" customFormat="1" ht="12" thickBot="1">
      <c r="A8" s="437"/>
      <c r="B8" s="397"/>
      <c r="C8" s="398" t="s">
        <v>567</v>
      </c>
      <c r="D8" s="399">
        <v>1111</v>
      </c>
      <c r="E8" s="424">
        <f>'2-δικαιώμ'!M8</f>
        <v>19.614466</v>
      </c>
      <c r="F8" s="424">
        <f>'3-φύλλα2α'!F8</f>
        <v>8.7900000000000009</v>
      </c>
      <c r="G8" s="424">
        <f>'4-πολλυπρ'!P8</f>
        <v>0</v>
      </c>
      <c r="H8" s="402">
        <f>'5-αντίγρ'!M8</f>
        <v>0</v>
      </c>
      <c r="I8" s="402">
        <f>'6-μεταγρ'!H8</f>
        <v>0</v>
      </c>
      <c r="J8" s="402">
        <f>'7-προςΔΟΥ'!E8</f>
        <v>6.46</v>
      </c>
      <c r="K8" s="402"/>
      <c r="L8" s="424">
        <f t="shared" si="0"/>
        <v>34.864466</v>
      </c>
      <c r="M8" s="424"/>
      <c r="N8" s="417"/>
      <c r="O8" s="417">
        <f t="shared" si="1"/>
        <v>34.864466</v>
      </c>
      <c r="P8" s="338">
        <f>'1β-ΤΑΧΔΙΚκλπ'!K7</f>
        <v>0</v>
      </c>
      <c r="Q8" s="319"/>
      <c r="R8" s="319"/>
      <c r="S8" s="319"/>
      <c r="T8" s="319"/>
      <c r="U8" s="319"/>
      <c r="V8" s="319"/>
      <c r="W8" s="319"/>
      <c r="X8" s="319"/>
      <c r="Y8" s="319"/>
      <c r="Z8" s="73"/>
      <c r="AA8" s="73"/>
    </row>
    <row r="9" spans="1:27" s="5" customFormat="1">
      <c r="A9" s="393" t="s">
        <v>586</v>
      </c>
      <c r="B9" s="564">
        <v>38406</v>
      </c>
      <c r="C9" s="378" t="s">
        <v>538</v>
      </c>
      <c r="D9" s="321">
        <v>5079.72</v>
      </c>
      <c r="E9" s="317">
        <f>'2-δικαιώμ'!M9</f>
        <v>60.095410000000001</v>
      </c>
      <c r="F9" s="317">
        <f>'3-φύλλα2α'!F9</f>
        <v>11.72</v>
      </c>
      <c r="G9" s="317">
        <f>'4-πολλυπρ'!P9</f>
        <v>0</v>
      </c>
      <c r="H9" s="321">
        <f>'5-αντίγρ'!M9</f>
        <v>28.746999999999996</v>
      </c>
      <c r="I9" s="321">
        <f>'6-μεταγρ'!H9</f>
        <v>9.69</v>
      </c>
      <c r="J9" s="321">
        <f>'7-προςΔΟΥ'!E9</f>
        <v>6.46</v>
      </c>
      <c r="K9" s="321"/>
      <c r="L9" s="317">
        <f t="shared" si="0"/>
        <v>116.71240999999999</v>
      </c>
      <c r="M9" s="316">
        <v>164.47</v>
      </c>
      <c r="N9" s="318">
        <f>M9-P9-'8-κ-15-17'!AF9-'14-βιβλΕσ'!L9-3</f>
        <v>108.63</v>
      </c>
      <c r="O9" s="318">
        <f t="shared" si="1"/>
        <v>8.0824099999999959</v>
      </c>
      <c r="P9" s="338">
        <f>'1β-ΤΑΧΔΙΚκλπ'!K8</f>
        <v>3</v>
      </c>
      <c r="Q9" s="319"/>
      <c r="R9" s="319"/>
      <c r="S9" s="319"/>
      <c r="T9" s="319"/>
      <c r="U9" s="319"/>
      <c r="V9" s="319"/>
      <c r="W9" s="319"/>
      <c r="X9" s="319"/>
      <c r="Y9" s="319"/>
      <c r="Z9" s="73"/>
      <c r="AA9" s="73"/>
    </row>
    <row r="10" spans="1:27" s="5" customFormat="1">
      <c r="A10" s="409"/>
      <c r="B10" s="563"/>
      <c r="C10" s="314" t="s">
        <v>568</v>
      </c>
      <c r="D10" s="315">
        <v>880.14</v>
      </c>
      <c r="E10" s="317">
        <f>'2-δικαιώμ'!M10</f>
        <v>17.259694</v>
      </c>
      <c r="F10" s="317">
        <f>'3-φύλλα2α'!F10</f>
        <v>11.72</v>
      </c>
      <c r="G10" s="317">
        <f>'4-πολλυπρ'!P10</f>
        <v>0</v>
      </c>
      <c r="H10" s="321">
        <f>'5-αντίγρ'!M10</f>
        <v>0</v>
      </c>
      <c r="I10" s="315">
        <f>'6-μεταγρ'!H10</f>
        <v>0</v>
      </c>
      <c r="J10" s="315">
        <f>'7-προςΔΟΥ'!E10</f>
        <v>6.46</v>
      </c>
      <c r="K10" s="315"/>
      <c r="L10" s="316">
        <f t="shared" si="0"/>
        <v>35.439694000000003</v>
      </c>
      <c r="M10" s="316"/>
      <c r="N10" s="318"/>
      <c r="O10" s="318">
        <f t="shared" si="1"/>
        <v>35.439694000000003</v>
      </c>
      <c r="P10" s="338">
        <f>'1β-ΤΑΧΔΙΚκλπ'!K9</f>
        <v>0</v>
      </c>
      <c r="Q10" s="319"/>
      <c r="R10" s="319"/>
      <c r="S10" s="319"/>
      <c r="T10" s="319"/>
      <c r="U10" s="319"/>
      <c r="V10" s="319"/>
      <c r="W10" s="319"/>
      <c r="X10" s="319"/>
      <c r="Y10" s="319"/>
      <c r="Z10" s="73"/>
      <c r="AA10" s="73"/>
    </row>
    <row r="11" spans="1:27" s="5" customFormat="1" ht="12" thickBot="1">
      <c r="A11" s="396"/>
      <c r="B11" s="397"/>
      <c r="C11" s="398" t="s">
        <v>599</v>
      </c>
      <c r="D11" s="402">
        <v>2976.45</v>
      </c>
      <c r="E11" s="424">
        <f>'2-δικαιώμ'!M11</f>
        <v>38.642056000000004</v>
      </c>
      <c r="F11" s="424">
        <f>'3-φύλλα2α'!F11</f>
        <v>11.72</v>
      </c>
      <c r="G11" s="424">
        <f>'4-πολλυπρ'!P11</f>
        <v>0</v>
      </c>
      <c r="H11" s="402">
        <f>'5-αντίγρ'!M11</f>
        <v>0</v>
      </c>
      <c r="I11" s="402">
        <f>'6-μεταγρ'!H11</f>
        <v>0</v>
      </c>
      <c r="J11" s="402">
        <f>'7-προςΔΟΥ'!E11</f>
        <v>6.46</v>
      </c>
      <c r="K11" s="402"/>
      <c r="L11" s="424">
        <f t="shared" si="0"/>
        <v>56.822056000000003</v>
      </c>
      <c r="M11" s="424"/>
      <c r="N11" s="417"/>
      <c r="O11" s="417">
        <f t="shared" si="1"/>
        <v>56.822056000000003</v>
      </c>
      <c r="P11" s="338">
        <f>'1β-ΤΑΧΔΙΚκλπ'!K10</f>
        <v>0</v>
      </c>
      <c r="Q11" s="319"/>
      <c r="R11" s="319"/>
      <c r="S11" s="319"/>
      <c r="T11" s="319"/>
      <c r="U11" s="319"/>
      <c r="V11" s="319"/>
      <c r="W11" s="319"/>
      <c r="X11" s="319"/>
      <c r="Y11" s="319"/>
      <c r="Z11" s="73"/>
      <c r="AA11" s="73"/>
    </row>
    <row r="12" spans="1:27" s="5" customFormat="1">
      <c r="A12" s="435" t="s">
        <v>587</v>
      </c>
      <c r="B12" s="564">
        <v>38406</v>
      </c>
      <c r="C12" s="378" t="s">
        <v>555</v>
      </c>
      <c r="D12" s="321"/>
      <c r="E12" s="317">
        <f>'2-δικαιώμ'!M12</f>
        <v>7.8320000000000007</v>
      </c>
      <c r="F12" s="317">
        <f>'3-φύλλα2α'!F12</f>
        <v>2.35</v>
      </c>
      <c r="G12" s="317">
        <f>'4-πολλυπρ'!P12</f>
        <v>11.15</v>
      </c>
      <c r="H12" s="321">
        <f>'5-αντίγρ'!M12</f>
        <v>5.7493999999999996</v>
      </c>
      <c r="I12" s="321">
        <f>'6-μεταγρ'!H12</f>
        <v>6.46</v>
      </c>
      <c r="J12" s="321">
        <f>'7-προςΔΟΥ'!E12</f>
        <v>6.46</v>
      </c>
      <c r="K12" s="321"/>
      <c r="L12" s="317">
        <f t="shared" si="0"/>
        <v>40.001400000000004</v>
      </c>
      <c r="M12" s="316">
        <v>20.54</v>
      </c>
      <c r="N12" s="318">
        <f>M12-P12-'8-κ-15-17'!AF12-'14-βιβλΕσ'!L12-0.5</f>
        <v>19.54</v>
      </c>
      <c r="O12" s="318">
        <f t="shared" si="1"/>
        <v>20.461400000000005</v>
      </c>
      <c r="P12" s="338">
        <f>'1β-ΤΑΧΔΙΚκλπ'!K11</f>
        <v>0.5</v>
      </c>
      <c r="Q12" s="319"/>
      <c r="R12" s="319"/>
      <c r="S12" s="319"/>
      <c r="T12" s="319"/>
      <c r="U12" s="319"/>
      <c r="V12" s="319"/>
      <c r="W12" s="319"/>
      <c r="X12" s="319"/>
      <c r="Y12" s="319"/>
      <c r="Z12" s="73"/>
      <c r="AA12" s="73"/>
    </row>
    <row r="13" spans="1:27" s="5" customFormat="1">
      <c r="A13" s="455"/>
      <c r="B13" s="563"/>
      <c r="C13" s="314" t="s">
        <v>556</v>
      </c>
      <c r="D13" s="401">
        <v>1111</v>
      </c>
      <c r="E13" s="317">
        <f>'2-δικαιώμ'!M13</f>
        <v>19.614466</v>
      </c>
      <c r="F13" s="317">
        <f>'3-φύλλα2α'!F13</f>
        <v>2.93</v>
      </c>
      <c r="G13" s="317">
        <f>'4-πολλυπρ'!P13</f>
        <v>0</v>
      </c>
      <c r="H13" s="321">
        <f>'5-αντίγρ'!M13</f>
        <v>0</v>
      </c>
      <c r="I13" s="315">
        <f>'6-μεταγρ'!H13</f>
        <v>0</v>
      </c>
      <c r="J13" s="315">
        <f>'7-προςΔΟΥ'!E13</f>
        <v>6.46</v>
      </c>
      <c r="K13" s="315"/>
      <c r="L13" s="316">
        <f t="shared" si="0"/>
        <v>29.004466000000001</v>
      </c>
      <c r="M13" s="316"/>
      <c r="N13" s="318"/>
      <c r="O13" s="318">
        <f t="shared" si="1"/>
        <v>29.004466000000001</v>
      </c>
      <c r="P13" s="338">
        <f>'1β-ΤΑΧΔΙΚκλπ'!K12</f>
        <v>0</v>
      </c>
      <c r="Q13" s="319"/>
      <c r="R13" s="319"/>
      <c r="S13" s="319"/>
      <c r="T13" s="319"/>
      <c r="U13" s="319"/>
      <c r="V13" s="319"/>
      <c r="W13" s="319"/>
      <c r="X13" s="319"/>
      <c r="Y13" s="319"/>
      <c r="Z13" s="73"/>
      <c r="AA13" s="73"/>
    </row>
    <row r="14" spans="1:27" s="5" customFormat="1" ht="12" thickBot="1">
      <c r="A14" s="437"/>
      <c r="B14" s="397"/>
      <c r="C14" s="398" t="s">
        <v>557</v>
      </c>
      <c r="D14" s="399">
        <v>8888</v>
      </c>
      <c r="E14" s="424">
        <f>'2-δικαιώμ'!M14</f>
        <v>98.939865999999995</v>
      </c>
      <c r="F14" s="424">
        <f>'3-φύλλα2α'!F14</f>
        <v>2.93</v>
      </c>
      <c r="G14" s="424">
        <f>'4-πολλυπρ'!P14</f>
        <v>0</v>
      </c>
      <c r="H14" s="402">
        <f>'5-αντίγρ'!M14</f>
        <v>0</v>
      </c>
      <c r="I14" s="402">
        <f>'6-μεταγρ'!H14</f>
        <v>0</v>
      </c>
      <c r="J14" s="402">
        <f>'7-προςΔΟΥ'!E14</f>
        <v>6.46</v>
      </c>
      <c r="K14" s="402"/>
      <c r="L14" s="424">
        <f t="shared" si="0"/>
        <v>108.329866</v>
      </c>
      <c r="M14" s="424"/>
      <c r="N14" s="417"/>
      <c r="O14" s="417">
        <f t="shared" ref="O14" si="2">L14-N14</f>
        <v>108.329866</v>
      </c>
      <c r="P14" s="338">
        <f>'1β-ΤΑΧΔΙΚκλπ'!K13</f>
        <v>0</v>
      </c>
      <c r="Q14" s="319"/>
      <c r="R14" s="319"/>
      <c r="S14" s="319"/>
      <c r="T14" s="319"/>
      <c r="U14" s="319"/>
      <c r="V14" s="319"/>
      <c r="W14" s="319"/>
      <c r="X14" s="319"/>
      <c r="Y14" s="319"/>
      <c r="Z14" s="73"/>
      <c r="AA14" s="73"/>
    </row>
    <row r="15" spans="1:27">
      <c r="A15" s="580" t="s">
        <v>47</v>
      </c>
      <c r="B15" s="581"/>
      <c r="C15" s="581"/>
      <c r="D15" s="582"/>
      <c r="E15" s="364">
        <f t="shared" ref="E15:O15" si="3">SUM(E3:E14)</f>
        <v>543.19955800000002</v>
      </c>
      <c r="F15" s="364">
        <f t="shared" si="3"/>
        <v>107.83000000000001</v>
      </c>
      <c r="G15" s="364">
        <f t="shared" si="3"/>
        <v>11.15</v>
      </c>
      <c r="H15" s="364">
        <f t="shared" si="3"/>
        <v>86.240999999999985</v>
      </c>
      <c r="I15" s="364">
        <f t="shared" si="3"/>
        <v>41.99</v>
      </c>
      <c r="J15" s="364">
        <f t="shared" si="3"/>
        <v>77.519999999999982</v>
      </c>
      <c r="K15" s="364">
        <f t="shared" si="3"/>
        <v>0</v>
      </c>
      <c r="L15" s="364">
        <f t="shared" si="3"/>
        <v>867.93055799999991</v>
      </c>
      <c r="M15" s="364">
        <f t="shared" si="3"/>
        <v>592.66</v>
      </c>
      <c r="N15" s="364">
        <f t="shared" si="3"/>
        <v>430.26770000000005</v>
      </c>
      <c r="O15" s="364">
        <f t="shared" si="3"/>
        <v>437.66285799999991</v>
      </c>
    </row>
    <row r="16" spans="1:27">
      <c r="C16" s="9"/>
    </row>
    <row r="17" spans="2:27">
      <c r="C17" s="9"/>
      <c r="P17" s="188" t="s">
        <v>97</v>
      </c>
      <c r="Q17" s="120"/>
      <c r="R17" s="120"/>
      <c r="S17" s="120"/>
      <c r="T17" s="126"/>
      <c r="U17" s="126"/>
      <c r="V17" s="126"/>
      <c r="W17" s="126"/>
      <c r="X17" s="126"/>
      <c r="Z17" s="120"/>
      <c r="AA17" s="120"/>
    </row>
    <row r="18" spans="2:27">
      <c r="C18" s="9"/>
      <c r="D18" s="8"/>
      <c r="K18" s="202" t="s">
        <v>469</v>
      </c>
      <c r="L18" s="8"/>
      <c r="M18" s="8"/>
      <c r="P18" s="8"/>
      <c r="Q18" s="111" t="s">
        <v>368</v>
      </c>
      <c r="R18" s="111"/>
      <c r="S18" s="111"/>
      <c r="T18" s="122"/>
      <c r="U18" s="126"/>
      <c r="V18" s="126"/>
      <c r="W18" s="126"/>
      <c r="X18" s="126"/>
      <c r="Z18" s="121"/>
      <c r="AA18" s="111"/>
    </row>
    <row r="19" spans="2:27">
      <c r="C19" s="9"/>
      <c r="D19" s="8"/>
      <c r="K19" s="146" t="s">
        <v>222</v>
      </c>
      <c r="L19" s="112"/>
      <c r="M19" s="112"/>
      <c r="P19" s="8"/>
      <c r="Q19" s="111"/>
      <c r="R19" s="111" t="s">
        <v>134</v>
      </c>
      <c r="S19" s="111"/>
      <c r="T19" s="126"/>
      <c r="U19" s="126"/>
      <c r="V19" s="126"/>
      <c r="W19" s="126"/>
      <c r="X19" s="126"/>
      <c r="Z19" s="111"/>
    </row>
    <row r="20" spans="2:27">
      <c r="C20" s="9"/>
      <c r="D20" s="8"/>
      <c r="K20" s="201" t="s">
        <v>223</v>
      </c>
      <c r="P20" s="8"/>
      <c r="S20" s="111" t="s">
        <v>367</v>
      </c>
      <c r="T20" s="90"/>
      <c r="U20" s="90"/>
      <c r="V20" s="90"/>
      <c r="W20" s="90"/>
      <c r="X20" s="90"/>
    </row>
    <row r="21" spans="2:27">
      <c r="C21" s="9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T21" s="111" t="s">
        <v>369</v>
      </c>
      <c r="U21" s="126"/>
      <c r="V21" s="126"/>
      <c r="W21" s="126"/>
      <c r="X21" s="126"/>
    </row>
    <row r="22" spans="2:27">
      <c r="C22" s="9"/>
      <c r="D22" s="354"/>
      <c r="P22" s="8"/>
      <c r="T22" s="90"/>
      <c r="U22" s="126" t="s">
        <v>370</v>
      </c>
      <c r="V22" s="126"/>
      <c r="W22" s="126"/>
      <c r="X22" s="126"/>
    </row>
    <row r="23" spans="2:27">
      <c r="C23" s="9"/>
      <c r="P23" s="8"/>
      <c r="T23" s="90"/>
      <c r="U23" s="90"/>
      <c r="V23" s="126" t="s">
        <v>371</v>
      </c>
      <c r="W23" s="90"/>
      <c r="X23" s="90"/>
    </row>
    <row r="24" spans="2:27">
      <c r="C24" s="9"/>
      <c r="F24" s="353"/>
      <c r="P24" s="8"/>
      <c r="T24" s="90"/>
      <c r="U24" s="90"/>
      <c r="V24" s="90"/>
      <c r="W24" s="203" t="s">
        <v>372</v>
      </c>
      <c r="X24" s="90"/>
    </row>
    <row r="25" spans="2:27">
      <c r="C25" s="9"/>
      <c r="U25" s="126"/>
      <c r="V25" s="126"/>
      <c r="W25" s="90"/>
      <c r="X25" s="91" t="s">
        <v>373</v>
      </c>
      <c r="Y25" s="126"/>
    </row>
    <row r="26" spans="2:27">
      <c r="C26" s="9"/>
      <c r="H26" s="160" t="s">
        <v>548</v>
      </c>
      <c r="I26" s="8" t="s">
        <v>249</v>
      </c>
      <c r="J26" s="383" t="s">
        <v>547</v>
      </c>
      <c r="K26" s="379"/>
      <c r="L26" s="579" t="s">
        <v>512</v>
      </c>
      <c r="M26" s="579"/>
      <c r="N26" s="579"/>
      <c r="O26" s="579"/>
      <c r="P26" s="579"/>
      <c r="Q26" s="579"/>
      <c r="S26" s="111"/>
      <c r="T26" s="126"/>
      <c r="U26" s="126"/>
      <c r="V26" s="126"/>
      <c r="W26" s="126"/>
      <c r="X26" s="126"/>
    </row>
    <row r="27" spans="2:27">
      <c r="B27" s="354"/>
      <c r="C27" s="90" t="s">
        <v>560</v>
      </c>
      <c r="E27" s="360" t="s">
        <v>584</v>
      </c>
      <c r="F27" s="4">
        <v>292.42</v>
      </c>
      <c r="G27" s="2" t="s">
        <v>314</v>
      </c>
      <c r="H27" s="4">
        <v>3</v>
      </c>
      <c r="I27" s="4"/>
      <c r="J27" s="4">
        <v>3</v>
      </c>
      <c r="K27" s="4"/>
      <c r="L27" s="4">
        <v>3</v>
      </c>
      <c r="M27" s="4">
        <v>3</v>
      </c>
      <c r="N27" s="4">
        <v>3</v>
      </c>
      <c r="O27" s="4">
        <v>3</v>
      </c>
      <c r="P27" s="4"/>
      <c r="Q27" s="4"/>
      <c r="S27" s="2"/>
      <c r="U27" s="126"/>
      <c r="V27" s="126"/>
      <c r="W27" s="90"/>
      <c r="X27" s="91"/>
      <c r="Y27" s="126"/>
    </row>
    <row r="28" spans="2:27">
      <c r="B28" s="380"/>
      <c r="C28" s="358" t="s">
        <v>588</v>
      </c>
      <c r="D28" s="354"/>
      <c r="E28" s="877"/>
      <c r="G28" s="2" t="s">
        <v>362</v>
      </c>
      <c r="H28" s="4">
        <v>89.58</v>
      </c>
      <c r="I28" s="4"/>
      <c r="J28" s="4">
        <v>89.58</v>
      </c>
      <c r="K28" s="4"/>
      <c r="L28" s="4">
        <v>31.72</v>
      </c>
      <c r="M28" s="4">
        <v>57.85</v>
      </c>
      <c r="N28" s="4">
        <v>43.06</v>
      </c>
      <c r="O28" s="4">
        <v>25.88</v>
      </c>
      <c r="P28" s="4"/>
      <c r="Q28" s="4"/>
      <c r="U28" s="90"/>
      <c r="V28" s="126"/>
      <c r="W28" s="126"/>
      <c r="X28" s="126"/>
      <c r="Y28" s="126"/>
    </row>
    <row r="29" spans="2:27">
      <c r="B29" s="354"/>
      <c r="C29" s="358" t="s">
        <v>589</v>
      </c>
      <c r="D29" s="365"/>
      <c r="E29" s="360"/>
      <c r="G29" s="2" t="s">
        <v>77</v>
      </c>
      <c r="H29" s="4"/>
      <c r="I29" s="4"/>
      <c r="J29" s="4"/>
      <c r="K29" s="4"/>
      <c r="L29" s="4"/>
      <c r="M29" s="4"/>
      <c r="N29" s="4"/>
      <c r="O29" s="4"/>
      <c r="P29" s="4"/>
      <c r="Q29" s="4"/>
      <c r="R29" s="2"/>
      <c r="U29" s="90"/>
      <c r="V29" s="90"/>
      <c r="W29" s="203"/>
      <c r="X29" s="90"/>
      <c r="Y29" s="90"/>
    </row>
    <row r="30" spans="2:27">
      <c r="B30" s="2"/>
      <c r="C30" s="90" t="s">
        <v>561</v>
      </c>
      <c r="D30" s="360"/>
      <c r="E30" s="878"/>
      <c r="G30" s="2" t="s">
        <v>513</v>
      </c>
      <c r="H30" s="4">
        <v>2.93</v>
      </c>
      <c r="I30" s="4"/>
      <c r="J30" s="4">
        <v>2.93</v>
      </c>
      <c r="K30" s="4"/>
      <c r="L30" s="4">
        <v>2.93</v>
      </c>
      <c r="M30" s="4">
        <v>2.93</v>
      </c>
      <c r="N30" s="4">
        <v>2.93</v>
      </c>
      <c r="O30" s="4">
        <v>2.93</v>
      </c>
      <c r="P30" s="4"/>
      <c r="Q30" s="4"/>
      <c r="R30" s="2"/>
      <c r="U30" s="90"/>
      <c r="V30" s="90"/>
      <c r="W30" s="90"/>
      <c r="X30" s="91"/>
      <c r="Y30" s="90"/>
    </row>
    <row r="31" spans="2:27">
      <c r="B31" s="2"/>
      <c r="C31" s="358" t="s">
        <v>590</v>
      </c>
      <c r="D31" s="280"/>
      <c r="E31" s="878"/>
      <c r="G31" s="353" t="s">
        <v>514</v>
      </c>
      <c r="H31" s="466">
        <v>8.8000000000000007</v>
      </c>
      <c r="I31" s="4"/>
      <c r="J31" s="4">
        <v>10.56</v>
      </c>
      <c r="K31" s="4"/>
      <c r="L31" s="4">
        <v>10.56</v>
      </c>
      <c r="M31" s="4">
        <v>10.56</v>
      </c>
      <c r="N31" s="4">
        <v>10.56</v>
      </c>
      <c r="O31" s="4">
        <v>10.56</v>
      </c>
      <c r="P31" s="4"/>
      <c r="Q31" s="4"/>
      <c r="R31" s="2"/>
    </row>
    <row r="32" spans="2:27">
      <c r="B32" s="2"/>
      <c r="C32" s="9"/>
      <c r="D32" s="280"/>
      <c r="E32" s="878"/>
      <c r="G32" s="359" t="s">
        <v>515</v>
      </c>
      <c r="H32" s="195">
        <v>134.47</v>
      </c>
      <c r="I32" s="4">
        <v>23.46</v>
      </c>
      <c r="J32" s="4">
        <v>130.93</v>
      </c>
      <c r="K32" s="4"/>
      <c r="L32" s="4">
        <v>45.23</v>
      </c>
      <c r="M32" s="4">
        <v>85.7</v>
      </c>
      <c r="N32" s="4">
        <v>62.78</v>
      </c>
      <c r="O32" s="4">
        <v>36.119999999999997</v>
      </c>
      <c r="P32" s="4"/>
      <c r="Q32" s="4"/>
      <c r="R32" s="2"/>
    </row>
    <row r="33" spans="2:18">
      <c r="B33" s="2"/>
      <c r="C33" s="9" t="s">
        <v>564</v>
      </c>
      <c r="D33" s="280"/>
      <c r="E33" s="878"/>
      <c r="G33" s="2" t="s">
        <v>516</v>
      </c>
      <c r="H33" s="4">
        <v>14.65</v>
      </c>
      <c r="I33" s="4"/>
      <c r="J33" s="4">
        <v>14.65</v>
      </c>
      <c r="K33" s="4"/>
      <c r="L33" s="4">
        <v>14.65</v>
      </c>
      <c r="M33" s="4">
        <v>14.65</v>
      </c>
      <c r="N33" s="4">
        <v>14.65</v>
      </c>
      <c r="O33" s="4">
        <v>14.65</v>
      </c>
      <c r="P33" s="4"/>
      <c r="Q33" s="4"/>
    </row>
    <row r="34" spans="2:18">
      <c r="B34" s="2"/>
      <c r="C34" s="358" t="s">
        <v>565</v>
      </c>
      <c r="D34" s="280"/>
      <c r="E34" s="878"/>
      <c r="G34" s="2" t="s">
        <v>92</v>
      </c>
      <c r="H34" s="195">
        <v>38.76</v>
      </c>
      <c r="I34" s="4">
        <v>4.26</v>
      </c>
      <c r="J34" s="4">
        <v>38.76</v>
      </c>
      <c r="K34" s="4"/>
      <c r="L34" s="4">
        <v>38.76</v>
      </c>
      <c r="M34" s="4"/>
      <c r="N34" s="4"/>
      <c r="O34" s="4"/>
      <c r="P34" s="4"/>
      <c r="Q34" s="4"/>
      <c r="R34" s="567"/>
    </row>
    <row r="35" spans="2:18">
      <c r="B35" s="2"/>
      <c r="C35" s="358" t="s">
        <v>566</v>
      </c>
      <c r="D35" s="280"/>
      <c r="E35" s="878"/>
      <c r="G35" s="191" t="s">
        <v>504</v>
      </c>
      <c r="H35" s="191">
        <v>0.23</v>
      </c>
      <c r="I35" s="4"/>
      <c r="J35" s="4"/>
      <c r="K35" s="4"/>
      <c r="L35" s="4"/>
      <c r="M35" s="4"/>
      <c r="N35" s="4"/>
      <c r="O35" s="4"/>
      <c r="P35" s="4"/>
      <c r="Q35" s="4"/>
    </row>
    <row r="36" spans="2:18">
      <c r="B36" s="2"/>
      <c r="C36" s="9"/>
      <c r="D36" s="280"/>
      <c r="E36" s="878"/>
      <c r="H36" s="160">
        <f>SUM(H27:H35)</f>
        <v>292.42</v>
      </c>
      <c r="I36" s="160">
        <f>SUM(I27:I35)</f>
        <v>27.72</v>
      </c>
      <c r="J36" s="160">
        <f>SUM(J27:J35)</f>
        <v>290.41000000000003</v>
      </c>
      <c r="K36" s="160"/>
      <c r="L36" s="160">
        <f>SUM(L27:L35)</f>
        <v>146.85</v>
      </c>
      <c r="M36" s="160">
        <f t="shared" ref="M36:Q36" si="4">SUM(M27:M35)</f>
        <v>174.69000000000003</v>
      </c>
      <c r="N36" s="160">
        <f t="shared" si="4"/>
        <v>136.98000000000002</v>
      </c>
      <c r="O36" s="160">
        <f t="shared" si="4"/>
        <v>93.14</v>
      </c>
      <c r="P36" s="160">
        <f t="shared" si="4"/>
        <v>0</v>
      </c>
      <c r="Q36" s="160">
        <f t="shared" si="4"/>
        <v>0</v>
      </c>
      <c r="R36" s="190">
        <f>SUM(L36:Q36)</f>
        <v>551.66000000000008</v>
      </c>
    </row>
    <row r="37" spans="2:18">
      <c r="B37" s="2"/>
      <c r="C37" s="9"/>
      <c r="D37" s="280"/>
      <c r="E37" s="878"/>
      <c r="H37" s="2">
        <f>F27-H36</f>
        <v>0</v>
      </c>
      <c r="N37" s="4"/>
      <c r="P37" s="2"/>
    </row>
    <row r="38" spans="2:18">
      <c r="B38" s="4"/>
      <c r="C38" s="9"/>
      <c r="D38" s="280"/>
      <c r="E38" s="879"/>
      <c r="F38" s="4"/>
      <c r="G38" s="4"/>
      <c r="H38" s="4"/>
      <c r="I38" s="4"/>
      <c r="J38" s="4"/>
      <c r="K38" s="4"/>
      <c r="L38" s="4"/>
      <c r="M38" s="4"/>
      <c r="N38" s="4"/>
      <c r="O38" s="4"/>
      <c r="P38" s="5"/>
    </row>
    <row r="39" spans="2:18">
      <c r="B39" s="4"/>
      <c r="C39" s="9"/>
      <c r="E39" s="879"/>
      <c r="F39" s="4"/>
      <c r="G39" s="4"/>
      <c r="H39" s="4"/>
      <c r="I39" s="4"/>
      <c r="J39" s="4"/>
      <c r="K39" s="4"/>
      <c r="L39" s="4"/>
      <c r="M39" s="4"/>
      <c r="N39" s="4"/>
      <c r="O39" s="4"/>
      <c r="P39" s="5"/>
    </row>
    <row r="40" spans="2:18">
      <c r="B40" s="2"/>
      <c r="C40" s="9"/>
      <c r="E40" s="878"/>
      <c r="H40" s="160" t="s">
        <v>548</v>
      </c>
      <c r="I40" s="8" t="s">
        <v>249</v>
      </c>
      <c r="J40" s="383" t="s">
        <v>547</v>
      </c>
      <c r="K40" s="379"/>
      <c r="L40" s="579" t="s">
        <v>512</v>
      </c>
      <c r="M40" s="579"/>
      <c r="N40" s="579"/>
      <c r="O40" s="579"/>
      <c r="P40" s="579"/>
      <c r="Q40" s="579"/>
    </row>
    <row r="41" spans="2:18">
      <c r="B41" s="354"/>
      <c r="C41" s="9"/>
      <c r="E41" s="360" t="s">
        <v>585</v>
      </c>
      <c r="F41" s="4">
        <v>115.23</v>
      </c>
      <c r="G41" s="2" t="s">
        <v>314</v>
      </c>
      <c r="H41" s="4">
        <v>3</v>
      </c>
      <c r="I41" s="4"/>
      <c r="J41" s="4">
        <v>3</v>
      </c>
      <c r="K41" s="4"/>
      <c r="L41" s="4">
        <v>3</v>
      </c>
      <c r="M41" s="4">
        <v>3</v>
      </c>
      <c r="N41" s="4"/>
      <c r="O41" s="4"/>
      <c r="P41" s="4"/>
      <c r="Q41" s="4"/>
    </row>
    <row r="42" spans="2:18">
      <c r="B42" s="380"/>
      <c r="C42" s="9"/>
      <c r="E42" s="877"/>
      <c r="G42" s="2" t="s">
        <v>362</v>
      </c>
      <c r="H42" s="4">
        <v>23.73</v>
      </c>
      <c r="I42" s="4"/>
      <c r="J42" s="4">
        <v>23.73</v>
      </c>
      <c r="K42" s="4"/>
      <c r="L42" s="4">
        <v>23.73</v>
      </c>
      <c r="M42" s="4">
        <v>8.61</v>
      </c>
      <c r="N42" s="4"/>
      <c r="O42" s="4"/>
      <c r="P42" s="4"/>
      <c r="Q42" s="4"/>
    </row>
    <row r="43" spans="2:18">
      <c r="B43" s="354"/>
      <c r="C43" s="9"/>
      <c r="E43" s="360"/>
      <c r="G43" s="2" t="s">
        <v>77</v>
      </c>
      <c r="H43" s="4"/>
      <c r="I43" s="4"/>
      <c r="J43" s="4"/>
      <c r="K43" s="4"/>
      <c r="L43" s="4"/>
      <c r="M43" s="4"/>
      <c r="N43" s="4"/>
      <c r="O43" s="4"/>
      <c r="P43" s="4"/>
      <c r="Q43" s="4"/>
      <c r="R43" s="2">
        <v>23.728717500000002</v>
      </c>
    </row>
    <row r="44" spans="2:18">
      <c r="B44" s="2"/>
      <c r="C44" s="9"/>
      <c r="E44" s="878"/>
      <c r="G44" s="2" t="s">
        <v>513</v>
      </c>
      <c r="H44" s="4">
        <v>2.93</v>
      </c>
      <c r="I44" s="4"/>
      <c r="J44" s="4">
        <v>2.93</v>
      </c>
      <c r="K44" s="4"/>
      <c r="L44" s="4">
        <v>2.93</v>
      </c>
      <c r="M44" s="4">
        <v>2.93</v>
      </c>
      <c r="N44" s="4"/>
      <c r="O44" s="4"/>
      <c r="P44" s="4"/>
      <c r="Q44" s="4"/>
      <c r="R44" s="2">
        <v>8.6102500000000006</v>
      </c>
    </row>
    <row r="45" spans="2:18">
      <c r="B45" s="2"/>
      <c r="C45" s="9"/>
      <c r="E45" s="878"/>
      <c r="G45" s="353" t="s">
        <v>514</v>
      </c>
      <c r="H45" s="466">
        <v>8.8000000000000007</v>
      </c>
      <c r="I45" s="4"/>
      <c r="J45" s="4">
        <v>10.56</v>
      </c>
      <c r="K45" s="4"/>
      <c r="L45" s="4">
        <v>10.56</v>
      </c>
      <c r="M45" s="4">
        <v>10.56</v>
      </c>
      <c r="N45" s="4"/>
      <c r="O45" s="4"/>
      <c r="P45" s="4"/>
      <c r="Q45" s="4"/>
    </row>
    <row r="46" spans="2:18">
      <c r="B46" s="2"/>
      <c r="C46" s="9"/>
      <c r="E46" s="878"/>
      <c r="G46" s="359" t="s">
        <v>515</v>
      </c>
      <c r="H46" s="4">
        <v>32.520000000000003</v>
      </c>
      <c r="I46" s="4">
        <v>6.83</v>
      </c>
      <c r="J46" s="4">
        <v>32.36</v>
      </c>
      <c r="K46" s="4"/>
      <c r="L46" s="4">
        <v>32.36</v>
      </c>
      <c r="M46" s="4">
        <v>9.4499999999999993</v>
      </c>
      <c r="N46" s="4"/>
      <c r="O46" s="4"/>
      <c r="P46" s="4"/>
      <c r="Q46" s="4"/>
    </row>
    <row r="47" spans="2:18">
      <c r="B47" s="2"/>
      <c r="C47" s="9"/>
      <c r="E47" s="878"/>
      <c r="G47" s="2" t="s">
        <v>516</v>
      </c>
      <c r="H47" s="4">
        <v>11.72</v>
      </c>
      <c r="I47" s="4"/>
      <c r="J47" s="4">
        <v>11.72</v>
      </c>
      <c r="K47" s="4"/>
      <c r="L47" s="4">
        <v>11.72</v>
      </c>
      <c r="M47" s="4">
        <v>11.72</v>
      </c>
      <c r="N47" s="4"/>
      <c r="O47" s="4"/>
      <c r="P47" s="4"/>
      <c r="Q47" s="4"/>
    </row>
    <row r="48" spans="2:18">
      <c r="B48" s="2"/>
      <c r="C48" s="9"/>
      <c r="E48" s="878"/>
      <c r="G48" s="2" t="s">
        <v>92</v>
      </c>
      <c r="H48" s="4">
        <v>32.299999999999997</v>
      </c>
      <c r="I48" s="4">
        <v>3.55</v>
      </c>
      <c r="J48" s="4">
        <v>32.299999999999997</v>
      </c>
      <c r="K48" s="4"/>
      <c r="L48" s="4">
        <v>32.299999999999997</v>
      </c>
      <c r="M48" s="4"/>
      <c r="N48" s="4"/>
      <c r="O48" s="4"/>
      <c r="P48" s="4"/>
      <c r="Q48" s="4"/>
    </row>
    <row r="49" spans="2:18">
      <c r="B49" s="2"/>
      <c r="C49" s="9"/>
      <c r="E49" s="878"/>
      <c r="G49" s="191" t="s">
        <v>504</v>
      </c>
      <c r="H49" s="191">
        <v>0.23</v>
      </c>
      <c r="I49" s="4"/>
      <c r="J49" s="4"/>
      <c r="K49" s="4"/>
      <c r="L49" s="4"/>
      <c r="M49" s="4"/>
      <c r="N49" s="4"/>
      <c r="O49" s="4"/>
      <c r="P49" s="4"/>
      <c r="Q49" s="4"/>
    </row>
    <row r="50" spans="2:18">
      <c r="B50" s="2"/>
      <c r="C50" s="9"/>
      <c r="E50" s="878"/>
      <c r="H50" s="160">
        <f>SUM(H41:H49)</f>
        <v>115.23</v>
      </c>
      <c r="I50" s="160">
        <f>SUM(I41:I49)</f>
        <v>10.379999999999999</v>
      </c>
      <c r="J50" s="160">
        <f>SUM(J41:J49)</f>
        <v>116.6</v>
      </c>
      <c r="K50" s="160"/>
      <c r="L50" s="160">
        <f>SUM(L41:L49)</f>
        <v>116.6</v>
      </c>
      <c r="M50" s="160">
        <f t="shared" ref="M50" si="5">SUM(M41:M49)</f>
        <v>46.269999999999996</v>
      </c>
      <c r="N50" s="160">
        <f t="shared" ref="N50" si="6">SUM(N41:N49)</f>
        <v>0</v>
      </c>
      <c r="O50" s="160">
        <f t="shared" ref="O50" si="7">SUM(O41:O49)</f>
        <v>0</v>
      </c>
      <c r="P50" s="160">
        <f t="shared" ref="P50" si="8">SUM(P41:P49)</f>
        <v>0</v>
      </c>
      <c r="Q50" s="160">
        <f t="shared" ref="Q50" si="9">SUM(Q41:Q49)</f>
        <v>0</v>
      </c>
      <c r="R50" s="190">
        <f>SUM(L50:Q50)</f>
        <v>162.87</v>
      </c>
    </row>
    <row r="51" spans="2:18">
      <c r="B51" s="2"/>
      <c r="C51" s="9"/>
      <c r="E51" s="878"/>
      <c r="H51" s="2">
        <f>F41-H50</f>
        <v>0</v>
      </c>
      <c r="N51" s="4"/>
      <c r="P51" s="2"/>
    </row>
    <row r="52" spans="2:18">
      <c r="B52" s="2"/>
      <c r="C52" s="9"/>
      <c r="E52" s="878"/>
    </row>
    <row r="53" spans="2:18">
      <c r="B53" s="2"/>
      <c r="C53" s="9"/>
      <c r="E53" s="878"/>
    </row>
    <row r="54" spans="2:18">
      <c r="B54" s="2"/>
      <c r="C54" s="9"/>
      <c r="E54" s="878"/>
      <c r="H54" s="160" t="s">
        <v>548</v>
      </c>
      <c r="I54" s="8" t="s">
        <v>249</v>
      </c>
      <c r="J54" s="383" t="s">
        <v>547</v>
      </c>
      <c r="L54" s="579" t="s">
        <v>512</v>
      </c>
      <c r="M54" s="579"/>
      <c r="N54" s="579"/>
      <c r="O54" s="579"/>
      <c r="P54" s="579"/>
      <c r="Q54" s="579"/>
    </row>
    <row r="55" spans="2:18">
      <c r="B55" s="354"/>
      <c r="C55" s="90" t="s">
        <v>560</v>
      </c>
      <c r="D55" s="2" t="s">
        <v>579</v>
      </c>
      <c r="E55" s="360" t="s">
        <v>586</v>
      </c>
      <c r="F55" s="4">
        <v>164.47</v>
      </c>
      <c r="G55" s="2" t="s">
        <v>314</v>
      </c>
      <c r="H55" s="4">
        <v>3</v>
      </c>
      <c r="I55" s="4"/>
      <c r="J55" s="4">
        <v>0.3</v>
      </c>
      <c r="L55" s="4">
        <v>0.3</v>
      </c>
      <c r="M55" s="4">
        <v>0.3</v>
      </c>
      <c r="N55" s="4">
        <v>0.3</v>
      </c>
      <c r="O55" s="4"/>
      <c r="P55" s="4"/>
      <c r="Q55" s="4"/>
    </row>
    <row r="56" spans="2:18">
      <c r="B56" s="380"/>
      <c r="C56" s="358" t="s">
        <v>591</v>
      </c>
      <c r="E56" s="877"/>
      <c r="G56" s="2" t="s">
        <v>362</v>
      </c>
      <c r="H56" s="4">
        <v>39.369999999999997</v>
      </c>
      <c r="I56" s="4"/>
      <c r="J56" s="4">
        <v>39.369999999999997</v>
      </c>
      <c r="L56" s="4">
        <v>39.369999999999997</v>
      </c>
      <c r="M56" s="4">
        <v>6.82</v>
      </c>
      <c r="N56" s="4">
        <v>18.45</v>
      </c>
      <c r="O56" s="4"/>
      <c r="P56" s="4"/>
      <c r="Q56" s="4"/>
    </row>
    <row r="57" spans="2:18">
      <c r="B57" s="354"/>
      <c r="C57" s="358" t="s">
        <v>592</v>
      </c>
      <c r="E57" s="360"/>
      <c r="G57" s="2" t="s">
        <v>77</v>
      </c>
      <c r="H57" s="4"/>
      <c r="I57" s="4"/>
      <c r="J57" s="4"/>
      <c r="L57" s="4"/>
      <c r="M57" s="4"/>
      <c r="N57" s="4"/>
      <c r="O57" s="4"/>
      <c r="P57" s="4"/>
      <c r="Q57" s="4"/>
    </row>
    <row r="58" spans="2:18">
      <c r="B58" s="2"/>
      <c r="C58" s="358" t="s">
        <v>593</v>
      </c>
      <c r="D58" s="2">
        <v>1330.49</v>
      </c>
      <c r="E58" s="878"/>
      <c r="G58" s="2" t="s">
        <v>513</v>
      </c>
      <c r="H58" s="4">
        <v>2.93</v>
      </c>
      <c r="I58" s="4"/>
      <c r="J58" s="4">
        <v>2.93</v>
      </c>
      <c r="L58" s="4">
        <v>2.93</v>
      </c>
      <c r="M58" s="4">
        <v>2.93</v>
      </c>
      <c r="N58" s="4">
        <v>2.93</v>
      </c>
      <c r="O58" s="4"/>
      <c r="P58" s="4"/>
      <c r="Q58" s="4"/>
      <c r="R58" s="2"/>
    </row>
    <row r="59" spans="2:18">
      <c r="B59" s="2"/>
      <c r="C59" s="358" t="s">
        <v>594</v>
      </c>
      <c r="D59" s="2">
        <v>1645.96</v>
      </c>
      <c r="E59" s="878"/>
      <c r="G59" s="353" t="s">
        <v>514</v>
      </c>
      <c r="H59" s="466">
        <v>8.8000000000000007</v>
      </c>
      <c r="I59" s="4"/>
      <c r="J59" s="4">
        <v>10.56</v>
      </c>
      <c r="L59" s="4">
        <v>10.56</v>
      </c>
      <c r="M59" s="4">
        <v>10.56</v>
      </c>
      <c r="N59" s="4">
        <v>10.56</v>
      </c>
      <c r="O59" s="4"/>
      <c r="P59" s="4"/>
      <c r="Q59" s="4"/>
      <c r="R59" s="2"/>
    </row>
    <row r="60" spans="2:18">
      <c r="B60" s="2"/>
      <c r="C60" s="9"/>
      <c r="E60" s="878"/>
      <c r="G60" s="359" t="s">
        <v>515</v>
      </c>
      <c r="H60" s="466">
        <v>56.73</v>
      </c>
      <c r="I60" s="4"/>
      <c r="J60" s="4">
        <v>57.07</v>
      </c>
      <c r="L60" s="4">
        <v>57.07</v>
      </c>
      <c r="M60" s="4">
        <v>6.68</v>
      </c>
      <c r="N60" s="4">
        <v>24.69</v>
      </c>
      <c r="O60" s="4"/>
      <c r="P60" s="4"/>
      <c r="Q60" s="4"/>
      <c r="R60" s="2"/>
    </row>
    <row r="61" spans="2:18">
      <c r="B61" s="2"/>
      <c r="C61" s="9" t="s">
        <v>564</v>
      </c>
      <c r="D61" s="2">
        <f>SUM(D58:D60)</f>
        <v>2976.45</v>
      </c>
      <c r="E61" s="878"/>
      <c r="G61" s="2" t="s">
        <v>516</v>
      </c>
      <c r="H61" s="4">
        <v>14.65</v>
      </c>
      <c r="I61" s="4"/>
      <c r="J61" s="4">
        <v>14.65</v>
      </c>
      <c r="L61" s="4">
        <v>14.65</v>
      </c>
      <c r="M61" s="4">
        <v>14.65</v>
      </c>
      <c r="N61" s="4">
        <v>14.65</v>
      </c>
      <c r="O61" s="4"/>
      <c r="P61" s="4"/>
      <c r="Q61" s="4"/>
    </row>
    <row r="62" spans="2:18">
      <c r="B62" s="2"/>
      <c r="C62" s="358" t="s">
        <v>569</v>
      </c>
      <c r="E62" s="878"/>
      <c r="G62" s="2" t="s">
        <v>92</v>
      </c>
      <c r="H62" s="4">
        <v>38.76</v>
      </c>
      <c r="I62" s="4">
        <v>4.26</v>
      </c>
      <c r="J62" s="4">
        <v>38.76</v>
      </c>
      <c r="K62" s="4"/>
      <c r="L62" s="4">
        <v>38.76</v>
      </c>
      <c r="M62" s="4"/>
      <c r="N62" s="4"/>
      <c r="O62" s="4"/>
      <c r="P62" s="4"/>
      <c r="Q62" s="4"/>
    </row>
    <row r="63" spans="2:18">
      <c r="B63" s="2"/>
      <c r="C63" s="358" t="s">
        <v>570</v>
      </c>
      <c r="E63" s="878"/>
      <c r="G63" s="191" t="s">
        <v>504</v>
      </c>
      <c r="H63" s="191">
        <v>0.23</v>
      </c>
      <c r="I63" s="4"/>
      <c r="J63" s="4"/>
      <c r="L63" s="4"/>
      <c r="M63" s="4"/>
      <c r="N63" s="4"/>
      <c r="O63" s="4"/>
      <c r="P63" s="4"/>
      <c r="Q63" s="4"/>
    </row>
    <row r="64" spans="2:18">
      <c r="B64" s="2"/>
      <c r="C64" s="9"/>
      <c r="E64" s="878"/>
      <c r="H64" s="160">
        <f>SUM(H55:H63)</f>
        <v>164.46999999999997</v>
      </c>
      <c r="I64" s="160">
        <f>SUM(I55:I63)</f>
        <v>4.26</v>
      </c>
      <c r="J64" s="160">
        <f>SUM(J55:J63)</f>
        <v>163.63999999999999</v>
      </c>
      <c r="L64" s="160">
        <f>SUM(L55:L63)</f>
        <v>163.63999999999999</v>
      </c>
      <c r="M64" s="160">
        <f t="shared" ref="M64:Q64" si="10">SUM(M55:M63)</f>
        <v>41.94</v>
      </c>
      <c r="N64" s="160">
        <f t="shared" si="10"/>
        <v>71.580000000000013</v>
      </c>
      <c r="O64" s="160">
        <f t="shared" si="10"/>
        <v>0</v>
      </c>
      <c r="P64" s="160">
        <f t="shared" si="10"/>
        <v>0</v>
      </c>
      <c r="Q64" s="160">
        <f t="shared" si="10"/>
        <v>0</v>
      </c>
      <c r="R64" s="190">
        <f>SUM(L64:Q64)</f>
        <v>277.15999999999997</v>
      </c>
    </row>
    <row r="65" spans="2:18">
      <c r="B65" s="2"/>
      <c r="C65" s="9"/>
      <c r="E65" s="878"/>
      <c r="H65" s="2">
        <f>F55-H64</f>
        <v>0</v>
      </c>
    </row>
    <row r="66" spans="2:18">
      <c r="B66" s="2"/>
      <c r="C66" s="9"/>
      <c r="E66" s="878"/>
    </row>
    <row r="67" spans="2:18">
      <c r="B67" s="2"/>
      <c r="C67" s="9"/>
      <c r="E67" s="878"/>
      <c r="H67" s="160" t="s">
        <v>548</v>
      </c>
      <c r="I67" s="8" t="s">
        <v>249</v>
      </c>
      <c r="J67" s="383" t="s">
        <v>547</v>
      </c>
      <c r="K67" s="379"/>
      <c r="L67" s="579" t="s">
        <v>512</v>
      </c>
      <c r="M67" s="579"/>
      <c r="N67" s="579"/>
      <c r="O67" s="579"/>
      <c r="P67" s="579"/>
      <c r="Q67" s="579"/>
    </row>
    <row r="68" spans="2:18">
      <c r="B68" s="354"/>
      <c r="C68" s="3" t="s">
        <v>595</v>
      </c>
      <c r="E68" s="360" t="s">
        <v>587</v>
      </c>
      <c r="F68" s="4">
        <v>20.54</v>
      </c>
      <c r="G68" s="2" t="s">
        <v>314</v>
      </c>
      <c r="H68" s="4"/>
      <c r="I68" s="4"/>
      <c r="J68" s="4"/>
      <c r="K68" s="4"/>
      <c r="L68" s="4"/>
      <c r="M68" s="4"/>
      <c r="N68" s="4"/>
      <c r="O68" s="4"/>
      <c r="P68" s="4"/>
      <c r="Q68" s="4"/>
    </row>
    <row r="69" spans="2:18">
      <c r="B69" s="380"/>
      <c r="C69" s="358" t="s">
        <v>571</v>
      </c>
      <c r="E69" s="877"/>
      <c r="G69" s="2" t="s">
        <v>362</v>
      </c>
      <c r="H69" s="4"/>
      <c r="I69" s="4"/>
      <c r="J69" s="4"/>
      <c r="K69" s="4"/>
      <c r="L69" s="4"/>
      <c r="M69" s="4"/>
      <c r="N69" s="4"/>
      <c r="O69" s="4"/>
      <c r="P69" s="4"/>
      <c r="Q69" s="4"/>
    </row>
    <row r="70" spans="2:18">
      <c r="B70" s="354"/>
      <c r="C70" s="9"/>
      <c r="E70" s="354"/>
      <c r="G70" s="2" t="s">
        <v>77</v>
      </c>
      <c r="H70" s="4"/>
      <c r="I70" s="4"/>
      <c r="J70" s="4"/>
      <c r="K70" s="4"/>
      <c r="L70" s="4"/>
      <c r="M70" s="4"/>
      <c r="N70" s="4"/>
      <c r="O70" s="4"/>
      <c r="P70" s="4"/>
      <c r="Q70" s="4"/>
    </row>
    <row r="71" spans="2:18">
      <c r="B71" s="2"/>
      <c r="C71" s="9"/>
      <c r="G71" s="2" t="s">
        <v>513</v>
      </c>
      <c r="H71" s="4"/>
      <c r="I71" s="4"/>
      <c r="J71" s="4"/>
      <c r="K71" s="4"/>
      <c r="L71" s="4"/>
      <c r="M71" s="4"/>
      <c r="N71" s="4"/>
      <c r="O71" s="4"/>
      <c r="P71" s="4"/>
      <c r="Q71" s="4"/>
    </row>
    <row r="72" spans="2:18">
      <c r="B72" s="2"/>
      <c r="C72" s="9"/>
      <c r="G72" s="353" t="s">
        <v>514</v>
      </c>
      <c r="H72" s="4"/>
      <c r="I72" s="4"/>
      <c r="J72" s="4"/>
      <c r="K72" s="4"/>
      <c r="L72" s="4"/>
      <c r="M72" s="4"/>
      <c r="N72" s="4"/>
      <c r="O72" s="4"/>
      <c r="P72" s="4"/>
      <c r="Q72" s="4"/>
    </row>
    <row r="73" spans="2:18">
      <c r="B73" s="2"/>
      <c r="C73" s="9"/>
      <c r="G73" s="359" t="s">
        <v>515</v>
      </c>
      <c r="H73" s="4"/>
      <c r="I73" s="4"/>
      <c r="J73" s="4"/>
      <c r="K73" s="4"/>
      <c r="L73" s="4"/>
      <c r="M73" s="4"/>
      <c r="N73" s="4"/>
      <c r="O73" s="4"/>
      <c r="P73" s="4"/>
      <c r="Q73" s="4"/>
    </row>
    <row r="74" spans="2:18">
      <c r="B74" s="2"/>
      <c r="C74" s="9"/>
      <c r="G74" s="2" t="s">
        <v>516</v>
      </c>
      <c r="H74" s="466"/>
      <c r="I74" s="4"/>
      <c r="J74" s="4"/>
      <c r="K74" s="4"/>
      <c r="L74" s="4"/>
      <c r="M74" s="4"/>
      <c r="N74" s="4"/>
      <c r="O74" s="4"/>
      <c r="P74" s="4"/>
      <c r="Q74" s="4"/>
    </row>
    <row r="75" spans="2:18">
      <c r="B75" s="2"/>
      <c r="C75" s="9"/>
      <c r="G75" s="2" t="s">
        <v>92</v>
      </c>
      <c r="H75" s="466"/>
      <c r="I75" s="4"/>
      <c r="J75" s="4"/>
      <c r="K75" s="4"/>
      <c r="L75" s="4"/>
      <c r="M75" s="4"/>
      <c r="N75" s="4"/>
      <c r="O75" s="4"/>
      <c r="P75" s="4"/>
      <c r="Q75" s="4"/>
    </row>
    <row r="76" spans="2:18">
      <c r="B76" s="2"/>
      <c r="C76" s="9"/>
      <c r="G76" s="191" t="s">
        <v>504</v>
      </c>
      <c r="H76" s="191"/>
      <c r="I76" s="4"/>
      <c r="J76" s="4"/>
      <c r="K76" s="4"/>
      <c r="L76" s="4"/>
      <c r="M76" s="4"/>
      <c r="N76" s="4"/>
      <c r="O76" s="4"/>
      <c r="P76" s="4"/>
      <c r="Q76" s="4"/>
    </row>
    <row r="77" spans="2:18">
      <c r="B77" s="2"/>
      <c r="C77" s="9"/>
      <c r="H77" s="160">
        <f>SUM(H68:H76)</f>
        <v>0</v>
      </c>
      <c r="I77" s="160">
        <f>SUM(I68:I76)</f>
        <v>0</v>
      </c>
      <c r="J77" s="160">
        <f>SUM(J68:J76)</f>
        <v>0</v>
      </c>
      <c r="K77" s="160"/>
      <c r="L77" s="160">
        <f>SUM(L68:L76)</f>
        <v>0</v>
      </c>
      <c r="M77" s="160">
        <f t="shared" ref="M77:Q77" si="11">SUM(M68:M76)</f>
        <v>0</v>
      </c>
      <c r="N77" s="160">
        <f t="shared" si="11"/>
        <v>0</v>
      </c>
      <c r="O77" s="160">
        <f t="shared" si="11"/>
        <v>0</v>
      </c>
      <c r="P77" s="160">
        <f t="shared" si="11"/>
        <v>0</v>
      </c>
      <c r="Q77" s="160">
        <f t="shared" si="11"/>
        <v>0</v>
      </c>
      <c r="R77" s="190">
        <f>SUM(L77:Q77)</f>
        <v>0</v>
      </c>
    </row>
    <row r="78" spans="2:18">
      <c r="B78" s="2"/>
      <c r="C78" s="9"/>
      <c r="H78" s="2">
        <f>F68-H77</f>
        <v>20.54</v>
      </c>
      <c r="N78" s="4"/>
      <c r="P78" s="2"/>
    </row>
    <row r="79" spans="2:18">
      <c r="C79" s="9"/>
    </row>
    <row r="80" spans="2:18">
      <c r="C80" s="9"/>
    </row>
    <row r="81" spans="3:4">
      <c r="C81" s="9"/>
    </row>
    <row r="82" spans="3:4">
      <c r="C82" s="9"/>
    </row>
    <row r="83" spans="3:4">
      <c r="C83" s="9"/>
    </row>
    <row r="84" spans="3:4">
      <c r="C84" s="9"/>
    </row>
    <row r="85" spans="3:4">
      <c r="C85" s="90"/>
      <c r="D85" s="77"/>
    </row>
    <row r="86" spans="3:4">
      <c r="C86" s="358"/>
      <c r="D86" s="77"/>
    </row>
    <row r="87" spans="3:4">
      <c r="C87" s="358"/>
      <c r="D87" s="77"/>
    </row>
    <row r="88" spans="3:4">
      <c r="C88" s="90"/>
      <c r="D88" s="77"/>
    </row>
    <row r="89" spans="3:4">
      <c r="C89" s="358"/>
      <c r="D89" s="77"/>
    </row>
    <row r="90" spans="3:4">
      <c r="C90" s="358"/>
      <c r="D90" s="77"/>
    </row>
    <row r="91" spans="3:4">
      <c r="C91" s="358"/>
      <c r="D91" s="77"/>
    </row>
    <row r="92" spans="3:4">
      <c r="C92" s="358"/>
      <c r="D92" s="77"/>
    </row>
    <row r="93" spans="3:4">
      <c r="C93" s="358"/>
      <c r="D93" s="77"/>
    </row>
    <row r="94" spans="3:4">
      <c r="C94" s="358"/>
      <c r="D94" s="77"/>
    </row>
    <row r="95" spans="3:4">
      <c r="C95" s="358"/>
      <c r="D95" s="77"/>
    </row>
    <row r="96" spans="3:4">
      <c r="C96" s="90"/>
      <c r="D96" s="77"/>
    </row>
    <row r="97" spans="3:4">
      <c r="C97" s="90"/>
      <c r="D97" s="77"/>
    </row>
    <row r="98" spans="3:4">
      <c r="C98" s="358"/>
      <c r="D98" s="77"/>
    </row>
    <row r="99" spans="3:4">
      <c r="C99" s="358"/>
      <c r="D99" s="77"/>
    </row>
    <row r="100" spans="3:4">
      <c r="C100" s="358"/>
      <c r="D100" s="77"/>
    </row>
    <row r="101" spans="3:4">
      <c r="C101" s="358"/>
      <c r="D101" s="77"/>
    </row>
    <row r="102" spans="3:4">
      <c r="C102" s="358"/>
      <c r="D102" s="77"/>
    </row>
    <row r="103" spans="3:4">
      <c r="C103" s="358"/>
      <c r="D103" s="77"/>
    </row>
    <row r="104" spans="3:4">
      <c r="D104" s="77"/>
    </row>
    <row r="105" spans="3:4">
      <c r="C105" s="358"/>
      <c r="D105" s="77"/>
    </row>
    <row r="106" spans="3:4">
      <c r="C106" s="90"/>
      <c r="D106" s="77"/>
    </row>
    <row r="107" spans="3:4">
      <c r="C107" s="9"/>
    </row>
    <row r="108" spans="3:4">
      <c r="C108" s="9"/>
    </row>
    <row r="109" spans="3:4">
      <c r="C109" s="9"/>
    </row>
    <row r="110" spans="3:4">
      <c r="C110" s="9"/>
    </row>
    <row r="111" spans="3:4">
      <c r="C111" s="9"/>
    </row>
    <row r="112" spans="3:4">
      <c r="C112" s="9"/>
    </row>
    <row r="113" spans="3:3">
      <c r="C113" s="9"/>
    </row>
    <row r="114" spans="3:3">
      <c r="C114" s="9"/>
    </row>
    <row r="115" spans="3:3">
      <c r="C115" s="9"/>
    </row>
    <row r="116" spans="3:3">
      <c r="C116" s="9"/>
    </row>
    <row r="117" spans="3:3">
      <c r="C117" s="9"/>
    </row>
    <row r="118" spans="3:3">
      <c r="C118" s="9"/>
    </row>
    <row r="119" spans="3:3">
      <c r="C119" s="9"/>
    </row>
    <row r="120" spans="3:3">
      <c r="C120" s="9"/>
    </row>
    <row r="121" spans="3:3">
      <c r="C121" s="9"/>
    </row>
    <row r="122" spans="3:3">
      <c r="C122" s="9"/>
    </row>
    <row r="123" spans="3:3">
      <c r="C123" s="9"/>
    </row>
    <row r="124" spans="3:3">
      <c r="C124" s="9"/>
    </row>
    <row r="125" spans="3:3">
      <c r="C125" s="9"/>
    </row>
    <row r="126" spans="3:3">
      <c r="C126" s="9"/>
    </row>
    <row r="127" spans="3:3">
      <c r="C127" s="9"/>
    </row>
  </sheetData>
  <mergeCells count="13">
    <mergeCell ref="L67:Q67"/>
    <mergeCell ref="A15:D15"/>
    <mergeCell ref="A1:A2"/>
    <mergeCell ref="B1:B2"/>
    <mergeCell ref="C1:C2"/>
    <mergeCell ref="D1:D2"/>
    <mergeCell ref="E1:K1"/>
    <mergeCell ref="L54:Q54"/>
    <mergeCell ref="L26:Q26"/>
    <mergeCell ref="L40:Q40"/>
    <mergeCell ref="N1:O1"/>
    <mergeCell ref="L1:M1"/>
    <mergeCell ref="P1:AA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1"/>
  <sheetViews>
    <sheetView workbookViewId="0">
      <pane ySplit="2" topLeftCell="A3" activePane="bottomLeft" state="frozen"/>
      <selection pane="bottomLeft" activeCell="C32" sqref="C32"/>
    </sheetView>
  </sheetViews>
  <sheetFormatPr defaultRowHeight="11.25"/>
  <cols>
    <col min="1" max="1" width="9.42578125" style="3" bestFit="1" customWidth="1"/>
    <col min="2" max="2" width="71.710937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31" t="s">
        <v>19</v>
      </c>
      <c r="B1" s="733" t="s">
        <v>347</v>
      </c>
      <c r="C1" s="733" t="s">
        <v>84</v>
      </c>
      <c r="D1" s="735" t="s">
        <v>348</v>
      </c>
      <c r="E1" s="736"/>
      <c r="F1" s="736"/>
      <c r="G1" s="737" t="s">
        <v>318</v>
      </c>
      <c r="H1" s="738"/>
      <c r="I1" s="727" t="s">
        <v>319</v>
      </c>
      <c r="J1" s="727"/>
      <c r="K1" s="245"/>
      <c r="L1" s="246"/>
      <c r="M1" s="728" t="s">
        <v>349</v>
      </c>
      <c r="N1" s="728"/>
      <c r="O1" s="728"/>
      <c r="P1" s="246"/>
      <c r="Q1" s="728" t="s">
        <v>350</v>
      </c>
      <c r="R1" s="728"/>
      <c r="S1" s="728"/>
      <c r="T1" s="728"/>
      <c r="U1" s="247"/>
      <c r="V1" s="729" t="s">
        <v>318</v>
      </c>
      <c r="W1" s="729" t="s">
        <v>351</v>
      </c>
      <c r="X1" s="729" t="s">
        <v>352</v>
      </c>
      <c r="Y1" s="247"/>
      <c r="Z1" s="721" t="s">
        <v>353</v>
      </c>
      <c r="AA1" s="722"/>
      <c r="AB1" s="722"/>
      <c r="AC1" s="722"/>
      <c r="AD1" s="723"/>
    </row>
    <row r="2" spans="1:30" ht="12" thickBot="1">
      <c r="A2" s="732"/>
      <c r="B2" s="734"/>
      <c r="C2" s="734"/>
      <c r="D2" s="196" t="s">
        <v>325</v>
      </c>
      <c r="E2" s="196" t="s">
        <v>331</v>
      </c>
      <c r="F2" s="137" t="s">
        <v>332</v>
      </c>
      <c r="G2" s="197" t="s">
        <v>354</v>
      </c>
      <c r="H2" s="198" t="s">
        <v>355</v>
      </c>
      <c r="I2" s="197" t="s">
        <v>356</v>
      </c>
      <c r="J2" s="199" t="s">
        <v>357</v>
      </c>
      <c r="K2" s="248" t="s">
        <v>358</v>
      </c>
      <c r="L2" s="249"/>
      <c r="M2" s="250" t="s">
        <v>361</v>
      </c>
      <c r="N2" s="250" t="s">
        <v>359</v>
      </c>
      <c r="O2" s="250" t="s">
        <v>360</v>
      </c>
      <c r="P2" s="249"/>
      <c r="Q2" s="251" t="s">
        <v>361</v>
      </c>
      <c r="R2" s="252">
        <v>1.2999999999999999E-2</v>
      </c>
      <c r="S2" s="252">
        <v>6.4999999999999997E-3</v>
      </c>
      <c r="T2" s="253">
        <v>1.25E-3</v>
      </c>
      <c r="U2" s="254"/>
      <c r="V2" s="730"/>
      <c r="W2" s="730"/>
      <c r="X2" s="730"/>
      <c r="Y2" s="254"/>
      <c r="Z2" s="255" t="s">
        <v>361</v>
      </c>
      <c r="AA2" s="255" t="s">
        <v>359</v>
      </c>
      <c r="AB2" s="256" t="s">
        <v>360</v>
      </c>
      <c r="AC2" s="255" t="s">
        <v>351</v>
      </c>
      <c r="AD2" s="255" t="s">
        <v>352</v>
      </c>
    </row>
    <row r="3" spans="1:30" s="17" customFormat="1">
      <c r="A3" s="200" t="str">
        <f>'1-συμβολαια'!A3</f>
        <v>3ο</v>
      </c>
      <c r="B3" s="117" t="str">
        <f>'1-συμβολαια'!C3</f>
        <v>γονική ΨΙΛΗΣ ΚΥΡΙΟΤΗΤΑΣ των 1' -2'</v>
      </c>
      <c r="C3" s="200">
        <f>'1-συμβολαια'!D3</f>
        <v>4093.2</v>
      </c>
      <c r="D3" s="27">
        <f>'8-κ-15-17'!D3</f>
        <v>0</v>
      </c>
      <c r="E3" s="27">
        <f>'8-κ-15-17'!M3</f>
        <v>26.605800000000002</v>
      </c>
      <c r="F3" s="27">
        <f>'8-κ-15-17'!V3</f>
        <v>5.1165000000000003</v>
      </c>
      <c r="G3" s="27">
        <f>'2-δικαιώμ'!I3</f>
        <v>5.0214923999999996</v>
      </c>
      <c r="H3" s="27">
        <f>'2-δικαιώμ'!J3</f>
        <v>0.14650000000000002</v>
      </c>
      <c r="I3" s="27">
        <f>'2-δικαιώμ'!K3</f>
        <v>2.9362180000000002</v>
      </c>
      <c r="J3" s="27">
        <f>'2-δικαιώμ'!L3</f>
        <v>0.58724359999999998</v>
      </c>
      <c r="K3" s="141"/>
      <c r="L3" s="141"/>
      <c r="M3" s="34"/>
      <c r="N3" s="34"/>
      <c r="O3" s="34"/>
      <c r="P3" s="141"/>
      <c r="Q3" s="34"/>
      <c r="R3" s="34"/>
      <c r="S3" s="34"/>
      <c r="T3" s="34"/>
      <c r="U3" s="141"/>
      <c r="V3" s="34">
        <f>'2-δικαιώμ'!I3+'2-δικαιώμ'!J3</f>
        <v>5.1679923999999993</v>
      </c>
      <c r="W3" s="34">
        <f>'2-δικαιώμ'!K3</f>
        <v>2.9362180000000002</v>
      </c>
      <c r="X3" s="34">
        <f>'2-δικαιώμ'!L3</f>
        <v>0.58724359999999998</v>
      </c>
      <c r="Y3" s="141"/>
      <c r="Z3" s="34"/>
      <c r="AA3" s="34"/>
      <c r="AB3" s="34"/>
      <c r="AC3" s="34"/>
      <c r="AD3" s="34"/>
    </row>
    <row r="4" spans="1:30" s="17" customFormat="1">
      <c r="A4" s="200">
        <f>'1-συμβολαια'!A4</f>
        <v>0</v>
      </c>
      <c r="B4" s="117" t="str">
        <f>'1-συμβολαια'!C4</f>
        <v>γονική του 3'</v>
      </c>
      <c r="C4" s="200">
        <f>'1-συμβολαια'!D4</f>
        <v>7465</v>
      </c>
      <c r="D4" s="27">
        <f>'8-κ-15-17'!D4</f>
        <v>0</v>
      </c>
      <c r="E4" s="27">
        <f>'8-κ-15-17'!M4</f>
        <v>48.522500000000001</v>
      </c>
      <c r="F4" s="27">
        <f>'8-κ-15-17'!V4</f>
        <v>9.3312500000000007</v>
      </c>
      <c r="G4" s="27">
        <f>'2-δικαιώμ'!I4</f>
        <v>8.6630363999999993</v>
      </c>
      <c r="H4" s="27">
        <f>'2-δικαιώμ'!J4</f>
        <v>0.14650000000000002</v>
      </c>
      <c r="I4" s="27">
        <f>'2-δικαιώμ'!K4</f>
        <v>4.9592980000000004</v>
      </c>
      <c r="J4" s="27">
        <f>'2-δικαιώμ'!L4</f>
        <v>0.99185959999999995</v>
      </c>
      <c r="K4" s="141"/>
      <c r="L4" s="141"/>
      <c r="M4" s="34"/>
      <c r="N4" s="34"/>
      <c r="O4" s="34"/>
      <c r="P4" s="141"/>
      <c r="Q4" s="34"/>
      <c r="R4" s="34"/>
      <c r="S4" s="34"/>
      <c r="T4" s="34"/>
      <c r="U4" s="141"/>
      <c r="V4" s="34">
        <f>'2-δικαιώμ'!I4+'2-δικαιώμ'!J4</f>
        <v>8.8095363999999989</v>
      </c>
      <c r="W4" s="34">
        <f>'2-δικαιώμ'!K4</f>
        <v>4.9592980000000004</v>
      </c>
      <c r="X4" s="34">
        <f>'2-δικαιώμ'!L4</f>
        <v>0.99185959999999995</v>
      </c>
      <c r="Y4" s="141"/>
      <c r="Z4" s="34"/>
      <c r="AA4" s="34"/>
      <c r="AB4" s="34"/>
      <c r="AC4" s="34"/>
      <c r="AD4" s="34"/>
    </row>
    <row r="5" spans="1:30" s="17" customFormat="1">
      <c r="A5" s="200">
        <f>'1-συμβολαια'!A5</f>
        <v>0</v>
      </c>
      <c r="B5" s="117" t="str">
        <f>'1-συμβολαια'!C5</f>
        <v>ΧΡΗΣΙΚΤΗΣΙΑ οικοπέδου  3' = 1949 πατρός ΔΩΡΕΑ άτυπη</v>
      </c>
      <c r="C5" s="200">
        <f>'1-συμβολαια'!D5</f>
        <v>5555.55</v>
      </c>
      <c r="D5" s="27">
        <f>'8-κ-15-17'!D5</f>
        <v>0</v>
      </c>
      <c r="E5" s="27">
        <f>'8-κ-15-17'!M5</f>
        <v>36.111075000000007</v>
      </c>
      <c r="F5" s="27">
        <f>'8-κ-15-17'!V5</f>
        <v>6.9444375000000003</v>
      </c>
      <c r="G5" s="27">
        <f>'2-δικαιώμ'!I5</f>
        <v>6.6008304000000004</v>
      </c>
      <c r="H5" s="27">
        <f>'2-δικαιώμ'!J5</f>
        <v>0.14650000000000002</v>
      </c>
      <c r="I5" s="27">
        <f>'2-δικαιώμ'!K5</f>
        <v>3.813628</v>
      </c>
      <c r="J5" s="27">
        <f>'2-δικαιώμ'!L5</f>
        <v>0.7627256</v>
      </c>
      <c r="K5" s="141"/>
      <c r="L5" s="141"/>
      <c r="M5" s="34"/>
      <c r="N5" s="34"/>
      <c r="O5" s="34"/>
      <c r="P5" s="141"/>
      <c r="Q5" s="34"/>
      <c r="R5" s="34"/>
      <c r="S5" s="34"/>
      <c r="T5" s="34"/>
      <c r="U5" s="141"/>
      <c r="V5" s="34">
        <f>'2-δικαιώμ'!I5+'2-δικαιώμ'!J5</f>
        <v>6.7473304000000001</v>
      </c>
      <c r="W5" s="34">
        <f>'2-δικαιώμ'!K5</f>
        <v>3.813628</v>
      </c>
      <c r="X5" s="34">
        <f>'2-δικαιώμ'!L5</f>
        <v>0.7627256</v>
      </c>
      <c r="Y5" s="141"/>
      <c r="Z5" s="34"/>
      <c r="AA5" s="34"/>
      <c r="AB5" s="34"/>
      <c r="AC5" s="34"/>
      <c r="AD5" s="34"/>
    </row>
    <row r="6" spans="1:30" s="17" customFormat="1">
      <c r="A6" s="200">
        <f>'1-συμβολαια'!A6</f>
        <v>0</v>
      </c>
      <c r="B6" s="117" t="str">
        <f>'1-συμβολαια'!C6</f>
        <v>ΧΡΗΣΙΚΤΗΣΙΑ αγροτεμαχίων 1'-2' = 1963 αγοραπωλησίας ΒΑΣΕΙ προσυμφώνου ΜΗ εκτελεσθέντος</v>
      </c>
      <c r="C6" s="200">
        <f>'1-συμβολαια'!D6</f>
        <v>3333.33</v>
      </c>
      <c r="D6" s="27">
        <f>'8-κ-15-17'!D6</f>
        <v>0</v>
      </c>
      <c r="E6" s="27">
        <f>'8-κ-15-17'!M6</f>
        <v>21.666645000000003</v>
      </c>
      <c r="F6" s="27">
        <f>'8-κ-15-17'!V6</f>
        <v>4.1666625000000002</v>
      </c>
      <c r="G6" s="27">
        <f>'2-δικαιώμ'!I6</f>
        <v>4.2008327999999997</v>
      </c>
      <c r="H6" s="27">
        <f>'2-δικαιώμ'!J6</f>
        <v>0.14650000000000002</v>
      </c>
      <c r="I6" s="27">
        <f>'2-δικαιώμ'!K6</f>
        <v>2.4802960000000001</v>
      </c>
      <c r="J6" s="27">
        <f>'2-δικαιώμ'!L6</f>
        <v>0.49605919999999998</v>
      </c>
      <c r="K6" s="141"/>
      <c r="L6" s="141"/>
      <c r="M6" s="34"/>
      <c r="N6" s="34"/>
      <c r="O6" s="34"/>
      <c r="P6" s="141"/>
      <c r="Q6" s="34"/>
      <c r="R6" s="34"/>
      <c r="S6" s="34"/>
      <c r="T6" s="34"/>
      <c r="U6" s="141"/>
      <c r="V6" s="34">
        <f>'2-δικαιώμ'!I6+'2-δικαιώμ'!J6</f>
        <v>4.3473327999999993</v>
      </c>
      <c r="W6" s="34">
        <f>'2-δικαιώμ'!K6</f>
        <v>2.4802960000000001</v>
      </c>
      <c r="X6" s="34">
        <f>'2-δικαιώμ'!L6</f>
        <v>0.49605919999999998</v>
      </c>
      <c r="Y6" s="141"/>
      <c r="Z6" s="34"/>
      <c r="AA6" s="34"/>
      <c r="AB6" s="34"/>
      <c r="AC6" s="34"/>
      <c r="AD6" s="34"/>
    </row>
    <row r="7" spans="1:30" s="17" customFormat="1">
      <c r="A7" s="200" t="str">
        <f>'1-συμβολαια'!A7</f>
        <v>4ο</v>
      </c>
      <c r="B7" s="117" t="str">
        <f>'1-συμβολαια'!C7</f>
        <v>γονική ΨΙΛΗΣ ΚΥΡΙΟΤΗΤΑΣ αγροτεμαχίου Πρίνος -'';;;???'' 3.106,50μ2</v>
      </c>
      <c r="C7" s="200">
        <f>'1-συμβολαια'!D7</f>
        <v>3061.77</v>
      </c>
      <c r="D7" s="27">
        <f>'8-κ-15-17'!D7</f>
        <v>0</v>
      </c>
      <c r="E7" s="27">
        <f>'8-κ-15-17'!M7</f>
        <v>19.901505</v>
      </c>
      <c r="F7" s="27">
        <f>'8-κ-15-17'!V7</f>
        <v>3.8272124999999999</v>
      </c>
      <c r="G7" s="27">
        <f>'2-δικαιώμ'!I7</f>
        <v>3.9075479999999998</v>
      </c>
      <c r="H7" s="27">
        <f>'2-δικαιώμ'!J7</f>
        <v>0.14650000000000002</v>
      </c>
      <c r="I7" s="27">
        <f>'2-δικαιώμ'!K7</f>
        <v>2.3173600000000003</v>
      </c>
      <c r="J7" s="27">
        <f>'2-δικαιώμ'!L7</f>
        <v>0.463472</v>
      </c>
      <c r="K7" s="141"/>
      <c r="L7" s="141"/>
      <c r="M7" s="34"/>
      <c r="N7" s="34"/>
      <c r="O7" s="34"/>
      <c r="P7" s="141"/>
      <c r="Q7" s="34"/>
      <c r="R7" s="34"/>
      <c r="S7" s="34"/>
      <c r="T7" s="34"/>
      <c r="U7" s="141"/>
      <c r="V7" s="34">
        <f>'2-δικαιώμ'!I7+'2-δικαιώμ'!J7</f>
        <v>4.0540479999999999</v>
      </c>
      <c r="W7" s="34">
        <f>'2-δικαιώμ'!K7</f>
        <v>2.3173600000000003</v>
      </c>
      <c r="X7" s="34">
        <f>'2-δικαιώμ'!L7</f>
        <v>0.463472</v>
      </c>
      <c r="Y7" s="141"/>
      <c r="Z7" s="34"/>
      <c r="AA7" s="34"/>
      <c r="AB7" s="34"/>
      <c r="AC7" s="34"/>
      <c r="AD7" s="34"/>
    </row>
    <row r="8" spans="1:30" s="17" customFormat="1">
      <c r="A8" s="200">
        <f>'1-συμβολαια'!A8</f>
        <v>0</v>
      </c>
      <c r="B8" s="117" t="str">
        <f>'1-συμβολαια'!C8</f>
        <v>ΧΡΗΣΙΚΤΗΣΙΑ αγροτεμαχίου = 196? πατρός ΔΩΡΕΑ άτυπη</v>
      </c>
      <c r="C8" s="200">
        <f>'1-συμβολαια'!D8</f>
        <v>1111</v>
      </c>
      <c r="D8" s="27">
        <f>'8-κ-15-17'!D8</f>
        <v>0</v>
      </c>
      <c r="E8" s="27">
        <f>'8-κ-15-17'!M8</f>
        <v>7.2215000000000007</v>
      </c>
      <c r="F8" s="27">
        <f>'8-κ-15-17'!V8</f>
        <v>1.3887499999999999</v>
      </c>
      <c r="G8" s="27">
        <f>'2-δικαιώμ'!I8</f>
        <v>1.8007164</v>
      </c>
      <c r="H8" s="27">
        <f>'2-δικαιώμ'!J8</f>
        <v>0.14650000000000002</v>
      </c>
      <c r="I8" s="27">
        <f>'2-δικαιώμ'!K8</f>
        <v>1.146898</v>
      </c>
      <c r="J8" s="27">
        <f>'2-δικαιώμ'!L8</f>
        <v>0.22937960000000002</v>
      </c>
      <c r="K8" s="141"/>
      <c r="L8" s="141"/>
      <c r="M8" s="34"/>
      <c r="N8" s="34"/>
      <c r="O8" s="34"/>
      <c r="P8" s="141"/>
      <c r="Q8" s="34"/>
      <c r="R8" s="34"/>
      <c r="S8" s="34"/>
      <c r="T8" s="34"/>
      <c r="U8" s="141"/>
      <c r="V8" s="34">
        <f>'2-δικαιώμ'!I8+'2-δικαιώμ'!J8</f>
        <v>1.9472164000000001</v>
      </c>
      <c r="W8" s="34">
        <f>'2-δικαιώμ'!K8</f>
        <v>1.146898</v>
      </c>
      <c r="X8" s="34">
        <f>'2-δικαιώμ'!L8</f>
        <v>0.22937960000000002</v>
      </c>
      <c r="Y8" s="141"/>
      <c r="Z8" s="34"/>
      <c r="AA8" s="34"/>
      <c r="AB8" s="34"/>
      <c r="AC8" s="34"/>
      <c r="AD8" s="34"/>
    </row>
    <row r="9" spans="1:30" s="17" customFormat="1">
      <c r="A9" s="200" t="str">
        <f>'1-συμβολαια'!A9</f>
        <v>5ο</v>
      </c>
      <c r="B9" s="117" t="str">
        <f>'1-συμβολαια'!C9</f>
        <v>*γονική ΨΙΛΗΣ ΚΥΡΙΟΤΗΤΑΣ</v>
      </c>
      <c r="C9" s="200">
        <f>'1-συμβολαια'!D9</f>
        <v>5079.72</v>
      </c>
      <c r="D9" s="27">
        <f>'8-κ-15-17'!D9</f>
        <v>0</v>
      </c>
      <c r="E9" s="27">
        <f>'8-κ-15-17'!M9</f>
        <v>33.018180000000008</v>
      </c>
      <c r="F9" s="27">
        <f>'8-κ-15-17'!V9</f>
        <v>6.3496500000000005</v>
      </c>
      <c r="G9" s="27">
        <f>'2-δικαιώμ'!I9</f>
        <v>6.0869339999999994</v>
      </c>
      <c r="H9" s="27">
        <f>'2-δικαιώμ'!J9</f>
        <v>0.14650000000000002</v>
      </c>
      <c r="I9" s="27">
        <f>'2-δικαιώμ'!K9</f>
        <v>3.5281300000000004</v>
      </c>
      <c r="J9" s="27">
        <f>'2-δικαιώμ'!L9</f>
        <v>0.70562600000000009</v>
      </c>
      <c r="K9" s="141"/>
      <c r="L9" s="141"/>
      <c r="M9" s="34"/>
      <c r="N9" s="34"/>
      <c r="O9" s="34"/>
      <c r="P9" s="141"/>
      <c r="Q9" s="34"/>
      <c r="R9" s="34"/>
      <c r="S9" s="34"/>
      <c r="T9" s="34"/>
      <c r="U9" s="141"/>
      <c r="V9" s="34">
        <f>'2-δικαιώμ'!I9+'2-δικαιώμ'!J9</f>
        <v>6.233433999999999</v>
      </c>
      <c r="W9" s="34">
        <f>'2-δικαιώμ'!K9</f>
        <v>3.5281300000000004</v>
      </c>
      <c r="X9" s="34">
        <f>'2-δικαιώμ'!L9</f>
        <v>0.70562600000000009</v>
      </c>
      <c r="Y9" s="141"/>
      <c r="Z9" s="34"/>
      <c r="AA9" s="34"/>
      <c r="AB9" s="34"/>
      <c r="AC9" s="34"/>
      <c r="AD9" s="34"/>
    </row>
    <row r="10" spans="1:30" s="17" customFormat="1">
      <c r="A10" s="200">
        <f>'1-συμβολαια'!A10</f>
        <v>0</v>
      </c>
      <c r="B10" s="117" t="str">
        <f>'1-συμβολαια'!C10</f>
        <v>ΧΡΗΣΙΚΤΗΣΙΑ αγροτεμαχίου 1'  = 1979 ΑΝΑΔΑΣΜΟΣ</v>
      </c>
      <c r="C10" s="200">
        <f>'1-συμβολαια'!D10</f>
        <v>880.14</v>
      </c>
      <c r="D10" s="27">
        <f>'8-κ-15-17'!D10</f>
        <v>0</v>
      </c>
      <c r="E10" s="27">
        <f>'8-κ-15-17'!M10</f>
        <v>5.7209100000000008</v>
      </c>
      <c r="F10" s="27">
        <f>'8-κ-15-17'!V10</f>
        <v>1.1001749999999999</v>
      </c>
      <c r="G10" s="27">
        <f>'2-δικαιώμ'!I10</f>
        <v>1.5513875999999998</v>
      </c>
      <c r="H10" s="27">
        <f>'2-δικαιώμ'!J10</f>
        <v>0.14650000000000002</v>
      </c>
      <c r="I10" s="27">
        <f>'2-δικαιώμ'!K10</f>
        <v>1.0083819999999999</v>
      </c>
      <c r="J10" s="27">
        <f>'2-δικαιώμ'!L10</f>
        <v>0.20167639999999998</v>
      </c>
      <c r="K10" s="141"/>
      <c r="L10" s="141"/>
      <c r="M10" s="34"/>
      <c r="N10" s="34"/>
      <c r="O10" s="34"/>
      <c r="P10" s="141"/>
      <c r="Q10" s="34"/>
      <c r="R10" s="34"/>
      <c r="S10" s="34"/>
      <c r="T10" s="34"/>
      <c r="U10" s="141"/>
      <c r="V10" s="34">
        <f>'2-δικαιώμ'!I10+'2-δικαιώμ'!J10</f>
        <v>1.6978875999999998</v>
      </c>
      <c r="W10" s="34">
        <f>'2-δικαιώμ'!K10</f>
        <v>1.0083819999999999</v>
      </c>
      <c r="X10" s="34">
        <f>'2-δικαιώμ'!L10</f>
        <v>0.20167639999999998</v>
      </c>
      <c r="Y10" s="141"/>
      <c r="Z10" s="34"/>
      <c r="AA10" s="34"/>
      <c r="AB10" s="34"/>
      <c r="AC10" s="34"/>
      <c r="AD10" s="34"/>
    </row>
    <row r="11" spans="1:30" s="17" customFormat="1">
      <c r="A11" s="200">
        <f>'1-συμβολαια'!A11</f>
        <v>0</v>
      </c>
      <c r="B11" s="117" t="str">
        <f>'1-συμβολαια'!C11</f>
        <v>ΧΡΗΣΙΚΤΗΣΙΑ αγροτεμαχίων 3' -4' = 1957 ;;;??? ΑΓΟΡΑΠΩΛΗΣΙΑ άτυπη</v>
      </c>
      <c r="C11" s="200">
        <f>'1-συμβολαια'!D11</f>
        <v>2976.45</v>
      </c>
      <c r="D11" s="27">
        <f>'8-κ-15-17'!D11</f>
        <v>0</v>
      </c>
      <c r="E11" s="27">
        <f>'8-κ-15-17'!M11</f>
        <v>19.346924999999999</v>
      </c>
      <c r="F11" s="27">
        <f>'8-κ-15-17'!V11</f>
        <v>3.7205624999999998</v>
      </c>
      <c r="G11" s="27">
        <f>'2-δικαιώμ'!I11</f>
        <v>3.8154024</v>
      </c>
      <c r="H11" s="27">
        <f>'2-δικαιώμ'!J11</f>
        <v>0.14650000000000002</v>
      </c>
      <c r="I11" s="27">
        <f>'2-δικαιώμ'!K11</f>
        <v>2.266168</v>
      </c>
      <c r="J11" s="27">
        <f>'2-δικαιώμ'!L11</f>
        <v>0.45323360000000001</v>
      </c>
      <c r="K11" s="141"/>
      <c r="L11" s="141"/>
      <c r="M11" s="34"/>
      <c r="N11" s="34"/>
      <c r="O11" s="34"/>
      <c r="P11" s="141"/>
      <c r="Q11" s="34"/>
      <c r="R11" s="34"/>
      <c r="S11" s="34"/>
      <c r="T11" s="34"/>
      <c r="U11" s="141"/>
      <c r="V11" s="34">
        <f>'2-δικαιώμ'!I11+'2-δικαιώμ'!J11</f>
        <v>3.9619024</v>
      </c>
      <c r="W11" s="34">
        <f>'2-δικαιώμ'!K11</f>
        <v>2.266168</v>
      </c>
      <c r="X11" s="34">
        <f>'2-δικαιώμ'!L11</f>
        <v>0.45323360000000001</v>
      </c>
      <c r="Y11" s="141"/>
      <c r="Z11" s="34"/>
      <c r="AA11" s="34"/>
      <c r="AB11" s="34"/>
      <c r="AC11" s="34"/>
      <c r="AD11" s="34"/>
    </row>
    <row r="12" spans="1:30" s="17" customFormat="1">
      <c r="A12" s="200" t="str">
        <f>'1-συμβολαια'!A12</f>
        <v>6ο</v>
      </c>
      <c r="B12" s="117" t="str">
        <f>'1-συμβολαια'!C12</f>
        <v>*δωρεά ΑΙΤΙΑ θανάτου</v>
      </c>
      <c r="C12" s="200">
        <f>'1-συμβολαια'!D12</f>
        <v>0</v>
      </c>
      <c r="D12" s="27">
        <f>'8-κ-15-17'!D12</f>
        <v>0</v>
      </c>
      <c r="E12" s="27">
        <f>'8-κ-15-17'!M12</f>
        <v>0</v>
      </c>
      <c r="F12" s="27">
        <f>'8-κ-15-17'!V12</f>
        <v>0</v>
      </c>
      <c r="G12" s="27">
        <f>'2-δικαιώμ'!I12</f>
        <v>0</v>
      </c>
      <c r="H12" s="27">
        <f>'2-δικαιώμ'!J12</f>
        <v>0.44000000000000006</v>
      </c>
      <c r="I12" s="27">
        <f>'2-δικαιώμ'!K12</f>
        <v>0.44000000000000006</v>
      </c>
      <c r="J12" s="27">
        <f>'2-δικαιώμ'!L12</f>
        <v>8.8000000000000009E-2</v>
      </c>
      <c r="K12" s="141"/>
      <c r="L12" s="141"/>
      <c r="M12" s="34"/>
      <c r="N12" s="34"/>
      <c r="O12" s="34"/>
      <c r="P12" s="141"/>
      <c r="Q12" s="34"/>
      <c r="R12" s="34"/>
      <c r="S12" s="34"/>
      <c r="T12" s="34"/>
      <c r="U12" s="141"/>
      <c r="V12" s="34">
        <f>'2-δικαιώμ'!I12+'2-δικαιώμ'!J12</f>
        <v>0.44000000000000006</v>
      </c>
      <c r="W12" s="34">
        <f>'2-δικαιώμ'!K12</f>
        <v>0.44000000000000006</v>
      </c>
      <c r="X12" s="34">
        <f>'2-δικαιώμ'!L12</f>
        <v>8.8000000000000009E-2</v>
      </c>
      <c r="Y12" s="141"/>
      <c r="Z12" s="34"/>
      <c r="AA12" s="34"/>
      <c r="AB12" s="34"/>
      <c r="AC12" s="34"/>
      <c r="AD12" s="34"/>
    </row>
    <row r="13" spans="1:30" s="17" customFormat="1">
      <c r="A13" s="200">
        <f>'1-συμβολαια'!A13</f>
        <v>0</v>
      </c>
      <c r="B13" s="117" t="str">
        <f>'1-συμβολαια'!C13</f>
        <v>ΧΡΗΣΙΚΤΗΣΙΑ αγροτεμαχίου [νυν οικόπεδο ΜΕ οικοδομή] ] = 1970 ΑΝΑΔΑΣΜΟΣ</v>
      </c>
      <c r="C13" s="200">
        <f>'1-συμβολαια'!D13</f>
        <v>1111</v>
      </c>
      <c r="D13" s="27">
        <f>'8-κ-15-17'!D13</f>
        <v>0</v>
      </c>
      <c r="E13" s="27">
        <f>'8-κ-15-17'!M13</f>
        <v>7.2215000000000007</v>
      </c>
      <c r="F13" s="27">
        <f>'8-κ-15-17'!V13</f>
        <v>1.3887499999999999</v>
      </c>
      <c r="G13" s="27">
        <f>'2-δικαιώμ'!I13</f>
        <v>1.8007164</v>
      </c>
      <c r="H13" s="27">
        <f>'2-δικαιώμ'!J13</f>
        <v>0.14650000000000002</v>
      </c>
      <c r="I13" s="27">
        <f>'2-δικαιώμ'!K13</f>
        <v>1.146898</v>
      </c>
      <c r="J13" s="27">
        <f>'2-δικαιώμ'!L13</f>
        <v>0.22937960000000002</v>
      </c>
      <c r="K13" s="141"/>
      <c r="L13" s="141"/>
      <c r="M13" s="34"/>
      <c r="N13" s="34"/>
      <c r="O13" s="34"/>
      <c r="P13" s="141"/>
      <c r="Q13" s="34"/>
      <c r="R13" s="34"/>
      <c r="S13" s="34"/>
      <c r="T13" s="34"/>
      <c r="U13" s="141"/>
      <c r="V13" s="34">
        <f>'2-δικαιώμ'!I13+'2-δικαιώμ'!J13</f>
        <v>1.9472164000000001</v>
      </c>
      <c r="W13" s="34">
        <f>'2-δικαιώμ'!K13</f>
        <v>1.146898</v>
      </c>
      <c r="X13" s="34">
        <f>'2-δικαιώμ'!L13</f>
        <v>0.22937960000000002</v>
      </c>
      <c r="Y13" s="141"/>
      <c r="Z13" s="34"/>
      <c r="AA13" s="34"/>
      <c r="AB13" s="34"/>
      <c r="AC13" s="34"/>
      <c r="AD13" s="34"/>
    </row>
    <row r="14" spans="1:30" s="17" customFormat="1">
      <c r="A14" s="200">
        <f>'1-συμβολαια'!A14</f>
        <v>0</v>
      </c>
      <c r="B14" s="117" t="str">
        <f>'1-συμβολαια'!C14</f>
        <v>*γονικής 1262  ΕΠΙΚΑΡΠΙΑ …  ΔΩΡΕΑ αιτία θανάτου</v>
      </c>
      <c r="C14" s="200">
        <f>'1-συμβολαια'!D14</f>
        <v>8888</v>
      </c>
      <c r="D14" s="27">
        <f>'8-κ-15-17'!D14</f>
        <v>0</v>
      </c>
      <c r="E14" s="27">
        <f>'8-κ-15-17'!M14</f>
        <v>57.772000000000006</v>
      </c>
      <c r="F14" s="27">
        <f>'8-κ-15-17'!V14</f>
        <v>11.11</v>
      </c>
      <c r="G14" s="27">
        <f>'2-δικαιώμ'!I14</f>
        <v>10.199876400000001</v>
      </c>
      <c r="H14" s="27">
        <f>'2-δικαιώμ'!J14</f>
        <v>0.14650000000000002</v>
      </c>
      <c r="I14" s="27">
        <f>'2-δικαιώμ'!K14</f>
        <v>5.8130980000000001</v>
      </c>
      <c r="J14" s="27">
        <f>'2-δικαιώμ'!L14</f>
        <v>1.1626196</v>
      </c>
      <c r="K14" s="141"/>
      <c r="L14" s="141"/>
      <c r="M14" s="34"/>
      <c r="N14" s="34"/>
      <c r="O14" s="34"/>
      <c r="P14" s="141"/>
      <c r="Q14" s="34"/>
      <c r="R14" s="34"/>
      <c r="S14" s="34"/>
      <c r="T14" s="34"/>
      <c r="U14" s="141"/>
      <c r="V14" s="34">
        <f>'2-δικαιώμ'!I14+'2-δικαιώμ'!J14</f>
        <v>10.3463764</v>
      </c>
      <c r="W14" s="34">
        <f>'2-δικαιώμ'!K14</f>
        <v>5.8130980000000001</v>
      </c>
      <c r="X14" s="34">
        <f>'2-δικαιώμ'!L14</f>
        <v>1.1626196</v>
      </c>
      <c r="Y14" s="141"/>
      <c r="Z14" s="34"/>
      <c r="AA14" s="34"/>
      <c r="AB14" s="34"/>
      <c r="AC14" s="34"/>
      <c r="AD14" s="34"/>
    </row>
    <row r="15" spans="1:30">
      <c r="A15" s="724" t="str">
        <f>'1-συμβολαια'!A15</f>
        <v>σύνολο</v>
      </c>
      <c r="B15" s="725"/>
      <c r="C15" s="726"/>
      <c r="D15" s="299">
        <f t="shared" ref="D15:J15" si="0">SUM(D3:D14)</f>
        <v>0</v>
      </c>
      <c r="E15" s="299">
        <f t="shared" si="0"/>
        <v>283.10854</v>
      </c>
      <c r="F15" s="299">
        <f t="shared" si="0"/>
        <v>54.443950000000008</v>
      </c>
      <c r="G15" s="299">
        <f t="shared" si="0"/>
        <v>53.648773199999987</v>
      </c>
      <c r="H15" s="299">
        <f t="shared" si="0"/>
        <v>2.0515000000000008</v>
      </c>
      <c r="I15" s="299">
        <f t="shared" si="0"/>
        <v>31.856374000000006</v>
      </c>
      <c r="J15" s="299">
        <f t="shared" si="0"/>
        <v>6.3712748000000001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</row>
    <row r="18" spans="2:12">
      <c r="B18" s="90"/>
      <c r="D18" s="2"/>
      <c r="E18" s="2"/>
      <c r="F18" s="2"/>
      <c r="G18" s="2"/>
      <c r="H18" s="2"/>
      <c r="I18" s="2"/>
      <c r="J18" s="2"/>
    </row>
    <row r="19" spans="2:12" ht="15.75">
      <c r="B19" s="208" t="s">
        <v>388</v>
      </c>
      <c r="D19" s="2"/>
      <c r="E19" s="2"/>
      <c r="F19" s="2"/>
      <c r="G19" s="128"/>
      <c r="H19" s="282"/>
      <c r="I19" s="283"/>
      <c r="J19" s="5"/>
      <c r="L19" s="284"/>
    </row>
    <row r="20" spans="2:12" ht="12.75">
      <c r="B20" s="209" t="s">
        <v>389</v>
      </c>
      <c r="D20" s="2"/>
      <c r="E20" s="2"/>
      <c r="F20" s="2"/>
      <c r="G20" s="2"/>
      <c r="H20" s="160"/>
      <c r="I20" s="280"/>
      <c r="L20" s="284"/>
    </row>
    <row r="21" spans="2:12" ht="15.75">
      <c r="B21" s="223" t="s">
        <v>390</v>
      </c>
      <c r="D21" s="2"/>
      <c r="E21" s="2"/>
      <c r="F21" s="2"/>
      <c r="G21" s="291"/>
      <c r="H21" s="8"/>
      <c r="I21" s="4"/>
      <c r="J21" s="5"/>
      <c r="L21" s="5"/>
    </row>
    <row r="22" spans="2:12">
      <c r="B22" s="90"/>
      <c r="D22" s="2"/>
      <c r="E22" s="2"/>
      <c r="F22" s="2"/>
      <c r="G22" s="291"/>
      <c r="H22" s="8"/>
      <c r="I22" s="4"/>
    </row>
    <row r="23" spans="2:12">
      <c r="B23" s="90"/>
      <c r="D23" s="2"/>
      <c r="E23" s="2"/>
      <c r="F23" s="2"/>
      <c r="G23" s="291"/>
      <c r="H23" s="8"/>
      <c r="I23" s="4"/>
      <c r="J23" s="5"/>
      <c r="K23" s="5"/>
      <c r="L23" s="5"/>
    </row>
    <row r="24" spans="2:12">
      <c r="B24" s="90"/>
      <c r="D24" s="2"/>
      <c r="E24" s="2"/>
      <c r="F24" s="2"/>
      <c r="G24" s="291"/>
      <c r="H24" s="8"/>
      <c r="I24" s="4"/>
      <c r="J24" s="5"/>
      <c r="K24" s="5"/>
      <c r="L24" s="5"/>
    </row>
    <row r="25" spans="2:12">
      <c r="B25" s="90"/>
      <c r="D25" s="2"/>
      <c r="E25" s="2"/>
      <c r="F25" s="2"/>
      <c r="G25" s="291"/>
      <c r="H25" s="8"/>
      <c r="I25" s="4"/>
      <c r="J25" s="5"/>
      <c r="K25" s="5"/>
      <c r="L25" s="5"/>
    </row>
    <row r="26" spans="2:12">
      <c r="B26" s="90"/>
      <c r="D26" s="2"/>
      <c r="E26" s="2"/>
      <c r="F26" s="2"/>
      <c r="G26" s="291"/>
      <c r="H26" s="8"/>
      <c r="I26" s="4"/>
      <c r="J26" s="5"/>
      <c r="K26" s="5"/>
      <c r="L26" s="5"/>
    </row>
    <row r="27" spans="2:12">
      <c r="B27" s="90"/>
      <c r="D27" s="2"/>
      <c r="E27" s="2"/>
      <c r="F27" s="2"/>
      <c r="G27" s="2"/>
      <c r="H27" s="5"/>
      <c r="I27" s="5"/>
      <c r="J27" s="5"/>
      <c r="K27" s="5"/>
      <c r="L27" s="5"/>
    </row>
    <row r="28" spans="2:12">
      <c r="G28" s="2"/>
      <c r="H28" s="5"/>
      <c r="I28" s="5"/>
      <c r="J28" s="5"/>
      <c r="K28" s="5"/>
      <c r="L28" s="5"/>
    </row>
    <row r="29" spans="2:12">
      <c r="G29" s="2"/>
      <c r="H29" s="5"/>
      <c r="I29" s="5"/>
      <c r="J29" s="5"/>
      <c r="K29" s="5"/>
      <c r="L29" s="5"/>
    </row>
    <row r="30" spans="2:12" ht="15">
      <c r="G30" s="2"/>
      <c r="H30" s="4"/>
      <c r="I30" s="296"/>
      <c r="J30" s="5"/>
      <c r="K30" s="5"/>
      <c r="L30" s="5"/>
    </row>
    <row r="31" spans="2:12" ht="15">
      <c r="G31" s="2"/>
      <c r="H31" s="2"/>
      <c r="I31" s="297"/>
      <c r="K31" s="5"/>
      <c r="L31" s="5"/>
    </row>
  </sheetData>
  <mergeCells count="13">
    <mergeCell ref="Z1:AD1"/>
    <mergeCell ref="A15:C1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5"/>
  <sheetViews>
    <sheetView workbookViewId="0">
      <pane ySplit="2" topLeftCell="A3" activePane="bottomLeft" state="frozen"/>
      <selection pane="bottomLeft" activeCell="K21" sqref="K21"/>
    </sheetView>
  </sheetViews>
  <sheetFormatPr defaultRowHeight="11.25"/>
  <cols>
    <col min="1" max="1" width="10.42578125" style="8" bestFit="1" customWidth="1"/>
    <col min="2" max="2" width="95.5703125" style="90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4" s="6" customFormat="1" ht="34.5" customHeight="1">
      <c r="A1" s="615" t="s">
        <v>1</v>
      </c>
      <c r="B1" s="617" t="s">
        <v>0</v>
      </c>
      <c r="C1" s="652" t="s">
        <v>7</v>
      </c>
      <c r="D1" s="744" t="s">
        <v>45</v>
      </c>
      <c r="E1" s="745"/>
      <c r="F1" s="745"/>
      <c r="G1" s="746" t="s">
        <v>399</v>
      </c>
      <c r="H1" s="747"/>
      <c r="I1" s="747"/>
      <c r="J1" s="747"/>
      <c r="K1" s="748"/>
      <c r="L1" s="742" t="s">
        <v>57</v>
      </c>
      <c r="M1" s="739" t="s">
        <v>29</v>
      </c>
      <c r="N1" s="740"/>
      <c r="O1" s="740"/>
      <c r="P1" s="740"/>
      <c r="Q1" s="740"/>
      <c r="R1" s="740"/>
      <c r="S1" s="741"/>
    </row>
    <row r="2" spans="1:24" ht="34.5" customHeight="1" thickBot="1">
      <c r="A2" s="616"/>
      <c r="B2" s="618"/>
      <c r="C2" s="653"/>
      <c r="D2" s="220" t="s">
        <v>314</v>
      </c>
      <c r="E2" s="220" t="s">
        <v>398</v>
      </c>
      <c r="F2" s="226" t="s">
        <v>89</v>
      </c>
      <c r="G2" s="224" t="s">
        <v>314</v>
      </c>
      <c r="H2" s="225" t="s">
        <v>318</v>
      </c>
      <c r="I2" s="225" t="s">
        <v>400</v>
      </c>
      <c r="J2" s="225" t="s">
        <v>319</v>
      </c>
      <c r="K2" s="222" t="s">
        <v>33</v>
      </c>
      <c r="L2" s="743"/>
      <c r="M2" s="609"/>
      <c r="N2" s="610"/>
      <c r="O2" s="610"/>
      <c r="P2" s="610"/>
      <c r="Q2" s="610"/>
      <c r="R2" s="610"/>
      <c r="S2" s="611"/>
    </row>
    <row r="3" spans="1:24" s="376" customFormat="1" ht="14.25">
      <c r="A3" s="497" t="str">
        <f>'1-συμβολαια'!A3</f>
        <v>3ο</v>
      </c>
      <c r="B3" s="374" t="str">
        <f>'1-συμβολαια'!C3</f>
        <v>γονική ΨΙΛΗΣ ΚΥΡΙΟΤΗΤΑΣ των 1' -2'</v>
      </c>
      <c r="C3" s="505">
        <f>'1-συμβολαια'!D3</f>
        <v>4093.2</v>
      </c>
      <c r="D3" s="375">
        <v>3</v>
      </c>
      <c r="E3" s="507"/>
      <c r="F3" s="507"/>
      <c r="G3" s="375">
        <v>3</v>
      </c>
      <c r="H3" s="507"/>
      <c r="I3" s="507"/>
      <c r="J3" s="507"/>
      <c r="K3" s="375"/>
      <c r="L3" s="375"/>
      <c r="M3" s="319"/>
      <c r="N3" s="319" t="s">
        <v>405</v>
      </c>
      <c r="O3" s="319" t="s">
        <v>131</v>
      </c>
      <c r="P3" s="319" t="s">
        <v>406</v>
      </c>
      <c r="Q3" s="319" t="s">
        <v>407</v>
      </c>
      <c r="R3" s="319" t="s">
        <v>408</v>
      </c>
      <c r="S3" s="73"/>
    </row>
    <row r="4" spans="1:24" s="376" customFormat="1" ht="14.25">
      <c r="A4" s="497">
        <f>'1-συμβολαια'!A4</f>
        <v>0</v>
      </c>
      <c r="B4" s="374" t="str">
        <f>'1-συμβολαια'!C4</f>
        <v>γονική του 3'</v>
      </c>
      <c r="C4" s="505">
        <f>'1-συμβολαια'!D4</f>
        <v>7465</v>
      </c>
      <c r="D4" s="507"/>
      <c r="E4" s="507"/>
      <c r="F4" s="507"/>
      <c r="G4" s="507"/>
      <c r="H4" s="507"/>
      <c r="I4" s="507"/>
      <c r="J4" s="507"/>
      <c r="K4" s="375"/>
      <c r="L4" s="375">
        <v>3</v>
      </c>
      <c r="M4" s="319" t="s">
        <v>133</v>
      </c>
      <c r="N4" s="319" t="s">
        <v>405</v>
      </c>
      <c r="O4" s="319" t="s">
        <v>131</v>
      </c>
      <c r="P4" s="319" t="s">
        <v>406</v>
      </c>
      <c r="Q4" s="319" t="s">
        <v>407</v>
      </c>
      <c r="R4" s="319" t="s">
        <v>408</v>
      </c>
      <c r="S4" s="73"/>
    </row>
    <row r="5" spans="1:24" s="376" customFormat="1" ht="14.25">
      <c r="A5" s="497">
        <f>'1-συμβολαια'!A5</f>
        <v>0</v>
      </c>
      <c r="B5" s="374" t="str">
        <f>'1-συμβολαια'!C5</f>
        <v>ΧΡΗΣΙΚΤΗΣΙΑ οικοπέδου  3' = 1949 πατρός ΔΩΡΕΑ άτυπη</v>
      </c>
      <c r="C5" s="505">
        <f>'1-συμβολαια'!D5</f>
        <v>5555.55</v>
      </c>
      <c r="D5" s="507"/>
      <c r="E5" s="507"/>
      <c r="F5" s="507"/>
      <c r="G5" s="507"/>
      <c r="H5" s="507"/>
      <c r="I5" s="507"/>
      <c r="J5" s="507"/>
      <c r="K5" s="375"/>
      <c r="L5" s="375">
        <v>3</v>
      </c>
      <c r="M5" s="319" t="s">
        <v>133</v>
      </c>
      <c r="N5" s="319" t="s">
        <v>405</v>
      </c>
      <c r="O5" s="319" t="s">
        <v>131</v>
      </c>
      <c r="P5" s="319" t="s">
        <v>406</v>
      </c>
      <c r="Q5" s="319" t="s">
        <v>407</v>
      </c>
      <c r="R5" s="319" t="s">
        <v>408</v>
      </c>
      <c r="S5" s="73"/>
    </row>
    <row r="6" spans="1:24" s="376" customFormat="1" ht="15" thickBot="1">
      <c r="A6" s="501">
        <f>'1-συμβολαια'!A6</f>
        <v>0</v>
      </c>
      <c r="B6" s="502" t="str">
        <f>'1-συμβολαια'!C6</f>
        <v>ΧΡΗΣΙΚΤΗΣΙΑ αγροτεμαχίων 1'-2' = 1963 αγοραπωλησίας ΒΑΣΕΙ προσυμφώνου ΜΗ εκτελεσθέντος</v>
      </c>
      <c r="C6" s="506">
        <f>'1-συμβολαια'!D6</f>
        <v>3333.33</v>
      </c>
      <c r="D6" s="509"/>
      <c r="E6" s="509"/>
      <c r="F6" s="509"/>
      <c r="G6" s="509"/>
      <c r="H6" s="509"/>
      <c r="I6" s="509"/>
      <c r="J6" s="509"/>
      <c r="K6" s="510"/>
      <c r="L6" s="510">
        <v>3</v>
      </c>
      <c r="M6" s="513" t="s">
        <v>133</v>
      </c>
      <c r="N6" s="513" t="s">
        <v>405</v>
      </c>
      <c r="O6" s="513" t="s">
        <v>131</v>
      </c>
      <c r="P6" s="513" t="s">
        <v>406</v>
      </c>
      <c r="Q6" s="513" t="s">
        <v>407</v>
      </c>
      <c r="R6" s="513" t="s">
        <v>408</v>
      </c>
      <c r="S6" s="416"/>
    </row>
    <row r="7" spans="1:24" s="376" customFormat="1" ht="14.25">
      <c r="A7" s="499" t="str">
        <f>'1-συμβολαια'!A7</f>
        <v>4ο</v>
      </c>
      <c r="B7" s="500" t="str">
        <f>'1-συμβολαια'!C7</f>
        <v>γονική ΨΙΛΗΣ ΚΥΡΙΟΤΗΤΑΣ αγροτεμαχίου Πρίνος -'';;;???'' 3.106,50μ2</v>
      </c>
      <c r="C7" s="505">
        <f>'1-συμβολαια'!D7</f>
        <v>3061.77</v>
      </c>
      <c r="D7" s="375">
        <v>3</v>
      </c>
      <c r="E7" s="508"/>
      <c r="F7" s="508"/>
      <c r="G7" s="375">
        <v>3</v>
      </c>
      <c r="H7" s="508"/>
      <c r="I7" s="508"/>
      <c r="J7" s="508"/>
      <c r="K7" s="375"/>
      <c r="L7" s="375"/>
      <c r="M7" s="514"/>
      <c r="N7" s="514" t="s">
        <v>405</v>
      </c>
      <c r="O7" s="514" t="s">
        <v>131</v>
      </c>
      <c r="P7" s="514" t="s">
        <v>406</v>
      </c>
      <c r="Q7" s="514" t="s">
        <v>407</v>
      </c>
      <c r="R7" s="514" t="s">
        <v>408</v>
      </c>
      <c r="S7" s="414"/>
    </row>
    <row r="8" spans="1:24" s="376" customFormat="1" ht="15" thickBot="1">
      <c r="A8" s="504">
        <f>'1-συμβολαια'!A8</f>
        <v>0</v>
      </c>
      <c r="B8" s="502" t="str">
        <f>'1-συμβολαια'!C8</f>
        <v>ΧΡΗΣΙΚΤΗΣΙΑ αγροτεμαχίου = 196? πατρός ΔΩΡΕΑ άτυπη</v>
      </c>
      <c r="C8" s="506">
        <f>'1-συμβολαια'!D8</f>
        <v>1111</v>
      </c>
      <c r="D8" s="509"/>
      <c r="E8" s="509"/>
      <c r="F8" s="509"/>
      <c r="G8" s="509"/>
      <c r="H8" s="509"/>
      <c r="I8" s="509"/>
      <c r="J8" s="509"/>
      <c r="K8" s="510"/>
      <c r="L8" s="510">
        <v>3</v>
      </c>
      <c r="M8" s="513" t="s">
        <v>133</v>
      </c>
      <c r="N8" s="513" t="s">
        <v>405</v>
      </c>
      <c r="O8" s="513" t="s">
        <v>131</v>
      </c>
      <c r="P8" s="513" t="s">
        <v>406</v>
      </c>
      <c r="Q8" s="513" t="s">
        <v>407</v>
      </c>
      <c r="R8" s="513" t="s">
        <v>408</v>
      </c>
      <c r="S8" s="416"/>
    </row>
    <row r="9" spans="1:24" s="376" customFormat="1" ht="14.25">
      <c r="A9" s="503" t="str">
        <f>'1-συμβολαια'!A9</f>
        <v>5ο</v>
      </c>
      <c r="B9" s="500" t="str">
        <f>'1-συμβολαια'!C9</f>
        <v>*γονική ΨΙΛΗΣ ΚΥΡΙΟΤΗΤΑΣ</v>
      </c>
      <c r="C9" s="505">
        <f>'1-συμβολαια'!D9</f>
        <v>5079.72</v>
      </c>
      <c r="D9" s="375">
        <v>3</v>
      </c>
      <c r="E9" s="508"/>
      <c r="F9" s="508"/>
      <c r="G9" s="375">
        <v>3</v>
      </c>
      <c r="H9" s="508"/>
      <c r="I9" s="508"/>
      <c r="J9" s="508"/>
      <c r="K9" s="375"/>
      <c r="L9" s="375"/>
      <c r="M9" s="514"/>
      <c r="N9" s="514" t="s">
        <v>405</v>
      </c>
      <c r="O9" s="514" t="s">
        <v>131</v>
      </c>
      <c r="P9" s="514" t="s">
        <v>406</v>
      </c>
      <c r="Q9" s="514" t="s">
        <v>407</v>
      </c>
      <c r="R9" s="514" t="s">
        <v>408</v>
      </c>
      <c r="S9" s="414"/>
    </row>
    <row r="10" spans="1:24" s="376" customFormat="1" ht="14.25">
      <c r="A10" s="497">
        <f>'1-συμβολαια'!A10</f>
        <v>0</v>
      </c>
      <c r="B10" s="374" t="str">
        <f>'1-συμβολαια'!C10</f>
        <v>ΧΡΗΣΙΚΤΗΣΙΑ αγροτεμαχίου 1'  = 1979 ΑΝΑΔΑΣΜΟΣ</v>
      </c>
      <c r="C10" s="505">
        <f>'1-συμβολαια'!D10</f>
        <v>880.14</v>
      </c>
      <c r="D10" s="507"/>
      <c r="E10" s="507"/>
      <c r="F10" s="507"/>
      <c r="G10" s="507"/>
      <c r="H10" s="507"/>
      <c r="I10" s="507"/>
      <c r="J10" s="507"/>
      <c r="K10" s="375"/>
      <c r="L10" s="375">
        <v>3</v>
      </c>
      <c r="M10" s="319" t="s">
        <v>133</v>
      </c>
      <c r="N10" s="319" t="s">
        <v>405</v>
      </c>
      <c r="O10" s="319" t="s">
        <v>131</v>
      </c>
      <c r="P10" s="319" t="s">
        <v>406</v>
      </c>
      <c r="Q10" s="319" t="s">
        <v>407</v>
      </c>
      <c r="R10" s="319" t="s">
        <v>408</v>
      </c>
      <c r="S10" s="73"/>
    </row>
    <row r="11" spans="1:24" s="376" customFormat="1" ht="15" thickBot="1">
      <c r="A11" s="501">
        <f>'1-συμβολαια'!A11</f>
        <v>0</v>
      </c>
      <c r="B11" s="502" t="str">
        <f>'1-συμβολαια'!C11</f>
        <v>ΧΡΗΣΙΚΤΗΣΙΑ αγροτεμαχίων 3' -4' = 1957 ;;;??? ΑΓΟΡΑΠΩΛΗΣΙΑ άτυπη</v>
      </c>
      <c r="C11" s="506">
        <f>'1-συμβολαια'!D11</f>
        <v>2976.45</v>
      </c>
      <c r="D11" s="509"/>
      <c r="E11" s="509"/>
      <c r="F11" s="509"/>
      <c r="G11" s="509"/>
      <c r="H11" s="509"/>
      <c r="I11" s="509"/>
      <c r="J11" s="509"/>
      <c r="K11" s="510"/>
      <c r="L11" s="510">
        <v>3</v>
      </c>
      <c r="M11" s="513" t="s">
        <v>133</v>
      </c>
      <c r="N11" s="513" t="s">
        <v>405</v>
      </c>
      <c r="O11" s="513" t="s">
        <v>131</v>
      </c>
      <c r="P11" s="513" t="s">
        <v>406</v>
      </c>
      <c r="Q11" s="513" t="s">
        <v>407</v>
      </c>
      <c r="R11" s="513" t="s">
        <v>408</v>
      </c>
      <c r="S11" s="416"/>
    </row>
    <row r="12" spans="1:24" s="376" customFormat="1" ht="14.25">
      <c r="A12" s="499" t="str">
        <f>'1-συμβολαια'!A12</f>
        <v>6ο</v>
      </c>
      <c r="B12" s="500" t="str">
        <f>'1-συμβολαια'!C12</f>
        <v>*δωρεά ΑΙΤΙΑ θανάτου</v>
      </c>
      <c r="C12" s="505">
        <f>'1-συμβολαια'!D12</f>
        <v>0</v>
      </c>
      <c r="D12" s="375">
        <v>0.5</v>
      </c>
      <c r="E12" s="508"/>
      <c r="F12" s="508"/>
      <c r="G12" s="375">
        <v>0.5</v>
      </c>
      <c r="H12" s="508"/>
      <c r="I12" s="508"/>
      <c r="J12" s="508"/>
      <c r="K12" s="375"/>
      <c r="L12" s="375"/>
      <c r="M12" s="514"/>
      <c r="N12" s="514" t="s">
        <v>405</v>
      </c>
      <c r="O12" s="514" t="s">
        <v>131</v>
      </c>
      <c r="P12" s="514" t="s">
        <v>406</v>
      </c>
      <c r="Q12" s="514" t="s">
        <v>407</v>
      </c>
      <c r="R12" s="514" t="s">
        <v>408</v>
      </c>
      <c r="S12" s="414"/>
    </row>
    <row r="13" spans="1:24" s="376" customFormat="1" ht="14.25">
      <c r="A13" s="498">
        <f>'1-συμβολαια'!A13</f>
        <v>0</v>
      </c>
      <c r="B13" s="374" t="str">
        <f>'1-συμβολαια'!C13</f>
        <v>ΧΡΗΣΙΚΤΗΣΙΑ αγροτεμαχίου [νυν οικόπεδο ΜΕ οικοδομή] ] = 1970 ΑΝΑΔΑΣΜΟΣ</v>
      </c>
      <c r="C13" s="505">
        <f>'1-συμβολαια'!D13</f>
        <v>1111</v>
      </c>
      <c r="D13" s="507"/>
      <c r="E13" s="507"/>
      <c r="F13" s="507"/>
      <c r="G13" s="507"/>
      <c r="H13" s="507"/>
      <c r="I13" s="507"/>
      <c r="J13" s="507"/>
      <c r="K13" s="375"/>
      <c r="L13" s="375">
        <v>3</v>
      </c>
      <c r="M13" s="319" t="s">
        <v>133</v>
      </c>
      <c r="N13" s="319" t="s">
        <v>405</v>
      </c>
      <c r="O13" s="319" t="s">
        <v>131</v>
      </c>
      <c r="P13" s="319" t="s">
        <v>406</v>
      </c>
      <c r="Q13" s="319" t="s">
        <v>407</v>
      </c>
      <c r="R13" s="319" t="s">
        <v>408</v>
      </c>
      <c r="S13" s="73"/>
    </row>
    <row r="14" spans="1:24" s="376" customFormat="1" ht="15" thickBot="1">
      <c r="A14" s="504">
        <f>'1-συμβολαια'!A14</f>
        <v>0</v>
      </c>
      <c r="B14" s="502" t="str">
        <f>'1-συμβολαια'!C14</f>
        <v>*γονικής 1262  ΕΠΙΚΑΡΠΙΑ …  ΔΩΡΕΑ αιτία θανάτου</v>
      </c>
      <c r="C14" s="506">
        <f>'1-συμβολαια'!D14</f>
        <v>8888</v>
      </c>
      <c r="D14" s="509"/>
      <c r="E14" s="509"/>
      <c r="F14" s="509"/>
      <c r="G14" s="509"/>
      <c r="H14" s="509"/>
      <c r="I14" s="509"/>
      <c r="J14" s="509"/>
      <c r="K14" s="510"/>
      <c r="L14" s="510">
        <v>3</v>
      </c>
      <c r="M14" s="513" t="s">
        <v>133</v>
      </c>
      <c r="N14" s="513" t="s">
        <v>405</v>
      </c>
      <c r="O14" s="513" t="s">
        <v>131</v>
      </c>
      <c r="P14" s="513" t="s">
        <v>406</v>
      </c>
      <c r="Q14" s="513" t="s">
        <v>407</v>
      </c>
      <c r="R14" s="513" t="s">
        <v>408</v>
      </c>
      <c r="S14" s="416"/>
    </row>
    <row r="15" spans="1:24" ht="15.75">
      <c r="A15" s="631" t="s">
        <v>56</v>
      </c>
      <c r="B15" s="632"/>
      <c r="C15" s="632"/>
      <c r="D15" s="511">
        <f t="shared" ref="D15:L15" si="0">SUM(D3:D14)</f>
        <v>9.5</v>
      </c>
      <c r="E15" s="511">
        <f t="shared" si="0"/>
        <v>0</v>
      </c>
      <c r="F15" s="511">
        <f t="shared" si="0"/>
        <v>0</v>
      </c>
      <c r="G15" s="512">
        <f t="shared" si="0"/>
        <v>9.5</v>
      </c>
      <c r="H15" s="512">
        <f t="shared" si="0"/>
        <v>0</v>
      </c>
      <c r="I15" s="512">
        <f t="shared" si="0"/>
        <v>0</v>
      </c>
      <c r="J15" s="512">
        <f t="shared" si="0"/>
        <v>0</v>
      </c>
      <c r="K15" s="512">
        <f t="shared" si="0"/>
        <v>0</v>
      </c>
      <c r="L15" s="512">
        <f t="shared" si="0"/>
        <v>24</v>
      </c>
    </row>
    <row r="16" spans="1:24" ht="15.75">
      <c r="M16" s="118" t="s">
        <v>101</v>
      </c>
      <c r="N16" s="128"/>
      <c r="O16" s="128"/>
      <c r="P16" s="128"/>
      <c r="Q16" s="128"/>
      <c r="R16" s="128"/>
      <c r="S16" s="128"/>
      <c r="T16" s="115"/>
      <c r="U16" s="115"/>
      <c r="V16" s="115"/>
      <c r="W16" s="115"/>
      <c r="X16" s="5"/>
    </row>
    <row r="17" spans="13:25" ht="15.75">
      <c r="M17" s="221"/>
      <c r="N17" s="118" t="s">
        <v>401</v>
      </c>
      <c r="O17" s="221"/>
      <c r="P17" s="221"/>
      <c r="Q17" s="221"/>
      <c r="R17" s="221"/>
      <c r="S17" s="221"/>
      <c r="T17" s="221"/>
      <c r="U17" s="221"/>
      <c r="V17" s="221"/>
      <c r="W17" s="228"/>
      <c r="X17" s="228"/>
      <c r="Y17" s="228"/>
    </row>
    <row r="18" spans="13:25" ht="15.75">
      <c r="M18" s="228"/>
      <c r="N18" s="228"/>
      <c r="O18" s="128" t="s">
        <v>102</v>
      </c>
      <c r="P18" s="128"/>
      <c r="Q18" s="128"/>
      <c r="R18" s="128"/>
      <c r="S18" s="128"/>
      <c r="T18" s="128"/>
      <c r="U18" s="128"/>
      <c r="V18" s="128"/>
      <c r="W18" s="128"/>
      <c r="X18" s="228"/>
      <c r="Y18" s="227"/>
    </row>
    <row r="19" spans="13:25" ht="15.75">
      <c r="M19" s="228"/>
      <c r="N19" s="228"/>
      <c r="O19" s="228"/>
      <c r="P19" s="229" t="s">
        <v>402</v>
      </c>
      <c r="Q19" s="228"/>
      <c r="R19" s="228"/>
      <c r="S19" s="229"/>
      <c r="T19" s="229"/>
      <c r="U19" s="229"/>
      <c r="V19" s="229"/>
      <c r="W19" s="229"/>
      <c r="X19" s="229"/>
      <c r="Y19" s="227"/>
    </row>
    <row r="20" spans="13:25" ht="15.75">
      <c r="M20" s="228"/>
      <c r="N20" s="228"/>
      <c r="O20" s="228"/>
      <c r="P20" s="228"/>
      <c r="Q20" s="128" t="s">
        <v>403</v>
      </c>
      <c r="R20" s="128"/>
      <c r="S20" s="128"/>
      <c r="T20" s="229"/>
      <c r="U20" s="229"/>
      <c r="V20" s="128"/>
      <c r="W20" s="128"/>
      <c r="X20" s="128"/>
      <c r="Y20" s="227"/>
    </row>
    <row r="21" spans="13:25" ht="15.75">
      <c r="M21" s="228"/>
      <c r="N21" s="228"/>
      <c r="O21" s="228"/>
      <c r="P21" s="228"/>
      <c r="Q21" s="228"/>
      <c r="R21" s="229" t="s">
        <v>404</v>
      </c>
      <c r="S21" s="229"/>
      <c r="T21" s="229"/>
      <c r="U21" s="229"/>
      <c r="V21" s="229"/>
      <c r="W21" s="229"/>
      <c r="X21" s="229"/>
      <c r="Y21" s="227"/>
    </row>
    <row r="22" spans="13:25" ht="15.75">
      <c r="T22" s="119"/>
      <c r="Y22" s="227"/>
    </row>
    <row r="23" spans="13:25" ht="15.75">
      <c r="T23" s="119"/>
    </row>
    <row r="24" spans="13:25" ht="15.75">
      <c r="T24" s="119"/>
    </row>
    <row r="25" spans="13:25" ht="15.75">
      <c r="T25" s="119"/>
    </row>
  </sheetData>
  <mergeCells count="8">
    <mergeCell ref="M1:S2"/>
    <mergeCell ref="L1:L2"/>
    <mergeCell ref="A15:C1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4"/>
  <sheetViews>
    <sheetView workbookViewId="0">
      <pane ySplit="2" topLeftCell="A3" activePane="bottomLeft" state="frozen"/>
      <selection pane="bottomLeft" activeCell="D30" sqref="D30"/>
    </sheetView>
  </sheetViews>
  <sheetFormatPr defaultRowHeight="15"/>
  <cols>
    <col min="1" max="1" width="11.5703125" style="102" bestFit="1" customWidth="1"/>
    <col min="2" max="2" width="101.2851562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615" t="s">
        <v>1</v>
      </c>
      <c r="B1" s="749" t="s">
        <v>0</v>
      </c>
      <c r="C1" s="751" t="s">
        <v>140</v>
      </c>
      <c r="D1" s="751"/>
      <c r="E1" s="751"/>
      <c r="F1" s="752" t="s">
        <v>29</v>
      </c>
      <c r="G1" s="753"/>
      <c r="H1" s="753"/>
      <c r="I1" s="753"/>
      <c r="J1" s="753"/>
      <c r="K1" s="753"/>
      <c r="L1" s="753"/>
      <c r="M1" s="753"/>
      <c r="N1" s="753"/>
      <c r="O1" s="753"/>
      <c r="P1" s="753"/>
      <c r="Q1" s="753"/>
      <c r="R1" s="753"/>
      <c r="S1" s="753"/>
      <c r="T1" s="753"/>
      <c r="U1" s="753"/>
      <c r="V1" s="754"/>
    </row>
    <row r="2" spans="1:22" ht="16.5" thickBot="1">
      <c r="A2" s="616"/>
      <c r="B2" s="750"/>
      <c r="C2" s="100" t="s">
        <v>23</v>
      </c>
      <c r="D2" s="105" t="s">
        <v>9</v>
      </c>
      <c r="E2" s="106" t="s">
        <v>33</v>
      </c>
      <c r="F2" s="271">
        <v>61</v>
      </c>
      <c r="G2" s="271">
        <v>62</v>
      </c>
      <c r="H2" s="271">
        <v>63</v>
      </c>
      <c r="I2" s="272">
        <v>64</v>
      </c>
      <c r="J2" s="273" t="s">
        <v>431</v>
      </c>
      <c r="K2" s="273" t="s">
        <v>432</v>
      </c>
      <c r="L2" s="273" t="s">
        <v>433</v>
      </c>
      <c r="M2" s="274">
        <v>65</v>
      </c>
      <c r="N2" s="275" t="s">
        <v>434</v>
      </c>
      <c r="O2" s="275" t="s">
        <v>435</v>
      </c>
      <c r="P2" s="275" t="s">
        <v>436</v>
      </c>
      <c r="Q2" s="275" t="s">
        <v>437</v>
      </c>
      <c r="R2" s="275" t="s">
        <v>438</v>
      </c>
      <c r="S2" s="271">
        <v>67</v>
      </c>
      <c r="T2" s="163"/>
      <c r="U2" s="163"/>
      <c r="V2" s="270"/>
    </row>
    <row r="3" spans="1:22" s="125" customFormat="1">
      <c r="A3" s="515" t="str">
        <f>'1-συμβολαια'!A3</f>
        <v>3ο</v>
      </c>
      <c r="B3" s="349" t="str">
        <f>'1-συμβολαια'!C3</f>
        <v>γονική ΨΙΛΗΣ ΚΥΡΙΟΤΗΤΑΣ των 1' -2'</v>
      </c>
      <c r="C3" s="333"/>
      <c r="D3" s="350"/>
      <c r="E3" s="350">
        <f t="shared" ref="E3" si="0">C3-D3</f>
        <v>0</v>
      </c>
      <c r="F3" s="331"/>
      <c r="G3" s="331"/>
      <c r="H3" s="351"/>
      <c r="I3" s="352"/>
      <c r="J3" s="352"/>
      <c r="K3" s="352"/>
      <c r="L3" s="352"/>
      <c r="M3" s="352"/>
      <c r="N3" s="331"/>
      <c r="O3" s="331"/>
      <c r="P3" s="331"/>
      <c r="Q3" s="331"/>
      <c r="R3" s="331"/>
      <c r="S3" s="331"/>
      <c r="T3" s="331"/>
      <c r="U3" s="331"/>
      <c r="V3" s="331"/>
    </row>
    <row r="4" spans="1:22" s="125" customFormat="1">
      <c r="A4" s="515">
        <f>'1-συμβολαια'!A4</f>
        <v>0</v>
      </c>
      <c r="B4" s="349" t="str">
        <f>'1-συμβολαια'!C4</f>
        <v>γονική του 3'</v>
      </c>
      <c r="C4" s="333">
        <f>'1-συμβολαια'!L4</f>
        <v>112.29526599999998</v>
      </c>
      <c r="D4" s="350"/>
      <c r="E4" s="350">
        <f t="shared" ref="E4:E13" si="1">C4-D4</f>
        <v>112.29526599999998</v>
      </c>
      <c r="F4" s="331">
        <v>61</v>
      </c>
      <c r="G4" s="331">
        <v>62</v>
      </c>
      <c r="H4" s="351"/>
      <c r="I4" s="352"/>
      <c r="J4" s="352"/>
      <c r="K4" s="352"/>
      <c r="L4" s="352"/>
      <c r="M4" s="352"/>
      <c r="N4" s="331"/>
      <c r="O4" s="331"/>
      <c r="P4" s="331"/>
      <c r="Q4" s="331"/>
      <c r="R4" s="331"/>
      <c r="S4" s="331"/>
      <c r="T4" s="331"/>
      <c r="U4" s="331"/>
      <c r="V4" s="331"/>
    </row>
    <row r="5" spans="1:22" s="125" customFormat="1">
      <c r="A5" s="515">
        <f>'1-συμβολαια'!A5</f>
        <v>0</v>
      </c>
      <c r="B5" s="349" t="str">
        <f>'1-συμβολαια'!C5</f>
        <v>ΧΡΗΣΙΚΤΗΣΙΑ οικοπέδου  3' = 1949 πατρός ΔΩΡΕΑ άτυπη</v>
      </c>
      <c r="C5" s="333">
        <f>'1-συμβολαια'!L5</f>
        <v>83.128875999999991</v>
      </c>
      <c r="D5" s="350"/>
      <c r="E5" s="350">
        <f t="shared" si="1"/>
        <v>83.128875999999991</v>
      </c>
      <c r="F5" s="331">
        <v>61</v>
      </c>
      <c r="G5" s="331">
        <v>62</v>
      </c>
      <c r="H5" s="351"/>
      <c r="I5" s="352"/>
      <c r="J5" s="352"/>
      <c r="K5" s="352"/>
      <c r="L5" s="352"/>
      <c r="M5" s="352"/>
      <c r="N5" s="331"/>
      <c r="O5" s="331"/>
      <c r="P5" s="331"/>
      <c r="Q5" s="331"/>
      <c r="R5" s="331"/>
      <c r="S5" s="331"/>
      <c r="T5" s="331"/>
      <c r="U5" s="331"/>
      <c r="V5" s="331"/>
    </row>
    <row r="6" spans="1:22" s="125" customFormat="1" ht="15.75" thickBot="1">
      <c r="A6" s="520">
        <f>'1-συμβολαια'!A6</f>
        <v>0</v>
      </c>
      <c r="B6" s="521" t="str">
        <f>'1-συμβολαια'!C6</f>
        <v>ΧΡΗΣΙΚΤΗΣΙΑ αγροτεμαχίων 1'-2' = 1963 αγοραπωλησίας ΒΑΣΕΙ προσυμφώνου ΜΗ εκτελεσθέντος</v>
      </c>
      <c r="C6" s="522">
        <f>'1-συμβολαια'!L6</f>
        <v>60.462232</v>
      </c>
      <c r="D6" s="522"/>
      <c r="E6" s="522">
        <f t="shared" si="1"/>
        <v>60.462232</v>
      </c>
      <c r="F6" s="474">
        <v>61</v>
      </c>
      <c r="G6" s="474">
        <v>62</v>
      </c>
      <c r="H6" s="523"/>
      <c r="I6" s="524"/>
      <c r="J6" s="524"/>
      <c r="K6" s="524"/>
      <c r="L6" s="524"/>
      <c r="M6" s="524"/>
      <c r="N6" s="474"/>
      <c r="O6" s="474"/>
      <c r="P6" s="474"/>
      <c r="Q6" s="474"/>
      <c r="R6" s="474"/>
      <c r="S6" s="474"/>
      <c r="T6" s="474"/>
      <c r="U6" s="331"/>
      <c r="V6" s="331"/>
    </row>
    <row r="7" spans="1:22" s="125" customFormat="1">
      <c r="A7" s="516" t="str">
        <f>'1-συμβολαια'!A7</f>
        <v>4ο</v>
      </c>
      <c r="B7" s="517" t="str">
        <f>'1-συμβολαια'!C7</f>
        <v>γονική ΨΙΛΗΣ ΚΥΡΙΟΤΗΤΑΣ αγροτεμαχίου Πρίνος -'';;;???'' 3.106,50μ2</v>
      </c>
      <c r="C7" s="350"/>
      <c r="D7" s="350"/>
      <c r="E7" s="350"/>
      <c r="F7" s="472"/>
      <c r="G7" s="472"/>
      <c r="H7" s="518"/>
      <c r="I7" s="519"/>
      <c r="J7" s="519"/>
      <c r="K7" s="519"/>
      <c r="L7" s="519"/>
      <c r="M7" s="519"/>
      <c r="N7" s="472"/>
      <c r="O7" s="472"/>
      <c r="P7" s="472"/>
      <c r="Q7" s="472"/>
      <c r="R7" s="472"/>
      <c r="S7" s="472"/>
      <c r="T7" s="472"/>
      <c r="U7" s="331"/>
      <c r="V7" s="331"/>
    </row>
    <row r="8" spans="1:22" s="125" customFormat="1" ht="15.75" thickBot="1">
      <c r="A8" s="526">
        <f>'1-συμβολαια'!A8</f>
        <v>0</v>
      </c>
      <c r="B8" s="521" t="str">
        <f>'1-συμβολαια'!C8</f>
        <v>ΧΡΗΣΙΚΤΗΣΙΑ αγροτεμαχίου = 196? πατρός ΔΩΡΕΑ άτυπη</v>
      </c>
      <c r="C8" s="522">
        <f>'1-συμβολαια'!L8</f>
        <v>34.864466</v>
      </c>
      <c r="D8" s="522"/>
      <c r="E8" s="522">
        <f t="shared" si="1"/>
        <v>34.864466</v>
      </c>
      <c r="F8" s="474">
        <v>61</v>
      </c>
      <c r="G8" s="474">
        <v>62</v>
      </c>
      <c r="H8" s="523"/>
      <c r="I8" s="524"/>
      <c r="J8" s="524"/>
      <c r="K8" s="524"/>
      <c r="L8" s="524"/>
      <c r="M8" s="524"/>
      <c r="N8" s="474"/>
      <c r="O8" s="474"/>
      <c r="P8" s="474"/>
      <c r="Q8" s="474"/>
      <c r="R8" s="474"/>
      <c r="S8" s="474"/>
      <c r="T8" s="474"/>
      <c r="U8" s="331"/>
      <c r="V8" s="331"/>
    </row>
    <row r="9" spans="1:22" s="125" customFormat="1">
      <c r="A9" s="525" t="str">
        <f>'1-συμβολαια'!A9</f>
        <v>5ο</v>
      </c>
      <c r="B9" s="517" t="str">
        <f>'1-συμβολαια'!C9</f>
        <v>*γονική ΨΙΛΗΣ ΚΥΡΙΟΤΗΤΑΣ</v>
      </c>
      <c r="C9" s="350"/>
      <c r="D9" s="350"/>
      <c r="E9" s="350"/>
      <c r="F9" s="472"/>
      <c r="G9" s="472"/>
      <c r="H9" s="518"/>
      <c r="I9" s="519"/>
      <c r="J9" s="519"/>
      <c r="K9" s="519"/>
      <c r="L9" s="519"/>
      <c r="M9" s="519"/>
      <c r="N9" s="472"/>
      <c r="O9" s="472"/>
      <c r="P9" s="472"/>
      <c r="Q9" s="472"/>
      <c r="R9" s="472"/>
      <c r="S9" s="472"/>
      <c r="T9" s="472"/>
      <c r="U9" s="331"/>
      <c r="V9" s="331"/>
    </row>
    <row r="10" spans="1:22" s="125" customFormat="1">
      <c r="A10" s="515">
        <f>'1-συμβολαια'!A10</f>
        <v>0</v>
      </c>
      <c r="B10" s="349" t="str">
        <f>'1-συμβολαια'!C10</f>
        <v>ΧΡΗΣΙΚΤΗΣΙΑ αγροτεμαχίου 1'  = 1979 ΑΝΑΔΑΣΜΟΣ</v>
      </c>
      <c r="C10" s="333">
        <f>'1-συμβολαια'!L10</f>
        <v>35.439694000000003</v>
      </c>
      <c r="D10" s="350"/>
      <c r="E10" s="350">
        <f t="shared" si="1"/>
        <v>35.439694000000003</v>
      </c>
      <c r="F10" s="331">
        <v>61</v>
      </c>
      <c r="G10" s="331">
        <v>62</v>
      </c>
      <c r="H10" s="351"/>
      <c r="I10" s="352"/>
      <c r="J10" s="352"/>
      <c r="K10" s="352"/>
      <c r="L10" s="352"/>
      <c r="M10" s="352"/>
      <c r="N10" s="331"/>
      <c r="O10" s="331"/>
      <c r="P10" s="331"/>
      <c r="Q10" s="331"/>
      <c r="R10" s="331"/>
      <c r="S10" s="331"/>
      <c r="T10" s="331"/>
      <c r="U10" s="331"/>
      <c r="V10" s="331"/>
    </row>
    <row r="11" spans="1:22" s="125" customFormat="1" ht="15.75" thickBot="1">
      <c r="A11" s="520">
        <f>'1-συμβολαια'!A11</f>
        <v>0</v>
      </c>
      <c r="B11" s="521" t="str">
        <f>'1-συμβολαια'!C11</f>
        <v>ΧΡΗΣΙΚΤΗΣΙΑ αγροτεμαχίων 3' -4' = 1957 ;;;??? ΑΓΟΡΑΠΩΛΗΣΙΑ άτυπη</v>
      </c>
      <c r="C11" s="522">
        <f>'1-συμβολαια'!L11</f>
        <v>56.822056000000003</v>
      </c>
      <c r="D11" s="522"/>
      <c r="E11" s="522">
        <f t="shared" si="1"/>
        <v>56.822056000000003</v>
      </c>
      <c r="F11" s="474">
        <v>61</v>
      </c>
      <c r="G11" s="474">
        <v>62</v>
      </c>
      <c r="H11" s="523"/>
      <c r="I11" s="524"/>
      <c r="J11" s="524"/>
      <c r="K11" s="524"/>
      <c r="L11" s="524"/>
      <c r="M11" s="524"/>
      <c r="N11" s="474"/>
      <c r="O11" s="474"/>
      <c r="P11" s="474"/>
      <c r="Q11" s="474"/>
      <c r="R11" s="474"/>
      <c r="S11" s="474"/>
      <c r="T11" s="474"/>
      <c r="U11" s="331"/>
      <c r="V11" s="331"/>
    </row>
    <row r="12" spans="1:22" s="125" customFormat="1">
      <c r="A12" s="516" t="str">
        <f>'1-συμβολαια'!A12</f>
        <v>6ο</v>
      </c>
      <c r="B12" s="517" t="str">
        <f>'1-συμβολαια'!C12</f>
        <v>*δωρεά ΑΙΤΙΑ θανάτου</v>
      </c>
      <c r="C12" s="350"/>
      <c r="D12" s="350"/>
      <c r="E12" s="350"/>
      <c r="F12" s="472"/>
      <c r="G12" s="472"/>
      <c r="H12" s="518"/>
      <c r="I12" s="519"/>
      <c r="J12" s="519"/>
      <c r="K12" s="519"/>
      <c r="L12" s="519"/>
      <c r="M12" s="519"/>
      <c r="N12" s="472"/>
      <c r="O12" s="472"/>
      <c r="P12" s="472"/>
      <c r="Q12" s="472"/>
      <c r="R12" s="472"/>
      <c r="S12" s="472"/>
      <c r="T12" s="472"/>
      <c r="U12" s="331"/>
      <c r="V12" s="331"/>
    </row>
    <row r="13" spans="1:22" s="125" customFormat="1">
      <c r="A13" s="434">
        <f>'1-συμβολαια'!A13</f>
        <v>0</v>
      </c>
      <c r="B13" s="349" t="str">
        <f>'1-συμβολαια'!C13</f>
        <v>ΧΡΗΣΙΚΤΗΣΙΑ αγροτεμαχίου [νυν οικόπεδο ΜΕ οικοδομή] ] = 1970 ΑΝΑΔΑΣΜΟΣ</v>
      </c>
      <c r="C13" s="333">
        <f>'1-συμβολαια'!L13</f>
        <v>29.004466000000001</v>
      </c>
      <c r="D13" s="350"/>
      <c r="E13" s="350">
        <f t="shared" si="1"/>
        <v>29.004466000000001</v>
      </c>
      <c r="F13" s="331">
        <v>61</v>
      </c>
      <c r="G13" s="331">
        <v>62</v>
      </c>
      <c r="H13" s="351"/>
      <c r="I13" s="352"/>
      <c r="J13" s="352"/>
      <c r="K13" s="352"/>
      <c r="L13" s="352"/>
      <c r="M13" s="352"/>
      <c r="N13" s="331"/>
      <c r="O13" s="331"/>
      <c r="P13" s="331"/>
      <c r="Q13" s="331"/>
      <c r="R13" s="331"/>
      <c r="S13" s="331"/>
      <c r="T13" s="331"/>
      <c r="U13" s="331"/>
      <c r="V13" s="331"/>
    </row>
    <row r="14" spans="1:22" s="125" customFormat="1" ht="15.75" thickBot="1">
      <c r="A14" s="526">
        <f>'1-συμβολαια'!A14</f>
        <v>0</v>
      </c>
      <c r="B14" s="521" t="str">
        <f>'1-συμβολαια'!C14</f>
        <v>*γονικής 1262  ΕΠΙΚΑΡΠΙΑ …  ΔΩΡΕΑ αιτία θανάτου</v>
      </c>
      <c r="C14" s="522">
        <f>'1-συμβολαια'!L14</f>
        <v>108.329866</v>
      </c>
      <c r="D14" s="522"/>
      <c r="E14" s="522">
        <f t="shared" ref="E14" si="2">C14-D14</f>
        <v>108.329866</v>
      </c>
      <c r="F14" s="474">
        <v>61</v>
      </c>
      <c r="G14" s="474">
        <v>62</v>
      </c>
      <c r="H14" s="523"/>
      <c r="I14" s="524"/>
      <c r="J14" s="524"/>
      <c r="K14" s="524"/>
      <c r="L14" s="524"/>
      <c r="M14" s="524"/>
      <c r="N14" s="474"/>
      <c r="O14" s="474"/>
      <c r="P14" s="474"/>
      <c r="Q14" s="474"/>
      <c r="R14" s="474"/>
      <c r="S14" s="474"/>
      <c r="T14" s="474"/>
      <c r="U14" s="331"/>
      <c r="V14" s="331"/>
    </row>
    <row r="15" spans="1:22" ht="15.75">
      <c r="A15" s="631" t="s">
        <v>47</v>
      </c>
      <c r="B15" s="632"/>
      <c r="C15" s="527">
        <f>SUM(C3:C14)</f>
        <v>520.34692199999995</v>
      </c>
      <c r="D15" s="527">
        <f>SUM(D3:D14)</f>
        <v>0</v>
      </c>
      <c r="E15" s="527">
        <f>SUM(E3:E14)</f>
        <v>520.34692199999995</v>
      </c>
      <c r="I15" s="528">
        <f t="shared" ref="I15:T15" si="3">SUM(I3:I14)</f>
        <v>0</v>
      </c>
      <c r="J15" s="528">
        <f t="shared" si="3"/>
        <v>0</v>
      </c>
      <c r="K15" s="528">
        <f t="shared" si="3"/>
        <v>0</v>
      </c>
      <c r="L15" s="528">
        <f t="shared" si="3"/>
        <v>0</v>
      </c>
      <c r="M15" s="528">
        <f t="shared" si="3"/>
        <v>0</v>
      </c>
      <c r="N15" s="528">
        <f t="shared" si="3"/>
        <v>0</v>
      </c>
      <c r="O15" s="528">
        <f t="shared" si="3"/>
        <v>0</v>
      </c>
      <c r="P15" s="528">
        <f t="shared" si="3"/>
        <v>0</v>
      </c>
      <c r="Q15" s="528">
        <f t="shared" si="3"/>
        <v>0</v>
      </c>
      <c r="R15" s="528">
        <f t="shared" si="3"/>
        <v>0</v>
      </c>
      <c r="S15" s="528">
        <f t="shared" si="3"/>
        <v>0</v>
      </c>
      <c r="T15" s="528">
        <f t="shared" si="3"/>
        <v>0</v>
      </c>
    </row>
    <row r="16" spans="1:22"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</row>
    <row r="17" spans="3:22" ht="15.75">
      <c r="F17" s="145" t="s">
        <v>235</v>
      </c>
      <c r="G17" s="118"/>
      <c r="H17" s="276"/>
      <c r="I17" s="276"/>
      <c r="J17" s="276"/>
      <c r="K17" s="276"/>
      <c r="L17" s="276"/>
      <c r="M17" s="276"/>
      <c r="N17" s="276"/>
      <c r="O17" s="276"/>
      <c r="P17" s="276"/>
      <c r="Q17" s="276"/>
      <c r="R17" s="276"/>
      <c r="S17" s="276"/>
      <c r="T17" s="276"/>
      <c r="U17" s="276"/>
      <c r="V17" s="277"/>
    </row>
    <row r="18" spans="3:22" ht="15.75">
      <c r="F18" s="278"/>
      <c r="G18" s="128" t="s">
        <v>236</v>
      </c>
      <c r="H18" s="276"/>
      <c r="I18" s="276"/>
      <c r="J18" s="276"/>
      <c r="K18" s="276"/>
      <c r="L18" s="276"/>
      <c r="M18" s="276"/>
      <c r="N18" s="276"/>
      <c r="O18" s="276"/>
      <c r="P18" s="276"/>
      <c r="Q18" s="276"/>
      <c r="R18" s="276"/>
      <c r="S18" s="276"/>
      <c r="T18" s="276"/>
      <c r="U18" s="276"/>
      <c r="V18" s="277"/>
    </row>
    <row r="19" spans="3:22" ht="15.75">
      <c r="F19" s="277"/>
      <c r="G19" s="277"/>
      <c r="H19" s="145" t="s">
        <v>237</v>
      </c>
      <c r="I19" s="118"/>
      <c r="J19" s="118"/>
      <c r="K19" s="118"/>
      <c r="L19" s="276"/>
      <c r="M19" s="276"/>
      <c r="N19" s="276"/>
      <c r="O19" s="276"/>
      <c r="P19" s="276"/>
      <c r="Q19" s="276"/>
      <c r="R19" s="276"/>
      <c r="S19" s="276"/>
      <c r="T19" s="276"/>
      <c r="U19" s="276"/>
      <c r="V19" s="277"/>
    </row>
    <row r="20" spans="3:22" ht="15.75">
      <c r="F20" s="277"/>
      <c r="G20" s="278"/>
      <c r="H20" s="277"/>
      <c r="I20" s="128" t="s">
        <v>260</v>
      </c>
      <c r="J20" s="128"/>
      <c r="K20" s="128"/>
      <c r="L20" s="279"/>
      <c r="M20" s="279"/>
      <c r="N20" s="279"/>
      <c r="O20" s="279"/>
      <c r="P20" s="279"/>
      <c r="Q20" s="279"/>
      <c r="R20" s="279"/>
      <c r="S20" s="279"/>
      <c r="T20" s="279"/>
      <c r="U20" s="276"/>
      <c r="V20" s="277"/>
    </row>
    <row r="21" spans="3:22" ht="15.75">
      <c r="F21" s="277"/>
      <c r="G21" s="278"/>
      <c r="H21" s="277"/>
      <c r="I21" s="128"/>
      <c r="J21" s="145" t="s">
        <v>439</v>
      </c>
      <c r="K21" s="128"/>
      <c r="L21" s="279"/>
      <c r="M21" s="279"/>
      <c r="N21" s="279"/>
      <c r="O21" s="279"/>
      <c r="P21" s="279"/>
      <c r="Q21" s="279"/>
      <c r="R21" s="279"/>
      <c r="S21" s="279"/>
      <c r="T21" s="279"/>
      <c r="U21" s="276"/>
      <c r="V21" s="277"/>
    </row>
    <row r="22" spans="3:22" ht="15.75">
      <c r="F22" s="277"/>
      <c r="G22" s="278"/>
      <c r="H22" s="277"/>
      <c r="I22" s="128"/>
      <c r="J22" s="128"/>
      <c r="K22" s="128" t="s">
        <v>440</v>
      </c>
      <c r="L22" s="279"/>
      <c r="M22" s="279"/>
      <c r="N22" s="279"/>
      <c r="O22" s="279"/>
      <c r="P22" s="279"/>
      <c r="Q22" s="279"/>
      <c r="R22" s="279"/>
      <c r="S22" s="279"/>
      <c r="T22" s="279"/>
      <c r="U22" s="276"/>
      <c r="V22" s="277"/>
    </row>
    <row r="23" spans="3:22" ht="15.75">
      <c r="F23" s="277"/>
      <c r="G23" s="277"/>
      <c r="H23" s="276"/>
      <c r="I23" s="279"/>
      <c r="J23" s="279"/>
      <c r="K23" s="279"/>
      <c r="L23" s="145" t="s">
        <v>441</v>
      </c>
      <c r="M23" s="279"/>
      <c r="N23" s="279"/>
      <c r="O23" s="279"/>
      <c r="P23" s="279"/>
      <c r="Q23" s="279"/>
      <c r="R23" s="279"/>
      <c r="S23" s="279"/>
      <c r="T23" s="279"/>
      <c r="U23" s="276"/>
      <c r="V23" s="277"/>
    </row>
    <row r="24" spans="3:22" ht="15.75">
      <c r="C24" s="104">
        <f>SUM(C16:C17)</f>
        <v>0</v>
      </c>
      <c r="F24" s="276"/>
      <c r="G24" s="276"/>
      <c r="H24" s="276"/>
      <c r="I24" s="279"/>
      <c r="J24" s="279"/>
      <c r="K24" s="279"/>
      <c r="L24" s="279"/>
      <c r="M24" s="128" t="s">
        <v>261</v>
      </c>
      <c r="N24" s="279"/>
      <c r="O24" s="279"/>
      <c r="P24" s="279"/>
      <c r="Q24" s="279"/>
      <c r="R24" s="279"/>
      <c r="S24" s="279"/>
      <c r="T24" s="279"/>
      <c r="U24" s="276"/>
      <c r="V24" s="277"/>
    </row>
    <row r="25" spans="3:22" ht="15.75">
      <c r="F25" s="277"/>
      <c r="G25" s="277"/>
      <c r="H25" s="276"/>
      <c r="I25" s="279"/>
      <c r="J25" s="279"/>
      <c r="K25" s="279"/>
      <c r="L25" s="279"/>
      <c r="M25" s="279"/>
      <c r="N25" s="145" t="s">
        <v>442</v>
      </c>
      <c r="O25" s="279"/>
      <c r="P25" s="279"/>
      <c r="Q25" s="279"/>
      <c r="R25" s="279"/>
      <c r="S25" s="279"/>
      <c r="T25" s="279"/>
      <c r="U25" s="276"/>
      <c r="V25" s="277"/>
    </row>
    <row r="26" spans="3:22" ht="15.75">
      <c r="F26" s="277"/>
      <c r="G26" s="277"/>
      <c r="H26" s="276"/>
      <c r="I26" s="279"/>
      <c r="J26" s="279"/>
      <c r="K26" s="279"/>
      <c r="L26" s="279"/>
      <c r="M26" s="279"/>
      <c r="N26" s="279"/>
      <c r="O26" s="128" t="s">
        <v>443</v>
      </c>
      <c r="P26" s="279"/>
      <c r="Q26" s="279"/>
      <c r="R26" s="279"/>
      <c r="S26" s="279"/>
      <c r="T26" s="279"/>
      <c r="U26" s="276"/>
      <c r="V26" s="277"/>
    </row>
    <row r="27" spans="3:22" ht="15.75">
      <c r="F27" s="277"/>
      <c r="G27" s="277"/>
      <c r="H27" s="276"/>
      <c r="I27" s="279"/>
      <c r="J27" s="279"/>
      <c r="K27" s="279"/>
      <c r="L27" s="279"/>
      <c r="M27" s="279"/>
      <c r="N27" s="279"/>
      <c r="O27" s="279"/>
      <c r="P27" s="145" t="s">
        <v>262</v>
      </c>
      <c r="Q27" s="279"/>
      <c r="R27" s="279"/>
      <c r="S27" s="279"/>
      <c r="T27" s="279"/>
      <c r="U27" s="276"/>
      <c r="V27" s="277"/>
    </row>
    <row r="28" spans="3:22" ht="15.75">
      <c r="F28" s="277"/>
      <c r="G28" s="277"/>
      <c r="H28" s="276"/>
      <c r="I28" s="279"/>
      <c r="J28" s="279"/>
      <c r="K28" s="279"/>
      <c r="L28" s="279"/>
      <c r="M28" s="279"/>
      <c r="N28" s="279"/>
      <c r="O28" s="279"/>
      <c r="P28" s="279"/>
      <c r="Q28" s="128" t="s">
        <v>263</v>
      </c>
      <c r="R28" s="128"/>
      <c r="S28" s="128"/>
      <c r="T28" s="279"/>
      <c r="U28" s="276"/>
      <c r="V28" s="277"/>
    </row>
    <row r="29" spans="3:22" ht="15.75">
      <c r="F29" s="277"/>
      <c r="G29" s="277"/>
      <c r="H29" s="276"/>
      <c r="I29" s="279"/>
      <c r="J29" s="279"/>
      <c r="K29" s="279"/>
      <c r="L29" s="279"/>
      <c r="M29" s="279"/>
      <c r="N29" s="279"/>
      <c r="O29" s="279"/>
      <c r="P29" s="279"/>
      <c r="Q29" s="279"/>
      <c r="R29" s="145" t="s">
        <v>264</v>
      </c>
      <c r="S29" s="279"/>
      <c r="T29" s="279"/>
      <c r="U29" s="276"/>
      <c r="V29" s="277"/>
    </row>
    <row r="30" spans="3:22" ht="15.75">
      <c r="F30" s="277"/>
      <c r="G30" s="277"/>
      <c r="H30" s="276"/>
      <c r="I30" s="279"/>
      <c r="J30" s="279"/>
      <c r="K30" s="279"/>
      <c r="L30" s="279"/>
      <c r="M30" s="279"/>
      <c r="N30" s="279"/>
      <c r="O30" s="279"/>
      <c r="P30" s="279"/>
      <c r="Q30" s="279"/>
      <c r="R30" s="279"/>
      <c r="S30" s="128" t="s">
        <v>265</v>
      </c>
      <c r="T30" s="279"/>
      <c r="U30" s="276"/>
      <c r="V30" s="277"/>
    </row>
    <row r="31" spans="3:22" ht="15.75">
      <c r="F31" s="277"/>
      <c r="G31" s="277"/>
      <c r="H31" s="276"/>
      <c r="I31" s="279"/>
      <c r="J31" s="279"/>
      <c r="K31" s="279"/>
      <c r="L31" s="279"/>
      <c r="M31" s="279"/>
      <c r="N31" s="279"/>
      <c r="O31" s="279"/>
      <c r="P31" s="279"/>
      <c r="Q31" s="279"/>
      <c r="R31" s="279"/>
      <c r="S31" s="279"/>
      <c r="T31" s="145" t="s">
        <v>444</v>
      </c>
      <c r="U31" s="276"/>
      <c r="V31" s="277"/>
    </row>
    <row r="32" spans="3:22">
      <c r="F32" s="277"/>
      <c r="G32" s="277"/>
      <c r="H32" s="276"/>
      <c r="I32" s="276"/>
      <c r="J32" s="276"/>
      <c r="K32" s="276"/>
      <c r="L32" s="276"/>
      <c r="M32" s="276"/>
      <c r="N32" s="276"/>
      <c r="O32" s="276"/>
      <c r="P32" s="276"/>
      <c r="Q32" s="276"/>
      <c r="R32" s="276"/>
      <c r="S32" s="276"/>
      <c r="T32" s="276"/>
      <c r="U32" s="276"/>
      <c r="V32" s="277"/>
    </row>
    <row r="33" spans="2:21" ht="15.75" customHeight="1">
      <c r="B33" s="215"/>
      <c r="C33" s="308"/>
      <c r="D33" s="310"/>
      <c r="E33" s="309"/>
      <c r="F33" s="309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</row>
    <row r="34" spans="2:21" ht="15.75" customHeight="1">
      <c r="B34" s="214"/>
      <c r="C34" s="107"/>
      <c r="D34" s="310"/>
      <c r="E34" s="309"/>
      <c r="F34" s="309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</row>
    <row r="35" spans="2:21"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</row>
    <row r="36" spans="2:21"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</row>
    <row r="37" spans="2:21"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</row>
    <row r="38" spans="2:21">
      <c r="D38" s="310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</row>
    <row r="39" spans="2:21"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</row>
    <row r="40" spans="2:21"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</row>
    <row r="41" spans="2:21"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</row>
    <row r="42" spans="2:21">
      <c r="H42" s="113"/>
      <c r="I42" s="113"/>
      <c r="J42" s="113"/>
      <c r="K42" s="113"/>
      <c r="L42" s="113"/>
      <c r="M42" s="113"/>
      <c r="N42" s="113"/>
      <c r="O42" s="113"/>
      <c r="P42" s="113"/>
      <c r="Q42" s="113"/>
      <c r="R42" s="113"/>
      <c r="S42" s="113"/>
      <c r="T42" s="113"/>
      <c r="U42" s="113"/>
    </row>
    <row r="43" spans="2:21">
      <c r="H43" s="113"/>
      <c r="I43" s="113"/>
      <c r="J43" s="113"/>
      <c r="K43" s="113"/>
      <c r="L43" s="113"/>
      <c r="M43" s="113"/>
      <c r="N43" s="113"/>
      <c r="O43" s="113"/>
      <c r="P43" s="113"/>
      <c r="Q43" s="113"/>
      <c r="R43" s="113"/>
      <c r="S43" s="113"/>
      <c r="T43" s="113"/>
      <c r="U43" s="113"/>
    </row>
    <row r="44" spans="2:21"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</row>
  </sheetData>
  <mergeCells count="5">
    <mergeCell ref="A1:A2"/>
    <mergeCell ref="B1:B2"/>
    <mergeCell ref="C1:E1"/>
    <mergeCell ref="A15:B1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C132"/>
  <sheetViews>
    <sheetView workbookViewId="0">
      <pane ySplit="2" topLeftCell="A3" activePane="bottomLeft" state="frozen"/>
      <selection pane="bottomLeft" activeCell="B18" sqref="B18:C39"/>
    </sheetView>
  </sheetViews>
  <sheetFormatPr defaultRowHeight="11.25"/>
  <cols>
    <col min="1" max="1" width="7.28515625" style="8" bestFit="1" customWidth="1"/>
    <col min="2" max="2" width="71.5703125" style="131" customWidth="1"/>
    <col min="3" max="4" width="9.42578125" style="2" customWidth="1"/>
    <col min="5" max="5" width="9.42578125" style="81" customWidth="1"/>
    <col min="6" max="6" width="8.140625" style="81" customWidth="1"/>
    <col min="7" max="7" width="10.7109375" style="81" customWidth="1"/>
    <col min="8" max="8" width="9.42578125" style="81" customWidth="1"/>
    <col min="9" max="9" width="7.85546875" style="81" customWidth="1"/>
    <col min="10" max="10" width="9.140625" style="81" customWidth="1"/>
    <col min="11" max="11" width="7.85546875" style="81" customWidth="1"/>
    <col min="12" max="27" width="7.140625" style="81" customWidth="1"/>
    <col min="28" max="28" width="7.7109375" style="81" customWidth="1"/>
    <col min="29" max="29" width="7.140625" style="81" customWidth="1"/>
    <col min="30" max="32" width="6.140625" style="81" customWidth="1"/>
    <col min="33" max="33" width="8" style="81" customWidth="1"/>
    <col min="34" max="34" width="7.85546875" style="81" customWidth="1"/>
    <col min="35" max="35" width="16.28515625" style="81" customWidth="1"/>
    <col min="36" max="36" width="8.5703125" style="81" customWidth="1"/>
    <col min="37" max="37" width="7.140625" style="81" customWidth="1"/>
    <col min="38" max="38" width="8.140625" style="81" customWidth="1"/>
    <col min="39" max="39" width="7.7109375" style="81" customWidth="1"/>
    <col min="40" max="40" width="7" style="81" customWidth="1"/>
    <col min="41" max="41" width="6.140625" style="81" customWidth="1"/>
    <col min="42" max="46" width="7.85546875" style="81" customWidth="1"/>
    <col min="47" max="47" width="6.140625" style="81" customWidth="1"/>
    <col min="48" max="48" width="6.140625" style="344" customWidth="1"/>
    <col min="49" max="49" width="6.140625" style="81" customWidth="1"/>
    <col min="50" max="51" width="8.28515625" style="81" customWidth="1"/>
    <col min="52" max="52" width="6.140625" style="81" customWidth="1"/>
    <col min="53" max="53" width="8.85546875" style="81" customWidth="1"/>
    <col min="54" max="54" width="6.140625" style="81" customWidth="1"/>
    <col min="55" max="55" width="8.42578125" style="81" customWidth="1"/>
    <col min="56" max="56" width="8" style="81" customWidth="1"/>
    <col min="57" max="58" width="6.140625" style="81" customWidth="1"/>
    <col min="59" max="59" width="7.42578125" style="81" customWidth="1"/>
    <col min="60" max="60" width="8.5703125" style="81" customWidth="1"/>
    <col min="61" max="67" width="6.140625" style="81" customWidth="1"/>
    <col min="68" max="68" width="7.5703125" style="344" customWidth="1"/>
    <col min="69" max="69" width="6.140625" style="81" customWidth="1"/>
    <col min="70" max="70" width="8.7109375" style="81" customWidth="1"/>
    <col min="71" max="71" width="6.28515625" style="81" customWidth="1"/>
    <col min="72" max="78" width="10.5703125" style="81" customWidth="1"/>
    <col min="79" max="80" width="12.42578125" style="81" customWidth="1"/>
    <col min="81" max="278" width="9.140625" style="3"/>
    <col min="279" max="279" width="9" style="3" bestFit="1" customWidth="1"/>
    <col min="280" max="280" width="9.85546875" style="3" bestFit="1" customWidth="1"/>
    <col min="281" max="281" width="9.140625" style="3" bestFit="1" customWidth="1"/>
    <col min="282" max="282" width="16" style="3" bestFit="1" customWidth="1"/>
    <col min="283" max="283" width="9" style="3" bestFit="1" customWidth="1"/>
    <col min="284" max="284" width="7.85546875" style="3" bestFit="1" customWidth="1"/>
    <col min="285" max="285" width="11.7109375" style="3" bestFit="1" customWidth="1"/>
    <col min="286" max="286" width="14.28515625" style="3" customWidth="1"/>
    <col min="287" max="287" width="11.7109375" style="3" bestFit="1" customWidth="1"/>
    <col min="288" max="288" width="14.140625" style="3" bestFit="1" customWidth="1"/>
    <col min="289" max="289" width="16.7109375" style="3" customWidth="1"/>
    <col min="290" max="290" width="16.5703125" style="3" customWidth="1"/>
    <col min="291" max="292" width="7.85546875" style="3" bestFit="1" customWidth="1"/>
    <col min="293" max="293" width="8" style="3" bestFit="1" customWidth="1"/>
    <col min="294" max="295" width="7.85546875" style="3" bestFit="1" customWidth="1"/>
    <col min="296" max="296" width="9.7109375" style="3" customWidth="1"/>
    <col min="297" max="297" width="12.85546875" style="3" customWidth="1"/>
    <col min="298" max="534" width="9.140625" style="3"/>
    <col min="535" max="535" width="9" style="3" bestFit="1" customWidth="1"/>
    <col min="536" max="536" width="9.85546875" style="3" bestFit="1" customWidth="1"/>
    <col min="537" max="537" width="9.140625" style="3" bestFit="1" customWidth="1"/>
    <col min="538" max="538" width="16" style="3" bestFit="1" customWidth="1"/>
    <col min="539" max="539" width="9" style="3" bestFit="1" customWidth="1"/>
    <col min="540" max="540" width="7.85546875" style="3" bestFit="1" customWidth="1"/>
    <col min="541" max="541" width="11.7109375" style="3" bestFit="1" customWidth="1"/>
    <col min="542" max="542" width="14.28515625" style="3" customWidth="1"/>
    <col min="543" max="543" width="11.7109375" style="3" bestFit="1" customWidth="1"/>
    <col min="544" max="544" width="14.140625" style="3" bestFit="1" customWidth="1"/>
    <col min="545" max="545" width="16.7109375" style="3" customWidth="1"/>
    <col min="546" max="546" width="16.5703125" style="3" customWidth="1"/>
    <col min="547" max="548" width="7.85546875" style="3" bestFit="1" customWidth="1"/>
    <col min="549" max="549" width="8" style="3" bestFit="1" customWidth="1"/>
    <col min="550" max="551" width="7.85546875" style="3" bestFit="1" customWidth="1"/>
    <col min="552" max="552" width="9.7109375" style="3" customWidth="1"/>
    <col min="553" max="553" width="12.85546875" style="3" customWidth="1"/>
    <col min="554" max="790" width="9.140625" style="3"/>
    <col min="791" max="791" width="9" style="3" bestFit="1" customWidth="1"/>
    <col min="792" max="792" width="9.85546875" style="3" bestFit="1" customWidth="1"/>
    <col min="793" max="793" width="9.140625" style="3" bestFit="1" customWidth="1"/>
    <col min="794" max="794" width="16" style="3" bestFit="1" customWidth="1"/>
    <col min="795" max="795" width="9" style="3" bestFit="1" customWidth="1"/>
    <col min="796" max="796" width="7.85546875" style="3" bestFit="1" customWidth="1"/>
    <col min="797" max="797" width="11.7109375" style="3" bestFit="1" customWidth="1"/>
    <col min="798" max="798" width="14.28515625" style="3" customWidth="1"/>
    <col min="799" max="799" width="11.7109375" style="3" bestFit="1" customWidth="1"/>
    <col min="800" max="800" width="14.140625" style="3" bestFit="1" customWidth="1"/>
    <col min="801" max="801" width="16.7109375" style="3" customWidth="1"/>
    <col min="802" max="802" width="16.5703125" style="3" customWidth="1"/>
    <col min="803" max="804" width="7.85546875" style="3" bestFit="1" customWidth="1"/>
    <col min="805" max="805" width="8" style="3" bestFit="1" customWidth="1"/>
    <col min="806" max="807" width="7.85546875" style="3" bestFit="1" customWidth="1"/>
    <col min="808" max="808" width="9.7109375" style="3" customWidth="1"/>
    <col min="809" max="809" width="12.85546875" style="3" customWidth="1"/>
    <col min="810" max="1046" width="9.140625" style="3"/>
    <col min="1047" max="1047" width="9" style="3" bestFit="1" customWidth="1"/>
    <col min="1048" max="1048" width="9.85546875" style="3" bestFit="1" customWidth="1"/>
    <col min="1049" max="1049" width="9.140625" style="3" bestFit="1" customWidth="1"/>
    <col min="1050" max="1050" width="16" style="3" bestFit="1" customWidth="1"/>
    <col min="1051" max="1051" width="9" style="3" bestFit="1" customWidth="1"/>
    <col min="1052" max="1052" width="7.85546875" style="3" bestFit="1" customWidth="1"/>
    <col min="1053" max="1053" width="11.7109375" style="3" bestFit="1" customWidth="1"/>
    <col min="1054" max="1054" width="14.28515625" style="3" customWidth="1"/>
    <col min="1055" max="1055" width="11.7109375" style="3" bestFit="1" customWidth="1"/>
    <col min="1056" max="1056" width="14.140625" style="3" bestFit="1" customWidth="1"/>
    <col min="1057" max="1057" width="16.7109375" style="3" customWidth="1"/>
    <col min="1058" max="1058" width="16.5703125" style="3" customWidth="1"/>
    <col min="1059" max="1060" width="7.85546875" style="3" bestFit="1" customWidth="1"/>
    <col min="1061" max="1061" width="8" style="3" bestFit="1" customWidth="1"/>
    <col min="1062" max="1063" width="7.85546875" style="3" bestFit="1" customWidth="1"/>
    <col min="1064" max="1064" width="9.7109375" style="3" customWidth="1"/>
    <col min="1065" max="1065" width="12.85546875" style="3" customWidth="1"/>
    <col min="1066" max="1302" width="9.140625" style="3"/>
    <col min="1303" max="1303" width="9" style="3" bestFit="1" customWidth="1"/>
    <col min="1304" max="1304" width="9.85546875" style="3" bestFit="1" customWidth="1"/>
    <col min="1305" max="1305" width="9.140625" style="3" bestFit="1" customWidth="1"/>
    <col min="1306" max="1306" width="16" style="3" bestFit="1" customWidth="1"/>
    <col min="1307" max="1307" width="9" style="3" bestFit="1" customWidth="1"/>
    <col min="1308" max="1308" width="7.85546875" style="3" bestFit="1" customWidth="1"/>
    <col min="1309" max="1309" width="11.7109375" style="3" bestFit="1" customWidth="1"/>
    <col min="1310" max="1310" width="14.28515625" style="3" customWidth="1"/>
    <col min="1311" max="1311" width="11.7109375" style="3" bestFit="1" customWidth="1"/>
    <col min="1312" max="1312" width="14.140625" style="3" bestFit="1" customWidth="1"/>
    <col min="1313" max="1313" width="16.7109375" style="3" customWidth="1"/>
    <col min="1314" max="1314" width="16.5703125" style="3" customWidth="1"/>
    <col min="1315" max="1316" width="7.85546875" style="3" bestFit="1" customWidth="1"/>
    <col min="1317" max="1317" width="8" style="3" bestFit="1" customWidth="1"/>
    <col min="1318" max="1319" width="7.85546875" style="3" bestFit="1" customWidth="1"/>
    <col min="1320" max="1320" width="9.7109375" style="3" customWidth="1"/>
    <col min="1321" max="1321" width="12.85546875" style="3" customWidth="1"/>
    <col min="1322" max="1558" width="9.140625" style="3"/>
    <col min="1559" max="1559" width="9" style="3" bestFit="1" customWidth="1"/>
    <col min="1560" max="1560" width="9.85546875" style="3" bestFit="1" customWidth="1"/>
    <col min="1561" max="1561" width="9.140625" style="3" bestFit="1" customWidth="1"/>
    <col min="1562" max="1562" width="16" style="3" bestFit="1" customWidth="1"/>
    <col min="1563" max="1563" width="9" style="3" bestFit="1" customWidth="1"/>
    <col min="1564" max="1564" width="7.85546875" style="3" bestFit="1" customWidth="1"/>
    <col min="1565" max="1565" width="11.7109375" style="3" bestFit="1" customWidth="1"/>
    <col min="1566" max="1566" width="14.28515625" style="3" customWidth="1"/>
    <col min="1567" max="1567" width="11.7109375" style="3" bestFit="1" customWidth="1"/>
    <col min="1568" max="1568" width="14.140625" style="3" bestFit="1" customWidth="1"/>
    <col min="1569" max="1569" width="16.7109375" style="3" customWidth="1"/>
    <col min="1570" max="1570" width="16.5703125" style="3" customWidth="1"/>
    <col min="1571" max="1572" width="7.85546875" style="3" bestFit="1" customWidth="1"/>
    <col min="1573" max="1573" width="8" style="3" bestFit="1" customWidth="1"/>
    <col min="1574" max="1575" width="7.85546875" style="3" bestFit="1" customWidth="1"/>
    <col min="1576" max="1576" width="9.7109375" style="3" customWidth="1"/>
    <col min="1577" max="1577" width="12.85546875" style="3" customWidth="1"/>
    <col min="1578" max="1814" width="9.140625" style="3"/>
    <col min="1815" max="1815" width="9" style="3" bestFit="1" customWidth="1"/>
    <col min="1816" max="1816" width="9.85546875" style="3" bestFit="1" customWidth="1"/>
    <col min="1817" max="1817" width="9.140625" style="3" bestFit="1" customWidth="1"/>
    <col min="1818" max="1818" width="16" style="3" bestFit="1" customWidth="1"/>
    <col min="1819" max="1819" width="9" style="3" bestFit="1" customWidth="1"/>
    <col min="1820" max="1820" width="7.85546875" style="3" bestFit="1" customWidth="1"/>
    <col min="1821" max="1821" width="11.7109375" style="3" bestFit="1" customWidth="1"/>
    <col min="1822" max="1822" width="14.28515625" style="3" customWidth="1"/>
    <col min="1823" max="1823" width="11.7109375" style="3" bestFit="1" customWidth="1"/>
    <col min="1824" max="1824" width="14.140625" style="3" bestFit="1" customWidth="1"/>
    <col min="1825" max="1825" width="16.7109375" style="3" customWidth="1"/>
    <col min="1826" max="1826" width="16.5703125" style="3" customWidth="1"/>
    <col min="1827" max="1828" width="7.85546875" style="3" bestFit="1" customWidth="1"/>
    <col min="1829" max="1829" width="8" style="3" bestFit="1" customWidth="1"/>
    <col min="1830" max="1831" width="7.85546875" style="3" bestFit="1" customWidth="1"/>
    <col min="1832" max="1832" width="9.7109375" style="3" customWidth="1"/>
    <col min="1833" max="1833" width="12.85546875" style="3" customWidth="1"/>
    <col min="1834" max="2070" width="9.140625" style="3"/>
    <col min="2071" max="2071" width="9" style="3" bestFit="1" customWidth="1"/>
    <col min="2072" max="2072" width="9.85546875" style="3" bestFit="1" customWidth="1"/>
    <col min="2073" max="2073" width="9.140625" style="3" bestFit="1" customWidth="1"/>
    <col min="2074" max="2074" width="16" style="3" bestFit="1" customWidth="1"/>
    <col min="2075" max="2075" width="9" style="3" bestFit="1" customWidth="1"/>
    <col min="2076" max="2076" width="7.85546875" style="3" bestFit="1" customWidth="1"/>
    <col min="2077" max="2077" width="11.7109375" style="3" bestFit="1" customWidth="1"/>
    <col min="2078" max="2078" width="14.28515625" style="3" customWidth="1"/>
    <col min="2079" max="2079" width="11.7109375" style="3" bestFit="1" customWidth="1"/>
    <col min="2080" max="2080" width="14.140625" style="3" bestFit="1" customWidth="1"/>
    <col min="2081" max="2081" width="16.7109375" style="3" customWidth="1"/>
    <col min="2082" max="2082" width="16.5703125" style="3" customWidth="1"/>
    <col min="2083" max="2084" width="7.85546875" style="3" bestFit="1" customWidth="1"/>
    <col min="2085" max="2085" width="8" style="3" bestFit="1" customWidth="1"/>
    <col min="2086" max="2087" width="7.85546875" style="3" bestFit="1" customWidth="1"/>
    <col min="2088" max="2088" width="9.7109375" style="3" customWidth="1"/>
    <col min="2089" max="2089" width="12.85546875" style="3" customWidth="1"/>
    <col min="2090" max="2326" width="9.140625" style="3"/>
    <col min="2327" max="2327" width="9" style="3" bestFit="1" customWidth="1"/>
    <col min="2328" max="2328" width="9.85546875" style="3" bestFit="1" customWidth="1"/>
    <col min="2329" max="2329" width="9.140625" style="3" bestFit="1" customWidth="1"/>
    <col min="2330" max="2330" width="16" style="3" bestFit="1" customWidth="1"/>
    <col min="2331" max="2331" width="9" style="3" bestFit="1" customWidth="1"/>
    <col min="2332" max="2332" width="7.85546875" style="3" bestFit="1" customWidth="1"/>
    <col min="2333" max="2333" width="11.7109375" style="3" bestFit="1" customWidth="1"/>
    <col min="2334" max="2334" width="14.28515625" style="3" customWidth="1"/>
    <col min="2335" max="2335" width="11.7109375" style="3" bestFit="1" customWidth="1"/>
    <col min="2336" max="2336" width="14.140625" style="3" bestFit="1" customWidth="1"/>
    <col min="2337" max="2337" width="16.7109375" style="3" customWidth="1"/>
    <col min="2338" max="2338" width="16.5703125" style="3" customWidth="1"/>
    <col min="2339" max="2340" width="7.85546875" style="3" bestFit="1" customWidth="1"/>
    <col min="2341" max="2341" width="8" style="3" bestFit="1" customWidth="1"/>
    <col min="2342" max="2343" width="7.85546875" style="3" bestFit="1" customWidth="1"/>
    <col min="2344" max="2344" width="9.7109375" style="3" customWidth="1"/>
    <col min="2345" max="2345" width="12.85546875" style="3" customWidth="1"/>
    <col min="2346" max="2582" width="9.140625" style="3"/>
    <col min="2583" max="2583" width="9" style="3" bestFit="1" customWidth="1"/>
    <col min="2584" max="2584" width="9.85546875" style="3" bestFit="1" customWidth="1"/>
    <col min="2585" max="2585" width="9.140625" style="3" bestFit="1" customWidth="1"/>
    <col min="2586" max="2586" width="16" style="3" bestFit="1" customWidth="1"/>
    <col min="2587" max="2587" width="9" style="3" bestFit="1" customWidth="1"/>
    <col min="2588" max="2588" width="7.85546875" style="3" bestFit="1" customWidth="1"/>
    <col min="2589" max="2589" width="11.7109375" style="3" bestFit="1" customWidth="1"/>
    <col min="2590" max="2590" width="14.28515625" style="3" customWidth="1"/>
    <col min="2591" max="2591" width="11.7109375" style="3" bestFit="1" customWidth="1"/>
    <col min="2592" max="2592" width="14.140625" style="3" bestFit="1" customWidth="1"/>
    <col min="2593" max="2593" width="16.7109375" style="3" customWidth="1"/>
    <col min="2594" max="2594" width="16.5703125" style="3" customWidth="1"/>
    <col min="2595" max="2596" width="7.85546875" style="3" bestFit="1" customWidth="1"/>
    <col min="2597" max="2597" width="8" style="3" bestFit="1" customWidth="1"/>
    <col min="2598" max="2599" width="7.85546875" style="3" bestFit="1" customWidth="1"/>
    <col min="2600" max="2600" width="9.7109375" style="3" customWidth="1"/>
    <col min="2601" max="2601" width="12.85546875" style="3" customWidth="1"/>
    <col min="2602" max="2838" width="9.140625" style="3"/>
    <col min="2839" max="2839" width="9" style="3" bestFit="1" customWidth="1"/>
    <col min="2840" max="2840" width="9.85546875" style="3" bestFit="1" customWidth="1"/>
    <col min="2841" max="2841" width="9.140625" style="3" bestFit="1" customWidth="1"/>
    <col min="2842" max="2842" width="16" style="3" bestFit="1" customWidth="1"/>
    <col min="2843" max="2843" width="9" style="3" bestFit="1" customWidth="1"/>
    <col min="2844" max="2844" width="7.85546875" style="3" bestFit="1" customWidth="1"/>
    <col min="2845" max="2845" width="11.7109375" style="3" bestFit="1" customWidth="1"/>
    <col min="2846" max="2846" width="14.28515625" style="3" customWidth="1"/>
    <col min="2847" max="2847" width="11.7109375" style="3" bestFit="1" customWidth="1"/>
    <col min="2848" max="2848" width="14.140625" style="3" bestFit="1" customWidth="1"/>
    <col min="2849" max="2849" width="16.7109375" style="3" customWidth="1"/>
    <col min="2850" max="2850" width="16.5703125" style="3" customWidth="1"/>
    <col min="2851" max="2852" width="7.85546875" style="3" bestFit="1" customWidth="1"/>
    <col min="2853" max="2853" width="8" style="3" bestFit="1" customWidth="1"/>
    <col min="2854" max="2855" width="7.85546875" style="3" bestFit="1" customWidth="1"/>
    <col min="2856" max="2856" width="9.7109375" style="3" customWidth="1"/>
    <col min="2857" max="2857" width="12.85546875" style="3" customWidth="1"/>
    <col min="2858" max="3094" width="9.140625" style="3"/>
    <col min="3095" max="3095" width="9" style="3" bestFit="1" customWidth="1"/>
    <col min="3096" max="3096" width="9.85546875" style="3" bestFit="1" customWidth="1"/>
    <col min="3097" max="3097" width="9.140625" style="3" bestFit="1" customWidth="1"/>
    <col min="3098" max="3098" width="16" style="3" bestFit="1" customWidth="1"/>
    <col min="3099" max="3099" width="9" style="3" bestFit="1" customWidth="1"/>
    <col min="3100" max="3100" width="7.85546875" style="3" bestFit="1" customWidth="1"/>
    <col min="3101" max="3101" width="11.7109375" style="3" bestFit="1" customWidth="1"/>
    <col min="3102" max="3102" width="14.28515625" style="3" customWidth="1"/>
    <col min="3103" max="3103" width="11.7109375" style="3" bestFit="1" customWidth="1"/>
    <col min="3104" max="3104" width="14.140625" style="3" bestFit="1" customWidth="1"/>
    <col min="3105" max="3105" width="16.7109375" style="3" customWidth="1"/>
    <col min="3106" max="3106" width="16.5703125" style="3" customWidth="1"/>
    <col min="3107" max="3108" width="7.85546875" style="3" bestFit="1" customWidth="1"/>
    <col min="3109" max="3109" width="8" style="3" bestFit="1" customWidth="1"/>
    <col min="3110" max="3111" width="7.85546875" style="3" bestFit="1" customWidth="1"/>
    <col min="3112" max="3112" width="9.7109375" style="3" customWidth="1"/>
    <col min="3113" max="3113" width="12.85546875" style="3" customWidth="1"/>
    <col min="3114" max="3350" width="9.140625" style="3"/>
    <col min="3351" max="3351" width="9" style="3" bestFit="1" customWidth="1"/>
    <col min="3352" max="3352" width="9.85546875" style="3" bestFit="1" customWidth="1"/>
    <col min="3353" max="3353" width="9.140625" style="3" bestFit="1" customWidth="1"/>
    <col min="3354" max="3354" width="16" style="3" bestFit="1" customWidth="1"/>
    <col min="3355" max="3355" width="9" style="3" bestFit="1" customWidth="1"/>
    <col min="3356" max="3356" width="7.85546875" style="3" bestFit="1" customWidth="1"/>
    <col min="3357" max="3357" width="11.7109375" style="3" bestFit="1" customWidth="1"/>
    <col min="3358" max="3358" width="14.28515625" style="3" customWidth="1"/>
    <col min="3359" max="3359" width="11.7109375" style="3" bestFit="1" customWidth="1"/>
    <col min="3360" max="3360" width="14.140625" style="3" bestFit="1" customWidth="1"/>
    <col min="3361" max="3361" width="16.7109375" style="3" customWidth="1"/>
    <col min="3362" max="3362" width="16.5703125" style="3" customWidth="1"/>
    <col min="3363" max="3364" width="7.85546875" style="3" bestFit="1" customWidth="1"/>
    <col min="3365" max="3365" width="8" style="3" bestFit="1" customWidth="1"/>
    <col min="3366" max="3367" width="7.85546875" style="3" bestFit="1" customWidth="1"/>
    <col min="3368" max="3368" width="9.7109375" style="3" customWidth="1"/>
    <col min="3369" max="3369" width="12.85546875" style="3" customWidth="1"/>
    <col min="3370" max="3606" width="9.140625" style="3"/>
    <col min="3607" max="3607" width="9" style="3" bestFit="1" customWidth="1"/>
    <col min="3608" max="3608" width="9.85546875" style="3" bestFit="1" customWidth="1"/>
    <col min="3609" max="3609" width="9.140625" style="3" bestFit="1" customWidth="1"/>
    <col min="3610" max="3610" width="16" style="3" bestFit="1" customWidth="1"/>
    <col min="3611" max="3611" width="9" style="3" bestFit="1" customWidth="1"/>
    <col min="3612" max="3612" width="7.85546875" style="3" bestFit="1" customWidth="1"/>
    <col min="3613" max="3613" width="11.7109375" style="3" bestFit="1" customWidth="1"/>
    <col min="3614" max="3614" width="14.28515625" style="3" customWidth="1"/>
    <col min="3615" max="3615" width="11.7109375" style="3" bestFit="1" customWidth="1"/>
    <col min="3616" max="3616" width="14.140625" style="3" bestFit="1" customWidth="1"/>
    <col min="3617" max="3617" width="16.7109375" style="3" customWidth="1"/>
    <col min="3618" max="3618" width="16.5703125" style="3" customWidth="1"/>
    <col min="3619" max="3620" width="7.85546875" style="3" bestFit="1" customWidth="1"/>
    <col min="3621" max="3621" width="8" style="3" bestFit="1" customWidth="1"/>
    <col min="3622" max="3623" width="7.85546875" style="3" bestFit="1" customWidth="1"/>
    <col min="3624" max="3624" width="9.7109375" style="3" customWidth="1"/>
    <col min="3625" max="3625" width="12.85546875" style="3" customWidth="1"/>
    <col min="3626" max="3862" width="9.140625" style="3"/>
    <col min="3863" max="3863" width="9" style="3" bestFit="1" customWidth="1"/>
    <col min="3864" max="3864" width="9.85546875" style="3" bestFit="1" customWidth="1"/>
    <col min="3865" max="3865" width="9.140625" style="3" bestFit="1" customWidth="1"/>
    <col min="3866" max="3866" width="16" style="3" bestFit="1" customWidth="1"/>
    <col min="3867" max="3867" width="9" style="3" bestFit="1" customWidth="1"/>
    <col min="3868" max="3868" width="7.85546875" style="3" bestFit="1" customWidth="1"/>
    <col min="3869" max="3869" width="11.7109375" style="3" bestFit="1" customWidth="1"/>
    <col min="3870" max="3870" width="14.28515625" style="3" customWidth="1"/>
    <col min="3871" max="3871" width="11.7109375" style="3" bestFit="1" customWidth="1"/>
    <col min="3872" max="3872" width="14.140625" style="3" bestFit="1" customWidth="1"/>
    <col min="3873" max="3873" width="16.7109375" style="3" customWidth="1"/>
    <col min="3874" max="3874" width="16.5703125" style="3" customWidth="1"/>
    <col min="3875" max="3876" width="7.85546875" style="3" bestFit="1" customWidth="1"/>
    <col min="3877" max="3877" width="8" style="3" bestFit="1" customWidth="1"/>
    <col min="3878" max="3879" width="7.85546875" style="3" bestFit="1" customWidth="1"/>
    <col min="3880" max="3880" width="9.7109375" style="3" customWidth="1"/>
    <col min="3881" max="3881" width="12.85546875" style="3" customWidth="1"/>
    <col min="3882" max="4118" width="9.140625" style="3"/>
    <col min="4119" max="4119" width="9" style="3" bestFit="1" customWidth="1"/>
    <col min="4120" max="4120" width="9.85546875" style="3" bestFit="1" customWidth="1"/>
    <col min="4121" max="4121" width="9.140625" style="3" bestFit="1" customWidth="1"/>
    <col min="4122" max="4122" width="16" style="3" bestFit="1" customWidth="1"/>
    <col min="4123" max="4123" width="9" style="3" bestFit="1" customWidth="1"/>
    <col min="4124" max="4124" width="7.85546875" style="3" bestFit="1" customWidth="1"/>
    <col min="4125" max="4125" width="11.7109375" style="3" bestFit="1" customWidth="1"/>
    <col min="4126" max="4126" width="14.28515625" style="3" customWidth="1"/>
    <col min="4127" max="4127" width="11.7109375" style="3" bestFit="1" customWidth="1"/>
    <col min="4128" max="4128" width="14.140625" style="3" bestFit="1" customWidth="1"/>
    <col min="4129" max="4129" width="16.7109375" style="3" customWidth="1"/>
    <col min="4130" max="4130" width="16.5703125" style="3" customWidth="1"/>
    <col min="4131" max="4132" width="7.85546875" style="3" bestFit="1" customWidth="1"/>
    <col min="4133" max="4133" width="8" style="3" bestFit="1" customWidth="1"/>
    <col min="4134" max="4135" width="7.85546875" style="3" bestFit="1" customWidth="1"/>
    <col min="4136" max="4136" width="9.7109375" style="3" customWidth="1"/>
    <col min="4137" max="4137" width="12.85546875" style="3" customWidth="1"/>
    <col min="4138" max="4374" width="9.140625" style="3"/>
    <col min="4375" max="4375" width="9" style="3" bestFit="1" customWidth="1"/>
    <col min="4376" max="4376" width="9.85546875" style="3" bestFit="1" customWidth="1"/>
    <col min="4377" max="4377" width="9.140625" style="3" bestFit="1" customWidth="1"/>
    <col min="4378" max="4378" width="16" style="3" bestFit="1" customWidth="1"/>
    <col min="4379" max="4379" width="9" style="3" bestFit="1" customWidth="1"/>
    <col min="4380" max="4380" width="7.85546875" style="3" bestFit="1" customWidth="1"/>
    <col min="4381" max="4381" width="11.7109375" style="3" bestFit="1" customWidth="1"/>
    <col min="4382" max="4382" width="14.28515625" style="3" customWidth="1"/>
    <col min="4383" max="4383" width="11.7109375" style="3" bestFit="1" customWidth="1"/>
    <col min="4384" max="4384" width="14.140625" style="3" bestFit="1" customWidth="1"/>
    <col min="4385" max="4385" width="16.7109375" style="3" customWidth="1"/>
    <col min="4386" max="4386" width="16.5703125" style="3" customWidth="1"/>
    <col min="4387" max="4388" width="7.85546875" style="3" bestFit="1" customWidth="1"/>
    <col min="4389" max="4389" width="8" style="3" bestFit="1" customWidth="1"/>
    <col min="4390" max="4391" width="7.85546875" style="3" bestFit="1" customWidth="1"/>
    <col min="4392" max="4392" width="9.7109375" style="3" customWidth="1"/>
    <col min="4393" max="4393" width="12.85546875" style="3" customWidth="1"/>
    <col min="4394" max="4630" width="9.140625" style="3"/>
    <col min="4631" max="4631" width="9" style="3" bestFit="1" customWidth="1"/>
    <col min="4632" max="4632" width="9.85546875" style="3" bestFit="1" customWidth="1"/>
    <col min="4633" max="4633" width="9.140625" style="3" bestFit="1" customWidth="1"/>
    <col min="4634" max="4634" width="16" style="3" bestFit="1" customWidth="1"/>
    <col min="4635" max="4635" width="9" style="3" bestFit="1" customWidth="1"/>
    <col min="4636" max="4636" width="7.85546875" style="3" bestFit="1" customWidth="1"/>
    <col min="4637" max="4637" width="11.7109375" style="3" bestFit="1" customWidth="1"/>
    <col min="4638" max="4638" width="14.28515625" style="3" customWidth="1"/>
    <col min="4639" max="4639" width="11.7109375" style="3" bestFit="1" customWidth="1"/>
    <col min="4640" max="4640" width="14.140625" style="3" bestFit="1" customWidth="1"/>
    <col min="4641" max="4641" width="16.7109375" style="3" customWidth="1"/>
    <col min="4642" max="4642" width="16.5703125" style="3" customWidth="1"/>
    <col min="4643" max="4644" width="7.85546875" style="3" bestFit="1" customWidth="1"/>
    <col min="4645" max="4645" width="8" style="3" bestFit="1" customWidth="1"/>
    <col min="4646" max="4647" width="7.85546875" style="3" bestFit="1" customWidth="1"/>
    <col min="4648" max="4648" width="9.7109375" style="3" customWidth="1"/>
    <col min="4649" max="4649" width="12.85546875" style="3" customWidth="1"/>
    <col min="4650" max="4886" width="9.140625" style="3"/>
    <col min="4887" max="4887" width="9" style="3" bestFit="1" customWidth="1"/>
    <col min="4888" max="4888" width="9.85546875" style="3" bestFit="1" customWidth="1"/>
    <col min="4889" max="4889" width="9.140625" style="3" bestFit="1" customWidth="1"/>
    <col min="4890" max="4890" width="16" style="3" bestFit="1" customWidth="1"/>
    <col min="4891" max="4891" width="9" style="3" bestFit="1" customWidth="1"/>
    <col min="4892" max="4892" width="7.85546875" style="3" bestFit="1" customWidth="1"/>
    <col min="4893" max="4893" width="11.7109375" style="3" bestFit="1" customWidth="1"/>
    <col min="4894" max="4894" width="14.28515625" style="3" customWidth="1"/>
    <col min="4895" max="4895" width="11.7109375" style="3" bestFit="1" customWidth="1"/>
    <col min="4896" max="4896" width="14.140625" style="3" bestFit="1" customWidth="1"/>
    <col min="4897" max="4897" width="16.7109375" style="3" customWidth="1"/>
    <col min="4898" max="4898" width="16.5703125" style="3" customWidth="1"/>
    <col min="4899" max="4900" width="7.85546875" style="3" bestFit="1" customWidth="1"/>
    <col min="4901" max="4901" width="8" style="3" bestFit="1" customWidth="1"/>
    <col min="4902" max="4903" width="7.85546875" style="3" bestFit="1" customWidth="1"/>
    <col min="4904" max="4904" width="9.7109375" style="3" customWidth="1"/>
    <col min="4905" max="4905" width="12.85546875" style="3" customWidth="1"/>
    <col min="4906" max="5142" width="9.140625" style="3"/>
    <col min="5143" max="5143" width="9" style="3" bestFit="1" customWidth="1"/>
    <col min="5144" max="5144" width="9.85546875" style="3" bestFit="1" customWidth="1"/>
    <col min="5145" max="5145" width="9.140625" style="3" bestFit="1" customWidth="1"/>
    <col min="5146" max="5146" width="16" style="3" bestFit="1" customWidth="1"/>
    <col min="5147" max="5147" width="9" style="3" bestFit="1" customWidth="1"/>
    <col min="5148" max="5148" width="7.85546875" style="3" bestFit="1" customWidth="1"/>
    <col min="5149" max="5149" width="11.7109375" style="3" bestFit="1" customWidth="1"/>
    <col min="5150" max="5150" width="14.28515625" style="3" customWidth="1"/>
    <col min="5151" max="5151" width="11.7109375" style="3" bestFit="1" customWidth="1"/>
    <col min="5152" max="5152" width="14.140625" style="3" bestFit="1" customWidth="1"/>
    <col min="5153" max="5153" width="16.7109375" style="3" customWidth="1"/>
    <col min="5154" max="5154" width="16.5703125" style="3" customWidth="1"/>
    <col min="5155" max="5156" width="7.85546875" style="3" bestFit="1" customWidth="1"/>
    <col min="5157" max="5157" width="8" style="3" bestFit="1" customWidth="1"/>
    <col min="5158" max="5159" width="7.85546875" style="3" bestFit="1" customWidth="1"/>
    <col min="5160" max="5160" width="9.7109375" style="3" customWidth="1"/>
    <col min="5161" max="5161" width="12.85546875" style="3" customWidth="1"/>
    <col min="5162" max="5398" width="9.140625" style="3"/>
    <col min="5399" max="5399" width="9" style="3" bestFit="1" customWidth="1"/>
    <col min="5400" max="5400" width="9.85546875" style="3" bestFit="1" customWidth="1"/>
    <col min="5401" max="5401" width="9.140625" style="3" bestFit="1" customWidth="1"/>
    <col min="5402" max="5402" width="16" style="3" bestFit="1" customWidth="1"/>
    <col min="5403" max="5403" width="9" style="3" bestFit="1" customWidth="1"/>
    <col min="5404" max="5404" width="7.85546875" style="3" bestFit="1" customWidth="1"/>
    <col min="5405" max="5405" width="11.7109375" style="3" bestFit="1" customWidth="1"/>
    <col min="5406" max="5406" width="14.28515625" style="3" customWidth="1"/>
    <col min="5407" max="5407" width="11.7109375" style="3" bestFit="1" customWidth="1"/>
    <col min="5408" max="5408" width="14.140625" style="3" bestFit="1" customWidth="1"/>
    <col min="5409" max="5409" width="16.7109375" style="3" customWidth="1"/>
    <col min="5410" max="5410" width="16.5703125" style="3" customWidth="1"/>
    <col min="5411" max="5412" width="7.85546875" style="3" bestFit="1" customWidth="1"/>
    <col min="5413" max="5413" width="8" style="3" bestFit="1" customWidth="1"/>
    <col min="5414" max="5415" width="7.85546875" style="3" bestFit="1" customWidth="1"/>
    <col min="5416" max="5416" width="9.7109375" style="3" customWidth="1"/>
    <col min="5417" max="5417" width="12.85546875" style="3" customWidth="1"/>
    <col min="5418" max="5654" width="9.140625" style="3"/>
    <col min="5655" max="5655" width="9" style="3" bestFit="1" customWidth="1"/>
    <col min="5656" max="5656" width="9.85546875" style="3" bestFit="1" customWidth="1"/>
    <col min="5657" max="5657" width="9.140625" style="3" bestFit="1" customWidth="1"/>
    <col min="5658" max="5658" width="16" style="3" bestFit="1" customWidth="1"/>
    <col min="5659" max="5659" width="9" style="3" bestFit="1" customWidth="1"/>
    <col min="5660" max="5660" width="7.85546875" style="3" bestFit="1" customWidth="1"/>
    <col min="5661" max="5661" width="11.7109375" style="3" bestFit="1" customWidth="1"/>
    <col min="5662" max="5662" width="14.28515625" style="3" customWidth="1"/>
    <col min="5663" max="5663" width="11.7109375" style="3" bestFit="1" customWidth="1"/>
    <col min="5664" max="5664" width="14.140625" style="3" bestFit="1" customWidth="1"/>
    <col min="5665" max="5665" width="16.7109375" style="3" customWidth="1"/>
    <col min="5666" max="5666" width="16.5703125" style="3" customWidth="1"/>
    <col min="5667" max="5668" width="7.85546875" style="3" bestFit="1" customWidth="1"/>
    <col min="5669" max="5669" width="8" style="3" bestFit="1" customWidth="1"/>
    <col min="5670" max="5671" width="7.85546875" style="3" bestFit="1" customWidth="1"/>
    <col min="5672" max="5672" width="9.7109375" style="3" customWidth="1"/>
    <col min="5673" max="5673" width="12.85546875" style="3" customWidth="1"/>
    <col min="5674" max="5910" width="9.140625" style="3"/>
    <col min="5911" max="5911" width="9" style="3" bestFit="1" customWidth="1"/>
    <col min="5912" max="5912" width="9.85546875" style="3" bestFit="1" customWidth="1"/>
    <col min="5913" max="5913" width="9.140625" style="3" bestFit="1" customWidth="1"/>
    <col min="5914" max="5914" width="16" style="3" bestFit="1" customWidth="1"/>
    <col min="5915" max="5915" width="9" style="3" bestFit="1" customWidth="1"/>
    <col min="5916" max="5916" width="7.85546875" style="3" bestFit="1" customWidth="1"/>
    <col min="5917" max="5917" width="11.7109375" style="3" bestFit="1" customWidth="1"/>
    <col min="5918" max="5918" width="14.28515625" style="3" customWidth="1"/>
    <col min="5919" max="5919" width="11.7109375" style="3" bestFit="1" customWidth="1"/>
    <col min="5920" max="5920" width="14.140625" style="3" bestFit="1" customWidth="1"/>
    <col min="5921" max="5921" width="16.7109375" style="3" customWidth="1"/>
    <col min="5922" max="5922" width="16.5703125" style="3" customWidth="1"/>
    <col min="5923" max="5924" width="7.85546875" style="3" bestFit="1" customWidth="1"/>
    <col min="5925" max="5925" width="8" style="3" bestFit="1" customWidth="1"/>
    <col min="5926" max="5927" width="7.85546875" style="3" bestFit="1" customWidth="1"/>
    <col min="5928" max="5928" width="9.7109375" style="3" customWidth="1"/>
    <col min="5929" max="5929" width="12.85546875" style="3" customWidth="1"/>
    <col min="5930" max="6166" width="9.140625" style="3"/>
    <col min="6167" max="6167" width="9" style="3" bestFit="1" customWidth="1"/>
    <col min="6168" max="6168" width="9.85546875" style="3" bestFit="1" customWidth="1"/>
    <col min="6169" max="6169" width="9.140625" style="3" bestFit="1" customWidth="1"/>
    <col min="6170" max="6170" width="16" style="3" bestFit="1" customWidth="1"/>
    <col min="6171" max="6171" width="9" style="3" bestFit="1" customWidth="1"/>
    <col min="6172" max="6172" width="7.85546875" style="3" bestFit="1" customWidth="1"/>
    <col min="6173" max="6173" width="11.7109375" style="3" bestFit="1" customWidth="1"/>
    <col min="6174" max="6174" width="14.28515625" style="3" customWidth="1"/>
    <col min="6175" max="6175" width="11.7109375" style="3" bestFit="1" customWidth="1"/>
    <col min="6176" max="6176" width="14.140625" style="3" bestFit="1" customWidth="1"/>
    <col min="6177" max="6177" width="16.7109375" style="3" customWidth="1"/>
    <col min="6178" max="6178" width="16.5703125" style="3" customWidth="1"/>
    <col min="6179" max="6180" width="7.85546875" style="3" bestFit="1" customWidth="1"/>
    <col min="6181" max="6181" width="8" style="3" bestFit="1" customWidth="1"/>
    <col min="6182" max="6183" width="7.85546875" style="3" bestFit="1" customWidth="1"/>
    <col min="6184" max="6184" width="9.7109375" style="3" customWidth="1"/>
    <col min="6185" max="6185" width="12.85546875" style="3" customWidth="1"/>
    <col min="6186" max="6422" width="9.140625" style="3"/>
    <col min="6423" max="6423" width="9" style="3" bestFit="1" customWidth="1"/>
    <col min="6424" max="6424" width="9.85546875" style="3" bestFit="1" customWidth="1"/>
    <col min="6425" max="6425" width="9.140625" style="3" bestFit="1" customWidth="1"/>
    <col min="6426" max="6426" width="16" style="3" bestFit="1" customWidth="1"/>
    <col min="6427" max="6427" width="9" style="3" bestFit="1" customWidth="1"/>
    <col min="6428" max="6428" width="7.85546875" style="3" bestFit="1" customWidth="1"/>
    <col min="6429" max="6429" width="11.7109375" style="3" bestFit="1" customWidth="1"/>
    <col min="6430" max="6430" width="14.28515625" style="3" customWidth="1"/>
    <col min="6431" max="6431" width="11.7109375" style="3" bestFit="1" customWidth="1"/>
    <col min="6432" max="6432" width="14.140625" style="3" bestFit="1" customWidth="1"/>
    <col min="6433" max="6433" width="16.7109375" style="3" customWidth="1"/>
    <col min="6434" max="6434" width="16.5703125" style="3" customWidth="1"/>
    <col min="6435" max="6436" width="7.85546875" style="3" bestFit="1" customWidth="1"/>
    <col min="6437" max="6437" width="8" style="3" bestFit="1" customWidth="1"/>
    <col min="6438" max="6439" width="7.85546875" style="3" bestFit="1" customWidth="1"/>
    <col min="6440" max="6440" width="9.7109375" style="3" customWidth="1"/>
    <col min="6441" max="6441" width="12.85546875" style="3" customWidth="1"/>
    <col min="6442" max="6678" width="9.140625" style="3"/>
    <col min="6679" max="6679" width="9" style="3" bestFit="1" customWidth="1"/>
    <col min="6680" max="6680" width="9.85546875" style="3" bestFit="1" customWidth="1"/>
    <col min="6681" max="6681" width="9.140625" style="3" bestFit="1" customWidth="1"/>
    <col min="6682" max="6682" width="16" style="3" bestFit="1" customWidth="1"/>
    <col min="6683" max="6683" width="9" style="3" bestFit="1" customWidth="1"/>
    <col min="6684" max="6684" width="7.85546875" style="3" bestFit="1" customWidth="1"/>
    <col min="6685" max="6685" width="11.7109375" style="3" bestFit="1" customWidth="1"/>
    <col min="6686" max="6686" width="14.28515625" style="3" customWidth="1"/>
    <col min="6687" max="6687" width="11.7109375" style="3" bestFit="1" customWidth="1"/>
    <col min="6688" max="6688" width="14.140625" style="3" bestFit="1" customWidth="1"/>
    <col min="6689" max="6689" width="16.7109375" style="3" customWidth="1"/>
    <col min="6690" max="6690" width="16.5703125" style="3" customWidth="1"/>
    <col min="6691" max="6692" width="7.85546875" style="3" bestFit="1" customWidth="1"/>
    <col min="6693" max="6693" width="8" style="3" bestFit="1" customWidth="1"/>
    <col min="6694" max="6695" width="7.85546875" style="3" bestFit="1" customWidth="1"/>
    <col min="6696" max="6696" width="9.7109375" style="3" customWidth="1"/>
    <col min="6697" max="6697" width="12.85546875" style="3" customWidth="1"/>
    <col min="6698" max="6934" width="9.140625" style="3"/>
    <col min="6935" max="6935" width="9" style="3" bestFit="1" customWidth="1"/>
    <col min="6936" max="6936" width="9.85546875" style="3" bestFit="1" customWidth="1"/>
    <col min="6937" max="6937" width="9.140625" style="3" bestFit="1" customWidth="1"/>
    <col min="6938" max="6938" width="16" style="3" bestFit="1" customWidth="1"/>
    <col min="6939" max="6939" width="9" style="3" bestFit="1" customWidth="1"/>
    <col min="6940" max="6940" width="7.85546875" style="3" bestFit="1" customWidth="1"/>
    <col min="6941" max="6941" width="11.7109375" style="3" bestFit="1" customWidth="1"/>
    <col min="6942" max="6942" width="14.28515625" style="3" customWidth="1"/>
    <col min="6943" max="6943" width="11.7109375" style="3" bestFit="1" customWidth="1"/>
    <col min="6944" max="6944" width="14.140625" style="3" bestFit="1" customWidth="1"/>
    <col min="6945" max="6945" width="16.7109375" style="3" customWidth="1"/>
    <col min="6946" max="6946" width="16.5703125" style="3" customWidth="1"/>
    <col min="6947" max="6948" width="7.85546875" style="3" bestFit="1" customWidth="1"/>
    <col min="6949" max="6949" width="8" style="3" bestFit="1" customWidth="1"/>
    <col min="6950" max="6951" width="7.85546875" style="3" bestFit="1" customWidth="1"/>
    <col min="6952" max="6952" width="9.7109375" style="3" customWidth="1"/>
    <col min="6953" max="6953" width="12.85546875" style="3" customWidth="1"/>
    <col min="6954" max="7190" width="9.140625" style="3"/>
    <col min="7191" max="7191" width="9" style="3" bestFit="1" customWidth="1"/>
    <col min="7192" max="7192" width="9.85546875" style="3" bestFit="1" customWidth="1"/>
    <col min="7193" max="7193" width="9.140625" style="3" bestFit="1" customWidth="1"/>
    <col min="7194" max="7194" width="16" style="3" bestFit="1" customWidth="1"/>
    <col min="7195" max="7195" width="9" style="3" bestFit="1" customWidth="1"/>
    <col min="7196" max="7196" width="7.85546875" style="3" bestFit="1" customWidth="1"/>
    <col min="7197" max="7197" width="11.7109375" style="3" bestFit="1" customWidth="1"/>
    <col min="7198" max="7198" width="14.28515625" style="3" customWidth="1"/>
    <col min="7199" max="7199" width="11.7109375" style="3" bestFit="1" customWidth="1"/>
    <col min="7200" max="7200" width="14.140625" style="3" bestFit="1" customWidth="1"/>
    <col min="7201" max="7201" width="16.7109375" style="3" customWidth="1"/>
    <col min="7202" max="7202" width="16.5703125" style="3" customWidth="1"/>
    <col min="7203" max="7204" width="7.85546875" style="3" bestFit="1" customWidth="1"/>
    <col min="7205" max="7205" width="8" style="3" bestFit="1" customWidth="1"/>
    <col min="7206" max="7207" width="7.85546875" style="3" bestFit="1" customWidth="1"/>
    <col min="7208" max="7208" width="9.7109375" style="3" customWidth="1"/>
    <col min="7209" max="7209" width="12.85546875" style="3" customWidth="1"/>
    <col min="7210" max="7446" width="9.140625" style="3"/>
    <col min="7447" max="7447" width="9" style="3" bestFit="1" customWidth="1"/>
    <col min="7448" max="7448" width="9.85546875" style="3" bestFit="1" customWidth="1"/>
    <col min="7449" max="7449" width="9.140625" style="3" bestFit="1" customWidth="1"/>
    <col min="7450" max="7450" width="16" style="3" bestFit="1" customWidth="1"/>
    <col min="7451" max="7451" width="9" style="3" bestFit="1" customWidth="1"/>
    <col min="7452" max="7452" width="7.85546875" style="3" bestFit="1" customWidth="1"/>
    <col min="7453" max="7453" width="11.7109375" style="3" bestFit="1" customWidth="1"/>
    <col min="7454" max="7454" width="14.28515625" style="3" customWidth="1"/>
    <col min="7455" max="7455" width="11.7109375" style="3" bestFit="1" customWidth="1"/>
    <col min="7456" max="7456" width="14.140625" style="3" bestFit="1" customWidth="1"/>
    <col min="7457" max="7457" width="16.7109375" style="3" customWidth="1"/>
    <col min="7458" max="7458" width="16.5703125" style="3" customWidth="1"/>
    <col min="7459" max="7460" width="7.85546875" style="3" bestFit="1" customWidth="1"/>
    <col min="7461" max="7461" width="8" style="3" bestFit="1" customWidth="1"/>
    <col min="7462" max="7463" width="7.85546875" style="3" bestFit="1" customWidth="1"/>
    <col min="7464" max="7464" width="9.7109375" style="3" customWidth="1"/>
    <col min="7465" max="7465" width="12.85546875" style="3" customWidth="1"/>
    <col min="7466" max="7702" width="9.140625" style="3"/>
    <col min="7703" max="7703" width="9" style="3" bestFit="1" customWidth="1"/>
    <col min="7704" max="7704" width="9.85546875" style="3" bestFit="1" customWidth="1"/>
    <col min="7705" max="7705" width="9.140625" style="3" bestFit="1" customWidth="1"/>
    <col min="7706" max="7706" width="16" style="3" bestFit="1" customWidth="1"/>
    <col min="7707" max="7707" width="9" style="3" bestFit="1" customWidth="1"/>
    <col min="7708" max="7708" width="7.85546875" style="3" bestFit="1" customWidth="1"/>
    <col min="7709" max="7709" width="11.7109375" style="3" bestFit="1" customWidth="1"/>
    <col min="7710" max="7710" width="14.28515625" style="3" customWidth="1"/>
    <col min="7711" max="7711" width="11.7109375" style="3" bestFit="1" customWidth="1"/>
    <col min="7712" max="7712" width="14.140625" style="3" bestFit="1" customWidth="1"/>
    <col min="7713" max="7713" width="16.7109375" style="3" customWidth="1"/>
    <col min="7714" max="7714" width="16.5703125" style="3" customWidth="1"/>
    <col min="7715" max="7716" width="7.85546875" style="3" bestFit="1" customWidth="1"/>
    <col min="7717" max="7717" width="8" style="3" bestFit="1" customWidth="1"/>
    <col min="7718" max="7719" width="7.85546875" style="3" bestFit="1" customWidth="1"/>
    <col min="7720" max="7720" width="9.7109375" style="3" customWidth="1"/>
    <col min="7721" max="7721" width="12.85546875" style="3" customWidth="1"/>
    <col min="7722" max="7958" width="9.140625" style="3"/>
    <col min="7959" max="7959" width="9" style="3" bestFit="1" customWidth="1"/>
    <col min="7960" max="7960" width="9.85546875" style="3" bestFit="1" customWidth="1"/>
    <col min="7961" max="7961" width="9.140625" style="3" bestFit="1" customWidth="1"/>
    <col min="7962" max="7962" width="16" style="3" bestFit="1" customWidth="1"/>
    <col min="7963" max="7963" width="9" style="3" bestFit="1" customWidth="1"/>
    <col min="7964" max="7964" width="7.85546875" style="3" bestFit="1" customWidth="1"/>
    <col min="7965" max="7965" width="11.7109375" style="3" bestFit="1" customWidth="1"/>
    <col min="7966" max="7966" width="14.28515625" style="3" customWidth="1"/>
    <col min="7967" max="7967" width="11.7109375" style="3" bestFit="1" customWidth="1"/>
    <col min="7968" max="7968" width="14.140625" style="3" bestFit="1" customWidth="1"/>
    <col min="7969" max="7969" width="16.7109375" style="3" customWidth="1"/>
    <col min="7970" max="7970" width="16.5703125" style="3" customWidth="1"/>
    <col min="7971" max="7972" width="7.85546875" style="3" bestFit="1" customWidth="1"/>
    <col min="7973" max="7973" width="8" style="3" bestFit="1" customWidth="1"/>
    <col min="7974" max="7975" width="7.85546875" style="3" bestFit="1" customWidth="1"/>
    <col min="7976" max="7976" width="9.7109375" style="3" customWidth="1"/>
    <col min="7977" max="7977" width="12.85546875" style="3" customWidth="1"/>
    <col min="7978" max="8214" width="9.140625" style="3"/>
    <col min="8215" max="8215" width="9" style="3" bestFit="1" customWidth="1"/>
    <col min="8216" max="8216" width="9.85546875" style="3" bestFit="1" customWidth="1"/>
    <col min="8217" max="8217" width="9.140625" style="3" bestFit="1" customWidth="1"/>
    <col min="8218" max="8218" width="16" style="3" bestFit="1" customWidth="1"/>
    <col min="8219" max="8219" width="9" style="3" bestFit="1" customWidth="1"/>
    <col min="8220" max="8220" width="7.85546875" style="3" bestFit="1" customWidth="1"/>
    <col min="8221" max="8221" width="11.7109375" style="3" bestFit="1" customWidth="1"/>
    <col min="8222" max="8222" width="14.28515625" style="3" customWidth="1"/>
    <col min="8223" max="8223" width="11.7109375" style="3" bestFit="1" customWidth="1"/>
    <col min="8224" max="8224" width="14.140625" style="3" bestFit="1" customWidth="1"/>
    <col min="8225" max="8225" width="16.7109375" style="3" customWidth="1"/>
    <col min="8226" max="8226" width="16.5703125" style="3" customWidth="1"/>
    <col min="8227" max="8228" width="7.85546875" style="3" bestFit="1" customWidth="1"/>
    <col min="8229" max="8229" width="8" style="3" bestFit="1" customWidth="1"/>
    <col min="8230" max="8231" width="7.85546875" style="3" bestFit="1" customWidth="1"/>
    <col min="8232" max="8232" width="9.7109375" style="3" customWidth="1"/>
    <col min="8233" max="8233" width="12.85546875" style="3" customWidth="1"/>
    <col min="8234" max="8470" width="9.140625" style="3"/>
    <col min="8471" max="8471" width="9" style="3" bestFit="1" customWidth="1"/>
    <col min="8472" max="8472" width="9.85546875" style="3" bestFit="1" customWidth="1"/>
    <col min="8473" max="8473" width="9.140625" style="3" bestFit="1" customWidth="1"/>
    <col min="8474" max="8474" width="16" style="3" bestFit="1" customWidth="1"/>
    <col min="8475" max="8475" width="9" style="3" bestFit="1" customWidth="1"/>
    <col min="8476" max="8476" width="7.85546875" style="3" bestFit="1" customWidth="1"/>
    <col min="8477" max="8477" width="11.7109375" style="3" bestFit="1" customWidth="1"/>
    <col min="8478" max="8478" width="14.28515625" style="3" customWidth="1"/>
    <col min="8479" max="8479" width="11.7109375" style="3" bestFit="1" customWidth="1"/>
    <col min="8480" max="8480" width="14.140625" style="3" bestFit="1" customWidth="1"/>
    <col min="8481" max="8481" width="16.7109375" style="3" customWidth="1"/>
    <col min="8482" max="8482" width="16.5703125" style="3" customWidth="1"/>
    <col min="8483" max="8484" width="7.85546875" style="3" bestFit="1" customWidth="1"/>
    <col min="8485" max="8485" width="8" style="3" bestFit="1" customWidth="1"/>
    <col min="8486" max="8487" width="7.85546875" style="3" bestFit="1" customWidth="1"/>
    <col min="8488" max="8488" width="9.7109375" style="3" customWidth="1"/>
    <col min="8489" max="8489" width="12.85546875" style="3" customWidth="1"/>
    <col min="8490" max="8726" width="9.140625" style="3"/>
    <col min="8727" max="8727" width="9" style="3" bestFit="1" customWidth="1"/>
    <col min="8728" max="8728" width="9.85546875" style="3" bestFit="1" customWidth="1"/>
    <col min="8729" max="8729" width="9.140625" style="3" bestFit="1" customWidth="1"/>
    <col min="8730" max="8730" width="16" style="3" bestFit="1" customWidth="1"/>
    <col min="8731" max="8731" width="9" style="3" bestFit="1" customWidth="1"/>
    <col min="8732" max="8732" width="7.85546875" style="3" bestFit="1" customWidth="1"/>
    <col min="8733" max="8733" width="11.7109375" style="3" bestFit="1" customWidth="1"/>
    <col min="8734" max="8734" width="14.28515625" style="3" customWidth="1"/>
    <col min="8735" max="8735" width="11.7109375" style="3" bestFit="1" customWidth="1"/>
    <col min="8736" max="8736" width="14.140625" style="3" bestFit="1" customWidth="1"/>
    <col min="8737" max="8737" width="16.7109375" style="3" customWidth="1"/>
    <col min="8738" max="8738" width="16.5703125" style="3" customWidth="1"/>
    <col min="8739" max="8740" width="7.85546875" style="3" bestFit="1" customWidth="1"/>
    <col min="8741" max="8741" width="8" style="3" bestFit="1" customWidth="1"/>
    <col min="8742" max="8743" width="7.85546875" style="3" bestFit="1" customWidth="1"/>
    <col min="8744" max="8744" width="9.7109375" style="3" customWidth="1"/>
    <col min="8745" max="8745" width="12.85546875" style="3" customWidth="1"/>
    <col min="8746" max="8982" width="9.140625" style="3"/>
    <col min="8983" max="8983" width="9" style="3" bestFit="1" customWidth="1"/>
    <col min="8984" max="8984" width="9.85546875" style="3" bestFit="1" customWidth="1"/>
    <col min="8985" max="8985" width="9.140625" style="3" bestFit="1" customWidth="1"/>
    <col min="8986" max="8986" width="16" style="3" bestFit="1" customWidth="1"/>
    <col min="8987" max="8987" width="9" style="3" bestFit="1" customWidth="1"/>
    <col min="8988" max="8988" width="7.85546875" style="3" bestFit="1" customWidth="1"/>
    <col min="8989" max="8989" width="11.7109375" style="3" bestFit="1" customWidth="1"/>
    <col min="8990" max="8990" width="14.28515625" style="3" customWidth="1"/>
    <col min="8991" max="8991" width="11.7109375" style="3" bestFit="1" customWidth="1"/>
    <col min="8992" max="8992" width="14.140625" style="3" bestFit="1" customWidth="1"/>
    <col min="8993" max="8993" width="16.7109375" style="3" customWidth="1"/>
    <col min="8994" max="8994" width="16.5703125" style="3" customWidth="1"/>
    <col min="8995" max="8996" width="7.85546875" style="3" bestFit="1" customWidth="1"/>
    <col min="8997" max="8997" width="8" style="3" bestFit="1" customWidth="1"/>
    <col min="8998" max="8999" width="7.85546875" style="3" bestFit="1" customWidth="1"/>
    <col min="9000" max="9000" width="9.7109375" style="3" customWidth="1"/>
    <col min="9001" max="9001" width="12.85546875" style="3" customWidth="1"/>
    <col min="9002" max="9238" width="9.140625" style="3"/>
    <col min="9239" max="9239" width="9" style="3" bestFit="1" customWidth="1"/>
    <col min="9240" max="9240" width="9.85546875" style="3" bestFit="1" customWidth="1"/>
    <col min="9241" max="9241" width="9.140625" style="3" bestFit="1" customWidth="1"/>
    <col min="9242" max="9242" width="16" style="3" bestFit="1" customWidth="1"/>
    <col min="9243" max="9243" width="9" style="3" bestFit="1" customWidth="1"/>
    <col min="9244" max="9244" width="7.85546875" style="3" bestFit="1" customWidth="1"/>
    <col min="9245" max="9245" width="11.7109375" style="3" bestFit="1" customWidth="1"/>
    <col min="9246" max="9246" width="14.28515625" style="3" customWidth="1"/>
    <col min="9247" max="9247" width="11.7109375" style="3" bestFit="1" customWidth="1"/>
    <col min="9248" max="9248" width="14.140625" style="3" bestFit="1" customWidth="1"/>
    <col min="9249" max="9249" width="16.7109375" style="3" customWidth="1"/>
    <col min="9250" max="9250" width="16.5703125" style="3" customWidth="1"/>
    <col min="9251" max="9252" width="7.85546875" style="3" bestFit="1" customWidth="1"/>
    <col min="9253" max="9253" width="8" style="3" bestFit="1" customWidth="1"/>
    <col min="9254" max="9255" width="7.85546875" style="3" bestFit="1" customWidth="1"/>
    <col min="9256" max="9256" width="9.7109375" style="3" customWidth="1"/>
    <col min="9257" max="9257" width="12.85546875" style="3" customWidth="1"/>
    <col min="9258" max="9494" width="9.140625" style="3"/>
    <col min="9495" max="9495" width="9" style="3" bestFit="1" customWidth="1"/>
    <col min="9496" max="9496" width="9.85546875" style="3" bestFit="1" customWidth="1"/>
    <col min="9497" max="9497" width="9.140625" style="3" bestFit="1" customWidth="1"/>
    <col min="9498" max="9498" width="16" style="3" bestFit="1" customWidth="1"/>
    <col min="9499" max="9499" width="9" style="3" bestFit="1" customWidth="1"/>
    <col min="9500" max="9500" width="7.85546875" style="3" bestFit="1" customWidth="1"/>
    <col min="9501" max="9501" width="11.7109375" style="3" bestFit="1" customWidth="1"/>
    <col min="9502" max="9502" width="14.28515625" style="3" customWidth="1"/>
    <col min="9503" max="9503" width="11.7109375" style="3" bestFit="1" customWidth="1"/>
    <col min="9504" max="9504" width="14.140625" style="3" bestFit="1" customWidth="1"/>
    <col min="9505" max="9505" width="16.7109375" style="3" customWidth="1"/>
    <col min="9506" max="9506" width="16.5703125" style="3" customWidth="1"/>
    <col min="9507" max="9508" width="7.85546875" style="3" bestFit="1" customWidth="1"/>
    <col min="9509" max="9509" width="8" style="3" bestFit="1" customWidth="1"/>
    <col min="9510" max="9511" width="7.85546875" style="3" bestFit="1" customWidth="1"/>
    <col min="9512" max="9512" width="9.7109375" style="3" customWidth="1"/>
    <col min="9513" max="9513" width="12.85546875" style="3" customWidth="1"/>
    <col min="9514" max="9750" width="9.140625" style="3"/>
    <col min="9751" max="9751" width="9" style="3" bestFit="1" customWidth="1"/>
    <col min="9752" max="9752" width="9.85546875" style="3" bestFit="1" customWidth="1"/>
    <col min="9753" max="9753" width="9.140625" style="3" bestFit="1" customWidth="1"/>
    <col min="9754" max="9754" width="16" style="3" bestFit="1" customWidth="1"/>
    <col min="9755" max="9755" width="9" style="3" bestFit="1" customWidth="1"/>
    <col min="9756" max="9756" width="7.85546875" style="3" bestFit="1" customWidth="1"/>
    <col min="9757" max="9757" width="11.7109375" style="3" bestFit="1" customWidth="1"/>
    <col min="9758" max="9758" width="14.28515625" style="3" customWidth="1"/>
    <col min="9759" max="9759" width="11.7109375" style="3" bestFit="1" customWidth="1"/>
    <col min="9760" max="9760" width="14.140625" style="3" bestFit="1" customWidth="1"/>
    <col min="9761" max="9761" width="16.7109375" style="3" customWidth="1"/>
    <col min="9762" max="9762" width="16.5703125" style="3" customWidth="1"/>
    <col min="9763" max="9764" width="7.85546875" style="3" bestFit="1" customWidth="1"/>
    <col min="9765" max="9765" width="8" style="3" bestFit="1" customWidth="1"/>
    <col min="9766" max="9767" width="7.85546875" style="3" bestFit="1" customWidth="1"/>
    <col min="9768" max="9768" width="9.7109375" style="3" customWidth="1"/>
    <col min="9769" max="9769" width="12.85546875" style="3" customWidth="1"/>
    <col min="9770" max="10006" width="9.140625" style="3"/>
    <col min="10007" max="10007" width="9" style="3" bestFit="1" customWidth="1"/>
    <col min="10008" max="10008" width="9.85546875" style="3" bestFit="1" customWidth="1"/>
    <col min="10009" max="10009" width="9.140625" style="3" bestFit="1" customWidth="1"/>
    <col min="10010" max="10010" width="16" style="3" bestFit="1" customWidth="1"/>
    <col min="10011" max="10011" width="9" style="3" bestFit="1" customWidth="1"/>
    <col min="10012" max="10012" width="7.85546875" style="3" bestFit="1" customWidth="1"/>
    <col min="10013" max="10013" width="11.7109375" style="3" bestFit="1" customWidth="1"/>
    <col min="10014" max="10014" width="14.28515625" style="3" customWidth="1"/>
    <col min="10015" max="10015" width="11.7109375" style="3" bestFit="1" customWidth="1"/>
    <col min="10016" max="10016" width="14.140625" style="3" bestFit="1" customWidth="1"/>
    <col min="10017" max="10017" width="16.7109375" style="3" customWidth="1"/>
    <col min="10018" max="10018" width="16.5703125" style="3" customWidth="1"/>
    <col min="10019" max="10020" width="7.85546875" style="3" bestFit="1" customWidth="1"/>
    <col min="10021" max="10021" width="8" style="3" bestFit="1" customWidth="1"/>
    <col min="10022" max="10023" width="7.85546875" style="3" bestFit="1" customWidth="1"/>
    <col min="10024" max="10024" width="9.7109375" style="3" customWidth="1"/>
    <col min="10025" max="10025" width="12.85546875" style="3" customWidth="1"/>
    <col min="10026" max="10262" width="9.140625" style="3"/>
    <col min="10263" max="10263" width="9" style="3" bestFit="1" customWidth="1"/>
    <col min="10264" max="10264" width="9.85546875" style="3" bestFit="1" customWidth="1"/>
    <col min="10265" max="10265" width="9.140625" style="3" bestFit="1" customWidth="1"/>
    <col min="10266" max="10266" width="16" style="3" bestFit="1" customWidth="1"/>
    <col min="10267" max="10267" width="9" style="3" bestFit="1" customWidth="1"/>
    <col min="10268" max="10268" width="7.85546875" style="3" bestFit="1" customWidth="1"/>
    <col min="10269" max="10269" width="11.7109375" style="3" bestFit="1" customWidth="1"/>
    <col min="10270" max="10270" width="14.28515625" style="3" customWidth="1"/>
    <col min="10271" max="10271" width="11.7109375" style="3" bestFit="1" customWidth="1"/>
    <col min="10272" max="10272" width="14.140625" style="3" bestFit="1" customWidth="1"/>
    <col min="10273" max="10273" width="16.7109375" style="3" customWidth="1"/>
    <col min="10274" max="10274" width="16.5703125" style="3" customWidth="1"/>
    <col min="10275" max="10276" width="7.85546875" style="3" bestFit="1" customWidth="1"/>
    <col min="10277" max="10277" width="8" style="3" bestFit="1" customWidth="1"/>
    <col min="10278" max="10279" width="7.85546875" style="3" bestFit="1" customWidth="1"/>
    <col min="10280" max="10280" width="9.7109375" style="3" customWidth="1"/>
    <col min="10281" max="10281" width="12.85546875" style="3" customWidth="1"/>
    <col min="10282" max="10518" width="9.140625" style="3"/>
    <col min="10519" max="10519" width="9" style="3" bestFit="1" customWidth="1"/>
    <col min="10520" max="10520" width="9.85546875" style="3" bestFit="1" customWidth="1"/>
    <col min="10521" max="10521" width="9.140625" style="3" bestFit="1" customWidth="1"/>
    <col min="10522" max="10522" width="16" style="3" bestFit="1" customWidth="1"/>
    <col min="10523" max="10523" width="9" style="3" bestFit="1" customWidth="1"/>
    <col min="10524" max="10524" width="7.85546875" style="3" bestFit="1" customWidth="1"/>
    <col min="10525" max="10525" width="11.7109375" style="3" bestFit="1" customWidth="1"/>
    <col min="10526" max="10526" width="14.28515625" style="3" customWidth="1"/>
    <col min="10527" max="10527" width="11.7109375" style="3" bestFit="1" customWidth="1"/>
    <col min="10528" max="10528" width="14.140625" style="3" bestFit="1" customWidth="1"/>
    <col min="10529" max="10529" width="16.7109375" style="3" customWidth="1"/>
    <col min="10530" max="10530" width="16.5703125" style="3" customWidth="1"/>
    <col min="10531" max="10532" width="7.85546875" style="3" bestFit="1" customWidth="1"/>
    <col min="10533" max="10533" width="8" style="3" bestFit="1" customWidth="1"/>
    <col min="10534" max="10535" width="7.85546875" style="3" bestFit="1" customWidth="1"/>
    <col min="10536" max="10536" width="9.7109375" style="3" customWidth="1"/>
    <col min="10537" max="10537" width="12.85546875" style="3" customWidth="1"/>
    <col min="10538" max="10774" width="9.140625" style="3"/>
    <col min="10775" max="10775" width="9" style="3" bestFit="1" customWidth="1"/>
    <col min="10776" max="10776" width="9.85546875" style="3" bestFit="1" customWidth="1"/>
    <col min="10777" max="10777" width="9.140625" style="3" bestFit="1" customWidth="1"/>
    <col min="10778" max="10778" width="16" style="3" bestFit="1" customWidth="1"/>
    <col min="10779" max="10779" width="9" style="3" bestFit="1" customWidth="1"/>
    <col min="10780" max="10780" width="7.85546875" style="3" bestFit="1" customWidth="1"/>
    <col min="10781" max="10781" width="11.7109375" style="3" bestFit="1" customWidth="1"/>
    <col min="10782" max="10782" width="14.28515625" style="3" customWidth="1"/>
    <col min="10783" max="10783" width="11.7109375" style="3" bestFit="1" customWidth="1"/>
    <col min="10784" max="10784" width="14.140625" style="3" bestFit="1" customWidth="1"/>
    <col min="10785" max="10785" width="16.7109375" style="3" customWidth="1"/>
    <col min="10786" max="10786" width="16.5703125" style="3" customWidth="1"/>
    <col min="10787" max="10788" width="7.85546875" style="3" bestFit="1" customWidth="1"/>
    <col min="10789" max="10789" width="8" style="3" bestFit="1" customWidth="1"/>
    <col min="10790" max="10791" width="7.85546875" style="3" bestFit="1" customWidth="1"/>
    <col min="10792" max="10792" width="9.7109375" style="3" customWidth="1"/>
    <col min="10793" max="10793" width="12.85546875" style="3" customWidth="1"/>
    <col min="10794" max="11030" width="9.140625" style="3"/>
    <col min="11031" max="11031" width="9" style="3" bestFit="1" customWidth="1"/>
    <col min="11032" max="11032" width="9.85546875" style="3" bestFit="1" customWidth="1"/>
    <col min="11033" max="11033" width="9.140625" style="3" bestFit="1" customWidth="1"/>
    <col min="11034" max="11034" width="16" style="3" bestFit="1" customWidth="1"/>
    <col min="11035" max="11035" width="9" style="3" bestFit="1" customWidth="1"/>
    <col min="11036" max="11036" width="7.85546875" style="3" bestFit="1" customWidth="1"/>
    <col min="11037" max="11037" width="11.7109375" style="3" bestFit="1" customWidth="1"/>
    <col min="11038" max="11038" width="14.28515625" style="3" customWidth="1"/>
    <col min="11039" max="11039" width="11.7109375" style="3" bestFit="1" customWidth="1"/>
    <col min="11040" max="11040" width="14.140625" style="3" bestFit="1" customWidth="1"/>
    <col min="11041" max="11041" width="16.7109375" style="3" customWidth="1"/>
    <col min="11042" max="11042" width="16.5703125" style="3" customWidth="1"/>
    <col min="11043" max="11044" width="7.85546875" style="3" bestFit="1" customWidth="1"/>
    <col min="11045" max="11045" width="8" style="3" bestFit="1" customWidth="1"/>
    <col min="11046" max="11047" width="7.85546875" style="3" bestFit="1" customWidth="1"/>
    <col min="11048" max="11048" width="9.7109375" style="3" customWidth="1"/>
    <col min="11049" max="11049" width="12.85546875" style="3" customWidth="1"/>
    <col min="11050" max="11286" width="9.140625" style="3"/>
    <col min="11287" max="11287" width="9" style="3" bestFit="1" customWidth="1"/>
    <col min="11288" max="11288" width="9.85546875" style="3" bestFit="1" customWidth="1"/>
    <col min="11289" max="11289" width="9.140625" style="3" bestFit="1" customWidth="1"/>
    <col min="11290" max="11290" width="16" style="3" bestFit="1" customWidth="1"/>
    <col min="11291" max="11291" width="9" style="3" bestFit="1" customWidth="1"/>
    <col min="11292" max="11292" width="7.85546875" style="3" bestFit="1" customWidth="1"/>
    <col min="11293" max="11293" width="11.7109375" style="3" bestFit="1" customWidth="1"/>
    <col min="11294" max="11294" width="14.28515625" style="3" customWidth="1"/>
    <col min="11295" max="11295" width="11.7109375" style="3" bestFit="1" customWidth="1"/>
    <col min="11296" max="11296" width="14.140625" style="3" bestFit="1" customWidth="1"/>
    <col min="11297" max="11297" width="16.7109375" style="3" customWidth="1"/>
    <col min="11298" max="11298" width="16.5703125" style="3" customWidth="1"/>
    <col min="11299" max="11300" width="7.85546875" style="3" bestFit="1" customWidth="1"/>
    <col min="11301" max="11301" width="8" style="3" bestFit="1" customWidth="1"/>
    <col min="11302" max="11303" width="7.85546875" style="3" bestFit="1" customWidth="1"/>
    <col min="11304" max="11304" width="9.7109375" style="3" customWidth="1"/>
    <col min="11305" max="11305" width="12.85546875" style="3" customWidth="1"/>
    <col min="11306" max="11542" width="9.140625" style="3"/>
    <col min="11543" max="11543" width="9" style="3" bestFit="1" customWidth="1"/>
    <col min="11544" max="11544" width="9.85546875" style="3" bestFit="1" customWidth="1"/>
    <col min="11545" max="11545" width="9.140625" style="3" bestFit="1" customWidth="1"/>
    <col min="11546" max="11546" width="16" style="3" bestFit="1" customWidth="1"/>
    <col min="11547" max="11547" width="9" style="3" bestFit="1" customWidth="1"/>
    <col min="11548" max="11548" width="7.85546875" style="3" bestFit="1" customWidth="1"/>
    <col min="11549" max="11549" width="11.7109375" style="3" bestFit="1" customWidth="1"/>
    <col min="11550" max="11550" width="14.28515625" style="3" customWidth="1"/>
    <col min="11551" max="11551" width="11.7109375" style="3" bestFit="1" customWidth="1"/>
    <col min="11552" max="11552" width="14.140625" style="3" bestFit="1" customWidth="1"/>
    <col min="11553" max="11553" width="16.7109375" style="3" customWidth="1"/>
    <col min="11554" max="11554" width="16.5703125" style="3" customWidth="1"/>
    <col min="11555" max="11556" width="7.85546875" style="3" bestFit="1" customWidth="1"/>
    <col min="11557" max="11557" width="8" style="3" bestFit="1" customWidth="1"/>
    <col min="11558" max="11559" width="7.85546875" style="3" bestFit="1" customWidth="1"/>
    <col min="11560" max="11560" width="9.7109375" style="3" customWidth="1"/>
    <col min="11561" max="11561" width="12.85546875" style="3" customWidth="1"/>
    <col min="11562" max="11798" width="9.140625" style="3"/>
    <col min="11799" max="11799" width="9" style="3" bestFit="1" customWidth="1"/>
    <col min="11800" max="11800" width="9.85546875" style="3" bestFit="1" customWidth="1"/>
    <col min="11801" max="11801" width="9.140625" style="3" bestFit="1" customWidth="1"/>
    <col min="11802" max="11802" width="16" style="3" bestFit="1" customWidth="1"/>
    <col min="11803" max="11803" width="9" style="3" bestFit="1" customWidth="1"/>
    <col min="11804" max="11804" width="7.85546875" style="3" bestFit="1" customWidth="1"/>
    <col min="11805" max="11805" width="11.7109375" style="3" bestFit="1" customWidth="1"/>
    <col min="11806" max="11806" width="14.28515625" style="3" customWidth="1"/>
    <col min="11807" max="11807" width="11.7109375" style="3" bestFit="1" customWidth="1"/>
    <col min="11808" max="11808" width="14.140625" style="3" bestFit="1" customWidth="1"/>
    <col min="11809" max="11809" width="16.7109375" style="3" customWidth="1"/>
    <col min="11810" max="11810" width="16.5703125" style="3" customWidth="1"/>
    <col min="11811" max="11812" width="7.85546875" style="3" bestFit="1" customWidth="1"/>
    <col min="11813" max="11813" width="8" style="3" bestFit="1" customWidth="1"/>
    <col min="11814" max="11815" width="7.85546875" style="3" bestFit="1" customWidth="1"/>
    <col min="11816" max="11816" width="9.7109375" style="3" customWidth="1"/>
    <col min="11817" max="11817" width="12.85546875" style="3" customWidth="1"/>
    <col min="11818" max="12054" width="9.140625" style="3"/>
    <col min="12055" max="12055" width="9" style="3" bestFit="1" customWidth="1"/>
    <col min="12056" max="12056" width="9.85546875" style="3" bestFit="1" customWidth="1"/>
    <col min="12057" max="12057" width="9.140625" style="3" bestFit="1" customWidth="1"/>
    <col min="12058" max="12058" width="16" style="3" bestFit="1" customWidth="1"/>
    <col min="12059" max="12059" width="9" style="3" bestFit="1" customWidth="1"/>
    <col min="12060" max="12060" width="7.85546875" style="3" bestFit="1" customWidth="1"/>
    <col min="12061" max="12061" width="11.7109375" style="3" bestFit="1" customWidth="1"/>
    <col min="12062" max="12062" width="14.28515625" style="3" customWidth="1"/>
    <col min="12063" max="12063" width="11.7109375" style="3" bestFit="1" customWidth="1"/>
    <col min="12064" max="12064" width="14.140625" style="3" bestFit="1" customWidth="1"/>
    <col min="12065" max="12065" width="16.7109375" style="3" customWidth="1"/>
    <col min="12066" max="12066" width="16.5703125" style="3" customWidth="1"/>
    <col min="12067" max="12068" width="7.85546875" style="3" bestFit="1" customWidth="1"/>
    <col min="12069" max="12069" width="8" style="3" bestFit="1" customWidth="1"/>
    <col min="12070" max="12071" width="7.85546875" style="3" bestFit="1" customWidth="1"/>
    <col min="12072" max="12072" width="9.7109375" style="3" customWidth="1"/>
    <col min="12073" max="12073" width="12.85546875" style="3" customWidth="1"/>
    <col min="12074" max="12310" width="9.140625" style="3"/>
    <col min="12311" max="12311" width="9" style="3" bestFit="1" customWidth="1"/>
    <col min="12312" max="12312" width="9.85546875" style="3" bestFit="1" customWidth="1"/>
    <col min="12313" max="12313" width="9.140625" style="3" bestFit="1" customWidth="1"/>
    <col min="12314" max="12314" width="16" style="3" bestFit="1" customWidth="1"/>
    <col min="12315" max="12315" width="9" style="3" bestFit="1" customWidth="1"/>
    <col min="12316" max="12316" width="7.85546875" style="3" bestFit="1" customWidth="1"/>
    <col min="12317" max="12317" width="11.7109375" style="3" bestFit="1" customWidth="1"/>
    <col min="12318" max="12318" width="14.28515625" style="3" customWidth="1"/>
    <col min="12319" max="12319" width="11.7109375" style="3" bestFit="1" customWidth="1"/>
    <col min="12320" max="12320" width="14.140625" style="3" bestFit="1" customWidth="1"/>
    <col min="12321" max="12321" width="16.7109375" style="3" customWidth="1"/>
    <col min="12322" max="12322" width="16.5703125" style="3" customWidth="1"/>
    <col min="12323" max="12324" width="7.85546875" style="3" bestFit="1" customWidth="1"/>
    <col min="12325" max="12325" width="8" style="3" bestFit="1" customWidth="1"/>
    <col min="12326" max="12327" width="7.85546875" style="3" bestFit="1" customWidth="1"/>
    <col min="12328" max="12328" width="9.7109375" style="3" customWidth="1"/>
    <col min="12329" max="12329" width="12.85546875" style="3" customWidth="1"/>
    <col min="12330" max="12566" width="9.140625" style="3"/>
    <col min="12567" max="12567" width="9" style="3" bestFit="1" customWidth="1"/>
    <col min="12568" max="12568" width="9.85546875" style="3" bestFit="1" customWidth="1"/>
    <col min="12569" max="12569" width="9.140625" style="3" bestFit="1" customWidth="1"/>
    <col min="12570" max="12570" width="16" style="3" bestFit="1" customWidth="1"/>
    <col min="12571" max="12571" width="9" style="3" bestFit="1" customWidth="1"/>
    <col min="12572" max="12572" width="7.85546875" style="3" bestFit="1" customWidth="1"/>
    <col min="12573" max="12573" width="11.7109375" style="3" bestFit="1" customWidth="1"/>
    <col min="12574" max="12574" width="14.28515625" style="3" customWidth="1"/>
    <col min="12575" max="12575" width="11.7109375" style="3" bestFit="1" customWidth="1"/>
    <col min="12576" max="12576" width="14.140625" style="3" bestFit="1" customWidth="1"/>
    <col min="12577" max="12577" width="16.7109375" style="3" customWidth="1"/>
    <col min="12578" max="12578" width="16.5703125" style="3" customWidth="1"/>
    <col min="12579" max="12580" width="7.85546875" style="3" bestFit="1" customWidth="1"/>
    <col min="12581" max="12581" width="8" style="3" bestFit="1" customWidth="1"/>
    <col min="12582" max="12583" width="7.85546875" style="3" bestFit="1" customWidth="1"/>
    <col min="12584" max="12584" width="9.7109375" style="3" customWidth="1"/>
    <col min="12585" max="12585" width="12.85546875" style="3" customWidth="1"/>
    <col min="12586" max="12822" width="9.140625" style="3"/>
    <col min="12823" max="12823" width="9" style="3" bestFit="1" customWidth="1"/>
    <col min="12824" max="12824" width="9.85546875" style="3" bestFit="1" customWidth="1"/>
    <col min="12825" max="12825" width="9.140625" style="3" bestFit="1" customWidth="1"/>
    <col min="12826" max="12826" width="16" style="3" bestFit="1" customWidth="1"/>
    <col min="12827" max="12827" width="9" style="3" bestFit="1" customWidth="1"/>
    <col min="12828" max="12828" width="7.85546875" style="3" bestFit="1" customWidth="1"/>
    <col min="12829" max="12829" width="11.7109375" style="3" bestFit="1" customWidth="1"/>
    <col min="12830" max="12830" width="14.28515625" style="3" customWidth="1"/>
    <col min="12831" max="12831" width="11.7109375" style="3" bestFit="1" customWidth="1"/>
    <col min="12832" max="12832" width="14.140625" style="3" bestFit="1" customWidth="1"/>
    <col min="12833" max="12833" width="16.7109375" style="3" customWidth="1"/>
    <col min="12834" max="12834" width="16.5703125" style="3" customWidth="1"/>
    <col min="12835" max="12836" width="7.85546875" style="3" bestFit="1" customWidth="1"/>
    <col min="12837" max="12837" width="8" style="3" bestFit="1" customWidth="1"/>
    <col min="12838" max="12839" width="7.85546875" style="3" bestFit="1" customWidth="1"/>
    <col min="12840" max="12840" width="9.7109375" style="3" customWidth="1"/>
    <col min="12841" max="12841" width="12.85546875" style="3" customWidth="1"/>
    <col min="12842" max="13078" width="9.140625" style="3"/>
    <col min="13079" max="13079" width="9" style="3" bestFit="1" customWidth="1"/>
    <col min="13080" max="13080" width="9.85546875" style="3" bestFit="1" customWidth="1"/>
    <col min="13081" max="13081" width="9.140625" style="3" bestFit="1" customWidth="1"/>
    <col min="13082" max="13082" width="16" style="3" bestFit="1" customWidth="1"/>
    <col min="13083" max="13083" width="9" style="3" bestFit="1" customWidth="1"/>
    <col min="13084" max="13084" width="7.85546875" style="3" bestFit="1" customWidth="1"/>
    <col min="13085" max="13085" width="11.7109375" style="3" bestFit="1" customWidth="1"/>
    <col min="13086" max="13086" width="14.28515625" style="3" customWidth="1"/>
    <col min="13087" max="13087" width="11.7109375" style="3" bestFit="1" customWidth="1"/>
    <col min="13088" max="13088" width="14.140625" style="3" bestFit="1" customWidth="1"/>
    <col min="13089" max="13089" width="16.7109375" style="3" customWidth="1"/>
    <col min="13090" max="13090" width="16.5703125" style="3" customWidth="1"/>
    <col min="13091" max="13092" width="7.85546875" style="3" bestFit="1" customWidth="1"/>
    <col min="13093" max="13093" width="8" style="3" bestFit="1" customWidth="1"/>
    <col min="13094" max="13095" width="7.85546875" style="3" bestFit="1" customWidth="1"/>
    <col min="13096" max="13096" width="9.7109375" style="3" customWidth="1"/>
    <col min="13097" max="13097" width="12.85546875" style="3" customWidth="1"/>
    <col min="13098" max="13334" width="9.140625" style="3"/>
    <col min="13335" max="13335" width="9" style="3" bestFit="1" customWidth="1"/>
    <col min="13336" max="13336" width="9.85546875" style="3" bestFit="1" customWidth="1"/>
    <col min="13337" max="13337" width="9.140625" style="3" bestFit="1" customWidth="1"/>
    <col min="13338" max="13338" width="16" style="3" bestFit="1" customWidth="1"/>
    <col min="13339" max="13339" width="9" style="3" bestFit="1" customWidth="1"/>
    <col min="13340" max="13340" width="7.85546875" style="3" bestFit="1" customWidth="1"/>
    <col min="13341" max="13341" width="11.7109375" style="3" bestFit="1" customWidth="1"/>
    <col min="13342" max="13342" width="14.28515625" style="3" customWidth="1"/>
    <col min="13343" max="13343" width="11.7109375" style="3" bestFit="1" customWidth="1"/>
    <col min="13344" max="13344" width="14.140625" style="3" bestFit="1" customWidth="1"/>
    <col min="13345" max="13345" width="16.7109375" style="3" customWidth="1"/>
    <col min="13346" max="13346" width="16.5703125" style="3" customWidth="1"/>
    <col min="13347" max="13348" width="7.85546875" style="3" bestFit="1" customWidth="1"/>
    <col min="13349" max="13349" width="8" style="3" bestFit="1" customWidth="1"/>
    <col min="13350" max="13351" width="7.85546875" style="3" bestFit="1" customWidth="1"/>
    <col min="13352" max="13352" width="9.7109375" style="3" customWidth="1"/>
    <col min="13353" max="13353" width="12.85546875" style="3" customWidth="1"/>
    <col min="13354" max="13590" width="9.140625" style="3"/>
    <col min="13591" max="13591" width="9" style="3" bestFit="1" customWidth="1"/>
    <col min="13592" max="13592" width="9.85546875" style="3" bestFit="1" customWidth="1"/>
    <col min="13593" max="13593" width="9.140625" style="3" bestFit="1" customWidth="1"/>
    <col min="13594" max="13594" width="16" style="3" bestFit="1" customWidth="1"/>
    <col min="13595" max="13595" width="9" style="3" bestFit="1" customWidth="1"/>
    <col min="13596" max="13596" width="7.85546875" style="3" bestFit="1" customWidth="1"/>
    <col min="13597" max="13597" width="11.7109375" style="3" bestFit="1" customWidth="1"/>
    <col min="13598" max="13598" width="14.28515625" style="3" customWidth="1"/>
    <col min="13599" max="13599" width="11.7109375" style="3" bestFit="1" customWidth="1"/>
    <col min="13600" max="13600" width="14.140625" style="3" bestFit="1" customWidth="1"/>
    <col min="13601" max="13601" width="16.7109375" style="3" customWidth="1"/>
    <col min="13602" max="13602" width="16.5703125" style="3" customWidth="1"/>
    <col min="13603" max="13604" width="7.85546875" style="3" bestFit="1" customWidth="1"/>
    <col min="13605" max="13605" width="8" style="3" bestFit="1" customWidth="1"/>
    <col min="13606" max="13607" width="7.85546875" style="3" bestFit="1" customWidth="1"/>
    <col min="13608" max="13608" width="9.7109375" style="3" customWidth="1"/>
    <col min="13609" max="13609" width="12.85546875" style="3" customWidth="1"/>
    <col min="13610" max="13846" width="9.140625" style="3"/>
    <col min="13847" max="13847" width="9" style="3" bestFit="1" customWidth="1"/>
    <col min="13848" max="13848" width="9.85546875" style="3" bestFit="1" customWidth="1"/>
    <col min="13849" max="13849" width="9.140625" style="3" bestFit="1" customWidth="1"/>
    <col min="13850" max="13850" width="16" style="3" bestFit="1" customWidth="1"/>
    <col min="13851" max="13851" width="9" style="3" bestFit="1" customWidth="1"/>
    <col min="13852" max="13852" width="7.85546875" style="3" bestFit="1" customWidth="1"/>
    <col min="13853" max="13853" width="11.7109375" style="3" bestFit="1" customWidth="1"/>
    <col min="13854" max="13854" width="14.28515625" style="3" customWidth="1"/>
    <col min="13855" max="13855" width="11.7109375" style="3" bestFit="1" customWidth="1"/>
    <col min="13856" max="13856" width="14.140625" style="3" bestFit="1" customWidth="1"/>
    <col min="13857" max="13857" width="16.7109375" style="3" customWidth="1"/>
    <col min="13858" max="13858" width="16.5703125" style="3" customWidth="1"/>
    <col min="13859" max="13860" width="7.85546875" style="3" bestFit="1" customWidth="1"/>
    <col min="13861" max="13861" width="8" style="3" bestFit="1" customWidth="1"/>
    <col min="13862" max="13863" width="7.85546875" style="3" bestFit="1" customWidth="1"/>
    <col min="13864" max="13864" width="9.7109375" style="3" customWidth="1"/>
    <col min="13865" max="13865" width="12.85546875" style="3" customWidth="1"/>
    <col min="13866" max="14102" width="9.140625" style="3"/>
    <col min="14103" max="14103" width="9" style="3" bestFit="1" customWidth="1"/>
    <col min="14104" max="14104" width="9.85546875" style="3" bestFit="1" customWidth="1"/>
    <col min="14105" max="14105" width="9.140625" style="3" bestFit="1" customWidth="1"/>
    <col min="14106" max="14106" width="16" style="3" bestFit="1" customWidth="1"/>
    <col min="14107" max="14107" width="9" style="3" bestFit="1" customWidth="1"/>
    <col min="14108" max="14108" width="7.85546875" style="3" bestFit="1" customWidth="1"/>
    <col min="14109" max="14109" width="11.7109375" style="3" bestFit="1" customWidth="1"/>
    <col min="14110" max="14110" width="14.28515625" style="3" customWidth="1"/>
    <col min="14111" max="14111" width="11.7109375" style="3" bestFit="1" customWidth="1"/>
    <col min="14112" max="14112" width="14.140625" style="3" bestFit="1" customWidth="1"/>
    <col min="14113" max="14113" width="16.7109375" style="3" customWidth="1"/>
    <col min="14114" max="14114" width="16.5703125" style="3" customWidth="1"/>
    <col min="14115" max="14116" width="7.85546875" style="3" bestFit="1" customWidth="1"/>
    <col min="14117" max="14117" width="8" style="3" bestFit="1" customWidth="1"/>
    <col min="14118" max="14119" width="7.85546875" style="3" bestFit="1" customWidth="1"/>
    <col min="14120" max="14120" width="9.7109375" style="3" customWidth="1"/>
    <col min="14121" max="14121" width="12.85546875" style="3" customWidth="1"/>
    <col min="14122" max="14358" width="9.140625" style="3"/>
    <col min="14359" max="14359" width="9" style="3" bestFit="1" customWidth="1"/>
    <col min="14360" max="14360" width="9.85546875" style="3" bestFit="1" customWidth="1"/>
    <col min="14361" max="14361" width="9.140625" style="3" bestFit="1" customWidth="1"/>
    <col min="14362" max="14362" width="16" style="3" bestFit="1" customWidth="1"/>
    <col min="14363" max="14363" width="9" style="3" bestFit="1" customWidth="1"/>
    <col min="14364" max="14364" width="7.85546875" style="3" bestFit="1" customWidth="1"/>
    <col min="14365" max="14365" width="11.7109375" style="3" bestFit="1" customWidth="1"/>
    <col min="14366" max="14366" width="14.28515625" style="3" customWidth="1"/>
    <col min="14367" max="14367" width="11.7109375" style="3" bestFit="1" customWidth="1"/>
    <col min="14368" max="14368" width="14.140625" style="3" bestFit="1" customWidth="1"/>
    <col min="14369" max="14369" width="16.7109375" style="3" customWidth="1"/>
    <col min="14370" max="14370" width="16.5703125" style="3" customWidth="1"/>
    <col min="14371" max="14372" width="7.85546875" style="3" bestFit="1" customWidth="1"/>
    <col min="14373" max="14373" width="8" style="3" bestFit="1" customWidth="1"/>
    <col min="14374" max="14375" width="7.85546875" style="3" bestFit="1" customWidth="1"/>
    <col min="14376" max="14376" width="9.7109375" style="3" customWidth="1"/>
    <col min="14377" max="14377" width="12.85546875" style="3" customWidth="1"/>
    <col min="14378" max="14614" width="9.140625" style="3"/>
    <col min="14615" max="14615" width="9" style="3" bestFit="1" customWidth="1"/>
    <col min="14616" max="14616" width="9.85546875" style="3" bestFit="1" customWidth="1"/>
    <col min="14617" max="14617" width="9.140625" style="3" bestFit="1" customWidth="1"/>
    <col min="14618" max="14618" width="16" style="3" bestFit="1" customWidth="1"/>
    <col min="14619" max="14619" width="9" style="3" bestFit="1" customWidth="1"/>
    <col min="14620" max="14620" width="7.85546875" style="3" bestFit="1" customWidth="1"/>
    <col min="14621" max="14621" width="11.7109375" style="3" bestFit="1" customWidth="1"/>
    <col min="14622" max="14622" width="14.28515625" style="3" customWidth="1"/>
    <col min="14623" max="14623" width="11.7109375" style="3" bestFit="1" customWidth="1"/>
    <col min="14624" max="14624" width="14.140625" style="3" bestFit="1" customWidth="1"/>
    <col min="14625" max="14625" width="16.7109375" style="3" customWidth="1"/>
    <col min="14626" max="14626" width="16.5703125" style="3" customWidth="1"/>
    <col min="14627" max="14628" width="7.85546875" style="3" bestFit="1" customWidth="1"/>
    <col min="14629" max="14629" width="8" style="3" bestFit="1" customWidth="1"/>
    <col min="14630" max="14631" width="7.85546875" style="3" bestFit="1" customWidth="1"/>
    <col min="14632" max="14632" width="9.7109375" style="3" customWidth="1"/>
    <col min="14633" max="14633" width="12.85546875" style="3" customWidth="1"/>
    <col min="14634" max="14870" width="9.140625" style="3"/>
    <col min="14871" max="14871" width="9" style="3" bestFit="1" customWidth="1"/>
    <col min="14872" max="14872" width="9.85546875" style="3" bestFit="1" customWidth="1"/>
    <col min="14873" max="14873" width="9.140625" style="3" bestFit="1" customWidth="1"/>
    <col min="14874" max="14874" width="16" style="3" bestFit="1" customWidth="1"/>
    <col min="14875" max="14875" width="9" style="3" bestFit="1" customWidth="1"/>
    <col min="14876" max="14876" width="7.85546875" style="3" bestFit="1" customWidth="1"/>
    <col min="14877" max="14877" width="11.7109375" style="3" bestFit="1" customWidth="1"/>
    <col min="14878" max="14878" width="14.28515625" style="3" customWidth="1"/>
    <col min="14879" max="14879" width="11.7109375" style="3" bestFit="1" customWidth="1"/>
    <col min="14880" max="14880" width="14.140625" style="3" bestFit="1" customWidth="1"/>
    <col min="14881" max="14881" width="16.7109375" style="3" customWidth="1"/>
    <col min="14882" max="14882" width="16.5703125" style="3" customWidth="1"/>
    <col min="14883" max="14884" width="7.85546875" style="3" bestFit="1" customWidth="1"/>
    <col min="14885" max="14885" width="8" style="3" bestFit="1" customWidth="1"/>
    <col min="14886" max="14887" width="7.85546875" style="3" bestFit="1" customWidth="1"/>
    <col min="14888" max="14888" width="9.7109375" style="3" customWidth="1"/>
    <col min="14889" max="14889" width="12.85546875" style="3" customWidth="1"/>
    <col min="14890" max="15126" width="9.140625" style="3"/>
    <col min="15127" max="15127" width="9" style="3" bestFit="1" customWidth="1"/>
    <col min="15128" max="15128" width="9.85546875" style="3" bestFit="1" customWidth="1"/>
    <col min="15129" max="15129" width="9.140625" style="3" bestFit="1" customWidth="1"/>
    <col min="15130" max="15130" width="16" style="3" bestFit="1" customWidth="1"/>
    <col min="15131" max="15131" width="9" style="3" bestFit="1" customWidth="1"/>
    <col min="15132" max="15132" width="7.85546875" style="3" bestFit="1" customWidth="1"/>
    <col min="15133" max="15133" width="11.7109375" style="3" bestFit="1" customWidth="1"/>
    <col min="15134" max="15134" width="14.28515625" style="3" customWidth="1"/>
    <col min="15135" max="15135" width="11.7109375" style="3" bestFit="1" customWidth="1"/>
    <col min="15136" max="15136" width="14.140625" style="3" bestFit="1" customWidth="1"/>
    <col min="15137" max="15137" width="16.7109375" style="3" customWidth="1"/>
    <col min="15138" max="15138" width="16.5703125" style="3" customWidth="1"/>
    <col min="15139" max="15140" width="7.85546875" style="3" bestFit="1" customWidth="1"/>
    <col min="15141" max="15141" width="8" style="3" bestFit="1" customWidth="1"/>
    <col min="15142" max="15143" width="7.85546875" style="3" bestFit="1" customWidth="1"/>
    <col min="15144" max="15144" width="9.7109375" style="3" customWidth="1"/>
    <col min="15145" max="15145" width="12.85546875" style="3" customWidth="1"/>
    <col min="15146" max="15382" width="9.140625" style="3"/>
    <col min="15383" max="15383" width="9" style="3" bestFit="1" customWidth="1"/>
    <col min="15384" max="15384" width="9.85546875" style="3" bestFit="1" customWidth="1"/>
    <col min="15385" max="15385" width="9.140625" style="3" bestFit="1" customWidth="1"/>
    <col min="15386" max="15386" width="16" style="3" bestFit="1" customWidth="1"/>
    <col min="15387" max="15387" width="9" style="3" bestFit="1" customWidth="1"/>
    <col min="15388" max="15388" width="7.85546875" style="3" bestFit="1" customWidth="1"/>
    <col min="15389" max="15389" width="11.7109375" style="3" bestFit="1" customWidth="1"/>
    <col min="15390" max="15390" width="14.28515625" style="3" customWidth="1"/>
    <col min="15391" max="15391" width="11.7109375" style="3" bestFit="1" customWidth="1"/>
    <col min="15392" max="15392" width="14.140625" style="3" bestFit="1" customWidth="1"/>
    <col min="15393" max="15393" width="16.7109375" style="3" customWidth="1"/>
    <col min="15394" max="15394" width="16.5703125" style="3" customWidth="1"/>
    <col min="15395" max="15396" width="7.85546875" style="3" bestFit="1" customWidth="1"/>
    <col min="15397" max="15397" width="8" style="3" bestFit="1" customWidth="1"/>
    <col min="15398" max="15399" width="7.85546875" style="3" bestFit="1" customWidth="1"/>
    <col min="15400" max="15400" width="9.7109375" style="3" customWidth="1"/>
    <col min="15401" max="15401" width="12.85546875" style="3" customWidth="1"/>
    <col min="15402" max="15638" width="9.140625" style="3"/>
    <col min="15639" max="15639" width="9" style="3" bestFit="1" customWidth="1"/>
    <col min="15640" max="15640" width="9.85546875" style="3" bestFit="1" customWidth="1"/>
    <col min="15641" max="15641" width="9.140625" style="3" bestFit="1" customWidth="1"/>
    <col min="15642" max="15642" width="16" style="3" bestFit="1" customWidth="1"/>
    <col min="15643" max="15643" width="9" style="3" bestFit="1" customWidth="1"/>
    <col min="15644" max="15644" width="7.85546875" style="3" bestFit="1" customWidth="1"/>
    <col min="15645" max="15645" width="11.7109375" style="3" bestFit="1" customWidth="1"/>
    <col min="15646" max="15646" width="14.28515625" style="3" customWidth="1"/>
    <col min="15647" max="15647" width="11.7109375" style="3" bestFit="1" customWidth="1"/>
    <col min="15648" max="15648" width="14.140625" style="3" bestFit="1" customWidth="1"/>
    <col min="15649" max="15649" width="16.7109375" style="3" customWidth="1"/>
    <col min="15650" max="15650" width="16.5703125" style="3" customWidth="1"/>
    <col min="15651" max="15652" width="7.85546875" style="3" bestFit="1" customWidth="1"/>
    <col min="15653" max="15653" width="8" style="3" bestFit="1" customWidth="1"/>
    <col min="15654" max="15655" width="7.85546875" style="3" bestFit="1" customWidth="1"/>
    <col min="15656" max="15656" width="9.7109375" style="3" customWidth="1"/>
    <col min="15657" max="15657" width="12.85546875" style="3" customWidth="1"/>
    <col min="15658" max="15894" width="9.140625" style="3"/>
    <col min="15895" max="15895" width="9" style="3" bestFit="1" customWidth="1"/>
    <col min="15896" max="15896" width="9.85546875" style="3" bestFit="1" customWidth="1"/>
    <col min="15897" max="15897" width="9.140625" style="3" bestFit="1" customWidth="1"/>
    <col min="15898" max="15898" width="16" style="3" bestFit="1" customWidth="1"/>
    <col min="15899" max="15899" width="9" style="3" bestFit="1" customWidth="1"/>
    <col min="15900" max="15900" width="7.85546875" style="3" bestFit="1" customWidth="1"/>
    <col min="15901" max="15901" width="11.7109375" style="3" bestFit="1" customWidth="1"/>
    <col min="15902" max="15902" width="14.28515625" style="3" customWidth="1"/>
    <col min="15903" max="15903" width="11.7109375" style="3" bestFit="1" customWidth="1"/>
    <col min="15904" max="15904" width="14.140625" style="3" bestFit="1" customWidth="1"/>
    <col min="15905" max="15905" width="16.7109375" style="3" customWidth="1"/>
    <col min="15906" max="15906" width="16.5703125" style="3" customWidth="1"/>
    <col min="15907" max="15908" width="7.85546875" style="3" bestFit="1" customWidth="1"/>
    <col min="15909" max="15909" width="8" style="3" bestFit="1" customWidth="1"/>
    <col min="15910" max="15911" width="7.85546875" style="3" bestFit="1" customWidth="1"/>
    <col min="15912" max="15912" width="9.7109375" style="3" customWidth="1"/>
    <col min="15913" max="15913" width="12.85546875" style="3" customWidth="1"/>
    <col min="15914" max="16150" width="9.140625" style="3"/>
    <col min="16151" max="16151" width="9" style="3" bestFit="1" customWidth="1"/>
    <col min="16152" max="16152" width="9.85546875" style="3" bestFit="1" customWidth="1"/>
    <col min="16153" max="16153" width="9.140625" style="3" bestFit="1" customWidth="1"/>
    <col min="16154" max="16154" width="16" style="3" bestFit="1" customWidth="1"/>
    <col min="16155" max="16155" width="9" style="3" bestFit="1" customWidth="1"/>
    <col min="16156" max="16156" width="7.85546875" style="3" bestFit="1" customWidth="1"/>
    <col min="16157" max="16157" width="11.7109375" style="3" bestFit="1" customWidth="1"/>
    <col min="16158" max="16158" width="14.28515625" style="3" customWidth="1"/>
    <col min="16159" max="16159" width="11.7109375" style="3" bestFit="1" customWidth="1"/>
    <col min="16160" max="16160" width="14.140625" style="3" bestFit="1" customWidth="1"/>
    <col min="16161" max="16161" width="16.7109375" style="3" customWidth="1"/>
    <col min="16162" max="16162" width="16.5703125" style="3" customWidth="1"/>
    <col min="16163" max="16164" width="7.85546875" style="3" bestFit="1" customWidth="1"/>
    <col min="16165" max="16165" width="8" style="3" bestFit="1" customWidth="1"/>
    <col min="16166" max="16167" width="7.85546875" style="3" bestFit="1" customWidth="1"/>
    <col min="16168" max="16168" width="9.7109375" style="3" customWidth="1"/>
    <col min="16169" max="16169" width="12.85546875" style="3" customWidth="1"/>
    <col min="16170" max="16384" width="9.140625" style="3"/>
  </cols>
  <sheetData>
    <row r="1" spans="1:81" s="6" customFormat="1" ht="15.75" customHeight="1">
      <c r="A1" s="583" t="s">
        <v>1</v>
      </c>
      <c r="B1" s="765" t="s">
        <v>0</v>
      </c>
      <c r="C1" s="768" t="s">
        <v>92</v>
      </c>
      <c r="D1" s="769"/>
      <c r="E1" s="756" t="s">
        <v>93</v>
      </c>
      <c r="F1" s="756"/>
      <c r="G1" s="756"/>
      <c r="H1" s="757" t="s">
        <v>166</v>
      </c>
      <c r="I1" s="757"/>
      <c r="J1" s="756" t="s">
        <v>170</v>
      </c>
      <c r="K1" s="756"/>
      <c r="L1" s="756"/>
      <c r="M1" s="756"/>
      <c r="N1" s="756"/>
      <c r="O1" s="756"/>
      <c r="P1" s="756"/>
      <c r="Q1" s="756"/>
      <c r="R1" s="756"/>
      <c r="S1" s="756"/>
      <c r="T1" s="756"/>
      <c r="U1" s="756"/>
      <c r="V1" s="756"/>
      <c r="W1" s="756"/>
      <c r="X1" s="756"/>
      <c r="Y1" s="756"/>
      <c r="Z1" s="756"/>
      <c r="AA1" s="756"/>
      <c r="AB1" s="756"/>
      <c r="AC1" s="756"/>
      <c r="AD1" s="756"/>
      <c r="AE1" s="756"/>
      <c r="AF1" s="756"/>
      <c r="AG1" s="756"/>
      <c r="AH1" s="756"/>
      <c r="AI1" s="756"/>
      <c r="AJ1" s="767" t="s">
        <v>171</v>
      </c>
      <c r="AK1" s="767"/>
      <c r="AL1" s="767"/>
      <c r="AM1" s="767"/>
      <c r="AN1" s="767"/>
      <c r="AO1" s="767"/>
      <c r="AP1" s="767"/>
      <c r="AQ1" s="767"/>
      <c r="AR1" s="767"/>
      <c r="AS1" s="767"/>
      <c r="AT1" s="767"/>
      <c r="AU1" s="767"/>
      <c r="AV1" s="767"/>
      <c r="AW1" s="767"/>
      <c r="AX1" s="767"/>
      <c r="AY1" s="758" t="s">
        <v>187</v>
      </c>
      <c r="AZ1" s="759"/>
      <c r="BA1" s="759"/>
      <c r="BB1" s="759"/>
      <c r="BC1" s="759"/>
      <c r="BD1" s="760"/>
      <c r="BE1" s="761" t="s">
        <v>191</v>
      </c>
      <c r="BF1" s="762"/>
      <c r="BG1" s="762"/>
      <c r="BH1" s="763"/>
      <c r="BI1" s="764" t="s">
        <v>179</v>
      </c>
      <c r="BJ1" s="764"/>
      <c r="BK1" s="764"/>
      <c r="BL1" s="764"/>
      <c r="BM1" s="764"/>
      <c r="BN1" s="764"/>
      <c r="BO1" s="764"/>
      <c r="BP1" s="764"/>
      <c r="BQ1" s="764"/>
      <c r="BR1" s="764"/>
      <c r="BS1" s="764"/>
      <c r="BT1" s="764"/>
      <c r="BU1" s="770" t="s">
        <v>491</v>
      </c>
      <c r="BV1" s="771"/>
      <c r="BW1" s="771"/>
      <c r="BX1" s="771"/>
      <c r="BY1" s="771"/>
      <c r="BZ1" s="772"/>
      <c r="CA1" s="755" t="s">
        <v>286</v>
      </c>
      <c r="CB1" s="755"/>
      <c r="CC1" s="755"/>
    </row>
    <row r="2" spans="1:81" ht="23.25" thickBot="1">
      <c r="A2" s="584"/>
      <c r="B2" s="766"/>
      <c r="C2" s="152"/>
      <c r="D2" s="171" t="s">
        <v>90</v>
      </c>
      <c r="E2" s="134"/>
      <c r="F2" s="172" t="s">
        <v>90</v>
      </c>
      <c r="G2" s="133" t="s">
        <v>165</v>
      </c>
      <c r="H2" s="134"/>
      <c r="I2" s="199" t="s">
        <v>90</v>
      </c>
      <c r="J2" s="134" t="s">
        <v>238</v>
      </c>
      <c r="K2" s="134" t="s">
        <v>239</v>
      </c>
      <c r="L2" s="134" t="s">
        <v>240</v>
      </c>
      <c r="M2" s="134" t="s">
        <v>241</v>
      </c>
      <c r="N2" s="134" t="s">
        <v>242</v>
      </c>
      <c r="O2" s="134" t="s">
        <v>462</v>
      </c>
      <c r="P2" s="134" t="s">
        <v>478</v>
      </c>
      <c r="Q2" s="134" t="s">
        <v>482</v>
      </c>
      <c r="R2" s="134" t="s">
        <v>532</v>
      </c>
      <c r="S2" s="134" t="s">
        <v>243</v>
      </c>
      <c r="T2" s="134" t="s">
        <v>427</v>
      </c>
      <c r="U2" s="134" t="s">
        <v>428</v>
      </c>
      <c r="V2" s="134" t="s">
        <v>456</v>
      </c>
      <c r="W2" s="134" t="s">
        <v>534</v>
      </c>
      <c r="X2" s="134" t="s">
        <v>464</v>
      </c>
      <c r="Y2" s="134" t="s">
        <v>535</v>
      </c>
      <c r="Z2" s="134" t="s">
        <v>244</v>
      </c>
      <c r="AA2" s="134" t="s">
        <v>245</v>
      </c>
      <c r="AB2" s="134" t="s">
        <v>246</v>
      </c>
      <c r="AC2" s="134" t="s">
        <v>280</v>
      </c>
      <c r="AD2" s="134" t="s">
        <v>278</v>
      </c>
      <c r="AE2" s="134" t="s">
        <v>279</v>
      </c>
      <c r="AF2" s="134"/>
      <c r="AG2" s="134" t="s">
        <v>522</v>
      </c>
      <c r="AH2" s="134" t="s">
        <v>47</v>
      </c>
      <c r="AI2" s="132" t="s">
        <v>29</v>
      </c>
      <c r="AJ2" s="134" t="s">
        <v>172</v>
      </c>
      <c r="AK2" s="134" t="s">
        <v>173</v>
      </c>
      <c r="AL2" s="134" t="s">
        <v>174</v>
      </c>
      <c r="AM2" s="134" t="s">
        <v>176</v>
      </c>
      <c r="AN2" s="134" t="s">
        <v>177</v>
      </c>
      <c r="AO2" s="134" t="s">
        <v>178</v>
      </c>
      <c r="AP2" s="134" t="s">
        <v>266</v>
      </c>
      <c r="AQ2" s="134" t="s">
        <v>267</v>
      </c>
      <c r="AR2" s="134" t="s">
        <v>268</v>
      </c>
      <c r="AS2" s="134" t="s">
        <v>485</v>
      </c>
      <c r="AT2" s="134" t="s">
        <v>458</v>
      </c>
      <c r="AU2" s="134" t="s">
        <v>459</v>
      </c>
      <c r="AV2" s="134"/>
      <c r="AW2" s="134"/>
      <c r="AX2" s="137" t="s">
        <v>47</v>
      </c>
      <c r="AY2" s="134" t="s">
        <v>184</v>
      </c>
      <c r="AZ2" s="134" t="s">
        <v>185</v>
      </c>
      <c r="BA2" s="134" t="s">
        <v>188</v>
      </c>
      <c r="BB2" s="134" t="s">
        <v>186</v>
      </c>
      <c r="BC2" s="134" t="s">
        <v>190</v>
      </c>
      <c r="BD2" s="132" t="s">
        <v>47</v>
      </c>
      <c r="BE2" s="134" t="s">
        <v>195</v>
      </c>
      <c r="BF2" s="134" t="s">
        <v>196</v>
      </c>
      <c r="BG2" s="134" t="s">
        <v>197</v>
      </c>
      <c r="BH2" s="135" t="s">
        <v>47</v>
      </c>
      <c r="BI2" s="134" t="s">
        <v>206</v>
      </c>
      <c r="BJ2" s="134" t="s">
        <v>207</v>
      </c>
      <c r="BK2" s="134" t="s">
        <v>210</v>
      </c>
      <c r="BL2" s="134" t="s">
        <v>215</v>
      </c>
      <c r="BM2" s="134" t="s">
        <v>216</v>
      </c>
      <c r="BN2" s="134" t="s">
        <v>217</v>
      </c>
      <c r="BO2" s="134" t="s">
        <v>281</v>
      </c>
      <c r="BP2" s="134" t="s">
        <v>282</v>
      </c>
      <c r="BQ2" s="134" t="s">
        <v>445</v>
      </c>
      <c r="BR2" s="134" t="s">
        <v>446</v>
      </c>
      <c r="BS2" s="134"/>
      <c r="BT2" s="132" t="s">
        <v>47</v>
      </c>
      <c r="BU2" s="134"/>
      <c r="BV2" s="134"/>
      <c r="BW2" s="134"/>
      <c r="BX2" s="134"/>
      <c r="BY2" s="134"/>
      <c r="BZ2" s="137" t="s">
        <v>492</v>
      </c>
      <c r="CA2" s="152" t="s">
        <v>135</v>
      </c>
      <c r="CB2" s="305" t="s">
        <v>477</v>
      </c>
      <c r="CC2" s="170" t="s">
        <v>285</v>
      </c>
    </row>
    <row r="3" spans="1:81" s="5" customFormat="1">
      <c r="A3" s="400" t="str">
        <f>'1-συμβολαια'!A3</f>
        <v>3ο</v>
      </c>
      <c r="B3" s="341" t="str">
        <f>'1-συμβολαια'!C3</f>
        <v>γονική ΨΙΛΗΣ ΚΥΡΙΟΤΗΤΑΣ των 1' -2'</v>
      </c>
      <c r="C3" s="388">
        <f>'5-αντίγρ'!AN3</f>
        <v>40.229999999999997</v>
      </c>
      <c r="D3" s="388">
        <f>'5-αντίγρ'!AM3</f>
        <v>3.96</v>
      </c>
      <c r="E3" s="304">
        <f>'6-μεταγρ'!P3</f>
        <v>11.74</v>
      </c>
      <c r="F3" s="304">
        <f>'6-μεταγρ'!N3+'6-μεταγρ'!O3</f>
        <v>5.9399999999999995</v>
      </c>
      <c r="G3" s="304"/>
      <c r="H3" s="304">
        <f>'7-προςΔΟΥ'!V3</f>
        <v>175.89</v>
      </c>
      <c r="I3" s="267">
        <f>'7-προςΔΟΥ'!K3</f>
        <v>0</v>
      </c>
      <c r="J3" s="268">
        <f>5.87+5.87+2*3.23</f>
        <v>18.2</v>
      </c>
      <c r="K3" s="268"/>
      <c r="L3" s="268"/>
      <c r="M3" s="268"/>
      <c r="N3" s="268"/>
      <c r="O3" s="268"/>
      <c r="P3" s="268"/>
      <c r="Q3" s="268"/>
      <c r="R3" s="268"/>
      <c r="S3" s="268">
        <f>5.87+3.23</f>
        <v>9.1</v>
      </c>
      <c r="T3" s="268">
        <v>3.23</v>
      </c>
      <c r="U3" s="268">
        <v>3.23</v>
      </c>
      <c r="V3" s="268"/>
      <c r="W3" s="268"/>
      <c r="X3" s="268"/>
      <c r="Y3" s="268">
        <f>2*(5.87+8.8)+2*3.23</f>
        <v>35.800000000000004</v>
      </c>
      <c r="Z3" s="268"/>
      <c r="AA3" s="268"/>
      <c r="AB3" s="268"/>
      <c r="AC3" s="268"/>
      <c r="AD3" s="268"/>
      <c r="AE3" s="266"/>
      <c r="AF3" s="266"/>
      <c r="AG3" s="266">
        <v>100</v>
      </c>
      <c r="AH3" s="268">
        <f t="shared" ref="AH3" si="0">SUM(J3:AG3)</f>
        <v>169.56</v>
      </c>
      <c r="AI3" s="266"/>
      <c r="AJ3" s="268">
        <f>2*3.23</f>
        <v>6.46</v>
      </c>
      <c r="AK3" s="268">
        <f>2*2*3.23</f>
        <v>12.92</v>
      </c>
      <c r="AL3" s="268">
        <f>2*3.23</f>
        <v>6.46</v>
      </c>
      <c r="AM3" s="268"/>
      <c r="AN3" s="268"/>
      <c r="AO3" s="268"/>
      <c r="AP3" s="268"/>
      <c r="AQ3" s="268">
        <f>3*3.23</f>
        <v>9.69</v>
      </c>
      <c r="AR3" s="268">
        <f>2*3.23</f>
        <v>6.46</v>
      </c>
      <c r="AS3" s="268"/>
      <c r="AT3" s="268"/>
      <c r="AU3" s="268"/>
      <c r="AV3" s="268"/>
      <c r="AW3" s="266"/>
      <c r="AX3" s="268">
        <f t="shared" ref="AX3" si="1">SUM(AJ3:AW3)</f>
        <v>41.99</v>
      </c>
      <c r="AY3" s="268">
        <f>5.87+2*3.23</f>
        <v>12.33</v>
      </c>
      <c r="AZ3" s="266"/>
      <c r="BA3" s="268">
        <f>5.87+2*3.23</f>
        <v>12.33</v>
      </c>
      <c r="BB3" s="266"/>
      <c r="BC3" s="268">
        <f>5.87+2*3.23</f>
        <v>12.33</v>
      </c>
      <c r="BD3" s="268">
        <f t="shared" ref="BD3" si="2">SUM(AY3:BC3)</f>
        <v>36.99</v>
      </c>
      <c r="BE3" s="266"/>
      <c r="BF3" s="266"/>
      <c r="BG3" s="268">
        <f>5.87+2*3.23</f>
        <v>12.33</v>
      </c>
      <c r="BH3" s="268">
        <f t="shared" ref="BH3" si="3">SUM(BE3:BG3)</f>
        <v>12.33</v>
      </c>
      <c r="BI3" s="266"/>
      <c r="BJ3" s="266"/>
      <c r="BK3" s="266"/>
      <c r="BL3" s="266"/>
      <c r="BM3" s="266"/>
      <c r="BN3" s="266"/>
      <c r="BO3" s="266"/>
      <c r="BP3" s="268">
        <f>3*1.5</f>
        <v>4.5</v>
      </c>
      <c r="BQ3" s="268">
        <v>0.3</v>
      </c>
      <c r="BR3" s="268">
        <v>0.6</v>
      </c>
      <c r="BS3" s="262">
        <v>3.23</v>
      </c>
      <c r="BT3" s="268">
        <f t="shared" ref="BT3" si="4">SUM(BI3:BS3)</f>
        <v>8.629999999999999</v>
      </c>
      <c r="BU3" s="304"/>
      <c r="BV3" s="304"/>
      <c r="BW3" s="304"/>
      <c r="BX3" s="304"/>
      <c r="BY3" s="304"/>
      <c r="BZ3" s="304">
        <f t="shared" ref="BZ3" si="5">BU3+BV3+BW3+BX3</f>
        <v>0</v>
      </c>
      <c r="CA3" s="362">
        <f t="shared" ref="CA3" si="6">C3+G3+H3+AH3-AB3+AX3+BD3+BH3+BT3-BP3+BZ3-BX3</f>
        <v>481.11999999999995</v>
      </c>
      <c r="CB3" s="362">
        <f t="shared" ref="CB3" si="7">D3+F3+I3+AD3+BY3</f>
        <v>9.8999999999999986</v>
      </c>
      <c r="CC3" s="325"/>
    </row>
    <row r="4" spans="1:81" s="5" customFormat="1">
      <c r="A4" s="400">
        <f>'1-συμβολαια'!A4</f>
        <v>0</v>
      </c>
      <c r="B4" s="341" t="str">
        <f>'1-συμβολαια'!C4</f>
        <v>γονική του 3'</v>
      </c>
      <c r="C4" s="388">
        <f>'5-αντίγρ'!AN4</f>
        <v>0</v>
      </c>
      <c r="D4" s="388">
        <f>'5-αντίγρ'!AM4</f>
        <v>0</v>
      </c>
      <c r="E4" s="304">
        <f>'6-μεταγρ'!P4</f>
        <v>0</v>
      </c>
      <c r="F4" s="304">
        <f>'6-μεταγρ'!N4+'6-μεταγρ'!O4</f>
        <v>5.9399999999999995</v>
      </c>
      <c r="G4" s="304"/>
      <c r="H4" s="304">
        <f>'7-προςΔΟΥ'!V4</f>
        <v>64.31</v>
      </c>
      <c r="I4" s="267">
        <f>'7-προςΔΟΥ'!K4</f>
        <v>0</v>
      </c>
      <c r="J4" s="268"/>
      <c r="K4" s="268">
        <v>3.23</v>
      </c>
      <c r="L4" s="268">
        <v>3.23</v>
      </c>
      <c r="M4" s="268"/>
      <c r="N4" s="268"/>
      <c r="O4" s="268"/>
      <c r="P4" s="268">
        <v>3.23</v>
      </c>
      <c r="Q4" s="268"/>
      <c r="R4" s="268">
        <v>3.23</v>
      </c>
      <c r="S4" s="268"/>
      <c r="T4" s="268"/>
      <c r="U4" s="268"/>
      <c r="V4" s="268">
        <v>3.23</v>
      </c>
      <c r="W4" s="268"/>
      <c r="X4" s="268"/>
      <c r="Y4" s="268"/>
      <c r="Z4" s="268"/>
      <c r="AA4" s="268"/>
      <c r="AB4" s="268"/>
      <c r="AC4" s="268"/>
      <c r="AD4" s="268"/>
      <c r="AE4" s="266"/>
      <c r="AF4" s="266"/>
      <c r="AG4" s="266"/>
      <c r="AH4" s="268">
        <f t="shared" ref="AH4:AH13" si="8">SUM(J4:AG4)</f>
        <v>16.149999999999999</v>
      </c>
      <c r="AI4" s="266"/>
      <c r="AJ4" s="268"/>
      <c r="AK4" s="268"/>
      <c r="AL4" s="268"/>
      <c r="AM4" s="268"/>
      <c r="AN4" s="268"/>
      <c r="AO4" s="268"/>
      <c r="AP4" s="268"/>
      <c r="AQ4" s="268"/>
      <c r="AR4" s="268"/>
      <c r="AS4" s="268"/>
      <c r="AT4" s="268"/>
      <c r="AU4" s="268"/>
      <c r="AV4" s="268"/>
      <c r="AW4" s="266"/>
      <c r="AX4" s="268">
        <f t="shared" ref="AX4:AX13" si="9">SUM(AJ4:AW4)</f>
        <v>0</v>
      </c>
      <c r="AY4" s="268"/>
      <c r="AZ4" s="266"/>
      <c r="BA4" s="268"/>
      <c r="BB4" s="266"/>
      <c r="BC4" s="268"/>
      <c r="BD4" s="268">
        <f t="shared" ref="BD4:BD13" si="10">SUM(AY4:BC4)</f>
        <v>0</v>
      </c>
      <c r="BE4" s="266"/>
      <c r="BF4" s="266"/>
      <c r="BG4" s="268">
        <f>2*3.23</f>
        <v>6.46</v>
      </c>
      <c r="BH4" s="268">
        <f t="shared" ref="BH4:BH13" si="11">SUM(BE4:BG4)</f>
        <v>6.46</v>
      </c>
      <c r="BI4" s="266"/>
      <c r="BJ4" s="266"/>
      <c r="BK4" s="266"/>
      <c r="BL4" s="266"/>
      <c r="BM4" s="266"/>
      <c r="BN4" s="266"/>
      <c r="BO4" s="266"/>
      <c r="BP4" s="268"/>
      <c r="BQ4" s="268"/>
      <c r="BR4" s="268"/>
      <c r="BS4" s="262"/>
      <c r="BT4" s="268">
        <f t="shared" ref="BT4:BT13" si="12">SUM(BI4:BS4)</f>
        <v>0</v>
      </c>
      <c r="BU4" s="304"/>
      <c r="BV4" s="304"/>
      <c r="BW4" s="304"/>
      <c r="BX4" s="304"/>
      <c r="BY4" s="304"/>
      <c r="BZ4" s="304">
        <f t="shared" ref="BZ4:BZ13" si="13">BU4+BV4+BW4+BX4</f>
        <v>0</v>
      </c>
      <c r="CA4" s="362">
        <f t="shared" ref="CA4:CA13" si="14">C4+G4+H4+AH4-AB4+AX4+BD4+BH4+BT4-BP4+BZ4-BX4</f>
        <v>86.92</v>
      </c>
      <c r="CB4" s="362">
        <f t="shared" ref="CB4:CB13" si="15">D4+F4+I4+AD4+BY4</f>
        <v>5.9399999999999995</v>
      </c>
      <c r="CC4" s="325"/>
    </row>
    <row r="5" spans="1:81" s="5" customFormat="1">
      <c r="A5" s="400">
        <f>'1-συμβολαια'!A5</f>
        <v>0</v>
      </c>
      <c r="B5" s="341" t="str">
        <f>'1-συμβολαια'!C5</f>
        <v>ΧΡΗΣΙΚΤΗΣΙΑ οικοπέδου  3' = 1949 πατρός ΔΩΡΕΑ άτυπη</v>
      </c>
      <c r="C5" s="388">
        <f>'5-αντίγρ'!AN5</f>
        <v>0</v>
      </c>
      <c r="D5" s="388">
        <f>'5-αντίγρ'!AM5</f>
        <v>0</v>
      </c>
      <c r="E5" s="304">
        <f>'6-μεταγρ'!P5</f>
        <v>0</v>
      </c>
      <c r="F5" s="304">
        <f>'6-μεταγρ'!N5+'6-μεταγρ'!O5</f>
        <v>0</v>
      </c>
      <c r="G5" s="304"/>
      <c r="H5" s="304">
        <f>'7-προςΔΟΥ'!V5</f>
        <v>64.31</v>
      </c>
      <c r="I5" s="267">
        <f>'7-προςΔΟΥ'!K5</f>
        <v>0</v>
      </c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6"/>
      <c r="AF5" s="266"/>
      <c r="AG5" s="266"/>
      <c r="AH5" s="268">
        <f t="shared" si="8"/>
        <v>0</v>
      </c>
      <c r="AI5" s="266"/>
      <c r="AJ5" s="268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6"/>
      <c r="AX5" s="268">
        <f t="shared" si="9"/>
        <v>0</v>
      </c>
      <c r="AY5" s="268"/>
      <c r="AZ5" s="266"/>
      <c r="BA5" s="268"/>
      <c r="BB5" s="266"/>
      <c r="BC5" s="268"/>
      <c r="BD5" s="268">
        <f t="shared" si="10"/>
        <v>0</v>
      </c>
      <c r="BE5" s="266"/>
      <c r="BF5" s="266"/>
      <c r="BG5" s="268">
        <f>2*3.23</f>
        <v>6.46</v>
      </c>
      <c r="BH5" s="268">
        <f t="shared" si="11"/>
        <v>6.46</v>
      </c>
      <c r="BI5" s="266"/>
      <c r="BJ5" s="266"/>
      <c r="BK5" s="266"/>
      <c r="BL5" s="266"/>
      <c r="BM5" s="266"/>
      <c r="BN5" s="266"/>
      <c r="BO5" s="266"/>
      <c r="BP5" s="268"/>
      <c r="BQ5" s="268"/>
      <c r="BR5" s="268"/>
      <c r="BS5" s="262"/>
      <c r="BT5" s="268">
        <f t="shared" si="12"/>
        <v>0</v>
      </c>
      <c r="BU5" s="304"/>
      <c r="BV5" s="304"/>
      <c r="BW5" s="304"/>
      <c r="BX5" s="304"/>
      <c r="BY5" s="304"/>
      <c r="BZ5" s="304">
        <f t="shared" si="13"/>
        <v>0</v>
      </c>
      <c r="CA5" s="362">
        <f t="shared" si="14"/>
        <v>70.77</v>
      </c>
      <c r="CB5" s="362">
        <f t="shared" si="15"/>
        <v>0</v>
      </c>
      <c r="CC5" s="325"/>
    </row>
    <row r="6" spans="1:81" s="5" customFormat="1" ht="12" thickBot="1">
      <c r="A6" s="421">
        <f>'1-συμβολαια'!A6</f>
        <v>0</v>
      </c>
      <c r="B6" s="422" t="str">
        <f>'1-συμβολαια'!C6</f>
        <v>ΧΡΗΣΙΚΤΗΣΙΑ αγροτεμαχίων 1'-2' = 1963 αγοραπωλησίας ΒΑΣΕΙ προσυμφώνου ΜΗ εκτελεσθέντος</v>
      </c>
      <c r="C6" s="478">
        <f>'5-αντίγρ'!AN6</f>
        <v>0</v>
      </c>
      <c r="D6" s="478">
        <f>'5-αντίγρ'!AM6</f>
        <v>0</v>
      </c>
      <c r="E6" s="529">
        <f>'6-μεταγρ'!P6</f>
        <v>0</v>
      </c>
      <c r="F6" s="529">
        <f>'6-μεταγρ'!N6+'6-μεταγρ'!O6</f>
        <v>0</v>
      </c>
      <c r="G6" s="529"/>
      <c r="H6" s="529">
        <f>'7-προςΔΟΥ'!V6</f>
        <v>114.22999999999999</v>
      </c>
      <c r="I6" s="530">
        <f>'7-προςΔΟΥ'!K6</f>
        <v>0</v>
      </c>
      <c r="J6" s="529"/>
      <c r="K6" s="529"/>
      <c r="L6" s="529"/>
      <c r="M6" s="529"/>
      <c r="N6" s="529"/>
      <c r="O6" s="529"/>
      <c r="P6" s="529"/>
      <c r="Q6" s="529"/>
      <c r="R6" s="529"/>
      <c r="S6" s="529"/>
      <c r="T6" s="529"/>
      <c r="U6" s="529"/>
      <c r="V6" s="529"/>
      <c r="W6" s="529"/>
      <c r="X6" s="529"/>
      <c r="Y6" s="529"/>
      <c r="Z6" s="529"/>
      <c r="AA6" s="529"/>
      <c r="AB6" s="529"/>
      <c r="AC6" s="529"/>
      <c r="AD6" s="529"/>
      <c r="AE6" s="532"/>
      <c r="AF6" s="532"/>
      <c r="AG6" s="532"/>
      <c r="AH6" s="529">
        <f t="shared" si="8"/>
        <v>0</v>
      </c>
      <c r="AI6" s="532"/>
      <c r="AJ6" s="529"/>
      <c r="AK6" s="529"/>
      <c r="AL6" s="529"/>
      <c r="AM6" s="529"/>
      <c r="AN6" s="529"/>
      <c r="AO6" s="529"/>
      <c r="AP6" s="529"/>
      <c r="AQ6" s="529"/>
      <c r="AR6" s="529"/>
      <c r="AS6" s="529"/>
      <c r="AT6" s="529"/>
      <c r="AU6" s="529"/>
      <c r="AV6" s="529"/>
      <c r="AW6" s="532"/>
      <c r="AX6" s="529">
        <f t="shared" si="9"/>
        <v>0</v>
      </c>
      <c r="AY6" s="529"/>
      <c r="AZ6" s="532"/>
      <c r="BA6" s="529"/>
      <c r="BB6" s="532"/>
      <c r="BC6" s="529"/>
      <c r="BD6" s="529">
        <f t="shared" si="10"/>
        <v>0</v>
      </c>
      <c r="BE6" s="532"/>
      <c r="BF6" s="532"/>
      <c r="BG6" s="529">
        <v>6.46</v>
      </c>
      <c r="BH6" s="529">
        <f t="shared" si="11"/>
        <v>6.46</v>
      </c>
      <c r="BI6" s="532"/>
      <c r="BJ6" s="532"/>
      <c r="BK6" s="532"/>
      <c r="BL6" s="532"/>
      <c r="BM6" s="532"/>
      <c r="BN6" s="532"/>
      <c r="BO6" s="532"/>
      <c r="BP6" s="529"/>
      <c r="BQ6" s="529"/>
      <c r="BR6" s="529"/>
      <c r="BS6" s="481"/>
      <c r="BT6" s="529">
        <f t="shared" si="12"/>
        <v>0</v>
      </c>
      <c r="BU6" s="529"/>
      <c r="BV6" s="529"/>
      <c r="BW6" s="529"/>
      <c r="BX6" s="529"/>
      <c r="BY6" s="529"/>
      <c r="BZ6" s="529">
        <f t="shared" si="13"/>
        <v>0</v>
      </c>
      <c r="CA6" s="577">
        <f t="shared" si="14"/>
        <v>120.68999999999998</v>
      </c>
      <c r="CB6" s="577">
        <f t="shared" si="15"/>
        <v>0</v>
      </c>
      <c r="CC6" s="417"/>
    </row>
    <row r="7" spans="1:81" s="5" customFormat="1">
      <c r="A7" s="461" t="str">
        <f>'1-συμβολαια'!A7</f>
        <v>4ο</v>
      </c>
      <c r="B7" s="419" t="str">
        <f>'1-συμβολαια'!C7</f>
        <v>γονική ΨΙΛΗΣ ΚΥΡΙΟΤΗΤΑΣ αγροτεμαχίου Πρίνος -'';;;???'' 3.106,50μ2</v>
      </c>
      <c r="C7" s="388">
        <f>'5-αντίγρ'!AN7</f>
        <v>33.769999999999996</v>
      </c>
      <c r="D7" s="388">
        <f>'5-αντίγρ'!AM7</f>
        <v>3.96</v>
      </c>
      <c r="E7" s="304">
        <f>'6-μεταγρ'!P7</f>
        <v>0</v>
      </c>
      <c r="F7" s="304">
        <f>'6-μεταγρ'!N7+'6-μεταγρ'!O7</f>
        <v>5.9399999999999995</v>
      </c>
      <c r="G7" s="304"/>
      <c r="H7" s="304">
        <f>'7-προςΔΟΥ'!V7</f>
        <v>64.31</v>
      </c>
      <c r="I7" s="267">
        <f>'7-προςΔΟΥ'!K7</f>
        <v>0</v>
      </c>
      <c r="J7" s="304">
        <v>3.23</v>
      </c>
      <c r="K7" s="304"/>
      <c r="L7" s="304"/>
      <c r="M7" s="304"/>
      <c r="N7" s="304"/>
      <c r="O7" s="304"/>
      <c r="P7" s="304"/>
      <c r="Q7" s="304"/>
      <c r="R7" s="304"/>
      <c r="S7" s="304">
        <v>3.23</v>
      </c>
      <c r="T7" s="304">
        <v>3.23</v>
      </c>
      <c r="U7" s="304">
        <v>3.23</v>
      </c>
      <c r="V7" s="304"/>
      <c r="W7" s="304"/>
      <c r="X7" s="304"/>
      <c r="Y7" s="304">
        <v>3.23</v>
      </c>
      <c r="Z7" s="304"/>
      <c r="AA7" s="304"/>
      <c r="AB7" s="304"/>
      <c r="AC7" s="304"/>
      <c r="AD7" s="304"/>
      <c r="AE7" s="531"/>
      <c r="AF7" s="531"/>
      <c r="AG7" s="531"/>
      <c r="AH7" s="304">
        <f t="shared" si="8"/>
        <v>16.149999999999999</v>
      </c>
      <c r="AI7" s="531"/>
      <c r="AJ7" s="268">
        <f>2*3.23</f>
        <v>6.46</v>
      </c>
      <c r="AK7" s="268">
        <f>2*3.23</f>
        <v>6.46</v>
      </c>
      <c r="AL7" s="268">
        <f>2*3.23</f>
        <v>6.46</v>
      </c>
      <c r="AM7" s="304"/>
      <c r="AN7" s="304"/>
      <c r="AO7" s="304"/>
      <c r="AP7" s="304"/>
      <c r="AQ7" s="304">
        <v>3.23</v>
      </c>
      <c r="AR7" s="268">
        <f>2*3.23</f>
        <v>6.46</v>
      </c>
      <c r="AS7" s="304"/>
      <c r="AT7" s="304"/>
      <c r="AU7" s="304"/>
      <c r="AV7" s="304"/>
      <c r="AW7" s="531"/>
      <c r="AX7" s="304">
        <f t="shared" si="9"/>
        <v>29.07</v>
      </c>
      <c r="AY7" s="304">
        <f>2*3.23</f>
        <v>6.46</v>
      </c>
      <c r="AZ7" s="531"/>
      <c r="BA7" s="304">
        <f>2*3.23</f>
        <v>6.46</v>
      </c>
      <c r="BB7" s="531"/>
      <c r="BC7" s="304">
        <f>2*3.23</f>
        <v>6.46</v>
      </c>
      <c r="BD7" s="304">
        <f t="shared" si="10"/>
        <v>19.38</v>
      </c>
      <c r="BE7" s="531"/>
      <c r="BF7" s="531"/>
      <c r="BG7" s="304">
        <f t="shared" ref="BG7:BG8" si="16">2*3.23</f>
        <v>6.46</v>
      </c>
      <c r="BH7" s="304">
        <f t="shared" si="11"/>
        <v>6.46</v>
      </c>
      <c r="BI7" s="531"/>
      <c r="BJ7" s="531"/>
      <c r="BK7" s="531"/>
      <c r="BL7" s="531"/>
      <c r="BM7" s="531"/>
      <c r="BN7" s="531"/>
      <c r="BO7" s="531"/>
      <c r="BP7" s="268">
        <v>1.5</v>
      </c>
      <c r="BQ7" s="304">
        <v>0.3</v>
      </c>
      <c r="BR7" s="304">
        <v>0.6</v>
      </c>
      <c r="BS7" s="482"/>
      <c r="BT7" s="304">
        <f t="shared" si="12"/>
        <v>2.4</v>
      </c>
      <c r="BU7" s="304"/>
      <c r="BV7" s="304"/>
      <c r="BW7" s="304"/>
      <c r="BX7" s="304"/>
      <c r="BY7" s="304"/>
      <c r="BZ7" s="304">
        <f t="shared" si="13"/>
        <v>0</v>
      </c>
      <c r="CA7" s="362">
        <f t="shared" si="14"/>
        <v>170.04</v>
      </c>
      <c r="CB7" s="362">
        <f t="shared" si="15"/>
        <v>9.8999999999999986</v>
      </c>
      <c r="CC7" s="318"/>
    </row>
    <row r="8" spans="1:81" s="5" customFormat="1" ht="12" thickBot="1">
      <c r="A8" s="463">
        <f>'1-συμβολαια'!A8</f>
        <v>0</v>
      </c>
      <c r="B8" s="422" t="str">
        <f>'1-συμβολαια'!C8</f>
        <v>ΧΡΗΣΙΚΤΗΣΙΑ αγροτεμαχίου = 196? πατρός ΔΩΡΕΑ άτυπη</v>
      </c>
      <c r="C8" s="478">
        <f>'5-αντίγρ'!AN8</f>
        <v>0</v>
      </c>
      <c r="D8" s="478">
        <f>'5-αντίγρ'!AM8</f>
        <v>0</v>
      </c>
      <c r="E8" s="529">
        <f>'6-μεταγρ'!P8</f>
        <v>0</v>
      </c>
      <c r="F8" s="529">
        <f>'6-μεταγρ'!N8+'6-μεταγρ'!O8</f>
        <v>0</v>
      </c>
      <c r="G8" s="529"/>
      <c r="H8" s="529">
        <f>'7-προςΔΟΥ'!V8</f>
        <v>64.31</v>
      </c>
      <c r="I8" s="530">
        <f>'7-προςΔΟΥ'!K8</f>
        <v>0</v>
      </c>
      <c r="J8" s="529"/>
      <c r="K8" s="529"/>
      <c r="L8" s="529"/>
      <c r="M8" s="529"/>
      <c r="N8" s="529"/>
      <c r="O8" s="529"/>
      <c r="P8" s="529"/>
      <c r="Q8" s="529"/>
      <c r="R8" s="529"/>
      <c r="S8" s="529"/>
      <c r="T8" s="529"/>
      <c r="U8" s="529"/>
      <c r="V8" s="529"/>
      <c r="W8" s="529"/>
      <c r="X8" s="529"/>
      <c r="Y8" s="529"/>
      <c r="Z8" s="529"/>
      <c r="AA8" s="529"/>
      <c r="AB8" s="529"/>
      <c r="AC8" s="529"/>
      <c r="AD8" s="529"/>
      <c r="AE8" s="532"/>
      <c r="AF8" s="532"/>
      <c r="AG8" s="532"/>
      <c r="AH8" s="529">
        <f t="shared" si="8"/>
        <v>0</v>
      </c>
      <c r="AI8" s="532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32"/>
      <c r="AX8" s="529">
        <f t="shared" si="9"/>
        <v>0</v>
      </c>
      <c r="AY8" s="529"/>
      <c r="AZ8" s="532"/>
      <c r="BA8" s="529"/>
      <c r="BB8" s="532"/>
      <c r="BC8" s="529"/>
      <c r="BD8" s="529">
        <f t="shared" si="10"/>
        <v>0</v>
      </c>
      <c r="BE8" s="532"/>
      <c r="BF8" s="532"/>
      <c r="BG8" s="529">
        <f t="shared" si="16"/>
        <v>6.46</v>
      </c>
      <c r="BH8" s="529">
        <f t="shared" si="11"/>
        <v>6.46</v>
      </c>
      <c r="BI8" s="532"/>
      <c r="BJ8" s="532"/>
      <c r="BK8" s="532"/>
      <c r="BL8" s="532"/>
      <c r="BM8" s="532"/>
      <c r="BN8" s="532"/>
      <c r="BO8" s="532"/>
      <c r="BP8" s="529"/>
      <c r="BQ8" s="529"/>
      <c r="BR8" s="529"/>
      <c r="BS8" s="481"/>
      <c r="BT8" s="529">
        <f t="shared" si="12"/>
        <v>0</v>
      </c>
      <c r="BU8" s="529"/>
      <c r="BV8" s="529"/>
      <c r="BW8" s="529"/>
      <c r="BX8" s="529"/>
      <c r="BY8" s="529"/>
      <c r="BZ8" s="529">
        <f t="shared" si="13"/>
        <v>0</v>
      </c>
      <c r="CA8" s="577">
        <f t="shared" si="14"/>
        <v>70.77</v>
      </c>
      <c r="CB8" s="577">
        <f t="shared" si="15"/>
        <v>0</v>
      </c>
      <c r="CC8" s="417"/>
    </row>
    <row r="9" spans="1:81" s="5" customFormat="1">
      <c r="A9" s="462" t="str">
        <f>'1-συμβολαια'!A9</f>
        <v>5ο</v>
      </c>
      <c r="B9" s="419" t="str">
        <f>'1-συμβολαια'!C9</f>
        <v>*γονική ΨΙΛΗΣ ΚΥΡΙΟΤΗΤΑΣ</v>
      </c>
      <c r="C9" s="388">
        <f>'5-αντίγρ'!AN9</f>
        <v>40.229999999999997</v>
      </c>
      <c r="D9" s="388">
        <f>'5-αντίγρ'!AM9</f>
        <v>3.96</v>
      </c>
      <c r="E9" s="304">
        <f>'6-μεταγρ'!P9</f>
        <v>0</v>
      </c>
      <c r="F9" s="304">
        <f>'6-μεταγρ'!N9+'6-μεταγρ'!O9</f>
        <v>5.9399999999999995</v>
      </c>
      <c r="G9" s="304"/>
      <c r="H9" s="304">
        <f>'7-προςΔΟΥ'!V9</f>
        <v>180.29999999999998</v>
      </c>
      <c r="I9" s="267">
        <f>'7-προςΔΟΥ'!K9</f>
        <v>0</v>
      </c>
      <c r="J9" s="304">
        <f>4*3.23</f>
        <v>12.92</v>
      </c>
      <c r="K9" s="304"/>
      <c r="L9" s="304"/>
      <c r="M9" s="304"/>
      <c r="N9" s="304"/>
      <c r="O9" s="304"/>
      <c r="P9" s="304"/>
      <c r="Q9" s="304"/>
      <c r="R9" s="304"/>
      <c r="S9" s="304">
        <v>3.23</v>
      </c>
      <c r="T9" s="304">
        <v>3.23</v>
      </c>
      <c r="U9" s="304">
        <v>3.23</v>
      </c>
      <c r="V9" s="304"/>
      <c r="W9" s="304"/>
      <c r="X9" s="304"/>
      <c r="Y9" s="304">
        <f>4*3.23</f>
        <v>12.92</v>
      </c>
      <c r="Z9" s="304"/>
      <c r="AA9" s="304"/>
      <c r="AB9" s="304"/>
      <c r="AC9" s="304"/>
      <c r="AD9" s="304"/>
      <c r="AE9" s="531"/>
      <c r="AF9" s="531"/>
      <c r="AG9" s="531"/>
      <c r="AH9" s="304">
        <f t="shared" si="8"/>
        <v>35.53</v>
      </c>
      <c r="AI9" s="531"/>
      <c r="AJ9" s="304">
        <f>2*3.23</f>
        <v>6.46</v>
      </c>
      <c r="AK9" s="304">
        <f>4*2*3.23</f>
        <v>25.84</v>
      </c>
      <c r="AL9" s="304">
        <f>2*3.23</f>
        <v>6.46</v>
      </c>
      <c r="AM9" s="304"/>
      <c r="AN9" s="304"/>
      <c r="AO9" s="304"/>
      <c r="AP9" s="304"/>
      <c r="AQ9" s="304">
        <f>4*3.23</f>
        <v>12.92</v>
      </c>
      <c r="AR9" s="304">
        <f>2*3.23</f>
        <v>6.46</v>
      </c>
      <c r="AS9" s="304"/>
      <c r="AT9" s="304"/>
      <c r="AU9" s="304"/>
      <c r="AV9" s="304"/>
      <c r="AW9" s="531"/>
      <c r="AX9" s="304">
        <f t="shared" si="9"/>
        <v>58.14</v>
      </c>
      <c r="AY9" s="304">
        <f>2*3.23</f>
        <v>6.46</v>
      </c>
      <c r="AZ9" s="531"/>
      <c r="BA9" s="304">
        <f>2*3.23</f>
        <v>6.46</v>
      </c>
      <c r="BB9" s="531"/>
      <c r="BC9" s="304">
        <f>2*3.23</f>
        <v>6.46</v>
      </c>
      <c r="BD9" s="304">
        <f t="shared" si="10"/>
        <v>19.38</v>
      </c>
      <c r="BE9" s="531"/>
      <c r="BF9" s="531"/>
      <c r="BG9" s="304">
        <f>2*3.23</f>
        <v>6.46</v>
      </c>
      <c r="BH9" s="304">
        <f t="shared" si="11"/>
        <v>6.46</v>
      </c>
      <c r="BI9" s="531"/>
      <c r="BJ9" s="531"/>
      <c r="BK9" s="531"/>
      <c r="BL9" s="531"/>
      <c r="BM9" s="531"/>
      <c r="BN9" s="531"/>
      <c r="BO9" s="531"/>
      <c r="BP9" s="304">
        <f>4*1.5</f>
        <v>6</v>
      </c>
      <c r="BQ9" s="304">
        <v>0.3</v>
      </c>
      <c r="BR9" s="304">
        <f>2*0.3</f>
        <v>0.6</v>
      </c>
      <c r="BS9" s="482"/>
      <c r="BT9" s="304">
        <f t="shared" si="12"/>
        <v>6.8999999999999995</v>
      </c>
      <c r="BU9" s="304">
        <v>6.46</v>
      </c>
      <c r="BV9" s="304">
        <v>6.46</v>
      </c>
      <c r="BW9" s="304">
        <f>2*16.15</f>
        <v>32.299999999999997</v>
      </c>
      <c r="BX9" s="304"/>
      <c r="BY9" s="304">
        <v>10.119999999999999</v>
      </c>
      <c r="BZ9" s="304">
        <f t="shared" si="13"/>
        <v>45.22</v>
      </c>
      <c r="CA9" s="362">
        <f t="shared" si="14"/>
        <v>386.15999999999985</v>
      </c>
      <c r="CB9" s="362">
        <f t="shared" si="15"/>
        <v>20.019999999999996</v>
      </c>
      <c r="CC9" s="318"/>
    </row>
    <row r="10" spans="1:81" s="5" customFormat="1">
      <c r="A10" s="400">
        <f>'1-συμβολαια'!A10</f>
        <v>0</v>
      </c>
      <c r="B10" s="341" t="str">
        <f>'1-συμβολαια'!C10</f>
        <v>ΧΡΗΣΙΚΤΗΣΙΑ αγροτεμαχίου 1'  = 1979 ΑΝΑΔΑΣΜΟΣ</v>
      </c>
      <c r="C10" s="388">
        <f>'5-αντίγρ'!AN10</f>
        <v>0</v>
      </c>
      <c r="D10" s="388">
        <f>'5-αντίγρ'!AM10</f>
        <v>0</v>
      </c>
      <c r="E10" s="304">
        <f>'6-μεταγρ'!P10</f>
        <v>0</v>
      </c>
      <c r="F10" s="304">
        <f>'6-μεταγρ'!N10+'6-μεταγρ'!O10</f>
        <v>0</v>
      </c>
      <c r="G10" s="304"/>
      <c r="H10" s="304">
        <f>'7-προςΔΟΥ'!V10</f>
        <v>64.31</v>
      </c>
      <c r="I10" s="267">
        <f>'7-προςΔΟΥ'!K10</f>
        <v>0</v>
      </c>
      <c r="J10" s="268"/>
      <c r="K10" s="268"/>
      <c r="L10" s="268"/>
      <c r="M10" s="268"/>
      <c r="N10" s="268"/>
      <c r="O10" s="268"/>
      <c r="P10" s="268"/>
      <c r="Q10" s="268"/>
      <c r="R10" s="268"/>
      <c r="S10" s="268"/>
      <c r="T10" s="268"/>
      <c r="U10" s="268"/>
      <c r="V10" s="268"/>
      <c r="W10" s="268"/>
      <c r="X10" s="268"/>
      <c r="Y10" s="268"/>
      <c r="Z10" s="268"/>
      <c r="AA10" s="268"/>
      <c r="AB10" s="268"/>
      <c r="AC10" s="268"/>
      <c r="AD10" s="268"/>
      <c r="AE10" s="266"/>
      <c r="AF10" s="266"/>
      <c r="AG10" s="266"/>
      <c r="AH10" s="268">
        <f t="shared" si="8"/>
        <v>0</v>
      </c>
      <c r="AI10" s="266"/>
      <c r="AJ10" s="268"/>
      <c r="AK10" s="268"/>
      <c r="AL10" s="268"/>
      <c r="AM10" s="268"/>
      <c r="AN10" s="268"/>
      <c r="AO10" s="268"/>
      <c r="AP10" s="268"/>
      <c r="AQ10" s="268"/>
      <c r="AR10" s="268"/>
      <c r="AS10" s="268"/>
      <c r="AT10" s="268"/>
      <c r="AU10" s="268"/>
      <c r="AV10" s="268"/>
      <c r="AW10" s="266"/>
      <c r="AX10" s="268">
        <f t="shared" si="9"/>
        <v>0</v>
      </c>
      <c r="AY10" s="268"/>
      <c r="AZ10" s="266"/>
      <c r="BA10" s="268"/>
      <c r="BB10" s="266"/>
      <c r="BC10" s="268"/>
      <c r="BD10" s="268">
        <f t="shared" si="10"/>
        <v>0</v>
      </c>
      <c r="BE10" s="266"/>
      <c r="BF10" s="266"/>
      <c r="BG10" s="268">
        <v>6.46</v>
      </c>
      <c r="BH10" s="268">
        <f t="shared" si="11"/>
        <v>6.46</v>
      </c>
      <c r="BI10" s="266"/>
      <c r="BJ10" s="266"/>
      <c r="BK10" s="266"/>
      <c r="BL10" s="266"/>
      <c r="BM10" s="266"/>
      <c r="BN10" s="266"/>
      <c r="BO10" s="266"/>
      <c r="BP10" s="268"/>
      <c r="BQ10" s="268"/>
      <c r="BR10" s="268"/>
      <c r="BS10" s="262"/>
      <c r="BT10" s="268">
        <f t="shared" si="12"/>
        <v>0</v>
      </c>
      <c r="BU10" s="304"/>
      <c r="BV10" s="304"/>
      <c r="BW10" s="304"/>
      <c r="BX10" s="304"/>
      <c r="BY10" s="304"/>
      <c r="BZ10" s="304">
        <f t="shared" si="13"/>
        <v>0</v>
      </c>
      <c r="CA10" s="362">
        <f t="shared" si="14"/>
        <v>70.77</v>
      </c>
      <c r="CB10" s="362">
        <f t="shared" si="15"/>
        <v>0</v>
      </c>
      <c r="CC10" s="325"/>
    </row>
    <row r="11" spans="1:81" s="5" customFormat="1" ht="12" thickBot="1">
      <c r="A11" s="421">
        <f>'1-συμβολαια'!A11</f>
        <v>0</v>
      </c>
      <c r="B11" s="422" t="str">
        <f>'1-συμβολαια'!C11</f>
        <v>ΧΡΗΣΙΚΤΗΣΙΑ αγροτεμαχίων 3' -4' = 1957 ;;;??? ΑΓΟΡΑΠΩΛΗΣΙΑ άτυπη</v>
      </c>
      <c r="C11" s="478">
        <f>'5-αντίγρ'!AN11</f>
        <v>0</v>
      </c>
      <c r="D11" s="478">
        <f>'5-αντίγρ'!AM11</f>
        <v>0</v>
      </c>
      <c r="E11" s="529">
        <f>'6-μεταγρ'!P11</f>
        <v>0</v>
      </c>
      <c r="F11" s="529">
        <f>'6-μεταγρ'!N11+'6-μεταγρ'!O11</f>
        <v>0</v>
      </c>
      <c r="G11" s="529"/>
      <c r="H11" s="529">
        <f>'7-προςΔΟΥ'!V11</f>
        <v>114.22999999999999</v>
      </c>
      <c r="I11" s="530">
        <f>'7-προςΔΟΥ'!K11</f>
        <v>0</v>
      </c>
      <c r="J11" s="529"/>
      <c r="K11" s="529"/>
      <c r="L11" s="529"/>
      <c r="M11" s="529"/>
      <c r="N11" s="529"/>
      <c r="O11" s="529"/>
      <c r="P11" s="529"/>
      <c r="Q11" s="529"/>
      <c r="R11" s="529"/>
      <c r="S11" s="529"/>
      <c r="T11" s="529"/>
      <c r="U11" s="529"/>
      <c r="V11" s="529"/>
      <c r="W11" s="529"/>
      <c r="X11" s="529"/>
      <c r="Y11" s="529"/>
      <c r="Z11" s="529"/>
      <c r="AA11" s="529"/>
      <c r="AB11" s="529"/>
      <c r="AC11" s="529"/>
      <c r="AD11" s="529"/>
      <c r="AE11" s="532"/>
      <c r="AF11" s="532"/>
      <c r="AG11" s="532"/>
      <c r="AH11" s="529">
        <f t="shared" si="8"/>
        <v>0</v>
      </c>
      <c r="AI11" s="532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32"/>
      <c r="AX11" s="529">
        <f t="shared" si="9"/>
        <v>0</v>
      </c>
      <c r="AY11" s="529"/>
      <c r="AZ11" s="532"/>
      <c r="BA11" s="529"/>
      <c r="BB11" s="532"/>
      <c r="BC11" s="529"/>
      <c r="BD11" s="529">
        <f t="shared" si="10"/>
        <v>0</v>
      </c>
      <c r="BE11" s="532"/>
      <c r="BF11" s="532"/>
      <c r="BG11" s="529">
        <v>6.46</v>
      </c>
      <c r="BH11" s="529">
        <f t="shared" si="11"/>
        <v>6.46</v>
      </c>
      <c r="BI11" s="532"/>
      <c r="BJ11" s="532"/>
      <c r="BK11" s="532"/>
      <c r="BL11" s="532"/>
      <c r="BM11" s="532"/>
      <c r="BN11" s="532"/>
      <c r="BO11" s="532"/>
      <c r="BP11" s="529"/>
      <c r="BQ11" s="529"/>
      <c r="BR11" s="529"/>
      <c r="BS11" s="481"/>
      <c r="BT11" s="529">
        <f t="shared" si="12"/>
        <v>0</v>
      </c>
      <c r="BU11" s="529"/>
      <c r="BV11" s="529"/>
      <c r="BW11" s="529"/>
      <c r="BX11" s="529"/>
      <c r="BY11" s="529"/>
      <c r="BZ11" s="529">
        <f t="shared" si="13"/>
        <v>0</v>
      </c>
      <c r="CA11" s="577">
        <f t="shared" si="14"/>
        <v>120.68999999999998</v>
      </c>
      <c r="CB11" s="577">
        <f t="shared" si="15"/>
        <v>0</v>
      </c>
      <c r="CC11" s="417"/>
    </row>
    <row r="12" spans="1:81" s="5" customFormat="1">
      <c r="A12" s="461" t="str">
        <f>'1-συμβολαια'!A12</f>
        <v>6ο</v>
      </c>
      <c r="B12" s="419" t="str">
        <f>'1-συμβολαια'!C12</f>
        <v>*δωρεά ΑΙΤΙΑ θανάτου</v>
      </c>
      <c r="C12" s="388">
        <f>'5-αντίγρ'!AN12</f>
        <v>20.85</v>
      </c>
      <c r="D12" s="388">
        <f>'5-αντίγρ'!AM12</f>
        <v>3.96</v>
      </c>
      <c r="E12" s="304">
        <f>'6-μεταγρ'!P12</f>
        <v>0</v>
      </c>
      <c r="F12" s="304">
        <f>'6-μεταγρ'!N12+'6-μεταγρ'!O12</f>
        <v>5.9399999999999995</v>
      </c>
      <c r="G12" s="304"/>
      <c r="H12" s="304">
        <f>'7-προςΔΟΥ'!V12</f>
        <v>114.22999999999999</v>
      </c>
      <c r="I12" s="267">
        <f>'7-προςΔΟΥ'!K12</f>
        <v>0</v>
      </c>
      <c r="J12" s="304"/>
      <c r="K12" s="304">
        <v>3.23</v>
      </c>
      <c r="L12" s="304">
        <v>3.23</v>
      </c>
      <c r="M12" s="304"/>
      <c r="N12" s="304"/>
      <c r="O12" s="304"/>
      <c r="P12" s="304">
        <v>3.23</v>
      </c>
      <c r="Q12" s="304"/>
      <c r="R12" s="304">
        <v>3.23</v>
      </c>
      <c r="S12" s="304">
        <v>3.23</v>
      </c>
      <c r="T12" s="304">
        <v>3.23</v>
      </c>
      <c r="U12" s="304">
        <v>3.23</v>
      </c>
      <c r="V12" s="304">
        <v>3.23</v>
      </c>
      <c r="W12" s="304"/>
      <c r="X12" s="304"/>
      <c r="Y12" s="304"/>
      <c r="Z12" s="304"/>
      <c r="AA12" s="304"/>
      <c r="AB12" s="304"/>
      <c r="AC12" s="304"/>
      <c r="AD12" s="304"/>
      <c r="AE12" s="531"/>
      <c r="AF12" s="531"/>
      <c r="AG12" s="531"/>
      <c r="AH12" s="304">
        <f t="shared" si="8"/>
        <v>25.84</v>
      </c>
      <c r="AI12" s="531"/>
      <c r="AJ12" s="304">
        <f>3*3.23</f>
        <v>9.69</v>
      </c>
      <c r="AK12" s="304"/>
      <c r="AL12" s="304">
        <f>3*3.23</f>
        <v>9.69</v>
      </c>
      <c r="AM12" s="304"/>
      <c r="AN12" s="304"/>
      <c r="AO12" s="304"/>
      <c r="AP12" s="304"/>
      <c r="AQ12" s="304">
        <v>3.23</v>
      </c>
      <c r="AR12" s="304">
        <f>3*3.23</f>
        <v>9.69</v>
      </c>
      <c r="AS12" s="304"/>
      <c r="AT12" s="304"/>
      <c r="AU12" s="304"/>
      <c r="AV12" s="304"/>
      <c r="AW12" s="531"/>
      <c r="AX12" s="304">
        <f t="shared" si="9"/>
        <v>32.299999999999997</v>
      </c>
      <c r="AY12" s="535">
        <f>3*3.23</f>
        <v>9.69</v>
      </c>
      <c r="AZ12" s="534"/>
      <c r="BA12" s="535">
        <f>3*3.23</f>
        <v>9.69</v>
      </c>
      <c r="BB12" s="534"/>
      <c r="BC12" s="535">
        <f>3*3.23</f>
        <v>9.69</v>
      </c>
      <c r="BD12" s="535">
        <f t="shared" si="10"/>
        <v>29.07</v>
      </c>
      <c r="BE12" s="531"/>
      <c r="BF12" s="531"/>
      <c r="BG12" s="304"/>
      <c r="BH12" s="304">
        <f t="shared" si="11"/>
        <v>0</v>
      </c>
      <c r="BI12" s="531"/>
      <c r="BJ12" s="531"/>
      <c r="BK12" s="531"/>
      <c r="BL12" s="531"/>
      <c r="BM12" s="531"/>
      <c r="BN12" s="531"/>
      <c r="BO12" s="531"/>
      <c r="BP12" s="304">
        <v>1.5</v>
      </c>
      <c r="BQ12" s="304">
        <v>0.3</v>
      </c>
      <c r="BR12" s="304">
        <v>0.9</v>
      </c>
      <c r="BS12" s="482"/>
      <c r="BT12" s="304">
        <f t="shared" si="12"/>
        <v>2.7</v>
      </c>
      <c r="BU12" s="304"/>
      <c r="BV12" s="304"/>
      <c r="BW12" s="304"/>
      <c r="BX12" s="304"/>
      <c r="BY12" s="304"/>
      <c r="BZ12" s="304">
        <f t="shared" si="13"/>
        <v>0</v>
      </c>
      <c r="CA12" s="362">
        <f t="shared" si="14"/>
        <v>223.48999999999995</v>
      </c>
      <c r="CB12" s="362">
        <f t="shared" si="15"/>
        <v>9.8999999999999986</v>
      </c>
      <c r="CC12" s="318"/>
    </row>
    <row r="13" spans="1:81" s="5" customFormat="1">
      <c r="A13" s="436">
        <f>'1-συμβολαια'!A13</f>
        <v>0</v>
      </c>
      <c r="B13" s="341" t="str">
        <f>'1-συμβολαια'!C13</f>
        <v>ΧΡΗΣΙΚΤΗΣΙΑ αγροτεμαχίου [νυν οικόπεδο ΜΕ οικοδομή] ] = 1970 ΑΝΑΔΑΣΜΟΣ</v>
      </c>
      <c r="C13" s="388">
        <f>'5-αντίγρ'!AN13</f>
        <v>0</v>
      </c>
      <c r="D13" s="388">
        <f>'5-αντίγρ'!AM13</f>
        <v>0</v>
      </c>
      <c r="E13" s="304">
        <f>'6-μεταγρ'!P13</f>
        <v>0</v>
      </c>
      <c r="F13" s="304">
        <f>'6-μεταγρ'!N13+'6-μεταγρ'!O13</f>
        <v>0</v>
      </c>
      <c r="G13" s="304"/>
      <c r="H13" s="304">
        <f>'7-προςΔΟΥ'!V13</f>
        <v>114.22999999999999</v>
      </c>
      <c r="I13" s="267">
        <f>'7-προςΔΟΥ'!K13</f>
        <v>0</v>
      </c>
      <c r="J13" s="268"/>
      <c r="K13" s="268"/>
      <c r="L13" s="268"/>
      <c r="M13" s="268"/>
      <c r="N13" s="268"/>
      <c r="O13" s="268"/>
      <c r="P13" s="268"/>
      <c r="Q13" s="268"/>
      <c r="R13" s="268"/>
      <c r="S13" s="268"/>
      <c r="T13" s="268"/>
      <c r="U13" s="268"/>
      <c r="V13" s="268"/>
      <c r="W13" s="268"/>
      <c r="X13" s="268"/>
      <c r="Y13" s="268"/>
      <c r="Z13" s="268"/>
      <c r="AA13" s="268"/>
      <c r="AB13" s="268"/>
      <c r="AC13" s="268"/>
      <c r="AD13" s="268"/>
      <c r="AE13" s="266"/>
      <c r="AF13" s="266"/>
      <c r="AG13" s="266"/>
      <c r="AH13" s="268">
        <f t="shared" si="8"/>
        <v>0</v>
      </c>
      <c r="AI13" s="266"/>
      <c r="AJ13" s="268"/>
      <c r="AK13" s="268"/>
      <c r="AL13" s="268"/>
      <c r="AM13" s="268"/>
      <c r="AN13" s="268"/>
      <c r="AO13" s="268"/>
      <c r="AP13" s="268"/>
      <c r="AQ13" s="268"/>
      <c r="AR13" s="268"/>
      <c r="AS13" s="268"/>
      <c r="AT13" s="268"/>
      <c r="AU13" s="268"/>
      <c r="AV13" s="268"/>
      <c r="AW13" s="266"/>
      <c r="AX13" s="268">
        <f t="shared" si="9"/>
        <v>0</v>
      </c>
      <c r="AY13" s="268"/>
      <c r="AZ13" s="531"/>
      <c r="BA13" s="304"/>
      <c r="BB13" s="531"/>
      <c r="BC13" s="531"/>
      <c r="BD13" s="304">
        <f t="shared" si="10"/>
        <v>0</v>
      </c>
      <c r="BE13" s="266"/>
      <c r="BF13" s="266"/>
      <c r="BG13" s="268">
        <v>6.46</v>
      </c>
      <c r="BH13" s="268">
        <f t="shared" si="11"/>
        <v>6.46</v>
      </c>
      <c r="BI13" s="266"/>
      <c r="BJ13" s="266"/>
      <c r="BK13" s="266"/>
      <c r="BL13" s="266"/>
      <c r="BM13" s="266"/>
      <c r="BN13" s="266"/>
      <c r="BO13" s="266"/>
      <c r="BP13" s="268"/>
      <c r="BQ13" s="268"/>
      <c r="BR13" s="268"/>
      <c r="BS13" s="262"/>
      <c r="BT13" s="268">
        <f t="shared" si="12"/>
        <v>0</v>
      </c>
      <c r="BU13" s="304"/>
      <c r="BV13" s="304"/>
      <c r="BW13" s="304"/>
      <c r="BX13" s="304"/>
      <c r="BY13" s="304"/>
      <c r="BZ13" s="304">
        <f t="shared" si="13"/>
        <v>0</v>
      </c>
      <c r="CA13" s="362">
        <f t="shared" si="14"/>
        <v>120.68999999999998</v>
      </c>
      <c r="CB13" s="362">
        <f t="shared" si="15"/>
        <v>0</v>
      </c>
      <c r="CC13" s="325"/>
    </row>
    <row r="14" spans="1:81" s="5" customFormat="1" ht="12" thickBot="1">
      <c r="A14" s="463">
        <f>'1-συμβολαια'!A14</f>
        <v>0</v>
      </c>
      <c r="B14" s="422" t="str">
        <f>'1-συμβολαια'!C14</f>
        <v>*γονικής 1262  ΕΠΙΚΑΡΠΙΑ …  ΔΩΡΕΑ αιτία θανάτου</v>
      </c>
      <c r="C14" s="478">
        <f>'5-αντίγρ'!AN14</f>
        <v>0</v>
      </c>
      <c r="D14" s="478">
        <f>'5-αντίγρ'!AM14</f>
        <v>0</v>
      </c>
      <c r="E14" s="529">
        <f>'6-μεταγρ'!P14</f>
        <v>0</v>
      </c>
      <c r="F14" s="529">
        <f>'6-μεταγρ'!N14+'6-μεταγρ'!O14</f>
        <v>0</v>
      </c>
      <c r="G14" s="529"/>
      <c r="H14" s="529">
        <f>'7-προςΔΟΥ'!V14</f>
        <v>114.22999999999999</v>
      </c>
      <c r="I14" s="530">
        <f>'7-προςΔΟΥ'!K14</f>
        <v>0</v>
      </c>
      <c r="J14" s="529"/>
      <c r="K14" s="529"/>
      <c r="L14" s="529"/>
      <c r="M14" s="529"/>
      <c r="N14" s="529"/>
      <c r="O14" s="529"/>
      <c r="P14" s="529"/>
      <c r="Q14" s="529"/>
      <c r="R14" s="529"/>
      <c r="S14" s="529"/>
      <c r="T14" s="529"/>
      <c r="U14" s="529"/>
      <c r="V14" s="529"/>
      <c r="W14" s="529"/>
      <c r="X14" s="529"/>
      <c r="Y14" s="529"/>
      <c r="Z14" s="529"/>
      <c r="AA14" s="529"/>
      <c r="AB14" s="529"/>
      <c r="AC14" s="529"/>
      <c r="AD14" s="529"/>
      <c r="AE14" s="532"/>
      <c r="AF14" s="532"/>
      <c r="AG14" s="532"/>
      <c r="AH14" s="529">
        <f t="shared" ref="AH14" si="17">SUM(J14:AG14)</f>
        <v>0</v>
      </c>
      <c r="AI14" s="532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32"/>
      <c r="AX14" s="529">
        <f t="shared" ref="AX14" si="18">SUM(AJ14:AW14)</f>
        <v>0</v>
      </c>
      <c r="AY14" s="529"/>
      <c r="AZ14" s="532"/>
      <c r="BA14" s="529"/>
      <c r="BB14" s="532"/>
      <c r="BC14" s="532"/>
      <c r="BD14" s="529">
        <f t="shared" ref="BD14" si="19">SUM(AY14:BC14)</f>
        <v>0</v>
      </c>
      <c r="BE14" s="532"/>
      <c r="BF14" s="532"/>
      <c r="BG14" s="529">
        <v>6.46</v>
      </c>
      <c r="BH14" s="529">
        <f t="shared" ref="BH14" si="20">SUM(BE14:BG14)</f>
        <v>6.46</v>
      </c>
      <c r="BI14" s="532"/>
      <c r="BJ14" s="532"/>
      <c r="BK14" s="532"/>
      <c r="BL14" s="532"/>
      <c r="BM14" s="532"/>
      <c r="BN14" s="532"/>
      <c r="BO14" s="532"/>
      <c r="BP14" s="529"/>
      <c r="BQ14" s="529"/>
      <c r="BR14" s="529"/>
      <c r="BS14" s="481"/>
      <c r="BT14" s="529">
        <f t="shared" ref="BT14" si="21">SUM(BI14:BS14)</f>
        <v>0</v>
      </c>
      <c r="BU14" s="529"/>
      <c r="BV14" s="529"/>
      <c r="BW14" s="529"/>
      <c r="BX14" s="529"/>
      <c r="BY14" s="529"/>
      <c r="BZ14" s="529">
        <f t="shared" ref="BZ14" si="22">BU14+BV14+BW14+BX14</f>
        <v>0</v>
      </c>
      <c r="CA14" s="577">
        <f t="shared" ref="CA14" si="23">C14+G14+H14+AH14-AB14+AX14+BD14+BH14+BT14-BP14+BZ14-BX14</f>
        <v>120.68999999999998</v>
      </c>
      <c r="CB14" s="577">
        <f t="shared" ref="CB14" si="24">D14+F14+I14+AD14+BY14</f>
        <v>0</v>
      </c>
      <c r="CC14" s="417"/>
    </row>
    <row r="15" spans="1:81">
      <c r="A15" s="614" t="s">
        <v>47</v>
      </c>
      <c r="B15" s="582"/>
      <c r="C15" s="364">
        <f t="shared" ref="C15:AH15" si="25">SUM(C3:C14)</f>
        <v>135.07999999999998</v>
      </c>
      <c r="D15" s="364">
        <f t="shared" si="25"/>
        <v>15.84</v>
      </c>
      <c r="E15" s="364">
        <f t="shared" si="25"/>
        <v>11.74</v>
      </c>
      <c r="F15" s="364">
        <f t="shared" si="25"/>
        <v>29.699999999999996</v>
      </c>
      <c r="G15" s="364">
        <f t="shared" si="25"/>
        <v>0</v>
      </c>
      <c r="H15" s="364">
        <f t="shared" si="25"/>
        <v>1248.8900000000001</v>
      </c>
      <c r="I15" s="364">
        <f t="shared" si="25"/>
        <v>0</v>
      </c>
      <c r="J15" s="364">
        <f t="shared" si="25"/>
        <v>34.35</v>
      </c>
      <c r="K15" s="364">
        <f t="shared" si="25"/>
        <v>6.46</v>
      </c>
      <c r="L15" s="364">
        <f t="shared" si="25"/>
        <v>6.46</v>
      </c>
      <c r="M15" s="364">
        <f t="shared" si="25"/>
        <v>0</v>
      </c>
      <c r="N15" s="364">
        <f t="shared" si="25"/>
        <v>0</v>
      </c>
      <c r="O15" s="364">
        <f t="shared" si="25"/>
        <v>0</v>
      </c>
      <c r="P15" s="364">
        <f t="shared" si="25"/>
        <v>6.46</v>
      </c>
      <c r="Q15" s="364">
        <f t="shared" si="25"/>
        <v>0</v>
      </c>
      <c r="R15" s="364">
        <f t="shared" si="25"/>
        <v>6.46</v>
      </c>
      <c r="S15" s="364">
        <f t="shared" si="25"/>
        <v>18.79</v>
      </c>
      <c r="T15" s="364">
        <f t="shared" si="25"/>
        <v>12.92</v>
      </c>
      <c r="U15" s="364">
        <f t="shared" si="25"/>
        <v>12.92</v>
      </c>
      <c r="V15" s="364">
        <f t="shared" si="25"/>
        <v>6.46</v>
      </c>
      <c r="W15" s="364">
        <f t="shared" si="25"/>
        <v>0</v>
      </c>
      <c r="X15" s="364">
        <f t="shared" si="25"/>
        <v>0</v>
      </c>
      <c r="Y15" s="364">
        <f t="shared" si="25"/>
        <v>51.95</v>
      </c>
      <c r="Z15" s="364">
        <f t="shared" si="25"/>
        <v>0</v>
      </c>
      <c r="AA15" s="364">
        <f t="shared" si="25"/>
        <v>0</v>
      </c>
      <c r="AB15" s="364">
        <f t="shared" si="25"/>
        <v>0</v>
      </c>
      <c r="AC15" s="364">
        <f t="shared" si="25"/>
        <v>0</v>
      </c>
      <c r="AD15" s="364">
        <f t="shared" si="25"/>
        <v>0</v>
      </c>
      <c r="AE15" s="364">
        <f t="shared" si="25"/>
        <v>0</v>
      </c>
      <c r="AF15" s="364">
        <f t="shared" si="25"/>
        <v>0</v>
      </c>
      <c r="AG15" s="364">
        <f t="shared" si="25"/>
        <v>100</v>
      </c>
      <c r="AH15" s="364">
        <f t="shared" si="25"/>
        <v>263.23</v>
      </c>
      <c r="AI15" s="364"/>
      <c r="AJ15" s="364">
        <f t="shared" ref="AJ15:AU15" si="26">SUM(AJ3:AJ14)</f>
        <v>29.07</v>
      </c>
      <c r="AK15" s="364">
        <f t="shared" si="26"/>
        <v>45.22</v>
      </c>
      <c r="AL15" s="364">
        <f t="shared" si="26"/>
        <v>29.07</v>
      </c>
      <c r="AM15" s="364">
        <f t="shared" si="26"/>
        <v>0</v>
      </c>
      <c r="AN15" s="364">
        <f t="shared" si="26"/>
        <v>0</v>
      </c>
      <c r="AO15" s="533">
        <f t="shared" si="26"/>
        <v>0</v>
      </c>
      <c r="AP15" s="364">
        <f t="shared" si="26"/>
        <v>0</v>
      </c>
      <c r="AQ15" s="364">
        <f t="shared" si="26"/>
        <v>29.07</v>
      </c>
      <c r="AR15" s="364">
        <f t="shared" si="26"/>
        <v>29.07</v>
      </c>
      <c r="AS15" s="364">
        <f t="shared" si="26"/>
        <v>0</v>
      </c>
      <c r="AT15" s="364">
        <f t="shared" si="26"/>
        <v>0</v>
      </c>
      <c r="AU15" s="364">
        <f t="shared" si="26"/>
        <v>0</v>
      </c>
      <c r="AV15" s="364"/>
      <c r="AW15" s="364">
        <f t="shared" ref="AW15:BT15" si="27">SUM(AW3:AW14)</f>
        <v>0</v>
      </c>
      <c r="AX15" s="364">
        <f t="shared" si="27"/>
        <v>161.5</v>
      </c>
      <c r="AY15" s="364">
        <f t="shared" si="27"/>
        <v>34.94</v>
      </c>
      <c r="AZ15" s="536">
        <f t="shared" si="27"/>
        <v>0</v>
      </c>
      <c r="BA15" s="364">
        <f t="shared" si="27"/>
        <v>34.94</v>
      </c>
      <c r="BB15" s="536">
        <f t="shared" si="27"/>
        <v>0</v>
      </c>
      <c r="BC15" s="364">
        <f t="shared" si="27"/>
        <v>34.94</v>
      </c>
      <c r="BD15" s="364">
        <f t="shared" si="27"/>
        <v>104.82</v>
      </c>
      <c r="BE15" s="364">
        <f t="shared" si="27"/>
        <v>0</v>
      </c>
      <c r="BF15" s="536">
        <f t="shared" si="27"/>
        <v>0</v>
      </c>
      <c r="BG15" s="364">
        <f t="shared" si="27"/>
        <v>76.929999999999993</v>
      </c>
      <c r="BH15" s="364">
        <f t="shared" si="27"/>
        <v>76.929999999999993</v>
      </c>
      <c r="BI15" s="364">
        <f t="shared" si="27"/>
        <v>0</v>
      </c>
      <c r="BJ15" s="364">
        <f t="shared" si="27"/>
        <v>0</v>
      </c>
      <c r="BK15" s="364">
        <f t="shared" si="27"/>
        <v>0</v>
      </c>
      <c r="BL15" s="364">
        <f t="shared" si="27"/>
        <v>0</v>
      </c>
      <c r="BM15" s="364">
        <f t="shared" si="27"/>
        <v>0</v>
      </c>
      <c r="BN15" s="364">
        <f t="shared" si="27"/>
        <v>0</v>
      </c>
      <c r="BO15" s="364">
        <f t="shared" si="27"/>
        <v>0</v>
      </c>
      <c r="BP15" s="364">
        <f t="shared" si="27"/>
        <v>13.5</v>
      </c>
      <c r="BQ15" s="364">
        <f t="shared" si="27"/>
        <v>1.2</v>
      </c>
      <c r="BR15" s="364">
        <f t="shared" si="27"/>
        <v>2.6999999999999997</v>
      </c>
      <c r="BS15" s="364">
        <f t="shared" si="27"/>
        <v>3.23</v>
      </c>
      <c r="BT15" s="364">
        <f t="shared" si="27"/>
        <v>20.63</v>
      </c>
      <c r="BU15" s="364"/>
      <c r="BV15" s="364"/>
      <c r="BW15" s="364"/>
      <c r="BX15" s="364"/>
      <c r="BY15" s="364"/>
      <c r="BZ15" s="364"/>
      <c r="CA15" s="364">
        <f>SUM(CA3:CA14)</f>
        <v>2042.8</v>
      </c>
      <c r="CB15" s="364">
        <f>SUM(CB3:CB14)</f>
        <v>55.659999999999989</v>
      </c>
      <c r="CC15" s="536"/>
    </row>
    <row r="16" spans="1:81" ht="11.25" customHeight="1"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</row>
    <row r="17" spans="1:81" ht="11.25" customHeight="1">
      <c r="C17" s="120"/>
      <c r="D17" s="120"/>
      <c r="E17" s="2"/>
      <c r="F17" s="2"/>
      <c r="G17" s="2"/>
      <c r="H17" s="2"/>
      <c r="I17" s="2"/>
      <c r="J17" s="149" t="s">
        <v>530</v>
      </c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2"/>
      <c r="AI17" s="2"/>
      <c r="AJ17" s="17" t="s">
        <v>537</v>
      </c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141" t="s">
        <v>180</v>
      </c>
      <c r="AZ17" s="2"/>
      <c r="BA17" s="2"/>
      <c r="BB17" s="2"/>
      <c r="BC17" s="2"/>
      <c r="BD17" s="2"/>
      <c r="BE17" s="141" t="s">
        <v>192</v>
      </c>
      <c r="BF17" s="2"/>
      <c r="BG17" s="2"/>
      <c r="BH17" s="2"/>
      <c r="BI17" s="141" t="s">
        <v>205</v>
      </c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 t="s">
        <v>493</v>
      </c>
      <c r="BV17" s="2"/>
      <c r="BW17" s="2"/>
      <c r="BX17" s="2"/>
      <c r="BY17" s="2"/>
      <c r="BZ17" s="2"/>
      <c r="CA17" s="2"/>
      <c r="CB17" s="2"/>
      <c r="CC17" s="2"/>
    </row>
    <row r="18" spans="1:81" ht="11.25" customHeight="1">
      <c r="B18" s="90" t="s">
        <v>560</v>
      </c>
      <c r="C18" s="77" t="s">
        <v>584</v>
      </c>
      <c r="D18" s="120"/>
      <c r="E18" s="2"/>
      <c r="F18" s="2"/>
      <c r="G18" s="2"/>
      <c r="H18" s="2"/>
      <c r="I18" s="2"/>
      <c r="J18" s="4"/>
      <c r="K18" s="306" t="s">
        <v>409</v>
      </c>
      <c r="L18" s="307"/>
      <c r="M18" s="307"/>
      <c r="N18" s="307"/>
      <c r="O18" s="307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2"/>
      <c r="AI18" s="2"/>
      <c r="AJ18" s="2"/>
      <c r="AK18" s="149" t="s">
        <v>175</v>
      </c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33" t="s">
        <v>183</v>
      </c>
      <c r="BA18" s="2"/>
      <c r="BB18" s="2"/>
      <c r="BC18" s="2"/>
      <c r="BD18" s="2"/>
      <c r="BE18" s="2"/>
      <c r="BF18" s="232" t="s">
        <v>193</v>
      </c>
      <c r="BG18" s="2"/>
      <c r="BH18" s="2"/>
      <c r="BI18" s="2"/>
      <c r="BJ18" s="160" t="s">
        <v>208</v>
      </c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 t="s">
        <v>494</v>
      </c>
      <c r="BW18" s="2"/>
      <c r="BX18" s="2"/>
      <c r="BY18" s="2"/>
      <c r="BZ18" s="2"/>
      <c r="CA18" s="2"/>
      <c r="CB18" s="2"/>
      <c r="CC18" s="2"/>
    </row>
    <row r="19" spans="1:81" ht="11.25" customHeight="1">
      <c r="B19" s="358" t="s">
        <v>588</v>
      </c>
      <c r="C19" s="77" t="s">
        <v>550</v>
      </c>
      <c r="D19" s="120"/>
      <c r="E19" s="2"/>
      <c r="F19" s="2"/>
      <c r="G19" s="2"/>
      <c r="H19" s="2"/>
      <c r="I19" s="2"/>
      <c r="J19" s="4"/>
      <c r="K19" s="307"/>
      <c r="L19" s="306" t="s">
        <v>410</v>
      </c>
      <c r="M19" s="307"/>
      <c r="N19" s="307"/>
      <c r="O19" s="307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2"/>
      <c r="AI19" s="2"/>
      <c r="AJ19" s="2"/>
      <c r="AK19" s="2"/>
      <c r="AL19" s="17" t="s">
        <v>418</v>
      </c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4" t="s">
        <v>181</v>
      </c>
      <c r="BB19" s="2"/>
      <c r="BC19" s="2"/>
      <c r="BD19" s="2"/>
      <c r="BE19" s="2"/>
      <c r="BF19" s="2"/>
      <c r="BG19" s="141" t="s">
        <v>194</v>
      </c>
      <c r="BH19" s="2"/>
      <c r="BI19" s="2"/>
      <c r="BJ19" s="2"/>
      <c r="BK19" s="141" t="s">
        <v>209</v>
      </c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 t="s">
        <v>31</v>
      </c>
      <c r="BX19" s="2"/>
      <c r="BY19" s="2"/>
      <c r="BZ19" s="2"/>
      <c r="CA19" s="2"/>
      <c r="CB19" s="2"/>
      <c r="CC19" s="2"/>
    </row>
    <row r="20" spans="1:81" ht="11.25" customHeight="1">
      <c r="A20" s="354"/>
      <c r="B20" s="358" t="s">
        <v>589</v>
      </c>
      <c r="C20" s="77" t="s">
        <v>549</v>
      </c>
      <c r="D20" s="3"/>
      <c r="E20" s="2"/>
      <c r="F20" s="2"/>
      <c r="G20" s="2"/>
      <c r="H20" s="2"/>
      <c r="I20" s="2"/>
      <c r="J20" s="4"/>
      <c r="K20" s="307"/>
      <c r="L20" s="307"/>
      <c r="M20" s="307" t="s">
        <v>411</v>
      </c>
      <c r="N20" s="307"/>
      <c r="O20" s="307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2"/>
      <c r="AI20" s="2"/>
      <c r="AJ20" s="2"/>
      <c r="AK20" s="2"/>
      <c r="AL20" s="2"/>
      <c r="AM20" s="111" t="s">
        <v>419</v>
      </c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33" t="s">
        <v>182</v>
      </c>
      <c r="BC20" s="2"/>
      <c r="BD20" s="2"/>
      <c r="BE20" s="2"/>
      <c r="BF20" s="2"/>
      <c r="BG20" s="2"/>
      <c r="BH20" s="2"/>
      <c r="BI20" s="2"/>
      <c r="BJ20" s="2"/>
      <c r="BK20" s="2"/>
      <c r="BL20" s="160" t="s">
        <v>211</v>
      </c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 t="s">
        <v>495</v>
      </c>
      <c r="BY20" s="2"/>
      <c r="BZ20" s="2"/>
      <c r="CA20" s="2"/>
      <c r="CB20" s="2"/>
      <c r="CC20" s="2"/>
    </row>
    <row r="21" spans="1:81" ht="11.25" customHeight="1">
      <c r="A21" s="380"/>
      <c r="B21" s="90" t="s">
        <v>561</v>
      </c>
      <c r="C21" s="77"/>
      <c r="D21" s="354"/>
      <c r="E21" s="354"/>
      <c r="F21" s="2"/>
      <c r="G21" s="2"/>
      <c r="H21" s="2"/>
      <c r="I21" s="2"/>
      <c r="J21" s="4"/>
      <c r="K21" s="4"/>
      <c r="L21" s="4"/>
      <c r="M21" s="4"/>
      <c r="N21" s="4" t="s">
        <v>412</v>
      </c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2"/>
      <c r="AI21" s="2"/>
      <c r="AJ21" s="2"/>
      <c r="AK21" s="2"/>
      <c r="AL21" s="2"/>
      <c r="AM21" s="2"/>
      <c r="AN21" s="17" t="s">
        <v>420</v>
      </c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4" t="s">
        <v>189</v>
      </c>
      <c r="BD21" s="2"/>
      <c r="BE21" s="2"/>
      <c r="BF21" s="2"/>
      <c r="BG21" s="2"/>
      <c r="BH21" s="2"/>
      <c r="BI21" s="2"/>
      <c r="BJ21" s="2"/>
      <c r="BK21" s="2"/>
      <c r="BL21" s="2"/>
      <c r="BM21" s="141" t="s">
        <v>212</v>
      </c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 t="s">
        <v>59</v>
      </c>
      <c r="BZ21" s="2"/>
      <c r="CA21" s="3"/>
      <c r="CB21" s="3"/>
    </row>
    <row r="22" spans="1:81" ht="11.25" customHeight="1">
      <c r="A22" s="354"/>
      <c r="B22" s="358" t="s">
        <v>590</v>
      </c>
      <c r="C22" s="77"/>
      <c r="D22" s="380"/>
      <c r="E22" s="380"/>
      <c r="F22" s="2"/>
      <c r="G22" s="2"/>
      <c r="H22" s="2"/>
      <c r="I22" s="2"/>
      <c r="J22" s="4"/>
      <c r="K22" s="4"/>
      <c r="L22" s="4"/>
      <c r="M22" s="4"/>
      <c r="N22" s="4"/>
      <c r="O22" s="4" t="s">
        <v>463</v>
      </c>
      <c r="P22" s="4"/>
      <c r="Q22" s="4"/>
      <c r="R22" s="4"/>
      <c r="S22" s="4"/>
      <c r="T22" s="162"/>
      <c r="U22" s="162"/>
      <c r="V22" s="162"/>
      <c r="W22" s="162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2"/>
      <c r="AI22" s="2"/>
      <c r="AJ22" s="2"/>
      <c r="AK22" s="2"/>
      <c r="AL22" s="2"/>
      <c r="AM22" s="2"/>
      <c r="AN22" s="2"/>
      <c r="AO22" s="231" t="s">
        <v>421</v>
      </c>
      <c r="AP22" s="111"/>
      <c r="AQ22" s="111"/>
      <c r="AR22" s="111"/>
      <c r="AS22" s="111"/>
      <c r="AT22" s="111"/>
      <c r="AU22" s="111"/>
      <c r="AV22" s="160"/>
      <c r="AW22" s="111"/>
      <c r="AX22" s="2"/>
      <c r="AY22" s="2"/>
      <c r="AZ22" s="2"/>
      <c r="BA22" s="2"/>
      <c r="BB22" s="2"/>
      <c r="BC22" s="2"/>
      <c r="BD22" s="2"/>
      <c r="BE22" s="2"/>
      <c r="BF22" s="2"/>
      <c r="BG22" s="141" t="s">
        <v>200</v>
      </c>
      <c r="BH22" s="2"/>
      <c r="BI22" s="2"/>
      <c r="BJ22" s="2"/>
      <c r="BK22" s="2"/>
      <c r="BL22" s="2"/>
      <c r="BM22" s="2"/>
      <c r="BN22" s="160" t="s">
        <v>213</v>
      </c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3"/>
      <c r="CB22" s="3"/>
    </row>
    <row r="23" spans="1:81" ht="11.25" customHeight="1">
      <c r="A23" s="2"/>
      <c r="B23" s="358"/>
      <c r="C23" s="77"/>
      <c r="D23" s="495"/>
      <c r="E23" s="495"/>
      <c r="F23" s="2"/>
      <c r="G23" s="2"/>
      <c r="H23" s="2"/>
      <c r="I23" s="2"/>
      <c r="J23" s="4"/>
      <c r="K23" s="4"/>
      <c r="L23" s="4"/>
      <c r="M23" s="4"/>
      <c r="N23" s="4"/>
      <c r="O23" s="4"/>
      <c r="P23" s="4" t="s">
        <v>479</v>
      </c>
      <c r="Q23" s="4"/>
      <c r="R23" s="4"/>
      <c r="S23" s="4"/>
      <c r="T23" s="162"/>
      <c r="U23" s="162"/>
      <c r="V23" s="162"/>
      <c r="W23" s="162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2"/>
      <c r="AI23" s="2"/>
      <c r="AJ23" s="2"/>
      <c r="AK23" s="2"/>
      <c r="AL23" s="2"/>
      <c r="AM23" s="2"/>
      <c r="AN23" s="2"/>
      <c r="AO23" s="2"/>
      <c r="AP23" s="148" t="s">
        <v>422</v>
      </c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33" t="s">
        <v>198</v>
      </c>
      <c r="BH23" s="2"/>
      <c r="BI23" s="2"/>
      <c r="BJ23" s="2"/>
      <c r="BK23" s="2"/>
      <c r="BL23" s="2"/>
      <c r="BM23" s="2"/>
      <c r="BN23" s="160"/>
      <c r="BO23" s="141" t="s">
        <v>214</v>
      </c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3"/>
      <c r="CB23" s="3"/>
    </row>
    <row r="24" spans="1:81" ht="11.25" customHeight="1">
      <c r="A24" s="2"/>
      <c r="B24" s="358"/>
      <c r="C24" s="77"/>
      <c r="E24" s="2"/>
      <c r="F24" s="2"/>
      <c r="G24" s="2"/>
      <c r="H24" s="2"/>
      <c r="I24" s="2"/>
      <c r="J24" s="4"/>
      <c r="K24" s="4"/>
      <c r="L24" s="4"/>
      <c r="M24" s="4"/>
      <c r="N24" s="4"/>
      <c r="O24" s="4"/>
      <c r="P24" s="4"/>
      <c r="Q24" s="4" t="s">
        <v>483</v>
      </c>
      <c r="R24" s="4"/>
      <c r="S24" s="4"/>
      <c r="T24" s="162"/>
      <c r="U24" s="162"/>
      <c r="V24" s="162"/>
      <c r="W24" s="162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2"/>
      <c r="AI24" s="2"/>
      <c r="AJ24" s="2"/>
      <c r="AK24" s="2"/>
      <c r="AL24" s="2"/>
      <c r="AM24" s="2"/>
      <c r="AN24" s="2"/>
      <c r="AO24" s="2"/>
      <c r="AP24" s="2"/>
      <c r="AQ24" s="111" t="s">
        <v>460</v>
      </c>
      <c r="AR24" s="111"/>
      <c r="AS24" s="111"/>
      <c r="AT24" s="111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141" t="s">
        <v>199</v>
      </c>
      <c r="BH24" s="2"/>
      <c r="BI24" s="2"/>
      <c r="BJ24" s="2"/>
      <c r="BK24" s="2"/>
      <c r="BL24" s="2"/>
      <c r="BM24" s="2"/>
      <c r="BN24" s="160"/>
      <c r="BO24" s="4"/>
      <c r="BP24" s="160" t="s">
        <v>283</v>
      </c>
      <c r="BQ24" s="160"/>
      <c r="BR24" s="160"/>
      <c r="BS24" s="2"/>
      <c r="BT24" s="2"/>
      <c r="BU24" s="2"/>
      <c r="BV24" s="2"/>
      <c r="BW24" s="2"/>
      <c r="BX24" s="2"/>
      <c r="BY24" s="2"/>
      <c r="BZ24" s="2"/>
      <c r="CA24" s="3"/>
      <c r="CB24" s="3"/>
    </row>
    <row r="25" spans="1:81">
      <c r="A25" s="2"/>
      <c r="B25" s="358"/>
      <c r="C25" s="77" t="s">
        <v>585</v>
      </c>
      <c r="E25" s="354"/>
      <c r="F25" s="2"/>
      <c r="G25" s="2"/>
      <c r="H25" s="2"/>
      <c r="I25" s="2"/>
      <c r="J25" s="126" t="s">
        <v>474</v>
      </c>
      <c r="K25" s="4"/>
      <c r="L25" s="4"/>
      <c r="M25" s="4"/>
      <c r="N25" s="4"/>
      <c r="O25" s="4"/>
      <c r="P25" s="4"/>
      <c r="Q25" s="4"/>
      <c r="R25" s="141" t="s">
        <v>531</v>
      </c>
      <c r="S25" s="162"/>
      <c r="T25" s="162"/>
      <c r="U25" s="162"/>
      <c r="V25" s="162"/>
      <c r="W25" s="162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148" t="s">
        <v>461</v>
      </c>
      <c r="AS25" s="2"/>
      <c r="AT25" s="148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160" t="s">
        <v>201</v>
      </c>
      <c r="BH25" s="2"/>
      <c r="BI25" s="2"/>
      <c r="BJ25" s="2"/>
      <c r="BK25" s="2"/>
      <c r="BL25" s="2"/>
      <c r="BM25" s="2"/>
      <c r="BN25" s="2"/>
      <c r="BO25" s="2"/>
      <c r="BP25" s="2"/>
      <c r="BQ25" s="141" t="s">
        <v>448</v>
      </c>
      <c r="BR25" s="141"/>
      <c r="BS25" s="2"/>
      <c r="BT25" s="2"/>
      <c r="BU25" s="2"/>
      <c r="BV25" s="2"/>
      <c r="BW25" s="2"/>
      <c r="BX25" s="2"/>
      <c r="BY25" s="2"/>
      <c r="BZ25" s="2"/>
      <c r="CA25" s="3"/>
      <c r="CB25" s="3"/>
    </row>
    <row r="26" spans="1:81">
      <c r="A26" s="2"/>
      <c r="B26" s="358"/>
      <c r="C26" s="77" t="s">
        <v>578</v>
      </c>
      <c r="E26" s="380"/>
      <c r="F26" s="2"/>
      <c r="G26" s="2"/>
      <c r="H26" s="2"/>
      <c r="I26" s="2"/>
      <c r="J26" s="4"/>
      <c r="K26" s="4"/>
      <c r="L26" s="4"/>
      <c r="M26" s="4"/>
      <c r="N26" s="4"/>
      <c r="O26" s="4"/>
      <c r="P26" s="4"/>
      <c r="Q26" s="4"/>
      <c r="R26" s="4"/>
      <c r="S26" s="162" t="s">
        <v>413</v>
      </c>
      <c r="T26" s="162"/>
      <c r="U26" s="162"/>
      <c r="V26" s="162"/>
      <c r="W26" s="162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2"/>
      <c r="AI26" s="2"/>
      <c r="AJ26" s="2"/>
      <c r="AK26" s="2"/>
      <c r="AL26" s="2"/>
      <c r="AM26" s="2"/>
      <c r="AN26" s="2"/>
      <c r="AO26" s="2"/>
      <c r="AP26" s="2"/>
      <c r="AQ26" s="85"/>
      <c r="AR26" s="85"/>
      <c r="AS26" s="111" t="s">
        <v>484</v>
      </c>
      <c r="AT26" s="111"/>
      <c r="AU26" s="85"/>
      <c r="AV26" s="343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165" t="s">
        <v>247</v>
      </c>
      <c r="BH26" s="2"/>
      <c r="BI26" s="2"/>
      <c r="BJ26" s="2"/>
      <c r="BK26" s="2"/>
      <c r="BL26" s="2"/>
      <c r="BM26" s="2"/>
      <c r="BN26" s="2"/>
      <c r="BO26" s="2"/>
      <c r="BP26" s="343"/>
      <c r="BQ26" s="85"/>
      <c r="BR26" s="162" t="s">
        <v>447</v>
      </c>
      <c r="BS26" s="2"/>
      <c r="BT26" s="2"/>
      <c r="BU26" s="2"/>
      <c r="BV26" s="2"/>
      <c r="BW26" s="2"/>
      <c r="BX26" s="2"/>
      <c r="BY26" s="2"/>
      <c r="BZ26" s="2"/>
      <c r="CA26" s="3"/>
      <c r="CB26" s="3"/>
    </row>
    <row r="27" spans="1:81">
      <c r="A27" s="2"/>
      <c r="B27" s="358"/>
      <c r="C27" s="77" t="s">
        <v>549</v>
      </c>
      <c r="E27" s="495"/>
      <c r="F27" s="2"/>
      <c r="G27" s="2"/>
      <c r="H27" s="2"/>
      <c r="I27" s="2"/>
      <c r="J27" s="4"/>
      <c r="K27" s="4"/>
      <c r="L27" s="4"/>
      <c r="M27" s="4"/>
      <c r="N27" s="4"/>
      <c r="O27" s="4"/>
      <c r="P27" s="4"/>
      <c r="Q27" s="4"/>
      <c r="R27" s="4"/>
      <c r="S27" s="4"/>
      <c r="T27" s="4" t="s">
        <v>429</v>
      </c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2"/>
      <c r="AI27" s="2"/>
      <c r="AJ27" s="2"/>
      <c r="AK27" s="2"/>
      <c r="AL27" s="2"/>
      <c r="AM27" s="2"/>
      <c r="AN27" s="2"/>
      <c r="AO27" s="2"/>
      <c r="AP27" s="85"/>
      <c r="AQ27" s="85"/>
      <c r="AR27" s="85"/>
      <c r="AS27" s="2"/>
      <c r="AT27" s="111" t="s">
        <v>480</v>
      </c>
      <c r="AU27" s="111"/>
      <c r="AV27" s="343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166" t="s">
        <v>248</v>
      </c>
      <c r="BH27" s="2"/>
      <c r="BI27" s="2"/>
      <c r="BJ27" s="2"/>
      <c r="BK27" s="2"/>
      <c r="BL27" s="2"/>
      <c r="BM27" s="2"/>
      <c r="BN27" s="2"/>
      <c r="BO27" s="85"/>
      <c r="BP27" s="343"/>
      <c r="BQ27" s="85"/>
      <c r="BR27" s="85"/>
      <c r="BS27" s="141" t="s">
        <v>490</v>
      </c>
      <c r="BT27" s="85"/>
      <c r="BU27" s="85"/>
      <c r="BV27" s="2"/>
      <c r="BW27" s="85"/>
      <c r="BX27" s="85"/>
      <c r="BY27" s="85"/>
      <c r="BZ27" s="85"/>
      <c r="CA27" s="85"/>
      <c r="CB27" s="3"/>
    </row>
    <row r="28" spans="1:81">
      <c r="A28" s="2"/>
      <c r="B28" s="358"/>
      <c r="C28" s="77"/>
      <c r="E28" s="2"/>
      <c r="F28" s="2"/>
      <c r="G28" s="85"/>
      <c r="H28" s="85"/>
      <c r="I28" s="85"/>
      <c r="J28" s="85"/>
      <c r="K28" s="85"/>
      <c r="L28" s="85"/>
      <c r="M28" s="85"/>
      <c r="N28" s="4"/>
      <c r="O28" s="4"/>
      <c r="P28" s="4"/>
      <c r="Q28" s="4"/>
      <c r="R28" s="4"/>
      <c r="S28" s="4"/>
      <c r="T28" s="4"/>
      <c r="U28" s="307" t="s">
        <v>430</v>
      </c>
      <c r="V28" s="162"/>
      <c r="W28" s="162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2"/>
      <c r="AI28" s="2"/>
      <c r="AJ28" s="2"/>
      <c r="AK28" s="2"/>
      <c r="AL28" s="85"/>
      <c r="AM28" s="85"/>
      <c r="AN28" s="85"/>
      <c r="AO28" s="85"/>
      <c r="AP28" s="85"/>
      <c r="AQ28" s="85"/>
      <c r="AR28" s="85"/>
      <c r="AS28" s="2"/>
      <c r="AT28" s="2"/>
      <c r="AU28" s="148" t="s">
        <v>481</v>
      </c>
      <c r="AV28" s="2"/>
      <c r="AW28" s="2"/>
      <c r="AX28" s="2"/>
      <c r="AY28" s="85"/>
      <c r="AZ28" s="85"/>
      <c r="BA28" s="85"/>
      <c r="BB28" s="85"/>
      <c r="BC28" s="85"/>
      <c r="BD28" s="85"/>
      <c r="BE28" s="85"/>
      <c r="BF28" s="85"/>
      <c r="BG28" s="165" t="s">
        <v>249</v>
      </c>
      <c r="BH28" s="85"/>
      <c r="BI28" s="85"/>
      <c r="BJ28" s="85"/>
      <c r="BK28" s="85"/>
      <c r="BL28" s="85"/>
      <c r="BM28" s="85"/>
      <c r="BN28" s="85"/>
      <c r="BO28" s="85"/>
      <c r="BP28" s="343"/>
      <c r="BQ28" s="85"/>
      <c r="BR28" s="85"/>
      <c r="BS28" s="85"/>
      <c r="BT28" s="85"/>
      <c r="BU28" s="85"/>
      <c r="BV28" s="2"/>
      <c r="BW28" s="85"/>
      <c r="BX28" s="85"/>
      <c r="BY28" s="85"/>
      <c r="BZ28" s="85"/>
      <c r="CA28" s="3"/>
      <c r="CB28" s="3"/>
    </row>
    <row r="29" spans="1:81">
      <c r="A29" s="2"/>
      <c r="B29" s="90"/>
      <c r="C29" s="77"/>
      <c r="E29" s="354"/>
      <c r="F29" s="2"/>
      <c r="J29" s="85"/>
      <c r="K29" s="85"/>
      <c r="L29" s="85"/>
      <c r="M29" s="85"/>
      <c r="N29" s="85"/>
      <c r="O29" s="85"/>
      <c r="P29" s="85"/>
      <c r="Q29" s="85"/>
      <c r="R29" s="85"/>
      <c r="S29" s="4"/>
      <c r="T29" s="4"/>
      <c r="U29" s="4"/>
      <c r="V29" s="4" t="s">
        <v>457</v>
      </c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2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343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85"/>
      <c r="BI29" s="85"/>
      <c r="BJ29" s="85"/>
      <c r="BK29" s="85"/>
      <c r="BL29" s="85"/>
      <c r="BM29" s="85"/>
      <c r="BN29" s="85"/>
      <c r="BO29" s="85"/>
      <c r="BP29" s="343"/>
      <c r="BQ29" s="85"/>
      <c r="BR29" s="85"/>
      <c r="BS29" s="85"/>
      <c r="BT29" s="85"/>
      <c r="BU29" s="85"/>
      <c r="BV29" s="2"/>
      <c r="BW29" s="85"/>
      <c r="BX29" s="85"/>
      <c r="BY29" s="85"/>
      <c r="BZ29" s="85"/>
      <c r="CA29" s="3"/>
      <c r="CB29" s="3"/>
    </row>
    <row r="30" spans="1:81">
      <c r="A30" s="2"/>
      <c r="B30" s="90" t="s">
        <v>560</v>
      </c>
      <c r="C30" s="77" t="s">
        <v>586</v>
      </c>
      <c r="E30" s="380"/>
      <c r="F30" s="2"/>
      <c r="L30" s="85"/>
      <c r="M30" s="85"/>
      <c r="N30" s="85"/>
      <c r="O30" s="85"/>
      <c r="P30" s="85"/>
      <c r="Q30" s="85"/>
      <c r="R30" s="85"/>
      <c r="S30" s="4"/>
      <c r="T30" s="4"/>
      <c r="U30" s="4"/>
      <c r="V30" s="4"/>
      <c r="W30" s="141" t="s">
        <v>533</v>
      </c>
      <c r="X30" s="162"/>
      <c r="Y30" s="162"/>
      <c r="Z30" s="4"/>
      <c r="AA30" s="4"/>
      <c r="AB30" s="4"/>
      <c r="AC30" s="4"/>
      <c r="AD30" s="4"/>
      <c r="AE30" s="4"/>
      <c r="AF30" s="4"/>
      <c r="AG30" s="4"/>
      <c r="AH30" s="2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343"/>
      <c r="AW30" s="85"/>
      <c r="AX30" s="85"/>
      <c r="AY30" s="342"/>
      <c r="AZ30" s="85"/>
      <c r="BA30" s="85"/>
      <c r="BB30" s="85"/>
      <c r="BC30" s="85"/>
      <c r="BD30" s="85"/>
      <c r="BE30" s="85"/>
      <c r="BF30" s="85"/>
      <c r="BG30" s="85"/>
      <c r="BH30" s="85"/>
      <c r="BI30" s="85"/>
      <c r="BJ30" s="85"/>
      <c r="BK30" s="85"/>
      <c r="BL30" s="85"/>
      <c r="BM30" s="85"/>
      <c r="BN30" s="85"/>
      <c r="BO30" s="85"/>
      <c r="BP30" s="343"/>
      <c r="BQ30" s="85"/>
      <c r="BR30" s="85"/>
      <c r="BS30" s="85"/>
      <c r="BT30" s="85"/>
      <c r="BU30" s="85"/>
      <c r="BV30" s="2"/>
      <c r="BW30" s="85"/>
      <c r="BX30" s="85"/>
      <c r="BY30" s="85"/>
      <c r="BZ30" s="85"/>
      <c r="CA30" s="3"/>
      <c r="CB30" s="3"/>
    </row>
    <row r="31" spans="1:81">
      <c r="A31" s="4"/>
      <c r="B31" s="358" t="s">
        <v>591</v>
      </c>
      <c r="C31" s="77" t="s">
        <v>550</v>
      </c>
      <c r="E31" s="495"/>
      <c r="F31" s="2"/>
      <c r="L31" s="85"/>
      <c r="M31" s="85"/>
      <c r="N31" s="85"/>
      <c r="O31" s="85"/>
      <c r="P31" s="85"/>
      <c r="Q31" s="85"/>
      <c r="R31" s="85"/>
      <c r="S31" s="4"/>
      <c r="T31" s="4"/>
      <c r="U31" s="4"/>
      <c r="V31" s="4"/>
      <c r="W31" s="4"/>
      <c r="X31" s="162" t="s">
        <v>582</v>
      </c>
      <c r="Y31" s="162"/>
      <c r="Z31" s="4"/>
      <c r="AA31" s="4"/>
      <c r="AB31" s="4"/>
      <c r="AC31" s="4"/>
      <c r="AD31" s="4"/>
      <c r="AE31" s="4"/>
      <c r="AF31" s="4"/>
      <c r="AG31" s="4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343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85"/>
      <c r="BI31" s="85"/>
      <c r="BJ31" s="85"/>
      <c r="BK31" s="85"/>
      <c r="BL31" s="85"/>
      <c r="BM31" s="85"/>
      <c r="BN31" s="85"/>
      <c r="BO31" s="85"/>
      <c r="BP31" s="343"/>
      <c r="BQ31" s="85"/>
      <c r="BR31" s="85"/>
      <c r="BS31" s="85"/>
      <c r="BT31" s="85"/>
      <c r="BU31" s="85"/>
      <c r="BV31" s="2"/>
      <c r="BW31" s="85"/>
      <c r="BX31" s="85"/>
      <c r="BY31" s="85"/>
      <c r="BZ31" s="85"/>
      <c r="CA31" s="3"/>
      <c r="CB31" s="3"/>
    </row>
    <row r="32" spans="1:81">
      <c r="A32" s="4"/>
      <c r="B32" s="358" t="s">
        <v>592</v>
      </c>
      <c r="C32" s="77" t="s">
        <v>549</v>
      </c>
      <c r="D32" s="4"/>
      <c r="E32" s="2"/>
      <c r="F32" s="2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4"/>
      <c r="Y32" s="141" t="s">
        <v>536</v>
      </c>
      <c r="Z32" s="162"/>
      <c r="AA32" s="4"/>
      <c r="AB32" s="4"/>
      <c r="AC32" s="4"/>
      <c r="AD32" s="4"/>
      <c r="AE32" s="4"/>
      <c r="AF32" s="4"/>
      <c r="AG32" s="4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343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85"/>
      <c r="BI32" s="85"/>
      <c r="BJ32" s="85"/>
      <c r="BK32" s="85"/>
      <c r="BL32" s="85"/>
      <c r="BM32" s="85"/>
      <c r="BN32" s="85"/>
      <c r="BO32" s="85"/>
      <c r="BP32" s="343"/>
      <c r="BQ32" s="85"/>
      <c r="BR32" s="85"/>
      <c r="BS32" s="85"/>
      <c r="BT32" s="85"/>
      <c r="BU32" s="85"/>
      <c r="BV32" s="2"/>
      <c r="BW32" s="85"/>
      <c r="BX32" s="85"/>
      <c r="BY32" s="85"/>
      <c r="BZ32" s="85"/>
      <c r="CA32" s="3"/>
      <c r="CB32" s="3"/>
    </row>
    <row r="33" spans="1:78">
      <c r="A33" s="2"/>
      <c r="B33" s="358" t="s">
        <v>593</v>
      </c>
      <c r="C33" s="77"/>
      <c r="D33" s="4"/>
      <c r="E33" s="354"/>
      <c r="F33" s="2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4"/>
      <c r="Y33" s="4"/>
      <c r="Z33" s="162" t="s">
        <v>414</v>
      </c>
      <c r="AA33" s="4"/>
      <c r="AB33" s="4"/>
      <c r="AC33" s="4"/>
      <c r="AD33" s="4"/>
      <c r="AE33" s="4"/>
      <c r="AF33" s="4"/>
      <c r="AG33" s="4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343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85"/>
      <c r="BI33" s="85"/>
      <c r="BJ33" s="85"/>
      <c r="BK33" s="85"/>
      <c r="BL33" s="85"/>
      <c r="BM33" s="85"/>
      <c r="BN33" s="85"/>
      <c r="BO33" s="85"/>
      <c r="BP33" s="343"/>
      <c r="BQ33" s="85"/>
      <c r="BR33" s="85"/>
      <c r="BS33" s="85"/>
      <c r="BT33" s="85"/>
      <c r="BU33" s="85"/>
      <c r="BV33" s="85"/>
      <c r="BW33" s="85"/>
      <c r="BX33" s="85"/>
      <c r="BY33" s="85"/>
      <c r="BZ33" s="85"/>
    </row>
    <row r="34" spans="1:78">
      <c r="A34" s="354"/>
      <c r="B34" s="358" t="s">
        <v>594</v>
      </c>
      <c r="C34" s="77"/>
      <c r="E34" s="380"/>
      <c r="F34" s="2"/>
      <c r="K34" s="3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4"/>
      <c r="Y34" s="4"/>
      <c r="Z34" s="4"/>
      <c r="AA34" s="4" t="s">
        <v>415</v>
      </c>
      <c r="AB34" s="4"/>
      <c r="AC34" s="4"/>
      <c r="AD34" s="4"/>
      <c r="AE34" s="4"/>
      <c r="AF34" s="4"/>
      <c r="AG34" s="4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343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  <c r="BM34" s="85"/>
      <c r="BN34" s="85"/>
      <c r="BO34" s="85"/>
      <c r="BP34" s="343"/>
      <c r="BQ34" s="85"/>
      <c r="BR34" s="85"/>
      <c r="BS34" s="85"/>
      <c r="BT34" s="85"/>
      <c r="BU34" s="85"/>
      <c r="BV34" s="85"/>
      <c r="BW34" s="85"/>
      <c r="BX34" s="85"/>
      <c r="BY34" s="85"/>
      <c r="BZ34" s="85"/>
    </row>
    <row r="35" spans="1:78">
      <c r="A35" s="380"/>
      <c r="B35" s="358"/>
      <c r="C35" s="77"/>
      <c r="D35" s="354"/>
      <c r="E35" s="495"/>
      <c r="F35" s="2"/>
      <c r="K35" s="3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4"/>
      <c r="Y35" s="4"/>
      <c r="Z35" s="4"/>
      <c r="AA35" s="4"/>
      <c r="AB35" s="161" t="s">
        <v>416</v>
      </c>
      <c r="AC35" s="4"/>
      <c r="AD35" s="4"/>
      <c r="AE35" s="4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85"/>
      <c r="AR35" s="85"/>
      <c r="AS35" s="85"/>
      <c r="AT35" s="85"/>
      <c r="AU35" s="85"/>
      <c r="AV35" s="343"/>
      <c r="AW35" s="85"/>
      <c r="AX35" s="85"/>
      <c r="AY35" s="85"/>
      <c r="AZ35" s="85"/>
      <c r="BA35" s="85"/>
      <c r="BB35" s="85"/>
      <c r="BC35" s="85"/>
      <c r="BD35" s="85"/>
      <c r="BE35" s="85"/>
      <c r="BF35" s="85"/>
      <c r="BG35" s="85"/>
      <c r="BH35" s="85"/>
      <c r="BI35" s="85"/>
      <c r="BJ35" s="85"/>
      <c r="BK35" s="85"/>
      <c r="BL35" s="85"/>
      <c r="BM35" s="85"/>
      <c r="BN35" s="85"/>
      <c r="BO35" s="85"/>
      <c r="BP35" s="343"/>
      <c r="BQ35" s="85"/>
      <c r="BR35" s="85"/>
      <c r="BS35" s="85"/>
      <c r="BT35" s="85"/>
      <c r="BU35" s="85"/>
      <c r="BV35" s="85"/>
      <c r="BW35" s="85"/>
      <c r="BX35" s="85"/>
      <c r="BY35" s="85"/>
      <c r="BZ35" s="85"/>
    </row>
    <row r="36" spans="1:78">
      <c r="A36" s="354"/>
      <c r="B36" s="358"/>
      <c r="C36" s="77"/>
      <c r="D36" s="380"/>
      <c r="E36" s="2"/>
      <c r="F36" s="2"/>
      <c r="K36" s="3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4"/>
      <c r="AA36" s="4"/>
      <c r="AB36" s="4"/>
      <c r="AC36" s="162" t="s">
        <v>487</v>
      </c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343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343"/>
      <c r="BQ36" s="85"/>
      <c r="BR36" s="85"/>
      <c r="BS36" s="85"/>
      <c r="BT36" s="85"/>
      <c r="BU36" s="85"/>
      <c r="BV36" s="85"/>
      <c r="BW36" s="85"/>
      <c r="BX36" s="85"/>
      <c r="BY36" s="85"/>
      <c r="BZ36" s="85"/>
    </row>
    <row r="37" spans="1:78">
      <c r="A37" s="2"/>
      <c r="B37" s="3" t="s">
        <v>595</v>
      </c>
      <c r="C37" s="77" t="s">
        <v>587</v>
      </c>
      <c r="D37" s="495"/>
      <c r="E37" s="354"/>
      <c r="F37" s="2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141" t="s">
        <v>488</v>
      </c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343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85"/>
      <c r="BN37" s="85"/>
      <c r="BO37" s="85"/>
      <c r="BP37" s="343"/>
      <c r="BQ37" s="85"/>
      <c r="BR37" s="85"/>
      <c r="BS37" s="85"/>
      <c r="BT37" s="85"/>
      <c r="BU37" s="85"/>
      <c r="BV37" s="85"/>
      <c r="BW37" s="85"/>
      <c r="BX37" s="85"/>
      <c r="BY37" s="85"/>
      <c r="BZ37" s="85"/>
    </row>
    <row r="38" spans="1:78">
      <c r="A38" s="2"/>
      <c r="B38" s="358" t="s">
        <v>571</v>
      </c>
      <c r="C38" s="77" t="s">
        <v>580</v>
      </c>
      <c r="E38" s="380"/>
      <c r="F38" s="2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162" t="s">
        <v>417</v>
      </c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343"/>
      <c r="AW38" s="85"/>
      <c r="AX38" s="85"/>
      <c r="AY38" s="85"/>
      <c r="AZ38" s="85"/>
      <c r="BA38" s="85"/>
      <c r="BB38" s="85"/>
      <c r="BC38" s="85"/>
      <c r="BD38" s="85"/>
      <c r="BE38" s="85"/>
      <c r="BF38" s="85"/>
      <c r="BG38" s="85"/>
      <c r="BH38" s="85"/>
      <c r="BI38" s="85"/>
      <c r="BJ38" s="85"/>
      <c r="BK38" s="85"/>
      <c r="BL38" s="85"/>
      <c r="BM38" s="85"/>
      <c r="BN38" s="85"/>
      <c r="BO38" s="85"/>
      <c r="BP38" s="343"/>
      <c r="BQ38" s="85"/>
      <c r="BR38" s="85"/>
      <c r="BS38" s="85"/>
      <c r="BT38" s="85"/>
      <c r="BU38" s="85"/>
      <c r="BV38" s="85"/>
      <c r="BW38" s="85"/>
      <c r="BX38" s="85"/>
      <c r="BY38" s="85"/>
      <c r="BZ38" s="85"/>
    </row>
    <row r="39" spans="1:78">
      <c r="A39" s="2"/>
      <c r="B39" s="90"/>
      <c r="C39" s="77" t="s">
        <v>581</v>
      </c>
      <c r="E39" s="495"/>
      <c r="F39" s="2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85"/>
      <c r="AR39" s="85"/>
      <c r="AS39" s="85"/>
      <c r="AT39" s="85"/>
      <c r="AU39" s="85"/>
      <c r="AV39" s="343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  <c r="BO39" s="85"/>
      <c r="BP39" s="343"/>
      <c r="BQ39" s="85"/>
      <c r="BR39" s="85"/>
      <c r="BS39" s="85"/>
      <c r="BT39" s="85"/>
      <c r="BU39" s="85"/>
      <c r="BV39" s="85"/>
      <c r="BW39" s="85"/>
      <c r="BX39" s="85"/>
      <c r="BY39" s="85"/>
      <c r="BZ39" s="85"/>
    </row>
    <row r="40" spans="1:78">
      <c r="A40" s="2"/>
      <c r="B40" s="90"/>
      <c r="C40" s="77"/>
      <c r="E40" s="2"/>
      <c r="F40" s="2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85"/>
      <c r="AR40" s="85"/>
      <c r="AS40" s="85"/>
      <c r="AT40" s="85"/>
      <c r="AU40" s="85"/>
      <c r="AV40" s="343"/>
      <c r="AW40" s="85"/>
      <c r="AX40" s="85"/>
      <c r="AY40" s="85"/>
      <c r="AZ40" s="85"/>
      <c r="BA40" s="85"/>
      <c r="BB40" s="85"/>
      <c r="BC40" s="85"/>
      <c r="BD40" s="85"/>
      <c r="BE40" s="85"/>
      <c r="BF40" s="85"/>
      <c r="BG40" s="85"/>
      <c r="BH40" s="85"/>
      <c r="BI40" s="85"/>
      <c r="BJ40" s="85"/>
      <c r="BK40" s="85"/>
      <c r="BL40" s="85"/>
      <c r="BM40" s="85"/>
      <c r="BN40" s="85"/>
      <c r="BO40" s="85"/>
      <c r="BP40" s="343"/>
      <c r="BQ40" s="85"/>
      <c r="BR40" s="85"/>
      <c r="BS40" s="85"/>
      <c r="BT40" s="85"/>
      <c r="BU40" s="85"/>
      <c r="BV40" s="85"/>
      <c r="BW40" s="85"/>
      <c r="BX40" s="85"/>
      <c r="BY40" s="85"/>
      <c r="BZ40" s="85"/>
    </row>
    <row r="41" spans="1:78">
      <c r="A41" s="2"/>
      <c r="B41" s="358"/>
      <c r="E41" s="354"/>
      <c r="F41" s="2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343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  <c r="BP41" s="343"/>
      <c r="BQ41" s="85"/>
      <c r="BR41" s="85"/>
      <c r="BS41" s="85"/>
      <c r="BT41" s="85"/>
      <c r="BU41" s="85"/>
      <c r="BV41" s="85"/>
      <c r="BW41" s="85"/>
      <c r="BX41" s="85"/>
      <c r="BY41" s="85"/>
      <c r="BZ41" s="85"/>
    </row>
    <row r="42" spans="1:78">
      <c r="A42" s="2"/>
      <c r="B42" s="358"/>
      <c r="E42" s="2"/>
      <c r="F42" s="2"/>
    </row>
    <row r="43" spans="1:78">
      <c r="A43" s="2"/>
      <c r="B43" s="358"/>
      <c r="E43" s="2"/>
      <c r="F43" s="2"/>
    </row>
    <row r="44" spans="1:78">
      <c r="A44" s="2"/>
      <c r="B44" s="358"/>
      <c r="E44" s="2"/>
      <c r="F44" s="2"/>
    </row>
    <row r="45" spans="1:78">
      <c r="A45" s="2"/>
      <c r="B45" s="358"/>
      <c r="E45" s="354"/>
      <c r="F45" s="2"/>
    </row>
    <row r="46" spans="1:78">
      <c r="A46" s="2"/>
      <c r="B46" s="3"/>
      <c r="E46" s="380"/>
      <c r="F46" s="2"/>
    </row>
    <row r="47" spans="1:78">
      <c r="A47" s="2"/>
      <c r="B47" s="3"/>
      <c r="E47" s="495"/>
      <c r="F47" s="2"/>
    </row>
    <row r="48" spans="1:78">
      <c r="A48" s="354"/>
      <c r="B48" s="90"/>
      <c r="E48" s="2"/>
      <c r="F48" s="2"/>
    </row>
    <row r="49" spans="1:6">
      <c r="A49" s="380"/>
      <c r="B49" s="358"/>
      <c r="D49" s="354"/>
      <c r="E49" s="2"/>
      <c r="F49" s="2"/>
    </row>
    <row r="50" spans="1:6">
      <c r="A50" s="354"/>
      <c r="B50" s="358"/>
      <c r="D50" s="380"/>
      <c r="E50" s="354"/>
      <c r="F50" s="2"/>
    </row>
    <row r="51" spans="1:6">
      <c r="A51" s="2"/>
      <c r="B51" s="358"/>
      <c r="D51" s="495"/>
      <c r="E51" s="2"/>
      <c r="F51" s="2"/>
    </row>
    <row r="52" spans="1:6">
      <c r="A52" s="2"/>
      <c r="B52" s="358"/>
      <c r="E52" s="2"/>
      <c r="F52" s="2"/>
    </row>
    <row r="53" spans="1:6">
      <c r="A53" s="2"/>
      <c r="B53" s="358"/>
      <c r="E53" s="2"/>
      <c r="F53" s="2"/>
    </row>
    <row r="54" spans="1:6">
      <c r="A54" s="2"/>
      <c r="B54" s="358"/>
      <c r="E54" s="354"/>
      <c r="F54" s="2"/>
    </row>
    <row r="55" spans="1:6">
      <c r="A55" s="2"/>
      <c r="B55" s="358"/>
      <c r="E55" s="2"/>
      <c r="F55" s="2"/>
    </row>
    <row r="56" spans="1:6">
      <c r="A56" s="2"/>
      <c r="B56" s="358"/>
      <c r="E56" s="2"/>
      <c r="F56" s="2"/>
    </row>
    <row r="57" spans="1:6">
      <c r="A57" s="2"/>
      <c r="B57" s="358"/>
      <c r="E57" s="2"/>
      <c r="F57" s="2"/>
    </row>
    <row r="58" spans="1:6">
      <c r="A58" s="2"/>
      <c r="B58" s="358"/>
      <c r="E58" s="2"/>
      <c r="F58" s="2"/>
    </row>
    <row r="59" spans="1:6">
      <c r="A59" s="2"/>
      <c r="B59" s="358"/>
      <c r="E59" s="2"/>
      <c r="F59" s="2"/>
    </row>
    <row r="60" spans="1:6">
      <c r="A60" s="2"/>
      <c r="B60" s="3"/>
      <c r="E60" s="2"/>
      <c r="F60" s="2"/>
    </row>
    <row r="61" spans="1:6">
      <c r="A61" s="2"/>
      <c r="B61" s="3"/>
      <c r="E61" s="2"/>
      <c r="F61" s="2"/>
    </row>
    <row r="62" spans="1:6">
      <c r="A62" s="354"/>
      <c r="B62" s="90"/>
      <c r="E62" s="2"/>
      <c r="F62" s="2"/>
    </row>
    <row r="63" spans="1:6">
      <c r="A63" s="380"/>
      <c r="B63" s="358"/>
      <c r="D63" s="354"/>
      <c r="E63" s="2"/>
      <c r="F63" s="2"/>
    </row>
    <row r="64" spans="1:6">
      <c r="A64" s="354"/>
      <c r="B64" s="358"/>
      <c r="D64" s="380"/>
      <c r="E64" s="2"/>
      <c r="F64" s="2"/>
    </row>
    <row r="65" spans="1:6">
      <c r="A65" s="2"/>
      <c r="B65" s="358"/>
      <c r="D65" s="495"/>
      <c r="E65" s="2"/>
      <c r="F65" s="2"/>
    </row>
    <row r="66" spans="1:6">
      <c r="A66" s="2"/>
      <c r="B66" s="358"/>
      <c r="E66" s="2"/>
      <c r="F66" s="2"/>
    </row>
    <row r="67" spans="1:6">
      <c r="A67" s="2"/>
      <c r="B67" s="358"/>
      <c r="E67" s="2"/>
      <c r="F67" s="2"/>
    </row>
    <row r="68" spans="1:6">
      <c r="A68" s="2"/>
      <c r="B68" s="358"/>
      <c r="E68" s="2"/>
      <c r="F68" s="2"/>
    </row>
    <row r="69" spans="1:6">
      <c r="A69" s="2"/>
      <c r="B69" s="358"/>
      <c r="E69" s="2"/>
      <c r="F69" s="2"/>
    </row>
    <row r="70" spans="1:6">
      <c r="A70" s="2"/>
      <c r="B70" s="358"/>
      <c r="E70" s="2"/>
      <c r="F70" s="2"/>
    </row>
    <row r="71" spans="1:6">
      <c r="A71" s="2"/>
      <c r="B71" s="358"/>
      <c r="E71" s="2"/>
      <c r="F71" s="2"/>
    </row>
    <row r="72" spans="1:6">
      <c r="A72" s="2"/>
      <c r="B72" s="358"/>
      <c r="E72" s="2"/>
      <c r="F72" s="2"/>
    </row>
    <row r="73" spans="1:6">
      <c r="A73" s="2"/>
      <c r="B73" s="358"/>
      <c r="E73" s="2"/>
      <c r="F73" s="2"/>
    </row>
    <row r="74" spans="1:6">
      <c r="A74" s="2"/>
      <c r="B74" s="3"/>
      <c r="E74" s="2"/>
      <c r="F74" s="2"/>
    </row>
    <row r="75" spans="1:6">
      <c r="A75" s="2"/>
      <c r="B75" s="3"/>
      <c r="E75" s="2"/>
      <c r="F75" s="2"/>
    </row>
    <row r="76" spans="1:6">
      <c r="A76" s="354"/>
      <c r="B76" s="90"/>
      <c r="E76" s="2"/>
      <c r="F76" s="2"/>
    </row>
    <row r="77" spans="1:6">
      <c r="A77" s="380"/>
      <c r="B77" s="358"/>
      <c r="D77" s="354"/>
      <c r="E77" s="2"/>
      <c r="F77" s="2"/>
    </row>
    <row r="78" spans="1:6">
      <c r="A78" s="354"/>
      <c r="B78" s="358"/>
      <c r="D78" s="380"/>
      <c r="E78" s="2"/>
      <c r="F78" s="2"/>
    </row>
    <row r="79" spans="1:6">
      <c r="A79" s="2"/>
      <c r="B79" s="358"/>
      <c r="D79" s="495"/>
      <c r="E79" s="2"/>
      <c r="F79" s="2"/>
    </row>
    <row r="80" spans="1:6">
      <c r="A80" s="2"/>
      <c r="B80" s="358"/>
      <c r="E80" s="2"/>
      <c r="F80" s="2"/>
    </row>
    <row r="81" spans="1:6">
      <c r="A81" s="2"/>
      <c r="B81" s="358"/>
      <c r="E81" s="2"/>
      <c r="F81" s="2"/>
    </row>
    <row r="82" spans="1:6">
      <c r="A82" s="2"/>
      <c r="B82" s="358"/>
      <c r="E82" s="2"/>
      <c r="F82" s="2"/>
    </row>
    <row r="83" spans="1:6">
      <c r="A83" s="2"/>
      <c r="B83" s="358"/>
      <c r="E83" s="2"/>
      <c r="F83" s="2"/>
    </row>
    <row r="84" spans="1:6">
      <c r="A84" s="2"/>
      <c r="B84" s="358"/>
      <c r="E84" s="2"/>
      <c r="F84" s="2"/>
    </row>
    <row r="85" spans="1:6">
      <c r="A85" s="2"/>
      <c r="B85" s="358"/>
      <c r="E85" s="2"/>
      <c r="F85" s="2"/>
    </row>
    <row r="86" spans="1:6">
      <c r="A86" s="2"/>
      <c r="B86" s="358"/>
      <c r="E86" s="2"/>
      <c r="F86" s="2"/>
    </row>
    <row r="87" spans="1:6">
      <c r="A87" s="2"/>
      <c r="B87" s="358"/>
      <c r="E87" s="2"/>
      <c r="F87" s="2"/>
    </row>
    <row r="88" spans="1:6">
      <c r="A88" s="2"/>
      <c r="B88" s="3"/>
      <c r="E88" s="2"/>
      <c r="F88" s="2"/>
    </row>
    <row r="89" spans="1:6">
      <c r="A89" s="354"/>
      <c r="B89" s="3"/>
      <c r="E89" s="2"/>
      <c r="F89" s="2"/>
    </row>
    <row r="90" spans="1:6">
      <c r="A90" s="2"/>
      <c r="B90" s="358"/>
      <c r="D90" s="354"/>
      <c r="E90" s="2"/>
      <c r="F90" s="2"/>
    </row>
    <row r="91" spans="1:6">
      <c r="A91" s="2"/>
      <c r="B91" s="3"/>
      <c r="E91" s="2"/>
      <c r="F91" s="2"/>
    </row>
    <row r="92" spans="1:6">
      <c r="A92" s="2"/>
      <c r="B92" s="3"/>
      <c r="E92" s="2"/>
      <c r="F92" s="2"/>
    </row>
    <row r="93" spans="1:6">
      <c r="A93" s="2"/>
      <c r="B93" s="3"/>
      <c r="E93" s="2"/>
      <c r="F93" s="2"/>
    </row>
    <row r="94" spans="1:6">
      <c r="A94" s="2"/>
      <c r="B94" s="3"/>
      <c r="E94" s="2"/>
      <c r="F94" s="2"/>
    </row>
    <row r="95" spans="1:6">
      <c r="A95" s="2"/>
      <c r="B95" s="3"/>
      <c r="E95" s="2"/>
      <c r="F95" s="2"/>
    </row>
    <row r="96" spans="1:6">
      <c r="A96" s="2"/>
      <c r="B96" s="3"/>
      <c r="E96" s="2"/>
      <c r="F96" s="2"/>
    </row>
    <row r="97" spans="1:6">
      <c r="A97" s="2"/>
      <c r="B97" s="3"/>
      <c r="E97" s="2"/>
      <c r="F97" s="2"/>
    </row>
    <row r="98" spans="1:6">
      <c r="A98" s="2"/>
      <c r="B98" s="3"/>
      <c r="E98" s="2"/>
      <c r="F98" s="2"/>
    </row>
    <row r="99" spans="1:6">
      <c r="A99" s="2"/>
      <c r="B99" s="3"/>
      <c r="E99" s="2"/>
      <c r="F99" s="2"/>
    </row>
    <row r="100" spans="1:6">
      <c r="A100" s="2"/>
      <c r="B100" s="3"/>
      <c r="E100" s="2"/>
      <c r="F100" s="2"/>
    </row>
    <row r="101" spans="1:6">
      <c r="A101" s="2"/>
      <c r="B101" s="3"/>
      <c r="E101" s="2"/>
      <c r="F101" s="2"/>
    </row>
    <row r="102" spans="1:6">
      <c r="A102" s="354"/>
      <c r="B102" s="358"/>
      <c r="E102" s="2"/>
      <c r="F102" s="2"/>
    </row>
    <row r="103" spans="1:6">
      <c r="A103" s="380"/>
      <c r="B103" s="358"/>
      <c r="D103" s="354"/>
      <c r="E103" s="2"/>
      <c r="F103" s="2"/>
    </row>
    <row r="104" spans="1:6">
      <c r="A104" s="354"/>
      <c r="B104" s="358"/>
      <c r="D104" s="380"/>
      <c r="E104" s="2"/>
      <c r="F104" s="2"/>
    </row>
    <row r="105" spans="1:6">
      <c r="A105" s="2"/>
      <c r="B105" s="358"/>
      <c r="D105" s="495"/>
      <c r="E105" s="2"/>
      <c r="F105" s="2"/>
    </row>
    <row r="106" spans="1:6">
      <c r="A106" s="2"/>
      <c r="B106" s="358"/>
      <c r="E106" s="2"/>
      <c r="F106" s="2"/>
    </row>
    <row r="107" spans="1:6">
      <c r="A107" s="2"/>
      <c r="B107" s="358"/>
      <c r="E107" s="2"/>
      <c r="F107" s="2"/>
    </row>
    <row r="108" spans="1:6">
      <c r="A108" s="2"/>
      <c r="B108" s="3"/>
      <c r="D108" s="8"/>
      <c r="E108" s="2"/>
      <c r="F108" s="2"/>
    </row>
    <row r="109" spans="1:6">
      <c r="A109" s="2"/>
      <c r="B109" s="3"/>
      <c r="E109" s="2"/>
      <c r="F109" s="2"/>
    </row>
    <row r="110" spans="1:6">
      <c r="A110" s="2"/>
      <c r="B110" s="3"/>
      <c r="D110" s="8"/>
      <c r="E110" s="2"/>
      <c r="F110" s="2"/>
    </row>
    <row r="111" spans="1:6">
      <c r="A111" s="2"/>
      <c r="B111" s="3"/>
      <c r="E111" s="2"/>
      <c r="F111" s="2"/>
    </row>
    <row r="112" spans="1:6">
      <c r="A112" s="2"/>
      <c r="B112" s="3"/>
      <c r="E112" s="2"/>
      <c r="F112" s="2"/>
    </row>
    <row r="113" spans="1:6">
      <c r="A113" s="2"/>
      <c r="B113" s="3"/>
      <c r="E113" s="2"/>
      <c r="F113" s="2"/>
    </row>
    <row r="114" spans="1:6">
      <c r="A114" s="354"/>
      <c r="B114" s="3"/>
      <c r="E114" s="2"/>
      <c r="F114" s="2"/>
    </row>
    <row r="115" spans="1:6">
      <c r="A115" s="2"/>
      <c r="B115" s="358"/>
      <c r="D115" s="354"/>
      <c r="E115" s="2"/>
      <c r="F115" s="2"/>
    </row>
    <row r="116" spans="1:6">
      <c r="A116" s="2"/>
      <c r="B116" s="3"/>
      <c r="E116" s="2"/>
      <c r="F116" s="2"/>
    </row>
    <row r="117" spans="1:6">
      <c r="A117" s="2"/>
      <c r="B117" s="3"/>
      <c r="E117" s="2"/>
      <c r="F117" s="2"/>
    </row>
    <row r="118" spans="1:6">
      <c r="A118" s="2"/>
      <c r="B118" s="3"/>
      <c r="E118" s="2"/>
      <c r="F118" s="2"/>
    </row>
    <row r="119" spans="1:6">
      <c r="A119" s="2"/>
      <c r="B119" s="3"/>
      <c r="E119" s="2"/>
      <c r="F119" s="2"/>
    </row>
    <row r="120" spans="1:6">
      <c r="A120" s="2"/>
      <c r="B120" s="3"/>
      <c r="E120" s="2"/>
      <c r="F120" s="2"/>
    </row>
    <row r="121" spans="1:6">
      <c r="A121" s="2"/>
      <c r="B121" s="3"/>
      <c r="C121" s="75"/>
      <c r="E121" s="2"/>
      <c r="F121" s="2"/>
    </row>
    <row r="122" spans="1:6">
      <c r="A122" s="2"/>
      <c r="B122" s="3"/>
      <c r="E122" s="2"/>
      <c r="F122" s="2"/>
    </row>
    <row r="123" spans="1:6">
      <c r="A123" s="2"/>
      <c r="B123" s="3"/>
      <c r="E123" s="2"/>
      <c r="F123" s="2"/>
    </row>
    <row r="124" spans="1:6">
      <c r="A124" s="2"/>
      <c r="B124" s="3"/>
      <c r="E124" s="2"/>
      <c r="F124" s="2"/>
    </row>
    <row r="125" spans="1:6">
      <c r="A125" s="2"/>
      <c r="B125" s="3"/>
      <c r="C125" s="75"/>
      <c r="E125" s="2"/>
      <c r="F125" s="2"/>
    </row>
    <row r="126" spans="1:6">
      <c r="A126" s="2"/>
      <c r="B126" s="3"/>
      <c r="E126" s="2"/>
      <c r="F126" s="2"/>
    </row>
    <row r="127" spans="1:6">
      <c r="A127" s="354"/>
      <c r="B127" s="3"/>
      <c r="E127" s="2"/>
      <c r="F127" s="2"/>
    </row>
    <row r="128" spans="1:6">
      <c r="A128" s="2"/>
      <c r="B128" s="358"/>
      <c r="D128" s="354"/>
      <c r="E128" s="2"/>
      <c r="F128" s="2"/>
    </row>
    <row r="129" spans="1:6">
      <c r="A129" s="2"/>
      <c r="B129" s="3"/>
      <c r="E129" s="2"/>
      <c r="F129" s="2"/>
    </row>
    <row r="130" spans="1:6">
      <c r="A130" s="2"/>
      <c r="B130" s="3"/>
      <c r="E130" s="2"/>
      <c r="F130" s="2"/>
    </row>
    <row r="131" spans="1:6">
      <c r="B131" s="88"/>
      <c r="C131" s="3"/>
      <c r="D131" s="3"/>
      <c r="E131" s="2"/>
      <c r="F131" s="2"/>
    </row>
    <row r="132" spans="1:6">
      <c r="B132" s="88"/>
      <c r="C132" s="3"/>
      <c r="D132" s="3"/>
      <c r="E132" s="2"/>
      <c r="F132" s="2"/>
    </row>
  </sheetData>
  <mergeCells count="13">
    <mergeCell ref="CA1:CC1"/>
    <mergeCell ref="A15:B15"/>
    <mergeCell ref="E1:G1"/>
    <mergeCell ref="H1:I1"/>
    <mergeCell ref="AY1:BD1"/>
    <mergeCell ref="BE1:BH1"/>
    <mergeCell ref="BI1:BT1"/>
    <mergeCell ref="A1:A2"/>
    <mergeCell ref="B1:B2"/>
    <mergeCell ref="J1:AI1"/>
    <mergeCell ref="AJ1:AX1"/>
    <mergeCell ref="C1:D1"/>
    <mergeCell ref="BU1:BZ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X21"/>
  <sheetViews>
    <sheetView workbookViewId="0">
      <pane ySplit="2" topLeftCell="A3" activePane="bottomLeft" state="frozen"/>
      <selection pane="bottomLeft" activeCell="K31" sqref="K31"/>
    </sheetView>
  </sheetViews>
  <sheetFormatPr defaultRowHeight="11.25"/>
  <cols>
    <col min="1" max="1" width="7.28515625" style="8" bestFit="1" customWidth="1"/>
    <col min="2" max="2" width="65" style="88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82" customWidth="1"/>
    <col min="19" max="19" width="5.85546875" style="3" customWidth="1"/>
    <col min="20" max="20" width="8.7109375" style="3" customWidth="1"/>
    <col min="21" max="22" width="3.28515625" style="3" bestFit="1" customWidth="1"/>
    <col min="23" max="16384" width="9.140625" style="3"/>
  </cols>
  <sheetData>
    <row r="1" spans="1:20" ht="15.75" customHeight="1">
      <c r="A1" s="785" t="s">
        <v>1</v>
      </c>
      <c r="B1" s="787" t="s">
        <v>0</v>
      </c>
      <c r="C1" s="789" t="s">
        <v>7</v>
      </c>
      <c r="D1" s="780" t="s">
        <v>6</v>
      </c>
      <c r="E1" s="781"/>
      <c r="F1" s="782" t="s">
        <v>5</v>
      </c>
      <c r="G1" s="783"/>
      <c r="H1" s="780" t="s">
        <v>63</v>
      </c>
      <c r="I1" s="781"/>
      <c r="J1" s="774" t="s">
        <v>9</v>
      </c>
      <c r="K1" s="591" t="s">
        <v>423</v>
      </c>
      <c r="L1" s="776"/>
      <c r="M1" s="591" t="s">
        <v>81</v>
      </c>
      <c r="N1" s="592"/>
      <c r="O1" s="592"/>
      <c r="P1" s="592"/>
      <c r="Q1" s="592"/>
      <c r="R1" s="773" t="s">
        <v>83</v>
      </c>
      <c r="S1" s="773"/>
      <c r="T1" s="773"/>
    </row>
    <row r="2" spans="1:20" ht="15.75" customHeight="1" thickBot="1">
      <c r="A2" s="786"/>
      <c r="B2" s="788"/>
      <c r="C2" s="590"/>
      <c r="D2" s="61"/>
      <c r="E2" s="36" t="s">
        <v>9</v>
      </c>
      <c r="F2" s="61"/>
      <c r="G2" s="62" t="s">
        <v>9</v>
      </c>
      <c r="H2" s="61"/>
      <c r="I2" s="36" t="s">
        <v>9</v>
      </c>
      <c r="J2" s="775"/>
      <c r="K2" s="313"/>
      <c r="L2" s="164" t="s">
        <v>9</v>
      </c>
      <c r="M2" s="167" t="s">
        <v>136</v>
      </c>
      <c r="N2" s="167" t="s">
        <v>423</v>
      </c>
      <c r="O2" s="167" t="s">
        <v>362</v>
      </c>
      <c r="P2" s="167" t="s">
        <v>59</v>
      </c>
      <c r="Q2" s="168" t="s">
        <v>135</v>
      </c>
      <c r="R2" s="777"/>
      <c r="S2" s="778"/>
      <c r="T2" s="779"/>
    </row>
    <row r="3" spans="1:20" s="5" customFormat="1">
      <c r="A3" s="400" t="str">
        <f>'1-συμβολαια'!A3</f>
        <v>3ο</v>
      </c>
      <c r="B3" s="341" t="str">
        <f>'1-συμβολαια'!C3</f>
        <v>γονική ΨΙΛΗΣ ΚΥΡΙΟΤΗΤΑΣ των 1' -2'</v>
      </c>
      <c r="C3" s="345">
        <f>'1-συμβολαια'!D3</f>
        <v>4093.2</v>
      </c>
      <c r="D3" s="325"/>
      <c r="E3" s="325"/>
      <c r="F3" s="325"/>
      <c r="G3" s="325"/>
      <c r="H3" s="325"/>
      <c r="I3" s="325"/>
      <c r="J3" s="317">
        <f>'1-συμβολαια'!N3</f>
        <v>226.9777</v>
      </c>
      <c r="K3" s="317">
        <f>'2-δικαιώμ'!O3+'5-αντίγρ'!O3</f>
        <v>12.244454000000001</v>
      </c>
      <c r="L3" s="317">
        <v>27.72</v>
      </c>
      <c r="M3" s="317">
        <f>'1-συμβολαια'!O3</f>
        <v>-120.32779400000001</v>
      </c>
      <c r="N3" s="317">
        <f t="shared" ref="N3" si="0">K3-L3</f>
        <v>-15.475545999999998</v>
      </c>
      <c r="O3" s="317">
        <f>'8-κ-15-17'!AG3</f>
        <v>0</v>
      </c>
      <c r="P3" s="317">
        <f>'11-χαρτόσ'!L3+'5-αντίγρ'!AM3+'6-μεταγρ'!N3+'6-μεταγρ'!O3+'7-προςΔΟΥ'!K3+'13-ντιΜιΧο'!CB3</f>
        <v>19.799999999999997</v>
      </c>
      <c r="Q3" s="317">
        <f>'13-ντιΜιΧο'!CA3</f>
        <v>481.11999999999995</v>
      </c>
      <c r="R3" s="269"/>
      <c r="S3" s="261"/>
      <c r="T3" s="264"/>
    </row>
    <row r="4" spans="1:20" s="5" customFormat="1">
      <c r="A4" s="400">
        <f>'1-συμβολαια'!A4</f>
        <v>0</v>
      </c>
      <c r="B4" s="341" t="str">
        <f>'1-συμβολαια'!C4</f>
        <v>γονική του 3'</v>
      </c>
      <c r="C4" s="345">
        <f>'1-συμβολαια'!D4</f>
        <v>7465</v>
      </c>
      <c r="D4" s="325"/>
      <c r="E4" s="325"/>
      <c r="F4" s="325"/>
      <c r="G4" s="325"/>
      <c r="H4" s="325"/>
      <c r="I4" s="325"/>
      <c r="J4" s="317">
        <f>'1-συμβολαια'!N4</f>
        <v>0</v>
      </c>
      <c r="K4" s="317">
        <f>'2-δικαιώμ'!O4+'5-αντίγρ'!O4</f>
        <v>14.760693999999999</v>
      </c>
      <c r="L4" s="317"/>
      <c r="M4" s="317">
        <f>'1-συμβολαια'!O4</f>
        <v>112.29526599999998</v>
      </c>
      <c r="N4" s="317">
        <f t="shared" ref="N4:N14" si="1">K4-L4</f>
        <v>14.760693999999999</v>
      </c>
      <c r="O4" s="317">
        <f>'8-κ-15-17'!AG4</f>
        <v>0</v>
      </c>
      <c r="P4" s="317">
        <f>'11-χαρτόσ'!L4+'5-αντίγρ'!AM4+'6-μεταγρ'!N4+'6-μεταγρ'!O4+'7-προςΔΟΥ'!K4+'13-ντιΜιΧο'!CB4</f>
        <v>14.879999999999999</v>
      </c>
      <c r="Q4" s="317">
        <f>'13-ντιΜιΧο'!CA4</f>
        <v>86.92</v>
      </c>
      <c r="R4" s="269"/>
      <c r="S4" s="261"/>
      <c r="T4" s="264"/>
    </row>
    <row r="5" spans="1:20" s="5" customFormat="1">
      <c r="A5" s="400">
        <f>'1-συμβολαια'!A5</f>
        <v>0</v>
      </c>
      <c r="B5" s="341" t="str">
        <f>'1-συμβολαια'!C5</f>
        <v>ΧΡΗΣΙΚΤΗΣΙΑ οικοπέδου  3' = 1949 πατρός ΔΩΡΕΑ άτυπη</v>
      </c>
      <c r="C5" s="345">
        <f>'1-συμβολαια'!D5</f>
        <v>5555.55</v>
      </c>
      <c r="D5" s="325"/>
      <c r="E5" s="325"/>
      <c r="F5" s="325"/>
      <c r="G5" s="325"/>
      <c r="H5" s="325"/>
      <c r="I5" s="325"/>
      <c r="J5" s="317">
        <f>'1-συμβολαια'!N5</f>
        <v>0</v>
      </c>
      <c r="K5" s="317">
        <f>'2-δικαιώμ'!O5+'5-αντίγρ'!O5</f>
        <v>11.323684</v>
      </c>
      <c r="L5" s="317"/>
      <c r="M5" s="317">
        <f>'1-συμβολαια'!O5</f>
        <v>83.128875999999991</v>
      </c>
      <c r="N5" s="317">
        <f t="shared" si="1"/>
        <v>11.323684</v>
      </c>
      <c r="O5" s="317">
        <f>'8-κ-15-17'!AG5</f>
        <v>43.055512500000006</v>
      </c>
      <c r="P5" s="317">
        <f>'11-χαρτόσ'!L5+'5-αντίγρ'!AM5+'6-μεταγρ'!N5+'6-μεταγρ'!O5+'7-προςΔΟΥ'!K5+'13-ντιΜιΧο'!CB5</f>
        <v>3</v>
      </c>
      <c r="Q5" s="317">
        <f>'13-ντιΜιΧο'!CA5</f>
        <v>70.77</v>
      </c>
      <c r="R5" s="269"/>
      <c r="S5" s="261"/>
      <c r="T5" s="264"/>
    </row>
    <row r="6" spans="1:20" s="5" customFormat="1" ht="12" thickBot="1">
      <c r="A6" s="421">
        <f>'1-συμβολαια'!A6</f>
        <v>0</v>
      </c>
      <c r="B6" s="422" t="str">
        <f>'1-συμβολαια'!C6</f>
        <v>ΧΡΗΣΙΚΤΗΣΙΑ αγροτεμαχίων 1'-2' = 1963 αγοραπωλησίας ΒΑΣΕΙ προσυμφώνου ΜΗ εκτελεσθέντος</v>
      </c>
      <c r="C6" s="423">
        <f>'1-συμβολαια'!D6</f>
        <v>3333.33</v>
      </c>
      <c r="D6" s="417"/>
      <c r="E6" s="417"/>
      <c r="F6" s="417"/>
      <c r="G6" s="417"/>
      <c r="H6" s="417"/>
      <c r="I6" s="417"/>
      <c r="J6" s="424">
        <f>'1-συμβολαια'!N6</f>
        <v>0</v>
      </c>
      <c r="K6" s="424">
        <f>'2-δικαιώμ'!O6+'5-αντίγρ'!O6</f>
        <v>7.3236879999999998</v>
      </c>
      <c r="L6" s="424"/>
      <c r="M6" s="424">
        <f>'1-συμβολαια'!O6</f>
        <v>60.462232</v>
      </c>
      <c r="N6" s="424">
        <f t="shared" si="1"/>
        <v>7.3236879999999998</v>
      </c>
      <c r="O6" s="424">
        <f>'8-κ-15-17'!AG6</f>
        <v>25.833307500000004</v>
      </c>
      <c r="P6" s="424">
        <f>'11-χαρτόσ'!L6+'5-αντίγρ'!AM6+'6-μεταγρ'!N6+'6-μεταγρ'!O6+'7-προςΔΟΥ'!K6+'13-ντιΜιΧο'!CB6</f>
        <v>3</v>
      </c>
      <c r="Q6" s="424">
        <f>'13-ντιΜιΧο'!CA6</f>
        <v>120.68999999999998</v>
      </c>
      <c r="R6" s="537"/>
      <c r="S6" s="489"/>
      <c r="T6" s="449"/>
    </row>
    <row r="7" spans="1:20" s="5" customFormat="1">
      <c r="A7" s="461" t="str">
        <f>'1-συμβολαια'!A7</f>
        <v>4ο</v>
      </c>
      <c r="B7" s="419" t="str">
        <f>'1-συμβολαια'!C7</f>
        <v>γονική ΨΙΛΗΣ ΚΥΡΙΟΤΗΤΑΣ αγροτεμαχίου Πρίνος -'';;;???'' 3.106,50μ2</v>
      </c>
      <c r="C7" s="420">
        <f>'1-συμβολαια'!D7</f>
        <v>3061.77</v>
      </c>
      <c r="D7" s="318"/>
      <c r="E7" s="318"/>
      <c r="F7" s="318"/>
      <c r="G7" s="318"/>
      <c r="H7" s="318"/>
      <c r="I7" s="318"/>
      <c r="J7" s="317">
        <f>'1-συμβολαια'!N7</f>
        <v>75.12</v>
      </c>
      <c r="K7" s="317">
        <f>'2-δικαιώμ'!O7+'5-αντίγρ'!O7</f>
        <v>9.6772800000000014</v>
      </c>
      <c r="L7" s="317">
        <v>10.38</v>
      </c>
      <c r="M7" s="317">
        <f>'1-συμβολαια'!O7</f>
        <v>9.0999199999999831</v>
      </c>
      <c r="N7" s="317">
        <f t="shared" si="1"/>
        <v>-0.70271999999999935</v>
      </c>
      <c r="O7" s="317">
        <f>'8-κ-15-17'!AG7</f>
        <v>-1.2824999999985209E-3</v>
      </c>
      <c r="P7" s="317">
        <f>'11-χαρτόσ'!L7+'5-αντίγρ'!AM7+'6-μεταγρ'!N7+'6-μεταγρ'!O7+'7-προςΔΟΥ'!K7+'13-ντιΜιΧο'!CB7</f>
        <v>19.799999999999997</v>
      </c>
      <c r="Q7" s="317">
        <f>'13-ντιΜιΧο'!CA7</f>
        <v>170.04</v>
      </c>
      <c r="R7" s="269"/>
      <c r="S7" s="265"/>
      <c r="T7" s="413"/>
    </row>
    <row r="8" spans="1:20" s="5" customFormat="1" ht="12" thickBot="1">
      <c r="A8" s="463">
        <f>'1-συμβολαια'!A8</f>
        <v>0</v>
      </c>
      <c r="B8" s="422" t="str">
        <f>'1-συμβολαια'!C8</f>
        <v>ΧΡΗΣΙΚΤΗΣΙΑ αγροτεμαχίου = 196? πατρός ΔΩΡΕΑ άτυπη</v>
      </c>
      <c r="C8" s="423">
        <f>'1-συμβολαια'!D8</f>
        <v>1111</v>
      </c>
      <c r="D8" s="417"/>
      <c r="E8" s="417"/>
      <c r="F8" s="417"/>
      <c r="G8" s="417"/>
      <c r="H8" s="417"/>
      <c r="I8" s="417"/>
      <c r="J8" s="424">
        <f>'1-συμβολαια'!N8</f>
        <v>0</v>
      </c>
      <c r="K8" s="424">
        <f>'2-δικαιώμ'!O8+'5-αντίγρ'!O8</f>
        <v>3.3234940000000002</v>
      </c>
      <c r="L8" s="424"/>
      <c r="M8" s="424">
        <f>'1-συμβολαια'!O8</f>
        <v>34.864466</v>
      </c>
      <c r="N8" s="424">
        <f t="shared" si="1"/>
        <v>3.3234940000000002</v>
      </c>
      <c r="O8" s="424">
        <f>'8-κ-15-17'!AG8</f>
        <v>8.6102500000000006</v>
      </c>
      <c r="P8" s="424">
        <f>'11-χαρτόσ'!L8+'5-αντίγρ'!AM8+'6-μεταγρ'!N8+'6-μεταγρ'!O8+'7-προςΔΟΥ'!K8+'13-ντιΜιΧο'!CB8</f>
        <v>3</v>
      </c>
      <c r="Q8" s="424">
        <f>'13-ντιΜιΧο'!CA8</f>
        <v>70.77</v>
      </c>
      <c r="R8" s="269"/>
      <c r="S8" s="261"/>
      <c r="T8" s="264"/>
    </row>
    <row r="9" spans="1:20" s="5" customFormat="1">
      <c r="A9" s="462" t="str">
        <f>'1-συμβολαια'!A9</f>
        <v>5ο</v>
      </c>
      <c r="B9" s="419" t="str">
        <f>'1-συμβολαια'!C9</f>
        <v>*γονική ΨΙΛΗΣ ΚΥΡΙΟΤΗΤΑΣ</v>
      </c>
      <c r="C9" s="420">
        <f>'1-συμβολαια'!D9</f>
        <v>5079.72</v>
      </c>
      <c r="D9" s="318"/>
      <c r="E9" s="318"/>
      <c r="F9" s="318"/>
      <c r="G9" s="318"/>
      <c r="H9" s="318"/>
      <c r="I9" s="318"/>
      <c r="J9" s="317">
        <f>'1-συμβολαια'!N9</f>
        <v>108.63</v>
      </c>
      <c r="K9" s="317">
        <f>'2-δικαιώμ'!O9+'5-αντίγρ'!O9</f>
        <v>14.020189999999999</v>
      </c>
      <c r="L9" s="317">
        <v>10.47</v>
      </c>
      <c r="M9" s="317">
        <f>'1-συμβολαια'!O9</f>
        <v>8.0824099999999959</v>
      </c>
      <c r="N9" s="317">
        <f t="shared" si="1"/>
        <v>3.5501899999999988</v>
      </c>
      <c r="O9" s="317">
        <f>'8-κ-15-17'!AG9</f>
        <v>-2.1699999999853503E-3</v>
      </c>
      <c r="P9" s="317">
        <f>'11-χαρτόσ'!L9+'5-αντίγρ'!AM9+'6-μεταγρ'!N9+'6-μεταγρ'!O9+'7-προςΔΟΥ'!K9+'13-ντιΜιΧο'!CB9</f>
        <v>29.919999999999995</v>
      </c>
      <c r="Q9" s="317">
        <f>'13-ντιΜιΧο'!CA9</f>
        <v>386.15999999999985</v>
      </c>
      <c r="R9" s="269"/>
      <c r="S9" s="261"/>
      <c r="T9" s="264"/>
    </row>
    <row r="10" spans="1:20" s="5" customFormat="1">
      <c r="A10" s="400">
        <f>'1-συμβολαια'!A10</f>
        <v>0</v>
      </c>
      <c r="B10" s="341" t="str">
        <f>'1-συμβολαια'!C10</f>
        <v>ΧΡΗΣΙΚΤΗΣΙΑ αγροτεμαχίου 1'  = 1979 ΑΝΑΔΑΣΜΟΣ</v>
      </c>
      <c r="C10" s="345">
        <f>'1-συμβολαια'!D10</f>
        <v>880.14</v>
      </c>
      <c r="D10" s="325"/>
      <c r="E10" s="325"/>
      <c r="F10" s="325"/>
      <c r="G10" s="325"/>
      <c r="H10" s="325"/>
      <c r="I10" s="325"/>
      <c r="J10" s="317">
        <f>'1-συμβολαια'!N10</f>
        <v>0</v>
      </c>
      <c r="K10" s="317">
        <f>'2-δικαιώμ'!O10+'5-αντίγρ'!O10</f>
        <v>2.9079459999999999</v>
      </c>
      <c r="L10" s="317"/>
      <c r="M10" s="317">
        <f>'1-συμβολαια'!O10</f>
        <v>35.439694000000003</v>
      </c>
      <c r="N10" s="317">
        <f t="shared" si="1"/>
        <v>2.9079459999999999</v>
      </c>
      <c r="O10" s="317">
        <f>'8-κ-15-17'!AG10</f>
        <v>6.821085000000001</v>
      </c>
      <c r="P10" s="317">
        <f>'11-χαρτόσ'!L10+'5-αντίγρ'!AM10+'6-μεταγρ'!N10+'6-μεταγρ'!O10+'7-προςΔΟΥ'!K10+'13-ντιΜιΧο'!CB10</f>
        <v>3</v>
      </c>
      <c r="Q10" s="317">
        <f>'13-ντιΜιΧο'!CA10</f>
        <v>70.77</v>
      </c>
      <c r="R10" s="269"/>
      <c r="S10" s="261"/>
      <c r="T10" s="264"/>
    </row>
    <row r="11" spans="1:20" s="5" customFormat="1" ht="12" thickBot="1">
      <c r="A11" s="421">
        <f>'1-συμβολαια'!A11</f>
        <v>0</v>
      </c>
      <c r="B11" s="422" t="str">
        <f>'1-συμβολαια'!C11</f>
        <v>ΧΡΗΣΙΚΤΗΣΙΑ αγροτεμαχίων 3' -4' = 1957 ;;;??? ΑΓΟΡΑΠΩΛΗΣΙΑ άτυπη</v>
      </c>
      <c r="C11" s="423">
        <f>'1-συμβολαια'!D11</f>
        <v>2976.45</v>
      </c>
      <c r="D11" s="417"/>
      <c r="E11" s="417"/>
      <c r="F11" s="417"/>
      <c r="G11" s="417"/>
      <c r="H11" s="417"/>
      <c r="I11" s="417"/>
      <c r="J11" s="424">
        <f>'1-συμβολαια'!N11</f>
        <v>0</v>
      </c>
      <c r="K11" s="424">
        <f>'2-δικαιώμ'!O11+'5-αντίγρ'!O11</f>
        <v>6.6813039999999999</v>
      </c>
      <c r="L11" s="424"/>
      <c r="M11" s="424">
        <f>'1-συμβολαια'!O11</f>
        <v>56.822056000000003</v>
      </c>
      <c r="N11" s="424">
        <f t="shared" si="1"/>
        <v>6.6813039999999999</v>
      </c>
      <c r="O11" s="424">
        <f>'8-κ-15-17'!AG11</f>
        <v>23.067487499999999</v>
      </c>
      <c r="P11" s="424">
        <f>'11-χαρτόσ'!L11+'5-αντίγρ'!AM11+'6-μεταγρ'!N11+'6-μεταγρ'!O11+'7-προςΔΟΥ'!K11+'13-ντιΜιΧο'!CB11</f>
        <v>3</v>
      </c>
      <c r="Q11" s="424">
        <f>'13-ντιΜιΧο'!CA11</f>
        <v>120.68999999999998</v>
      </c>
      <c r="R11" s="269"/>
      <c r="S11" s="261"/>
      <c r="T11" s="264"/>
    </row>
    <row r="12" spans="1:20" s="5" customFormat="1">
      <c r="A12" s="461" t="str">
        <f>'1-συμβολαια'!A12</f>
        <v>6ο</v>
      </c>
      <c r="B12" s="419" t="str">
        <f>'1-συμβολαια'!C12</f>
        <v>*δωρεά ΑΙΤΙΑ θανάτου</v>
      </c>
      <c r="C12" s="420">
        <f>'1-συμβολαια'!D12</f>
        <v>0</v>
      </c>
      <c r="D12" s="318"/>
      <c r="E12" s="318"/>
      <c r="F12" s="318"/>
      <c r="G12" s="318"/>
      <c r="H12" s="318"/>
      <c r="I12" s="318"/>
      <c r="J12" s="317">
        <f>'1-συμβολαια'!N12</f>
        <v>19.54</v>
      </c>
      <c r="K12" s="317">
        <f>'2-δικαιώμ'!O12+'5-αντίγρ'!O12</f>
        <v>1.6786000000000001</v>
      </c>
      <c r="L12" s="317"/>
      <c r="M12" s="317">
        <f>'1-συμβολαια'!O12</f>
        <v>20.461400000000005</v>
      </c>
      <c r="N12" s="317">
        <f t="shared" si="1"/>
        <v>1.6786000000000001</v>
      </c>
      <c r="O12" s="317">
        <f>'8-κ-15-17'!AG12</f>
        <v>0</v>
      </c>
      <c r="P12" s="317">
        <f>'11-χαρτόσ'!L12+'5-αντίγρ'!AM12+'6-μεταγρ'!N12+'6-μεταγρ'!O12+'7-προςΔΟΥ'!K12+'13-ντιΜιΧο'!CB12</f>
        <v>19.799999999999997</v>
      </c>
      <c r="Q12" s="317">
        <f>'13-ντιΜιΧο'!CA12</f>
        <v>223.48999999999995</v>
      </c>
      <c r="R12" s="269"/>
      <c r="S12" s="261"/>
      <c r="T12" s="264"/>
    </row>
    <row r="13" spans="1:20" s="5" customFormat="1">
      <c r="A13" s="436">
        <f>'1-συμβολαια'!A13</f>
        <v>0</v>
      </c>
      <c r="B13" s="341" t="str">
        <f>'1-συμβολαια'!C13</f>
        <v>ΧΡΗΣΙΚΤΗΣΙΑ αγροτεμαχίου [νυν οικόπεδο ΜΕ οικοδομή] ] = 1970 ΑΝΑΔΑΣΜΟΣ</v>
      </c>
      <c r="C13" s="345">
        <f>'1-συμβολαια'!D13</f>
        <v>1111</v>
      </c>
      <c r="D13" s="325"/>
      <c r="E13" s="325"/>
      <c r="F13" s="325"/>
      <c r="G13" s="325"/>
      <c r="H13" s="325"/>
      <c r="I13" s="325"/>
      <c r="J13" s="317">
        <f>'1-συμβολαια'!N13</f>
        <v>0</v>
      </c>
      <c r="K13" s="317">
        <f>'2-δικαιώμ'!O13+'5-αντίγρ'!O13</f>
        <v>3.3234940000000002</v>
      </c>
      <c r="L13" s="317"/>
      <c r="M13" s="317">
        <f>'1-συμβολαια'!O13</f>
        <v>29.004466000000001</v>
      </c>
      <c r="N13" s="317">
        <f t="shared" si="1"/>
        <v>3.3234940000000002</v>
      </c>
      <c r="O13" s="317">
        <f>'8-κ-15-17'!AG13</f>
        <v>8.6102500000000006</v>
      </c>
      <c r="P13" s="317">
        <f>'11-χαρτόσ'!L13+'5-αντίγρ'!AM13+'6-μεταγρ'!N13+'6-μεταγρ'!O13+'7-προςΔΟΥ'!K13+'13-ντιΜιΧο'!CB13</f>
        <v>3</v>
      </c>
      <c r="Q13" s="317">
        <f>'13-ντιΜιΧο'!CA13</f>
        <v>120.68999999999998</v>
      </c>
      <c r="R13" s="269"/>
      <c r="S13" s="261"/>
      <c r="T13" s="264"/>
    </row>
    <row r="14" spans="1:20" s="5" customFormat="1" ht="12" thickBot="1">
      <c r="A14" s="463">
        <f>'1-συμβολαια'!A14</f>
        <v>0</v>
      </c>
      <c r="B14" s="422" t="str">
        <f>'1-συμβολαια'!C14</f>
        <v>*γονικής 1262  ΕΠΙΚΑΡΠΙΑ …  ΔΩΡΕΑ αιτία θανάτου</v>
      </c>
      <c r="C14" s="423">
        <f>'1-συμβολαια'!D14</f>
        <v>8888</v>
      </c>
      <c r="D14" s="417"/>
      <c r="E14" s="417"/>
      <c r="F14" s="417"/>
      <c r="G14" s="417"/>
      <c r="H14" s="417"/>
      <c r="I14" s="417"/>
      <c r="J14" s="424">
        <f>'1-συμβολαια'!N14</f>
        <v>0</v>
      </c>
      <c r="K14" s="424">
        <f>'2-δικαιώμ'!O14+'5-αντίγρ'!O14</f>
        <v>17.322094</v>
      </c>
      <c r="L14" s="424"/>
      <c r="M14" s="424">
        <f>'1-συμβολαια'!O14</f>
        <v>108.329866</v>
      </c>
      <c r="N14" s="424">
        <f t="shared" si="1"/>
        <v>17.322094</v>
      </c>
      <c r="O14" s="424">
        <f>'8-κ-15-17'!AG14</f>
        <v>68.882000000000005</v>
      </c>
      <c r="P14" s="424">
        <f>'11-χαρτόσ'!L14+'5-αντίγρ'!AM14+'6-μεταγρ'!N14+'6-μεταγρ'!O14+'7-προςΔΟΥ'!K14+'13-ντιΜιΧο'!CB14</f>
        <v>3</v>
      </c>
      <c r="Q14" s="424">
        <f>'13-ντιΜιΧο'!CA14</f>
        <v>120.68999999999998</v>
      </c>
      <c r="R14" s="537"/>
      <c r="S14" s="489"/>
      <c r="T14" s="449"/>
    </row>
    <row r="15" spans="1:20">
      <c r="A15" s="784" t="s">
        <v>56</v>
      </c>
      <c r="B15" s="784"/>
      <c r="C15" s="784"/>
      <c r="D15" s="538">
        <f t="shared" ref="D15:T15" si="2">SUM(D3:D14)</f>
        <v>0</v>
      </c>
      <c r="E15" s="538">
        <f t="shared" si="2"/>
        <v>0</v>
      </c>
      <c r="F15" s="538">
        <f t="shared" si="2"/>
        <v>0</v>
      </c>
      <c r="G15" s="538">
        <f t="shared" si="2"/>
        <v>0</v>
      </c>
      <c r="H15" s="538">
        <f t="shared" si="2"/>
        <v>0</v>
      </c>
      <c r="I15" s="538">
        <f t="shared" si="2"/>
        <v>0</v>
      </c>
      <c r="J15" s="538">
        <f t="shared" si="2"/>
        <v>430.26770000000005</v>
      </c>
      <c r="K15" s="538">
        <f t="shared" si="2"/>
        <v>104.58692199999999</v>
      </c>
      <c r="L15" s="538">
        <f t="shared" si="2"/>
        <v>48.57</v>
      </c>
      <c r="M15" s="538">
        <f t="shared" si="2"/>
        <v>437.66285799999991</v>
      </c>
      <c r="N15" s="538">
        <f t="shared" si="2"/>
        <v>56.016922000000001</v>
      </c>
      <c r="O15" s="538">
        <f t="shared" si="2"/>
        <v>184.87644000000003</v>
      </c>
      <c r="P15" s="538">
        <f t="shared" si="2"/>
        <v>125.19999999999997</v>
      </c>
      <c r="Q15" s="538">
        <f t="shared" si="2"/>
        <v>2042.8</v>
      </c>
      <c r="R15" s="539">
        <f t="shared" si="2"/>
        <v>0</v>
      </c>
      <c r="S15" s="539">
        <f t="shared" si="2"/>
        <v>0</v>
      </c>
      <c r="T15" s="540">
        <f t="shared" si="2"/>
        <v>0</v>
      </c>
    </row>
    <row r="17" spans="1:24" ht="15.75" customHeight="1">
      <c r="L17" s="63"/>
      <c r="R17" s="2"/>
      <c r="S17" s="2"/>
    </row>
    <row r="18" spans="1:24">
      <c r="S18" s="82"/>
      <c r="T18" s="82"/>
      <c r="U18" s="82"/>
      <c r="V18" s="82"/>
      <c r="W18" s="82"/>
      <c r="X18" s="82"/>
    </row>
    <row r="19" spans="1:24">
      <c r="S19" s="82"/>
      <c r="T19" s="82"/>
      <c r="U19" s="82"/>
      <c r="V19" s="82"/>
      <c r="W19" s="82"/>
      <c r="X19" s="82"/>
    </row>
    <row r="20" spans="1:24" s="5" customFormat="1">
      <c r="A20" s="58"/>
      <c r="B20" s="108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82"/>
      <c r="S20" s="82"/>
      <c r="T20" s="82"/>
      <c r="U20" s="82"/>
      <c r="V20" s="82"/>
      <c r="W20" s="82"/>
      <c r="X20" s="82"/>
    </row>
    <row r="21" spans="1:24">
      <c r="K21" s="4"/>
    </row>
  </sheetData>
  <mergeCells count="12">
    <mergeCell ref="D1:E1"/>
    <mergeCell ref="F1:G1"/>
    <mergeCell ref="H1:I1"/>
    <mergeCell ref="A15:C15"/>
    <mergeCell ref="A1:A2"/>
    <mergeCell ref="B1:B2"/>
    <mergeCell ref="C1:C2"/>
    <mergeCell ref="R1:T1"/>
    <mergeCell ref="M1:Q1"/>
    <mergeCell ref="J1:J2"/>
    <mergeCell ref="K1:L1"/>
    <mergeCell ref="R2:T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9"/>
  <sheetViews>
    <sheetView workbookViewId="0">
      <pane ySplit="2" topLeftCell="A3" activePane="bottomLeft" state="frozen"/>
      <selection pane="bottomLeft" activeCell="L34" sqref="L34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92" t="s">
        <v>75</v>
      </c>
      <c r="B1" s="792"/>
      <c r="C1" s="792"/>
      <c r="D1" s="792"/>
      <c r="E1" s="792"/>
      <c r="F1" s="792"/>
      <c r="G1" s="792"/>
      <c r="H1" s="792"/>
      <c r="I1" s="792"/>
      <c r="J1" s="792"/>
      <c r="K1" s="792"/>
      <c r="L1" s="792"/>
      <c r="M1" s="792"/>
      <c r="N1" s="792"/>
      <c r="O1" s="792"/>
      <c r="P1" s="792"/>
      <c r="Q1" s="792"/>
    </row>
    <row r="2" spans="1:17" s="9" customFormat="1" ht="23.25" customHeight="1" thickBot="1">
      <c r="A2" s="237" t="s">
        <v>19</v>
      </c>
      <c r="B2" s="793" t="s">
        <v>29</v>
      </c>
      <c r="C2" s="794"/>
      <c r="D2" s="795"/>
      <c r="E2" s="796" t="s">
        <v>83</v>
      </c>
      <c r="F2" s="797"/>
      <c r="G2" s="797"/>
      <c r="H2" s="798"/>
      <c r="I2" s="799" t="s">
        <v>83</v>
      </c>
      <c r="J2" s="800"/>
      <c r="K2" s="800"/>
      <c r="L2" s="801"/>
      <c r="M2" s="238" t="s">
        <v>38</v>
      </c>
      <c r="N2" s="238" t="s">
        <v>39</v>
      </c>
      <c r="O2" s="238" t="s">
        <v>40</v>
      </c>
      <c r="P2" s="238" t="s">
        <v>41</v>
      </c>
      <c r="Q2" s="238" t="s">
        <v>42</v>
      </c>
    </row>
    <row r="3" spans="1:17" s="17" customFormat="1">
      <c r="A3" s="29" t="str">
        <f>'1-συμβολαια'!A3</f>
        <v>3ο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 t="str">
        <f>'1-συμβολαια'!A7</f>
        <v>4ο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29" t="str">
        <f>'1-συμβολαια'!A9</f>
        <v>5ο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>
      <c r="A10" s="29">
        <f>'1-συμβολαια'!A10</f>
        <v>0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>
      <c r="A11" s="29">
        <f>'1-συμβολαια'!A11</f>
        <v>0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2" spans="1:17" s="17" customFormat="1">
      <c r="A12" s="29" t="str">
        <f>'1-συμβολαια'!A12</f>
        <v>6ο</v>
      </c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</row>
    <row r="13" spans="1:17" s="17" customFormat="1">
      <c r="A13" s="29">
        <f>'1-συμβολαια'!A13</f>
        <v>0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</row>
    <row r="14" spans="1:17" s="17" customFormat="1">
      <c r="A14" s="29">
        <f>'1-συμβολαια'!A14</f>
        <v>0</v>
      </c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</row>
    <row r="16" spans="1:17" ht="15.75" customHeight="1">
      <c r="B16" s="790" t="s">
        <v>103</v>
      </c>
      <c r="C16" s="790"/>
      <c r="D16" s="790"/>
      <c r="E16" s="790"/>
      <c r="F16" s="790"/>
      <c r="G16" s="790"/>
      <c r="H16" s="790"/>
      <c r="I16" s="790"/>
      <c r="J16" s="790"/>
      <c r="K16" s="790"/>
      <c r="L16" s="3"/>
      <c r="M16" s="3"/>
      <c r="N16" s="3"/>
      <c r="O16" s="3"/>
      <c r="P16" s="3"/>
      <c r="Q16" s="3"/>
    </row>
    <row r="17" spans="1:23" ht="15.75" customHeight="1">
      <c r="C17" s="791" t="s">
        <v>104</v>
      </c>
      <c r="D17" s="791"/>
      <c r="E17" s="791"/>
      <c r="F17" s="791"/>
      <c r="G17" s="791"/>
      <c r="H17" s="791"/>
      <c r="I17" s="791"/>
      <c r="J17" s="791"/>
      <c r="K17" s="791"/>
      <c r="L17" s="3"/>
      <c r="M17" s="3"/>
      <c r="N17" s="3"/>
      <c r="O17" s="3"/>
      <c r="P17" s="3"/>
      <c r="Q17" s="3"/>
    </row>
    <row r="18" spans="1:23" ht="15.75" customHeight="1">
      <c r="D18" s="790" t="s">
        <v>284</v>
      </c>
      <c r="E18" s="790"/>
      <c r="F18" s="790"/>
      <c r="G18" s="790"/>
      <c r="H18" s="790"/>
      <c r="I18" s="790"/>
      <c r="J18" s="790"/>
      <c r="K18" s="790"/>
      <c r="L18" s="790"/>
      <c r="M18" s="790"/>
      <c r="N18" s="790"/>
      <c r="O18" s="790"/>
      <c r="P18" s="3"/>
      <c r="Q18" s="3"/>
    </row>
    <row r="19" spans="1:23" s="5" customFormat="1" ht="15.75" customHeight="1">
      <c r="A19" s="58"/>
      <c r="B19" s="235"/>
      <c r="C19" s="235"/>
      <c r="D19" s="236"/>
      <c r="E19" s="791" t="s">
        <v>424</v>
      </c>
      <c r="F19" s="791"/>
      <c r="G19" s="791"/>
      <c r="H19" s="791"/>
      <c r="I19" s="791"/>
      <c r="J19" s="791"/>
      <c r="K19" s="791"/>
      <c r="L19" s="791"/>
      <c r="M19" s="791"/>
      <c r="N19" s="3"/>
      <c r="O19" s="3"/>
      <c r="P19" s="3"/>
      <c r="Q19" s="3"/>
    </row>
    <row r="20" spans="1:23" s="5" customFormat="1" ht="15.75" customHeight="1">
      <c r="A20" s="58"/>
      <c r="B20" s="235"/>
      <c r="C20" s="235"/>
      <c r="D20" s="236"/>
      <c r="E20" s="6"/>
      <c r="F20" s="790" t="s">
        <v>126</v>
      </c>
      <c r="G20" s="790"/>
      <c r="H20" s="790"/>
      <c r="I20" s="790"/>
      <c r="J20" s="790"/>
      <c r="K20" s="790"/>
      <c r="L20" s="790"/>
      <c r="M20" s="790"/>
      <c r="N20" s="790"/>
      <c r="O20" s="790"/>
      <c r="P20" s="790"/>
      <c r="Q20" s="3"/>
    </row>
    <row r="21" spans="1:23" s="5" customFormat="1" ht="15.75" customHeight="1">
      <c r="A21" s="58"/>
      <c r="B21" s="235"/>
      <c r="C21" s="235"/>
      <c r="D21" s="236"/>
      <c r="E21" s="6"/>
      <c r="F21" s="6"/>
      <c r="G21" s="791" t="s">
        <v>425</v>
      </c>
      <c r="H21" s="791"/>
      <c r="I21" s="791"/>
      <c r="J21" s="791"/>
      <c r="K21" s="791"/>
      <c r="L21" s="791"/>
      <c r="M21" s="791"/>
      <c r="N21" s="791"/>
      <c r="O21" s="791"/>
      <c r="P21" s="791"/>
      <c r="Q21" s="791"/>
    </row>
    <row r="22" spans="1:23" s="5" customFormat="1" ht="15.75" customHeight="1">
      <c r="A22" s="58"/>
      <c r="B22" s="235"/>
      <c r="C22" s="235"/>
      <c r="D22" s="236"/>
      <c r="E22" s="6"/>
      <c r="F22" s="6"/>
      <c r="G22" s="230"/>
      <c r="H22" s="790" t="s">
        <v>105</v>
      </c>
      <c r="I22" s="790"/>
      <c r="J22" s="790"/>
      <c r="K22" s="790"/>
      <c r="L22" s="790"/>
      <c r="M22" s="790"/>
      <c r="N22" s="790"/>
      <c r="O22" s="3"/>
      <c r="P22" s="3"/>
      <c r="Q22" s="3"/>
      <c r="R22" s="3"/>
      <c r="S22" s="3"/>
      <c r="T22" s="3"/>
      <c r="U22" s="3"/>
      <c r="V22" s="3"/>
      <c r="W22" s="3"/>
    </row>
    <row r="23" spans="1:23" s="5" customFormat="1" ht="15.75" customHeight="1">
      <c r="A23" s="58"/>
      <c r="B23" s="235"/>
      <c r="C23" s="235"/>
      <c r="D23" s="236"/>
      <c r="E23" s="6"/>
      <c r="F23" s="6"/>
      <c r="G23" s="230"/>
      <c r="H23" s="6"/>
      <c r="I23" s="791" t="s">
        <v>106</v>
      </c>
      <c r="J23" s="791"/>
      <c r="K23" s="791"/>
      <c r="L23" s="791"/>
      <c r="M23" s="791"/>
      <c r="N23" s="791"/>
      <c r="O23" s="791"/>
      <c r="P23" s="791"/>
      <c r="Q23" s="791"/>
      <c r="R23" s="791"/>
      <c r="S23" s="3"/>
      <c r="T23" s="3"/>
      <c r="U23" s="3"/>
      <c r="V23" s="3"/>
      <c r="W23" s="3"/>
    </row>
    <row r="24" spans="1:23" s="5" customFormat="1" ht="15.75" customHeight="1">
      <c r="A24" s="58"/>
      <c r="B24" s="235"/>
      <c r="C24" s="235"/>
      <c r="D24" s="236"/>
      <c r="E24" s="6"/>
      <c r="F24" s="6"/>
      <c r="G24" s="230"/>
      <c r="H24" s="6"/>
      <c r="I24" s="6"/>
      <c r="J24" s="790" t="s">
        <v>107</v>
      </c>
      <c r="K24" s="790"/>
      <c r="L24" s="790"/>
      <c r="M24" s="790"/>
      <c r="N24" s="790"/>
      <c r="O24" s="790"/>
      <c r="P24" s="790"/>
      <c r="Q24" s="790"/>
      <c r="R24" s="3"/>
      <c r="S24" s="3"/>
      <c r="T24" s="3"/>
      <c r="U24" s="3"/>
      <c r="V24" s="3"/>
      <c r="W24" s="3"/>
    </row>
    <row r="25" spans="1:23" s="5" customFormat="1" ht="15.75" customHeight="1">
      <c r="A25" s="58"/>
      <c r="B25" s="235"/>
      <c r="C25" s="235"/>
      <c r="D25" s="236"/>
      <c r="E25" s="6"/>
      <c r="F25" s="6"/>
      <c r="G25" s="230"/>
      <c r="H25" s="6"/>
      <c r="I25" s="6"/>
      <c r="J25" s="6"/>
      <c r="K25" s="802" t="s">
        <v>127</v>
      </c>
      <c r="L25" s="802"/>
      <c r="M25" s="802"/>
      <c r="N25" s="802"/>
      <c r="O25" s="802"/>
      <c r="P25" s="802"/>
      <c r="Q25" s="802"/>
      <c r="R25" s="802"/>
      <c r="S25" s="802"/>
      <c r="T25" s="802"/>
      <c r="U25" s="802"/>
      <c r="V25" s="3"/>
      <c r="W25" s="3"/>
    </row>
    <row r="26" spans="1:23" s="5" customFormat="1" ht="15.75" customHeight="1">
      <c r="A26" s="58"/>
      <c r="B26" s="235"/>
      <c r="C26" s="235"/>
      <c r="D26" s="236"/>
      <c r="E26" s="6"/>
      <c r="F26" s="6"/>
      <c r="G26" s="230"/>
      <c r="H26" s="6"/>
      <c r="I26" s="6"/>
      <c r="J26" s="6"/>
      <c r="K26" s="6"/>
      <c r="L26" s="790" t="s">
        <v>108</v>
      </c>
      <c r="M26" s="790"/>
      <c r="N26" s="790"/>
      <c r="O26" s="790"/>
      <c r="P26" s="790"/>
      <c r="Q26" s="790"/>
      <c r="R26" s="790"/>
      <c r="S26" s="790"/>
      <c r="T26" s="3"/>
      <c r="U26" s="3"/>
      <c r="V26" s="3"/>
      <c r="W26" s="3"/>
    </row>
    <row r="27" spans="1:23" s="5" customFormat="1" ht="15.75" customHeight="1">
      <c r="A27" s="58"/>
      <c r="B27" s="235"/>
      <c r="C27" s="235"/>
      <c r="D27" s="236"/>
      <c r="E27" s="6"/>
      <c r="F27" s="6"/>
      <c r="G27" s="230"/>
      <c r="H27" s="6"/>
      <c r="I27" s="6"/>
      <c r="J27" s="6"/>
      <c r="K27" s="6"/>
      <c r="L27" s="3"/>
      <c r="M27" s="791" t="s">
        <v>109</v>
      </c>
      <c r="N27" s="791"/>
      <c r="O27" s="791"/>
      <c r="P27" s="791"/>
      <c r="Q27" s="791"/>
      <c r="R27" s="791"/>
      <c r="S27" s="791"/>
      <c r="T27" s="791"/>
      <c r="U27" s="3"/>
      <c r="V27" s="3"/>
      <c r="W27" s="3"/>
    </row>
    <row r="28" spans="1:23" s="5" customFormat="1" ht="15.75" customHeight="1">
      <c r="A28" s="58"/>
      <c r="B28" s="235"/>
      <c r="C28" s="235"/>
      <c r="D28" s="236"/>
      <c r="E28" s="6"/>
      <c r="F28" s="6"/>
      <c r="G28" s="230"/>
      <c r="H28" s="6"/>
      <c r="I28" s="6"/>
      <c r="J28" s="6"/>
      <c r="K28" s="6"/>
      <c r="L28" s="3"/>
      <c r="M28" s="3"/>
      <c r="N28" s="790" t="s">
        <v>110</v>
      </c>
      <c r="O28" s="790"/>
      <c r="P28" s="790"/>
      <c r="Q28" s="790"/>
      <c r="R28" s="790"/>
      <c r="S28" s="790"/>
      <c r="T28" s="790"/>
      <c r="U28" s="790"/>
      <c r="V28" s="790"/>
      <c r="W28" s="790"/>
    </row>
    <row r="29" spans="1:23" s="5" customFormat="1" ht="15.75" customHeight="1">
      <c r="A29" s="58"/>
      <c r="B29" s="235"/>
      <c r="C29" s="235"/>
      <c r="D29" s="236"/>
      <c r="E29" s="6"/>
      <c r="F29" s="6"/>
      <c r="G29" s="230"/>
      <c r="H29" s="230"/>
      <c r="I29" s="230"/>
      <c r="J29" s="230"/>
      <c r="K29" s="230"/>
      <c r="L29" s="230"/>
      <c r="M29" s="230"/>
      <c r="N29" s="230"/>
      <c r="O29" s="230"/>
      <c r="P29" s="230"/>
      <c r="Q29" s="230"/>
    </row>
  </sheetData>
  <mergeCells count="17">
    <mergeCell ref="J24:Q24"/>
    <mergeCell ref="K25:U25"/>
    <mergeCell ref="L26:S26"/>
    <mergeCell ref="M27:T27"/>
    <mergeCell ref="N28:W28"/>
    <mergeCell ref="A1:Q1"/>
    <mergeCell ref="B2:D2"/>
    <mergeCell ref="E2:H2"/>
    <mergeCell ref="I2:L2"/>
    <mergeCell ref="B16:K16"/>
    <mergeCell ref="H22:N22"/>
    <mergeCell ref="I23:R23"/>
    <mergeCell ref="C17:K17"/>
    <mergeCell ref="D18:O18"/>
    <mergeCell ref="E19:M19"/>
    <mergeCell ref="F20:P20"/>
    <mergeCell ref="G21:Q2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3"/>
  <sheetViews>
    <sheetView workbookViewId="0">
      <pane ySplit="2" topLeftCell="A3" activePane="bottomLeft" state="frozen"/>
      <selection pane="bottomLeft" activeCell="H32" sqref="H32"/>
    </sheetView>
  </sheetViews>
  <sheetFormatPr defaultRowHeight="11.25"/>
  <cols>
    <col min="1" max="1" width="7.42578125" style="8" bestFit="1" customWidth="1"/>
    <col min="2" max="7" width="5.7109375" style="81" bestFit="1" customWidth="1"/>
    <col min="8" max="8" width="46.140625" style="81" customWidth="1"/>
    <col min="9" max="9" width="6.5703125" style="81" customWidth="1"/>
    <col min="10" max="10" width="52.85546875" style="81" customWidth="1"/>
    <col min="11" max="15" width="5.7109375" style="81" bestFit="1" customWidth="1"/>
    <col min="16" max="20" width="5.28515625" style="81" bestFit="1" customWidth="1"/>
    <col min="21" max="16384" width="9.140625" style="3"/>
  </cols>
  <sheetData>
    <row r="1" spans="1:20" ht="15.75">
      <c r="A1" s="792" t="s">
        <v>75</v>
      </c>
      <c r="B1" s="792"/>
      <c r="C1" s="792"/>
      <c r="D1" s="792"/>
      <c r="E1" s="792"/>
      <c r="F1" s="792"/>
      <c r="G1" s="792"/>
      <c r="H1" s="792"/>
      <c r="I1" s="792"/>
      <c r="J1" s="792"/>
      <c r="K1" s="792"/>
      <c r="L1" s="792"/>
      <c r="M1" s="792"/>
      <c r="N1" s="792"/>
      <c r="O1" s="792"/>
      <c r="P1" s="792"/>
      <c r="Q1" s="792"/>
      <c r="R1" s="792"/>
      <c r="S1" s="792"/>
      <c r="T1" s="792"/>
    </row>
    <row r="2" spans="1:20" s="9" customFormat="1" ht="23.25" customHeight="1" thickBot="1">
      <c r="A2" s="237" t="s">
        <v>19</v>
      </c>
      <c r="B2" s="793" t="s">
        <v>29</v>
      </c>
      <c r="C2" s="794"/>
      <c r="D2" s="795"/>
      <c r="E2" s="796" t="s">
        <v>83</v>
      </c>
      <c r="F2" s="797"/>
      <c r="G2" s="798"/>
      <c r="H2" s="803" t="s">
        <v>83</v>
      </c>
      <c r="I2" s="804"/>
      <c r="J2" s="805"/>
      <c r="K2" s="799" t="s">
        <v>83</v>
      </c>
      <c r="L2" s="800"/>
      <c r="M2" s="801"/>
      <c r="N2" s="238" t="s">
        <v>36</v>
      </c>
      <c r="O2" s="238" t="s">
        <v>37</v>
      </c>
      <c r="P2" s="238" t="s">
        <v>38</v>
      </c>
      <c r="Q2" s="238" t="s">
        <v>39</v>
      </c>
      <c r="R2" s="238" t="s">
        <v>40</v>
      </c>
      <c r="S2" s="238" t="s">
        <v>41</v>
      </c>
      <c r="T2" s="238" t="s">
        <v>42</v>
      </c>
    </row>
    <row r="3" spans="1:20" s="17" customFormat="1">
      <c r="A3" s="29" t="str">
        <f>'1-συμβολαια'!A3</f>
        <v>3ο</v>
      </c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17" customFormat="1">
      <c r="A4" s="29">
        <f>'1-συμβολαια'!A4</f>
        <v>0</v>
      </c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17" customFormat="1">
      <c r="A5" s="29">
        <f>'1-συμβολαια'!A5</f>
        <v>0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6" spans="1:20" s="17" customFormat="1">
      <c r="A6" s="29">
        <f>'1-συμβολαια'!A6</f>
        <v>0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pans="1:20" s="17" customFormat="1">
      <c r="A7" s="29" t="str">
        <f>'1-συμβολαια'!A7</f>
        <v>4ο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</row>
    <row r="8" spans="1:20" s="17" customFormat="1">
      <c r="A8" s="29">
        <f>'1-συμβολαια'!A8</f>
        <v>0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</row>
    <row r="9" spans="1:20" s="17" customFormat="1">
      <c r="A9" s="29" t="str">
        <f>'1-συμβολαια'!A9</f>
        <v>5ο</v>
      </c>
      <c r="B9" s="80"/>
      <c r="C9" s="80"/>
      <c r="D9" s="80"/>
      <c r="E9" s="80"/>
      <c r="F9" s="80"/>
      <c r="G9" s="80"/>
      <c r="H9" s="80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</row>
    <row r="10" spans="1:20" s="17" customFormat="1">
      <c r="A10" s="29">
        <f>'1-συμβολαια'!A10</f>
        <v>0</v>
      </c>
      <c r="B10" s="80"/>
      <c r="C10" s="80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</row>
    <row r="11" spans="1:20" s="17" customFormat="1">
      <c r="A11" s="29">
        <f>'1-συμβολαια'!A11</f>
        <v>0</v>
      </c>
      <c r="B11" s="80"/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</row>
    <row r="12" spans="1:20" s="17" customFormat="1">
      <c r="A12" s="29" t="str">
        <f>'1-συμβολαια'!A12</f>
        <v>6ο</v>
      </c>
      <c r="B12" s="80"/>
      <c r="C12" s="80"/>
      <c r="D12" s="80"/>
      <c r="E12" s="80"/>
      <c r="F12" s="80"/>
      <c r="G12" s="80"/>
      <c r="H12" s="80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</row>
    <row r="13" spans="1:20" s="17" customFormat="1">
      <c r="A13" s="29">
        <f>'1-συμβολαια'!A13</f>
        <v>0</v>
      </c>
      <c r="B13" s="80"/>
      <c r="C13" s="80"/>
      <c r="D13" s="80"/>
      <c r="E13" s="80"/>
      <c r="F13" s="80"/>
      <c r="G13" s="80"/>
      <c r="H13" s="80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</row>
    <row r="14" spans="1:20" s="17" customFormat="1">
      <c r="A14" s="29">
        <f>'1-συμβολαια'!A14</f>
        <v>0</v>
      </c>
      <c r="B14" s="80"/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</row>
    <row r="16" spans="1:20" ht="15.75">
      <c r="B16" s="790" t="s">
        <v>111</v>
      </c>
      <c r="C16" s="790"/>
      <c r="D16" s="790"/>
      <c r="E16" s="790"/>
      <c r="F16" s="790"/>
      <c r="G16" s="790"/>
      <c r="H16" s="790"/>
      <c r="I16" s="114"/>
      <c r="J16" s="6"/>
      <c r="K16" s="6"/>
      <c r="L16" s="3"/>
      <c r="M16" s="3"/>
      <c r="N16" s="3"/>
      <c r="O16" s="3"/>
    </row>
    <row r="17" spans="2:15" ht="15.75">
      <c r="B17" s="6"/>
      <c r="C17" s="791" t="s">
        <v>112</v>
      </c>
      <c r="D17" s="791"/>
      <c r="E17" s="791"/>
      <c r="F17" s="791"/>
      <c r="G17" s="791"/>
      <c r="H17" s="791"/>
      <c r="I17" s="791"/>
      <c r="J17" s="6"/>
      <c r="K17" s="6"/>
      <c r="L17" s="3"/>
      <c r="M17" s="3"/>
      <c r="N17" s="3"/>
      <c r="O17" s="3"/>
    </row>
    <row r="18" spans="2:15" ht="15.75" customHeight="1">
      <c r="B18" s="6"/>
      <c r="C18" s="6"/>
      <c r="D18" s="790" t="s">
        <v>113</v>
      </c>
      <c r="E18" s="790"/>
      <c r="F18" s="790"/>
      <c r="G18" s="790"/>
      <c r="H18" s="790"/>
      <c r="I18" s="790"/>
      <c r="J18" s="790"/>
      <c r="K18" s="790"/>
      <c r="L18" s="3"/>
      <c r="M18" s="3"/>
      <c r="N18" s="3"/>
      <c r="O18" s="3"/>
    </row>
    <row r="19" spans="2:15" ht="15.75" customHeight="1">
      <c r="B19" s="6"/>
      <c r="C19" s="6"/>
      <c r="D19" s="6"/>
      <c r="E19" s="806" t="s">
        <v>118</v>
      </c>
      <c r="F19" s="806"/>
      <c r="G19" s="806"/>
      <c r="H19" s="806"/>
      <c r="I19" s="806"/>
      <c r="J19" s="806"/>
      <c r="K19" s="806"/>
      <c r="L19" s="806"/>
      <c r="M19" s="3"/>
      <c r="N19" s="3"/>
      <c r="O19" s="3"/>
    </row>
    <row r="20" spans="2:15" ht="15.75" customHeight="1">
      <c r="B20" s="6"/>
      <c r="C20" s="6"/>
      <c r="D20" s="6"/>
      <c r="E20" s="6"/>
      <c r="F20" s="790" t="s">
        <v>114</v>
      </c>
      <c r="G20" s="790"/>
      <c r="H20" s="790"/>
      <c r="I20" s="790"/>
      <c r="J20" s="790"/>
      <c r="K20" s="790"/>
      <c r="L20" s="790"/>
      <c r="M20" s="3"/>
      <c r="N20" s="3"/>
      <c r="O20" s="3"/>
    </row>
    <row r="21" spans="2:15" ht="15.75" customHeight="1">
      <c r="B21" s="6"/>
      <c r="C21" s="6"/>
      <c r="D21" s="6"/>
      <c r="E21" s="6"/>
      <c r="F21" s="6"/>
      <c r="G21" s="791" t="s">
        <v>115</v>
      </c>
      <c r="H21" s="791"/>
      <c r="I21" s="791"/>
      <c r="J21" s="791"/>
      <c r="K21" s="791"/>
      <c r="L21" s="791"/>
      <c r="M21" s="791"/>
      <c r="N21" s="3"/>
      <c r="O21" s="3"/>
    </row>
    <row r="22" spans="2:15" ht="15.75">
      <c r="B22" s="6"/>
      <c r="C22" s="6"/>
      <c r="D22" s="6"/>
      <c r="E22" s="6"/>
      <c r="F22" s="6"/>
      <c r="G22" s="6"/>
      <c r="H22" s="790" t="s">
        <v>116</v>
      </c>
      <c r="I22" s="790"/>
      <c r="J22" s="790"/>
      <c r="K22" s="790"/>
      <c r="L22" s="790"/>
      <c r="M22" s="790"/>
      <c r="N22" s="790"/>
      <c r="O22" s="3"/>
    </row>
    <row r="23" spans="2:15" ht="15.75">
      <c r="B23" s="6"/>
      <c r="C23" s="6"/>
      <c r="D23" s="6"/>
      <c r="E23" s="6"/>
      <c r="F23" s="6"/>
      <c r="G23" s="6"/>
      <c r="H23" s="6"/>
      <c r="I23" s="791" t="s">
        <v>117</v>
      </c>
      <c r="J23" s="791"/>
      <c r="K23" s="791"/>
      <c r="L23" s="791"/>
      <c r="M23" s="791"/>
      <c r="N23" s="791"/>
      <c r="O23" s="791"/>
    </row>
  </sheetData>
  <mergeCells count="13">
    <mergeCell ref="G21:M21"/>
    <mergeCell ref="H22:N22"/>
    <mergeCell ref="I23:O23"/>
    <mergeCell ref="B16:H16"/>
    <mergeCell ref="C17:I17"/>
    <mergeCell ref="D18:K18"/>
    <mergeCell ref="E19:L19"/>
    <mergeCell ref="F20:L2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3"/>
  <sheetViews>
    <sheetView zoomScaleNormal="100" workbookViewId="0">
      <pane ySplit="2" topLeftCell="A3" activePane="bottomLeft" state="frozen"/>
      <selection pane="bottomLeft" activeCell="E26" sqref="E26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0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5" customWidth="1"/>
    <col min="23" max="23" width="5.5703125" style="81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44" customFormat="1" ht="15.75" customHeight="1">
      <c r="A1" s="644" t="s">
        <v>65</v>
      </c>
      <c r="B1" s="644"/>
      <c r="C1" s="808" t="s">
        <v>66</v>
      </c>
      <c r="D1" s="808"/>
      <c r="E1" s="644" t="s">
        <v>0</v>
      </c>
      <c r="F1" s="644"/>
      <c r="G1" s="809" t="s">
        <v>10</v>
      </c>
      <c r="H1" s="809"/>
      <c r="I1" s="809"/>
      <c r="J1" s="644" t="s">
        <v>8</v>
      </c>
      <c r="K1" s="644"/>
      <c r="L1" s="810" t="s">
        <v>426</v>
      </c>
      <c r="M1" s="811"/>
      <c r="N1" s="811"/>
      <c r="O1" s="812"/>
      <c r="P1" s="807" t="s">
        <v>64</v>
      </c>
      <c r="Q1" s="807"/>
      <c r="R1" s="809" t="s">
        <v>55</v>
      </c>
      <c r="S1" s="809"/>
      <c r="T1" s="815" t="s">
        <v>46</v>
      </c>
      <c r="U1" s="813" t="s">
        <v>83</v>
      </c>
      <c r="V1" s="813"/>
      <c r="W1" s="813"/>
      <c r="X1" s="813"/>
      <c r="Y1" s="813"/>
      <c r="Z1" s="813"/>
      <c r="AA1" s="813"/>
      <c r="AB1" s="813"/>
      <c r="AC1" s="813"/>
    </row>
    <row r="2" spans="1:29" s="11" customFormat="1" ht="15.75" customHeight="1" thickBot="1">
      <c r="A2" s="93"/>
      <c r="B2" s="51"/>
      <c r="C2" s="83"/>
      <c r="D2" s="54" t="s">
        <v>67</v>
      </c>
      <c r="E2" s="94"/>
      <c r="F2" s="52" t="s">
        <v>67</v>
      </c>
      <c r="G2" s="48" t="s">
        <v>11</v>
      </c>
      <c r="H2" s="46" t="s">
        <v>12</v>
      </c>
      <c r="I2" s="47" t="s">
        <v>29</v>
      </c>
      <c r="J2" s="72" t="s">
        <v>23</v>
      </c>
      <c r="K2" s="53" t="s">
        <v>67</v>
      </c>
      <c r="L2" s="72" t="s">
        <v>314</v>
      </c>
      <c r="M2" s="72" t="s">
        <v>318</v>
      </c>
      <c r="N2" s="72" t="s">
        <v>319</v>
      </c>
      <c r="O2" s="234" t="s">
        <v>29</v>
      </c>
      <c r="P2" s="60" t="s">
        <v>23</v>
      </c>
      <c r="Q2" s="53" t="s">
        <v>67</v>
      </c>
      <c r="R2" s="72" t="s">
        <v>23</v>
      </c>
      <c r="S2" s="35" t="s">
        <v>67</v>
      </c>
      <c r="T2" s="816"/>
      <c r="U2" s="814"/>
      <c r="V2" s="814"/>
      <c r="W2" s="814"/>
      <c r="X2" s="814"/>
      <c r="Y2" s="814"/>
      <c r="Z2" s="814"/>
      <c r="AA2" s="814"/>
      <c r="AB2" s="814"/>
      <c r="AC2" s="814"/>
    </row>
    <row r="3" spans="1:29" s="17" customFormat="1">
      <c r="A3" s="12" t="str">
        <f>'1-συμβολαια'!A3</f>
        <v>3ο</v>
      </c>
      <c r="B3" s="50"/>
      <c r="C3" s="79">
        <f>'1-συμβολαια'!B3</f>
        <v>38406</v>
      </c>
      <c r="D3" s="18"/>
      <c r="E3" s="89" t="str">
        <f>'1-συμβολαια'!C3</f>
        <v>γονική ΨΙΛΗΣ ΚΥΡΙΟΤΗΤΑΣ των 1' -2'</v>
      </c>
      <c r="F3" s="13"/>
      <c r="G3" s="14" t="str">
        <f>'4-πολλυπρ'!D3</f>
        <v xml:space="preserve">219-119 </v>
      </c>
      <c r="H3" s="14" t="str">
        <f>'4-πολλυπρ'!I3</f>
        <v>219-119 = θυγατέρα</v>
      </c>
      <c r="I3" s="19"/>
      <c r="J3" s="19">
        <f>'1-συμβολαια'!D3</f>
        <v>4093.2</v>
      </c>
      <c r="K3" s="19"/>
      <c r="L3" s="26">
        <f>'11-χαρτόσ'!D3</f>
        <v>3</v>
      </c>
      <c r="M3" s="26"/>
      <c r="N3" s="26"/>
      <c r="O3" s="20"/>
      <c r="P3" s="16" t="e">
        <f>#REF!-R3</f>
        <v>#REF!</v>
      </c>
      <c r="Q3" s="15"/>
      <c r="R3" s="21">
        <f>'5-αντίγρ'!Q3</f>
        <v>-0.71059999999999945</v>
      </c>
      <c r="S3" s="22"/>
      <c r="T3" s="23"/>
      <c r="U3" s="84"/>
      <c r="V3" s="84"/>
      <c r="W3" s="80"/>
      <c r="X3" s="24"/>
      <c r="Y3" s="24"/>
      <c r="Z3" s="24"/>
      <c r="AA3" s="24"/>
      <c r="AB3" s="24"/>
      <c r="AC3" s="24"/>
    </row>
    <row r="4" spans="1:29" s="17" customFormat="1">
      <c r="A4" s="12">
        <f>'1-συμβολαια'!A4</f>
        <v>0</v>
      </c>
      <c r="B4" s="50"/>
      <c r="C4" s="79">
        <f>'1-συμβολαια'!B4</f>
        <v>0</v>
      </c>
      <c r="D4" s="18"/>
      <c r="E4" s="89" t="str">
        <f>'1-συμβολαια'!C4</f>
        <v>γονική του 3'</v>
      </c>
      <c r="F4" s="13"/>
      <c r="G4" s="14" t="str">
        <f>'4-πολλυπρ'!D4</f>
        <v xml:space="preserve">219-119 </v>
      </c>
      <c r="H4" s="14" t="str">
        <f>'4-πολλυπρ'!I4</f>
        <v>219-119 = θυγατέρα</v>
      </c>
      <c r="I4" s="19"/>
      <c r="J4" s="19">
        <f>'1-συμβολαια'!D4</f>
        <v>7465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4"/>
      <c r="V4" s="84"/>
      <c r="W4" s="80"/>
      <c r="X4" s="24"/>
      <c r="Y4" s="24"/>
      <c r="Z4" s="24"/>
      <c r="AA4" s="24"/>
      <c r="AB4" s="24"/>
      <c r="AC4" s="24"/>
    </row>
    <row r="5" spans="1:29" s="17" customFormat="1">
      <c r="A5" s="12">
        <f>'1-συμβολαια'!A5</f>
        <v>0</v>
      </c>
      <c r="B5" s="50"/>
      <c r="C5" s="79">
        <f>'1-συμβολαια'!B5</f>
        <v>0</v>
      </c>
      <c r="D5" s="18"/>
      <c r="E5" s="89" t="str">
        <f>'1-συμβολαια'!C5</f>
        <v>ΧΡΗΣΙΚΤΗΣΙΑ οικοπέδου  3' = 1949 πατρός ΔΩΡΕΑ άτυπη</v>
      </c>
      <c r="F5" s="13"/>
      <c r="G5" s="14" t="str">
        <f>'4-πολλυπρ'!D5</f>
        <v>219 - 119 = πατήρ</v>
      </c>
      <c r="H5" s="14" t="str">
        <f>'4-πολλυπρ'!I5</f>
        <v xml:space="preserve">219-119 </v>
      </c>
      <c r="I5" s="19"/>
      <c r="J5" s="19">
        <f>'1-συμβολαια'!D5</f>
        <v>5555.55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4"/>
      <c r="V5" s="84"/>
      <c r="W5" s="80"/>
      <c r="X5" s="24"/>
      <c r="Y5" s="24"/>
      <c r="Z5" s="24"/>
      <c r="AA5" s="24"/>
      <c r="AB5" s="24"/>
      <c r="AC5" s="24"/>
    </row>
    <row r="6" spans="1:29" s="17" customFormat="1">
      <c r="A6" s="12">
        <f>'1-συμβολαια'!A6</f>
        <v>0</v>
      </c>
      <c r="B6" s="50"/>
      <c r="C6" s="79">
        <f>'1-συμβολαια'!B6</f>
        <v>0</v>
      </c>
      <c r="D6" s="18"/>
      <c r="E6" s="89" t="str">
        <f>'1-συμβολαια'!C6</f>
        <v>ΧΡΗΣΙΚΤΗΣΙΑ αγροτεμαχίων 1'-2' = 1963 αγοραπωλησίας ΒΑΣΕΙ προσυμφώνου ΜΗ εκτελεσθέντος</v>
      </c>
      <c r="F6" s="13"/>
      <c r="G6" s="14" t="str">
        <f>'4-πολλυπρ'!D6</f>
        <v>;;;???</v>
      </c>
      <c r="H6" s="14" t="str">
        <f>'4-πολλυπρ'!I6</f>
        <v xml:space="preserve">219-119 </v>
      </c>
      <c r="I6" s="19"/>
      <c r="J6" s="19">
        <f>'1-συμβολαια'!D6</f>
        <v>3333.33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4"/>
      <c r="V6" s="84"/>
      <c r="W6" s="80"/>
      <c r="X6" s="24"/>
      <c r="Y6" s="24"/>
      <c r="Z6" s="24"/>
      <c r="AA6" s="24"/>
      <c r="AB6" s="24"/>
      <c r="AC6" s="24"/>
    </row>
    <row r="7" spans="1:29" s="17" customFormat="1">
      <c r="A7" s="12" t="str">
        <f>'1-συμβολαια'!A7</f>
        <v>4ο</v>
      </c>
      <c r="B7" s="50"/>
      <c r="C7" s="79">
        <f>'1-συμβολαια'!B7</f>
        <v>38406</v>
      </c>
      <c r="D7" s="18"/>
      <c r="E7" s="89" t="str">
        <f>'1-συμβολαια'!C7</f>
        <v>γονική ΨΙΛΗΣ ΚΥΡΙΟΤΗΤΑΣ αγροτεμαχίου Πρίνος -'';;;???'' 3.106,50μ2</v>
      </c>
      <c r="F7" s="13"/>
      <c r="G7" s="14" t="str">
        <f>'4-πολλυπρ'!D7</f>
        <v>219-119 = σύζυγος</v>
      </c>
      <c r="H7" s="14" t="str">
        <f>'4-πολλυπρ'!I7</f>
        <v>219-119 = υιός</v>
      </c>
      <c r="I7" s="19"/>
      <c r="J7" s="19">
        <f>'1-συμβολαια'!D7</f>
        <v>3061.77</v>
      </c>
      <c r="K7" s="19"/>
      <c r="L7" s="26">
        <f>'11-χαρτόσ'!D7</f>
        <v>3</v>
      </c>
      <c r="M7" s="26"/>
      <c r="N7" s="26"/>
      <c r="O7" s="20"/>
      <c r="P7" s="16" t="e">
        <f>#REF!-R7</f>
        <v>#REF!</v>
      </c>
      <c r="Q7" s="15"/>
      <c r="R7" s="21">
        <f>'5-αντίγρ'!Q7</f>
        <v>-0.71059999999999945</v>
      </c>
      <c r="S7" s="22"/>
      <c r="T7" s="23"/>
      <c r="U7" s="84"/>
      <c r="V7" s="84"/>
      <c r="W7" s="80"/>
      <c r="X7" s="24"/>
      <c r="Y7" s="24"/>
      <c r="Z7" s="24"/>
      <c r="AA7" s="24"/>
      <c r="AB7" s="24"/>
      <c r="AC7" s="24"/>
    </row>
    <row r="8" spans="1:29" s="17" customFormat="1">
      <c r="A8" s="12">
        <f>'1-συμβολαια'!A8</f>
        <v>0</v>
      </c>
      <c r="B8" s="50"/>
      <c r="C8" s="79">
        <f>'1-συμβολαια'!B8</f>
        <v>0</v>
      </c>
      <c r="D8" s="18"/>
      <c r="E8" s="89" t="str">
        <f>'1-συμβολαια'!C8</f>
        <v>ΧΡΗΣΙΚΤΗΣΙΑ αγροτεμαχίου = 196? πατρός ΔΩΡΕΑ άτυπη</v>
      </c>
      <c r="F8" s="13"/>
      <c r="G8" s="14" t="str">
        <f>'4-πολλυπρ'!D8</f>
        <v>πεθερός</v>
      </c>
      <c r="H8" s="14" t="str">
        <f>'4-πολλυπρ'!I8</f>
        <v>219-119 = σύζυγος</v>
      </c>
      <c r="I8" s="19"/>
      <c r="J8" s="19">
        <f>'1-συμβολαια'!D8</f>
        <v>1111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4"/>
      <c r="V8" s="84"/>
      <c r="W8" s="80"/>
      <c r="X8" s="24"/>
      <c r="Y8" s="24"/>
      <c r="Z8" s="24"/>
      <c r="AA8" s="24"/>
      <c r="AB8" s="24"/>
      <c r="AC8" s="24"/>
    </row>
    <row r="9" spans="1:29" s="17" customFormat="1">
      <c r="A9" s="12" t="str">
        <f>'1-συμβολαια'!A9</f>
        <v>5ο</v>
      </c>
      <c r="B9" s="50"/>
      <c r="C9" s="79">
        <f>'1-συμβολαια'!B9</f>
        <v>38406</v>
      </c>
      <c r="D9" s="18"/>
      <c r="E9" s="89" t="str">
        <f>'1-συμβολαια'!C9</f>
        <v>*γονική ΨΙΛΗΣ ΚΥΡΙΟΤΗΤΑΣ</v>
      </c>
      <c r="F9" s="13"/>
      <c r="G9" s="14" t="str">
        <f>'4-πολλυπρ'!D9</f>
        <v xml:space="preserve">219-119 </v>
      </c>
      <c r="H9" s="14" t="str">
        <f>'4-πολλυπρ'!I9</f>
        <v>219-119 = υιός</v>
      </c>
      <c r="I9" s="19"/>
      <c r="J9" s="19">
        <f>'1-συμβολαια'!D9</f>
        <v>5079.72</v>
      </c>
      <c r="K9" s="19"/>
      <c r="L9" s="26">
        <f>'11-χαρτόσ'!D9</f>
        <v>3</v>
      </c>
      <c r="M9" s="26"/>
      <c r="N9" s="26"/>
      <c r="O9" s="20"/>
      <c r="P9" s="16" t="e">
        <f>#REF!-R9</f>
        <v>#REF!</v>
      </c>
      <c r="Q9" s="15"/>
      <c r="R9" s="21">
        <f>'5-αντίγρ'!Q9</f>
        <v>-0.71059999999999945</v>
      </c>
      <c r="S9" s="22"/>
      <c r="T9" s="23"/>
      <c r="U9" s="84"/>
      <c r="V9" s="84"/>
      <c r="W9" s="80"/>
      <c r="X9" s="24"/>
      <c r="Y9" s="24"/>
      <c r="Z9" s="24"/>
      <c r="AA9" s="24"/>
      <c r="AB9" s="24"/>
      <c r="AC9" s="24"/>
    </row>
    <row r="10" spans="1:29" s="17" customFormat="1">
      <c r="A10" s="12">
        <f>'1-συμβολαια'!A10</f>
        <v>0</v>
      </c>
      <c r="B10" s="50"/>
      <c r="C10" s="79">
        <f>'1-συμβολαια'!B10</f>
        <v>0</v>
      </c>
      <c r="D10" s="18"/>
      <c r="E10" s="89" t="str">
        <f>'1-συμβολαια'!C10</f>
        <v>ΧΡΗΣΙΚΤΗΣΙΑ αγροτεμαχίου 1'  = 1979 ΑΝΑΔΑΣΜΟΣ</v>
      </c>
      <c r="F10" s="13"/>
      <c r="G10" s="14">
        <f>'4-πολλυπρ'!D10</f>
        <v>0</v>
      </c>
      <c r="H10" s="14" t="str">
        <f>'4-πολλυπρ'!I10</f>
        <v xml:space="preserve">219-119 </v>
      </c>
      <c r="I10" s="19"/>
      <c r="J10" s="19">
        <f>'1-συμβολαια'!D10</f>
        <v>880.14</v>
      </c>
      <c r="K10" s="19"/>
      <c r="L10" s="26">
        <f>'11-χαρτόσ'!D10</f>
        <v>0</v>
      </c>
      <c r="M10" s="26"/>
      <c r="N10" s="26"/>
      <c r="O10" s="20"/>
      <c r="P10" s="16" t="e">
        <f>#REF!-R10</f>
        <v>#REF!</v>
      </c>
      <c r="Q10" s="15"/>
      <c r="R10" s="21">
        <f>'5-αντίγρ'!Q10</f>
        <v>0</v>
      </c>
      <c r="S10" s="22"/>
      <c r="T10" s="23"/>
      <c r="U10" s="84"/>
      <c r="V10" s="84"/>
      <c r="W10" s="80"/>
      <c r="X10" s="24"/>
      <c r="Y10" s="24"/>
      <c r="Z10" s="24"/>
      <c r="AA10" s="24"/>
      <c r="AB10" s="24"/>
      <c r="AC10" s="24"/>
    </row>
    <row r="11" spans="1:29" s="17" customFormat="1">
      <c r="A11" s="12">
        <f>'1-συμβολαια'!A11</f>
        <v>0</v>
      </c>
      <c r="B11" s="50"/>
      <c r="C11" s="79">
        <f>'1-συμβολαια'!B11</f>
        <v>0</v>
      </c>
      <c r="D11" s="18"/>
      <c r="E11" s="89" t="str">
        <f>'1-συμβολαια'!C11</f>
        <v>ΧΡΗΣΙΚΤΗΣΙΑ αγροτεμαχίων 3' -4' = 1957 ;;;??? ΑΓΟΡΑΠΩΛΗΣΙΑ άτυπη</v>
      </c>
      <c r="F11" s="13"/>
      <c r="G11" s="14">
        <f>'4-πολλυπρ'!D11</f>
        <v>0</v>
      </c>
      <c r="H11" s="14" t="str">
        <f>'4-πολλυπρ'!I11</f>
        <v xml:space="preserve">219-119 </v>
      </c>
      <c r="I11" s="19"/>
      <c r="J11" s="19">
        <f>'1-συμβολαια'!D11</f>
        <v>2976.45</v>
      </c>
      <c r="K11" s="19"/>
      <c r="L11" s="26">
        <f>'11-χαρτόσ'!D11</f>
        <v>0</v>
      </c>
      <c r="M11" s="26"/>
      <c r="N11" s="26"/>
      <c r="O11" s="20"/>
      <c r="P11" s="16" t="e">
        <f>#REF!-R11</f>
        <v>#REF!</v>
      </c>
      <c r="Q11" s="15"/>
      <c r="R11" s="21">
        <f>'5-αντίγρ'!Q11</f>
        <v>0</v>
      </c>
      <c r="S11" s="22"/>
      <c r="T11" s="23"/>
      <c r="U11" s="84"/>
      <c r="V11" s="84"/>
      <c r="W11" s="80"/>
      <c r="X11" s="24"/>
      <c r="Y11" s="24"/>
      <c r="Z11" s="24"/>
      <c r="AA11" s="24"/>
      <c r="AB11" s="24"/>
      <c r="AC11" s="24"/>
    </row>
    <row r="12" spans="1:29" s="17" customFormat="1">
      <c r="A12" s="12" t="str">
        <f>'1-συμβολαια'!A12</f>
        <v>6ο</v>
      </c>
      <c r="B12" s="50"/>
      <c r="C12" s="79">
        <f>'1-συμβολαια'!B12</f>
        <v>38406</v>
      </c>
      <c r="D12" s="18"/>
      <c r="E12" s="89" t="str">
        <f>'1-συμβολαια'!C12</f>
        <v>*δωρεά ΑΙΤΙΑ θανάτου</v>
      </c>
      <c r="F12" s="13"/>
      <c r="G12" s="14" t="str">
        <f>'4-πολλυπρ'!D12</f>
        <v xml:space="preserve">219-119 </v>
      </c>
      <c r="H12" s="14" t="str">
        <f>'4-πολλυπρ'!I12</f>
        <v>219-119 = σύζυγος</v>
      </c>
      <c r="I12" s="19"/>
      <c r="J12" s="19">
        <f>'1-συμβολαια'!D12</f>
        <v>0</v>
      </c>
      <c r="K12" s="19"/>
      <c r="L12" s="26">
        <f>'11-χαρτόσ'!D12</f>
        <v>0.5</v>
      </c>
      <c r="M12" s="26"/>
      <c r="N12" s="26"/>
      <c r="O12" s="20"/>
      <c r="P12" s="16" t="e">
        <f>#REF!-R12</f>
        <v>#REF!</v>
      </c>
      <c r="Q12" s="15"/>
      <c r="R12" s="21">
        <f>'5-αντίγρ'!Q12</f>
        <v>0</v>
      </c>
      <c r="S12" s="22"/>
      <c r="T12" s="23"/>
      <c r="U12" s="84"/>
      <c r="V12" s="84"/>
      <c r="W12" s="80"/>
      <c r="X12" s="24"/>
      <c r="Y12" s="24"/>
      <c r="Z12" s="24"/>
      <c r="AA12" s="24"/>
      <c r="AB12" s="24"/>
      <c r="AC12" s="24"/>
    </row>
    <row r="13" spans="1:29" s="17" customFormat="1">
      <c r="A13" s="12">
        <f>'1-συμβολαια'!A13</f>
        <v>0</v>
      </c>
      <c r="B13" s="50"/>
      <c r="C13" s="79">
        <f>'1-συμβολαια'!B13</f>
        <v>0</v>
      </c>
      <c r="D13" s="18"/>
      <c r="E13" s="89" t="str">
        <f>'1-συμβολαια'!C13</f>
        <v>ΧΡΗΣΙΚΤΗΣΙΑ αγροτεμαχίου [νυν οικόπεδο ΜΕ οικοδομή] ] = 1970 ΑΝΑΔΑΣΜΟΣ</v>
      </c>
      <c r="F13" s="13"/>
      <c r="G13" s="14">
        <f>'4-πολλυπρ'!D13</f>
        <v>0</v>
      </c>
      <c r="H13" s="14" t="str">
        <f>'4-πολλυπρ'!I13</f>
        <v xml:space="preserve">219-119 </v>
      </c>
      <c r="I13" s="19"/>
      <c r="J13" s="19">
        <f>'1-συμβολαια'!D13</f>
        <v>1111</v>
      </c>
      <c r="K13" s="19"/>
      <c r="L13" s="26">
        <f>'11-χαρτόσ'!D13</f>
        <v>0</v>
      </c>
      <c r="M13" s="26"/>
      <c r="N13" s="26"/>
      <c r="O13" s="20"/>
      <c r="P13" s="16" t="e">
        <f>#REF!-R13</f>
        <v>#REF!</v>
      </c>
      <c r="Q13" s="15"/>
      <c r="R13" s="21">
        <f>'5-αντίγρ'!Q13</f>
        <v>0</v>
      </c>
      <c r="S13" s="22"/>
      <c r="T13" s="23"/>
      <c r="U13" s="84"/>
      <c r="V13" s="84"/>
      <c r="W13" s="80"/>
      <c r="X13" s="24"/>
      <c r="Y13" s="24"/>
      <c r="Z13" s="24"/>
      <c r="AA13" s="24"/>
      <c r="AB13" s="24"/>
      <c r="AC13" s="24"/>
    </row>
    <row r="14" spans="1:29" s="17" customFormat="1">
      <c r="A14" s="12">
        <f>'1-συμβολαια'!A14</f>
        <v>0</v>
      </c>
      <c r="B14" s="50"/>
      <c r="C14" s="79">
        <f>'1-συμβολαια'!B14</f>
        <v>0</v>
      </c>
      <c r="D14" s="18"/>
      <c r="E14" s="89" t="str">
        <f>'1-συμβολαια'!C14</f>
        <v>*γονικής 1262  ΕΠΙΚΑΡΠΙΑ …  ΔΩΡΕΑ αιτία θανάτου</v>
      </c>
      <c r="F14" s="13"/>
      <c r="G14" s="14" t="str">
        <f>'4-πολλυπρ'!D14</f>
        <v xml:space="preserve">219-119 </v>
      </c>
      <c r="H14" s="14" t="str">
        <f>'4-πολλυπρ'!I14</f>
        <v>219-119 = υιός</v>
      </c>
      <c r="I14" s="19"/>
      <c r="J14" s="19">
        <f>'1-συμβολαια'!D14</f>
        <v>8888</v>
      </c>
      <c r="K14" s="19"/>
      <c r="L14" s="26">
        <f>'11-χαρτόσ'!D14</f>
        <v>0</v>
      </c>
      <c r="M14" s="26"/>
      <c r="N14" s="26"/>
      <c r="O14" s="20"/>
      <c r="P14" s="16" t="e">
        <f>#REF!-R14</f>
        <v>#REF!</v>
      </c>
      <c r="Q14" s="15"/>
      <c r="R14" s="21">
        <f>'5-αντίγρ'!Q14</f>
        <v>0</v>
      </c>
      <c r="S14" s="22"/>
      <c r="T14" s="23"/>
      <c r="U14" s="84"/>
      <c r="V14" s="84"/>
      <c r="W14" s="80"/>
      <c r="X14" s="24"/>
      <c r="Y14" s="24"/>
      <c r="Z14" s="24"/>
      <c r="AA14" s="24"/>
      <c r="AB14" s="24"/>
      <c r="AC14" s="24"/>
    </row>
    <row r="15" spans="1:29">
      <c r="A15" s="580" t="s">
        <v>56</v>
      </c>
      <c r="B15" s="581"/>
      <c r="C15" s="581"/>
      <c r="D15" s="581"/>
      <c r="E15" s="581"/>
      <c r="F15" s="581"/>
      <c r="G15" s="581"/>
      <c r="H15" s="581"/>
      <c r="I15" s="581"/>
      <c r="J15" s="581"/>
      <c r="K15" s="45"/>
      <c r="L15" s="1">
        <f>SUM(L3:L14)</f>
        <v>9.5</v>
      </c>
      <c r="M15" s="1"/>
      <c r="N15" s="1"/>
      <c r="O15" s="1">
        <f>SUM(O3:O14)</f>
        <v>0</v>
      </c>
      <c r="P15" s="38" t="e">
        <f>SUM(P3:P14)</f>
        <v>#REF!</v>
      </c>
      <c r="Q15" s="1">
        <f>SUM(Q3:Q14)</f>
        <v>0</v>
      </c>
      <c r="R15" s="1">
        <f>SUM(R3:R14)</f>
        <v>-2.1317999999999984</v>
      </c>
      <c r="S15" s="1">
        <f>SUM(S3:S14)</f>
        <v>0</v>
      </c>
      <c r="T15" s="3"/>
      <c r="U15" s="81"/>
      <c r="V15" s="81"/>
    </row>
    <row r="16" spans="1:29">
      <c r="T16" s="116"/>
    </row>
    <row r="17" spans="20:35" ht="15.75" customHeight="1">
      <c r="T17" s="116"/>
      <c r="U17" s="790" t="s">
        <v>119</v>
      </c>
      <c r="V17" s="790"/>
      <c r="W17" s="790"/>
      <c r="X17" s="790"/>
      <c r="Y17" s="790"/>
      <c r="Z17" s="790"/>
      <c r="AA17" s="790"/>
      <c r="AB17" s="790"/>
      <c r="AC17" s="790"/>
      <c r="AD17" s="114"/>
      <c r="AE17" s="114"/>
      <c r="AF17" s="114"/>
      <c r="AG17" s="114"/>
      <c r="AH17" s="110"/>
      <c r="AI17" s="110"/>
    </row>
    <row r="18" spans="20:35" ht="15.75" customHeight="1">
      <c r="T18" s="116"/>
      <c r="U18" s="115"/>
      <c r="V18" s="791" t="s">
        <v>120</v>
      </c>
      <c r="W18" s="791"/>
      <c r="X18" s="791"/>
      <c r="Y18" s="791"/>
      <c r="Z18" s="791"/>
      <c r="AA18" s="791"/>
      <c r="AB18" s="791"/>
      <c r="AC18" s="791"/>
      <c r="AD18" s="791"/>
      <c r="AE18" s="110"/>
      <c r="AF18" s="110"/>
      <c r="AG18" s="110"/>
      <c r="AH18" s="110"/>
      <c r="AI18" s="110"/>
    </row>
    <row r="19" spans="20:35" ht="15.75" customHeight="1">
      <c r="T19" s="116"/>
      <c r="U19" s="115"/>
      <c r="V19" s="115"/>
      <c r="W19" s="790" t="s">
        <v>121</v>
      </c>
      <c r="X19" s="790"/>
      <c r="Y19" s="790"/>
      <c r="Z19" s="790"/>
      <c r="AA19" s="790"/>
      <c r="AB19" s="790"/>
      <c r="AC19" s="790"/>
      <c r="AD19" s="790"/>
      <c r="AE19" s="790"/>
      <c r="AF19" s="110"/>
      <c r="AG19" s="110"/>
      <c r="AH19" s="110"/>
      <c r="AI19" s="110"/>
    </row>
    <row r="20" spans="20:35" ht="15.75">
      <c r="U20" s="115"/>
      <c r="V20" s="115"/>
      <c r="W20" s="115"/>
      <c r="X20" s="791" t="s">
        <v>122</v>
      </c>
      <c r="Y20" s="791"/>
      <c r="Z20" s="791"/>
      <c r="AA20" s="791"/>
      <c r="AB20" s="791"/>
      <c r="AC20" s="791"/>
      <c r="AD20" s="791"/>
      <c r="AE20" s="791"/>
      <c r="AF20" s="791"/>
      <c r="AG20" s="110"/>
      <c r="AH20" s="110"/>
      <c r="AI20" s="110"/>
    </row>
    <row r="21" spans="20:35" ht="15.75">
      <c r="U21" s="115"/>
      <c r="V21" s="115"/>
      <c r="W21" s="115"/>
      <c r="X21" s="115"/>
      <c r="Y21" s="790" t="s">
        <v>123</v>
      </c>
      <c r="Z21" s="790"/>
      <c r="AA21" s="790"/>
      <c r="AB21" s="790"/>
      <c r="AC21" s="790"/>
      <c r="AD21" s="790"/>
      <c r="AE21" s="790"/>
      <c r="AF21" s="790"/>
      <c r="AG21" s="790"/>
      <c r="AH21" s="110"/>
      <c r="AI21" s="110"/>
    </row>
    <row r="22" spans="20:35" ht="15.75">
      <c r="U22" s="115"/>
      <c r="V22" s="115"/>
      <c r="W22" s="115"/>
      <c r="X22" s="115"/>
      <c r="Y22" s="115"/>
      <c r="Z22" s="791" t="s">
        <v>124</v>
      </c>
      <c r="AA22" s="791"/>
      <c r="AB22" s="791"/>
      <c r="AC22" s="791"/>
      <c r="AD22" s="791"/>
      <c r="AE22" s="791"/>
      <c r="AF22" s="791"/>
      <c r="AG22" s="791"/>
      <c r="AH22" s="791"/>
      <c r="AI22" s="110"/>
    </row>
    <row r="23" spans="20:35" ht="15.75">
      <c r="U23" s="115"/>
      <c r="V23" s="115"/>
      <c r="W23" s="115"/>
      <c r="X23" s="115"/>
      <c r="Y23" s="115"/>
      <c r="Z23" s="115"/>
      <c r="AA23" s="790" t="s">
        <v>125</v>
      </c>
      <c r="AB23" s="790"/>
      <c r="AC23" s="790"/>
      <c r="AD23" s="790"/>
      <c r="AE23" s="790"/>
      <c r="AF23" s="790"/>
      <c r="AG23" s="790"/>
      <c r="AH23" s="790"/>
      <c r="AI23" s="790"/>
    </row>
  </sheetData>
  <mergeCells count="18">
    <mergeCell ref="W19:AE19"/>
    <mergeCell ref="X20:AF20"/>
    <mergeCell ref="Y21:AG21"/>
    <mergeCell ref="Z22:AH22"/>
    <mergeCell ref="AA23:AI23"/>
    <mergeCell ref="U17:AC17"/>
    <mergeCell ref="V18:AD18"/>
    <mergeCell ref="U1:AC2"/>
    <mergeCell ref="T1:T2"/>
    <mergeCell ref="R1:S1"/>
    <mergeCell ref="A15:J1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7"/>
  <sheetViews>
    <sheetView workbookViewId="0">
      <pane ySplit="2" topLeftCell="A3" activePane="bottomLeft" state="frozen"/>
      <selection pane="bottomLeft" activeCell="E28" sqref="E28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2" customFormat="1" ht="32.25" customHeight="1">
      <c r="A1" s="821" t="s">
        <v>31</v>
      </c>
      <c r="B1" s="822"/>
      <c r="C1" s="822"/>
      <c r="D1" s="822"/>
      <c r="E1" s="823"/>
      <c r="F1" s="824" t="s">
        <v>287</v>
      </c>
      <c r="G1" s="825"/>
      <c r="H1" s="825"/>
      <c r="I1" s="826"/>
      <c r="J1" s="817" t="s">
        <v>288</v>
      </c>
      <c r="K1" s="818"/>
      <c r="L1" s="818"/>
      <c r="M1" s="818"/>
      <c r="N1" s="818"/>
      <c r="O1" s="818"/>
      <c r="P1" s="818"/>
      <c r="Q1" s="818"/>
      <c r="R1" s="818"/>
      <c r="S1" s="818"/>
      <c r="T1" s="818"/>
      <c r="U1" s="818"/>
      <c r="V1" s="818"/>
      <c r="W1" s="818"/>
      <c r="X1" s="818"/>
      <c r="Y1" s="819"/>
      <c r="Z1" s="827" t="s">
        <v>289</v>
      </c>
      <c r="AA1" s="828"/>
      <c r="AB1" s="828"/>
      <c r="AC1" s="829"/>
      <c r="AD1" s="817" t="s">
        <v>290</v>
      </c>
      <c r="AE1" s="818"/>
      <c r="AF1" s="818"/>
      <c r="AG1" s="818"/>
      <c r="AH1" s="818"/>
      <c r="AI1" s="818"/>
      <c r="AJ1" s="818"/>
      <c r="AK1" s="818"/>
      <c r="AL1" s="818"/>
      <c r="AM1" s="818"/>
      <c r="AN1" s="818"/>
      <c r="AO1" s="818"/>
      <c r="AP1" s="818"/>
      <c r="AQ1" s="818"/>
      <c r="AR1" s="818"/>
      <c r="AS1" s="819"/>
      <c r="AT1" s="824" t="s">
        <v>291</v>
      </c>
      <c r="AU1" s="825"/>
      <c r="AV1" s="825"/>
      <c r="AW1" s="826"/>
      <c r="AX1" s="817" t="s">
        <v>292</v>
      </c>
      <c r="AY1" s="818"/>
      <c r="AZ1" s="818"/>
      <c r="BA1" s="818"/>
      <c r="BB1" s="818"/>
      <c r="BC1" s="818"/>
      <c r="BD1" s="818"/>
      <c r="BE1" s="818"/>
      <c r="BF1" s="818"/>
      <c r="BG1" s="818"/>
      <c r="BH1" s="818"/>
      <c r="BI1" s="818"/>
      <c r="BJ1" s="818"/>
      <c r="BK1" s="818"/>
      <c r="BL1" s="818"/>
      <c r="BM1" s="819"/>
    </row>
    <row r="2" spans="1:65" s="4" customFormat="1" ht="23.25" customHeight="1">
      <c r="A2" s="174" t="s">
        <v>19</v>
      </c>
      <c r="B2" s="174" t="s">
        <v>293</v>
      </c>
      <c r="C2" s="175" t="s">
        <v>294</v>
      </c>
      <c r="D2" s="591" t="s">
        <v>29</v>
      </c>
      <c r="E2" s="776"/>
      <c r="F2" s="176" t="s">
        <v>295</v>
      </c>
      <c r="G2" s="174" t="s">
        <v>18</v>
      </c>
      <c r="H2" s="176" t="s">
        <v>23</v>
      </c>
      <c r="I2" s="177" t="s">
        <v>83</v>
      </c>
      <c r="J2" s="178" t="s">
        <v>296</v>
      </c>
      <c r="K2" s="178" t="s">
        <v>297</v>
      </c>
      <c r="L2" s="176" t="s">
        <v>298</v>
      </c>
      <c r="M2" s="176" t="s">
        <v>299</v>
      </c>
      <c r="N2" s="176" t="s">
        <v>300</v>
      </c>
      <c r="O2" s="176" t="s">
        <v>301</v>
      </c>
      <c r="P2" s="176" t="s">
        <v>302</v>
      </c>
      <c r="Q2" s="176" t="s">
        <v>303</v>
      </c>
      <c r="R2" s="176" t="s">
        <v>304</v>
      </c>
      <c r="S2" s="176" t="s">
        <v>305</v>
      </c>
      <c r="T2" s="176" t="s">
        <v>306</v>
      </c>
      <c r="U2" s="176" t="s">
        <v>23</v>
      </c>
      <c r="V2" s="176" t="s">
        <v>307</v>
      </c>
      <c r="W2" s="176" t="s">
        <v>308</v>
      </c>
      <c r="X2" s="176" t="s">
        <v>309</v>
      </c>
      <c r="Y2" s="179" t="s">
        <v>310</v>
      </c>
      <c r="Z2" s="176" t="s">
        <v>295</v>
      </c>
      <c r="AA2" s="174" t="s">
        <v>18</v>
      </c>
      <c r="AB2" s="176" t="s">
        <v>23</v>
      </c>
      <c r="AC2" s="180" t="s">
        <v>83</v>
      </c>
      <c r="AD2" s="178" t="s">
        <v>296</v>
      </c>
      <c r="AE2" s="178" t="s">
        <v>297</v>
      </c>
      <c r="AF2" s="176" t="s">
        <v>298</v>
      </c>
      <c r="AG2" s="176" t="s">
        <v>299</v>
      </c>
      <c r="AH2" s="176" t="s">
        <v>300</v>
      </c>
      <c r="AI2" s="176" t="s">
        <v>301</v>
      </c>
      <c r="AJ2" s="176" t="s">
        <v>302</v>
      </c>
      <c r="AK2" s="176" t="s">
        <v>303</v>
      </c>
      <c r="AL2" s="176" t="s">
        <v>304</v>
      </c>
      <c r="AM2" s="176" t="s">
        <v>305</v>
      </c>
      <c r="AN2" s="176" t="s">
        <v>306</v>
      </c>
      <c r="AO2" s="176" t="s">
        <v>23</v>
      </c>
      <c r="AP2" s="176" t="s">
        <v>307</v>
      </c>
      <c r="AQ2" s="176" t="s">
        <v>308</v>
      </c>
      <c r="AR2" s="176" t="s">
        <v>309</v>
      </c>
      <c r="AS2" s="179" t="s">
        <v>310</v>
      </c>
      <c r="AT2" s="176" t="s">
        <v>295</v>
      </c>
      <c r="AU2" s="174" t="s">
        <v>18</v>
      </c>
      <c r="AV2" s="176" t="s">
        <v>23</v>
      </c>
      <c r="AW2" s="177" t="s">
        <v>83</v>
      </c>
      <c r="AX2" s="178" t="s">
        <v>296</v>
      </c>
      <c r="AY2" s="178" t="s">
        <v>297</v>
      </c>
      <c r="AZ2" s="176" t="s">
        <v>298</v>
      </c>
      <c r="BA2" s="176" t="s">
        <v>299</v>
      </c>
      <c r="BB2" s="176" t="s">
        <v>300</v>
      </c>
      <c r="BC2" s="176" t="s">
        <v>301</v>
      </c>
      <c r="BD2" s="176" t="s">
        <v>302</v>
      </c>
      <c r="BE2" s="176" t="s">
        <v>303</v>
      </c>
      <c r="BF2" s="176" t="s">
        <v>304</v>
      </c>
      <c r="BG2" s="176" t="s">
        <v>305</v>
      </c>
      <c r="BH2" s="176" t="s">
        <v>306</v>
      </c>
      <c r="BI2" s="176" t="s">
        <v>23</v>
      </c>
      <c r="BJ2" s="176" t="s">
        <v>307</v>
      </c>
      <c r="BK2" s="176" t="s">
        <v>308</v>
      </c>
      <c r="BL2" s="176" t="s">
        <v>311</v>
      </c>
      <c r="BM2" s="179" t="s">
        <v>310</v>
      </c>
    </row>
    <row r="3" spans="1:65" s="33" customFormat="1">
      <c r="A3" s="29" t="str">
        <f>'1-συμβολαια'!A3</f>
        <v>3ο</v>
      </c>
      <c r="B3" s="14" t="str">
        <f>'4-πολλυπρ'!D3</f>
        <v xml:space="preserve">219-119 </v>
      </c>
      <c r="C3" s="14" t="str">
        <f>'4-πολλυπρ'!I3</f>
        <v>219-119 = θυγατέρα</v>
      </c>
      <c r="D3" s="31"/>
      <c r="E3" s="29"/>
      <c r="F3" s="29"/>
      <c r="G3" s="30"/>
      <c r="H3" s="29"/>
      <c r="I3" s="29"/>
      <c r="J3" s="29"/>
      <c r="K3" s="130" t="s">
        <v>312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81" t="s">
        <v>312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4" t="str">
        <f>'4-πολλυπρ'!D4</f>
        <v xml:space="preserve">219-119 </v>
      </c>
      <c r="C4" s="14" t="str">
        <f>'4-πολλυπρ'!I4</f>
        <v>219-119 = θυγατέρα</v>
      </c>
      <c r="D4" s="31"/>
      <c r="E4" s="29"/>
      <c r="F4" s="29"/>
      <c r="G4" s="30"/>
      <c r="H4" s="29"/>
      <c r="I4" s="29"/>
      <c r="J4" s="29"/>
      <c r="K4" s="130" t="s">
        <v>312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81" t="s">
        <v>312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>
        <f>'1-συμβολαια'!A5</f>
        <v>0</v>
      </c>
      <c r="B5" s="14" t="str">
        <f>'4-πολλυπρ'!D5</f>
        <v>219 - 119 = πατήρ</v>
      </c>
      <c r="C5" s="14" t="str">
        <f>'4-πολλυπρ'!I5</f>
        <v xml:space="preserve">219-119 </v>
      </c>
      <c r="D5" s="31"/>
      <c r="E5" s="29"/>
      <c r="F5" s="29"/>
      <c r="G5" s="30"/>
      <c r="H5" s="29"/>
      <c r="I5" s="29"/>
      <c r="J5" s="29"/>
      <c r="K5" s="130" t="s">
        <v>312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81" t="s">
        <v>312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>
        <f>'1-συμβολαια'!A6</f>
        <v>0</v>
      </c>
      <c r="B6" s="14" t="str">
        <f>'4-πολλυπρ'!D6</f>
        <v>;;;???</v>
      </c>
      <c r="C6" s="14" t="str">
        <f>'4-πολλυπρ'!I6</f>
        <v xml:space="preserve">219-119 </v>
      </c>
      <c r="D6" s="31"/>
      <c r="E6" s="29"/>
      <c r="F6" s="29"/>
      <c r="G6" s="30"/>
      <c r="H6" s="29"/>
      <c r="I6" s="29"/>
      <c r="J6" s="29"/>
      <c r="K6" s="130" t="s">
        <v>312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81" t="s">
        <v>312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 t="str">
        <f>'1-συμβολαια'!A7</f>
        <v>4ο</v>
      </c>
      <c r="B7" s="14" t="str">
        <f>'4-πολλυπρ'!D7</f>
        <v>219-119 = σύζυγος</v>
      </c>
      <c r="C7" s="14" t="str">
        <f>'4-πολλυπρ'!I7</f>
        <v>219-119 = υιός</v>
      </c>
      <c r="D7" s="31"/>
      <c r="E7" s="29"/>
      <c r="F7" s="29"/>
      <c r="G7" s="30"/>
      <c r="H7" s="29"/>
      <c r="I7" s="29"/>
      <c r="J7" s="29"/>
      <c r="K7" s="130" t="s">
        <v>312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81" t="s">
        <v>312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8" spans="1:65" s="33" customFormat="1">
      <c r="A8" s="29">
        <f>'1-συμβολαια'!A8</f>
        <v>0</v>
      </c>
      <c r="B8" s="14" t="str">
        <f>'4-πολλυπρ'!D8</f>
        <v>πεθερός</v>
      </c>
      <c r="C8" s="14" t="str">
        <f>'4-πολλυπρ'!I8</f>
        <v>219-119 = σύζυγος</v>
      </c>
      <c r="D8" s="31"/>
      <c r="E8" s="29"/>
      <c r="F8" s="29"/>
      <c r="G8" s="30"/>
      <c r="H8" s="29"/>
      <c r="I8" s="29"/>
      <c r="J8" s="29"/>
      <c r="K8" s="130" t="s">
        <v>312</v>
      </c>
      <c r="L8" s="32"/>
      <c r="M8" s="32"/>
      <c r="N8" s="32"/>
      <c r="O8" s="32"/>
      <c r="P8" s="32"/>
      <c r="Q8" s="32"/>
      <c r="R8" s="32"/>
      <c r="S8" s="32"/>
      <c r="T8" s="32"/>
      <c r="U8" s="29"/>
      <c r="V8" s="30"/>
      <c r="W8" s="30"/>
      <c r="X8" s="32"/>
      <c r="Y8" s="32"/>
      <c r="Z8" s="29"/>
      <c r="AA8" s="32"/>
      <c r="AB8" s="29"/>
      <c r="AC8" s="32"/>
      <c r="AD8" s="29"/>
      <c r="AE8" s="181" t="s">
        <v>312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29"/>
      <c r="AU8" s="32"/>
      <c r="AV8" s="29"/>
      <c r="AW8" s="32"/>
      <c r="AX8" s="29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29"/>
      <c r="BJ8" s="32"/>
      <c r="BK8" s="32"/>
      <c r="BL8" s="32"/>
      <c r="BM8" s="32"/>
    </row>
    <row r="9" spans="1:65" s="33" customFormat="1">
      <c r="A9" s="29" t="str">
        <f>'1-συμβολαια'!A9</f>
        <v>5ο</v>
      </c>
      <c r="B9" s="14" t="str">
        <f>'4-πολλυπρ'!D9</f>
        <v xml:space="preserve">219-119 </v>
      </c>
      <c r="C9" s="14" t="str">
        <f>'4-πολλυπρ'!I9</f>
        <v>219-119 = υιός</v>
      </c>
      <c r="D9" s="31"/>
      <c r="E9" s="29"/>
      <c r="F9" s="29"/>
      <c r="G9" s="30"/>
      <c r="H9" s="29"/>
      <c r="I9" s="29"/>
      <c r="J9" s="29"/>
      <c r="K9" s="130" t="s">
        <v>312</v>
      </c>
      <c r="L9" s="32"/>
      <c r="M9" s="32"/>
      <c r="N9" s="32"/>
      <c r="O9" s="32"/>
      <c r="P9" s="32"/>
      <c r="Q9" s="32"/>
      <c r="R9" s="32"/>
      <c r="S9" s="32"/>
      <c r="T9" s="32"/>
      <c r="U9" s="29"/>
      <c r="V9" s="30"/>
      <c r="W9" s="30"/>
      <c r="X9" s="32"/>
      <c r="Y9" s="32"/>
      <c r="Z9" s="29"/>
      <c r="AA9" s="32"/>
      <c r="AB9" s="29"/>
      <c r="AC9" s="32"/>
      <c r="AD9" s="29"/>
      <c r="AE9" s="181" t="s">
        <v>312</v>
      </c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29"/>
      <c r="AU9" s="32"/>
      <c r="AV9" s="29"/>
      <c r="AW9" s="32"/>
      <c r="AX9" s="29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29"/>
      <c r="BJ9" s="32"/>
      <c r="BK9" s="32"/>
      <c r="BL9" s="32"/>
      <c r="BM9" s="32"/>
    </row>
    <row r="10" spans="1:65" s="33" customFormat="1">
      <c r="A10" s="29">
        <f>'1-συμβολαια'!A10</f>
        <v>0</v>
      </c>
      <c r="B10" s="14">
        <f>'4-πολλυπρ'!D10</f>
        <v>0</v>
      </c>
      <c r="C10" s="14" t="str">
        <f>'4-πολλυπρ'!I10</f>
        <v xml:space="preserve">219-119 </v>
      </c>
      <c r="D10" s="31"/>
      <c r="E10" s="29"/>
      <c r="F10" s="29"/>
      <c r="G10" s="30"/>
      <c r="H10" s="29"/>
      <c r="I10" s="29"/>
      <c r="J10" s="29"/>
      <c r="K10" s="130" t="s">
        <v>312</v>
      </c>
      <c r="L10" s="32"/>
      <c r="M10" s="32"/>
      <c r="N10" s="32"/>
      <c r="O10" s="32"/>
      <c r="P10" s="32"/>
      <c r="Q10" s="32"/>
      <c r="R10" s="32"/>
      <c r="S10" s="32"/>
      <c r="T10" s="32"/>
      <c r="U10" s="29"/>
      <c r="V10" s="30"/>
      <c r="W10" s="30"/>
      <c r="X10" s="32"/>
      <c r="Y10" s="32"/>
      <c r="Z10" s="29"/>
      <c r="AA10" s="32"/>
      <c r="AB10" s="29"/>
      <c r="AC10" s="32"/>
      <c r="AD10" s="29"/>
      <c r="AE10" s="181" t="s">
        <v>312</v>
      </c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29"/>
      <c r="AU10" s="32"/>
      <c r="AV10" s="29"/>
      <c r="AW10" s="32"/>
      <c r="AX10" s="29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29"/>
      <c r="BJ10" s="32"/>
      <c r="BK10" s="32"/>
      <c r="BL10" s="32"/>
      <c r="BM10" s="32"/>
    </row>
    <row r="11" spans="1:65" s="33" customFormat="1">
      <c r="A11" s="29">
        <f>'1-συμβολαια'!A11</f>
        <v>0</v>
      </c>
      <c r="B11" s="14">
        <f>'4-πολλυπρ'!D11</f>
        <v>0</v>
      </c>
      <c r="C11" s="14" t="str">
        <f>'4-πολλυπρ'!I11</f>
        <v xml:space="preserve">219-119 </v>
      </c>
      <c r="D11" s="31"/>
      <c r="E11" s="29"/>
      <c r="F11" s="29"/>
      <c r="G11" s="30"/>
      <c r="H11" s="29"/>
      <c r="I11" s="29"/>
      <c r="J11" s="29"/>
      <c r="K11" s="130" t="s">
        <v>312</v>
      </c>
      <c r="L11" s="32"/>
      <c r="M11" s="32"/>
      <c r="N11" s="32"/>
      <c r="O11" s="32"/>
      <c r="P11" s="32"/>
      <c r="Q11" s="32"/>
      <c r="R11" s="32"/>
      <c r="S11" s="32"/>
      <c r="T11" s="32"/>
      <c r="U11" s="29"/>
      <c r="V11" s="30"/>
      <c r="W11" s="30"/>
      <c r="X11" s="32"/>
      <c r="Y11" s="32"/>
      <c r="Z11" s="29"/>
      <c r="AA11" s="32"/>
      <c r="AB11" s="29"/>
      <c r="AC11" s="32"/>
      <c r="AD11" s="29"/>
      <c r="AE11" s="181" t="s">
        <v>312</v>
      </c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29"/>
      <c r="AU11" s="32"/>
      <c r="AV11" s="29"/>
      <c r="AW11" s="32"/>
      <c r="AX11" s="29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29"/>
      <c r="BJ11" s="32"/>
      <c r="BK11" s="32"/>
      <c r="BL11" s="32"/>
      <c r="BM11" s="32"/>
    </row>
    <row r="12" spans="1:65" s="33" customFormat="1">
      <c r="A12" s="29" t="str">
        <f>'1-συμβολαια'!A12</f>
        <v>6ο</v>
      </c>
      <c r="B12" s="14" t="str">
        <f>'4-πολλυπρ'!D12</f>
        <v xml:space="preserve">219-119 </v>
      </c>
      <c r="C12" s="14" t="str">
        <f>'4-πολλυπρ'!I12</f>
        <v>219-119 = σύζυγος</v>
      </c>
      <c r="D12" s="31"/>
      <c r="E12" s="29"/>
      <c r="F12" s="29"/>
      <c r="G12" s="30"/>
      <c r="H12" s="29"/>
      <c r="I12" s="29"/>
      <c r="J12" s="29"/>
      <c r="K12" s="130" t="s">
        <v>312</v>
      </c>
      <c r="L12" s="32"/>
      <c r="M12" s="32"/>
      <c r="N12" s="32"/>
      <c r="O12" s="32"/>
      <c r="P12" s="32"/>
      <c r="Q12" s="32"/>
      <c r="R12" s="32"/>
      <c r="S12" s="32"/>
      <c r="T12" s="32"/>
      <c r="U12" s="29"/>
      <c r="V12" s="30"/>
      <c r="W12" s="30"/>
      <c r="X12" s="32"/>
      <c r="Y12" s="32"/>
      <c r="Z12" s="29"/>
      <c r="AA12" s="32"/>
      <c r="AB12" s="29"/>
      <c r="AC12" s="32"/>
      <c r="AD12" s="29"/>
      <c r="AE12" s="181" t="s">
        <v>312</v>
      </c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29"/>
      <c r="AU12" s="32"/>
      <c r="AV12" s="29"/>
      <c r="AW12" s="32"/>
      <c r="AX12" s="29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29"/>
      <c r="BJ12" s="32"/>
      <c r="BK12" s="32"/>
      <c r="BL12" s="32"/>
      <c r="BM12" s="32"/>
    </row>
    <row r="13" spans="1:65" s="33" customFormat="1">
      <c r="A13" s="29">
        <f>'1-συμβολαια'!A13</f>
        <v>0</v>
      </c>
      <c r="B13" s="14">
        <f>'4-πολλυπρ'!D13</f>
        <v>0</v>
      </c>
      <c r="C13" s="14" t="str">
        <f>'4-πολλυπρ'!I13</f>
        <v xml:space="preserve">219-119 </v>
      </c>
      <c r="D13" s="31"/>
      <c r="E13" s="29"/>
      <c r="F13" s="29"/>
      <c r="G13" s="30"/>
      <c r="H13" s="29"/>
      <c r="I13" s="29"/>
      <c r="J13" s="29"/>
      <c r="K13" s="130" t="s">
        <v>312</v>
      </c>
      <c r="L13" s="32"/>
      <c r="M13" s="32"/>
      <c r="N13" s="32"/>
      <c r="O13" s="32"/>
      <c r="P13" s="32"/>
      <c r="Q13" s="32"/>
      <c r="R13" s="32"/>
      <c r="S13" s="32"/>
      <c r="T13" s="32"/>
      <c r="U13" s="29"/>
      <c r="V13" s="30"/>
      <c r="W13" s="30"/>
      <c r="X13" s="32"/>
      <c r="Y13" s="32"/>
      <c r="Z13" s="29"/>
      <c r="AA13" s="32"/>
      <c r="AB13" s="29"/>
      <c r="AC13" s="32"/>
      <c r="AD13" s="29"/>
      <c r="AE13" s="181" t="s">
        <v>312</v>
      </c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32"/>
      <c r="AT13" s="29"/>
      <c r="AU13" s="32"/>
      <c r="AV13" s="29"/>
      <c r="AW13" s="32"/>
      <c r="AX13" s="29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29"/>
      <c r="BJ13" s="32"/>
      <c r="BK13" s="32"/>
      <c r="BL13" s="32"/>
      <c r="BM13" s="32"/>
    </row>
    <row r="14" spans="1:65" s="33" customFormat="1">
      <c r="A14" s="29">
        <f>'1-συμβολαια'!A14</f>
        <v>0</v>
      </c>
      <c r="B14" s="14" t="str">
        <f>'4-πολλυπρ'!D14</f>
        <v xml:space="preserve">219-119 </v>
      </c>
      <c r="C14" s="14" t="str">
        <f>'4-πολλυπρ'!I14</f>
        <v>219-119 = υιός</v>
      </c>
      <c r="D14" s="31"/>
      <c r="E14" s="29"/>
      <c r="F14" s="29"/>
      <c r="G14" s="30"/>
      <c r="H14" s="29"/>
      <c r="I14" s="29"/>
      <c r="J14" s="29"/>
      <c r="K14" s="130" t="s">
        <v>312</v>
      </c>
      <c r="L14" s="32"/>
      <c r="M14" s="32"/>
      <c r="N14" s="32"/>
      <c r="O14" s="32"/>
      <c r="P14" s="32"/>
      <c r="Q14" s="32"/>
      <c r="R14" s="32"/>
      <c r="S14" s="32"/>
      <c r="T14" s="32"/>
      <c r="U14" s="29"/>
      <c r="V14" s="30"/>
      <c r="W14" s="30"/>
      <c r="X14" s="32"/>
      <c r="Y14" s="32"/>
      <c r="Z14" s="29"/>
      <c r="AA14" s="32"/>
      <c r="AB14" s="29"/>
      <c r="AC14" s="32"/>
      <c r="AD14" s="29"/>
      <c r="AE14" s="181" t="s">
        <v>312</v>
      </c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  <c r="AT14" s="29"/>
      <c r="AU14" s="32"/>
      <c r="AV14" s="29"/>
      <c r="AW14" s="32"/>
      <c r="AX14" s="29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29"/>
      <c r="BJ14" s="32"/>
      <c r="BK14" s="32"/>
      <c r="BL14" s="32"/>
      <c r="BM14" s="32"/>
    </row>
    <row r="16" spans="1:65">
      <c r="F16" s="820" t="s">
        <v>313</v>
      </c>
      <c r="G16" s="820"/>
      <c r="H16" s="820"/>
      <c r="I16" s="820"/>
    </row>
    <row r="17" spans="6:9">
      <c r="F17" s="820"/>
      <c r="G17" s="820"/>
      <c r="H17" s="820"/>
      <c r="I17" s="820"/>
    </row>
  </sheetData>
  <mergeCells count="9">
    <mergeCell ref="AX1:BM1"/>
    <mergeCell ref="D2:E2"/>
    <mergeCell ref="F16:I1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V33"/>
  <sheetViews>
    <sheetView workbookViewId="0">
      <pane ySplit="2" topLeftCell="A3" activePane="bottomLeft" state="frozen"/>
      <selection pane="bottomLeft" activeCell="A30" sqref="A30"/>
    </sheetView>
  </sheetViews>
  <sheetFormatPr defaultRowHeight="11.25"/>
  <cols>
    <col min="1" max="1" width="7.28515625" style="8" bestFit="1" customWidth="1"/>
    <col min="2" max="2" width="8.7109375" style="347" bestFit="1" customWidth="1"/>
    <col min="3" max="3" width="71.140625" style="90" bestFit="1" customWidth="1"/>
    <col min="4" max="5" width="6.42578125" style="3" customWidth="1"/>
    <col min="6" max="6" width="9.42578125" style="3" customWidth="1"/>
    <col min="7" max="7" width="9" style="2" customWidth="1"/>
    <col min="8" max="8" width="9.7109375" style="2" customWidth="1"/>
    <col min="9" max="16" width="11" style="2" customWidth="1"/>
    <col min="17" max="17" width="10.28515625" style="2" customWidth="1"/>
    <col min="18" max="18" width="11.42578125" style="2" customWidth="1"/>
    <col min="19" max="19" width="9.42578125" style="2" customWidth="1"/>
    <col min="20" max="20" width="9.42578125" style="2" bestFit="1" customWidth="1"/>
    <col min="21" max="21" width="12.7109375" style="75" customWidth="1"/>
    <col min="22" max="22" width="9.42578125" style="75" bestFit="1" customWidth="1"/>
    <col min="23" max="24" width="10.28515625" style="2" bestFit="1" customWidth="1"/>
    <col min="25" max="25" width="9.28515625" style="2" customWidth="1"/>
    <col min="26" max="26" width="11.42578125" style="2" customWidth="1"/>
    <col min="27" max="27" width="8.28515625" style="2" bestFit="1" customWidth="1"/>
    <col min="28" max="28" width="10.28515625" style="2" bestFit="1" customWidth="1"/>
    <col min="29" max="29" width="9.42578125" style="2" bestFit="1" customWidth="1"/>
    <col min="30" max="30" width="10.28515625" style="2" bestFit="1" customWidth="1"/>
    <col min="31" max="31" width="8.7109375" style="28" bestFit="1" customWidth="1"/>
    <col min="32" max="32" width="10.28515625" style="8" bestFit="1" customWidth="1"/>
    <col min="33" max="33" width="21.42578125" style="77" customWidth="1"/>
    <col min="34" max="34" width="7.5703125" style="3" customWidth="1"/>
    <col min="35" max="35" width="9.5703125" style="3" customWidth="1"/>
    <col min="36" max="38" width="6.42578125" style="3" customWidth="1"/>
    <col min="39" max="39" width="7.5703125" style="3" customWidth="1"/>
    <col min="40" max="40" width="7.28515625" style="3" customWidth="1"/>
    <col min="41" max="43" width="6.42578125" style="3" customWidth="1"/>
    <col min="44" max="44" width="7.5703125" style="3" customWidth="1"/>
    <col min="45" max="45" width="7.28515625" style="3" customWidth="1"/>
    <col min="46" max="48" width="6.42578125" style="3" customWidth="1"/>
    <col min="49" max="64" width="7" style="3" customWidth="1"/>
    <col min="65" max="65" width="29.28515625" style="3" bestFit="1" customWidth="1"/>
    <col min="66" max="16384" width="9.140625" style="3"/>
  </cols>
  <sheetData>
    <row r="1" spans="1:48" ht="29.25" customHeight="1">
      <c r="A1" s="871" t="s">
        <v>1</v>
      </c>
      <c r="B1" s="873" t="s">
        <v>2</v>
      </c>
      <c r="C1" s="870" t="s">
        <v>0</v>
      </c>
      <c r="D1" s="875" t="s">
        <v>11</v>
      </c>
      <c r="E1" s="868" t="s">
        <v>12</v>
      </c>
      <c r="F1" s="852" t="s">
        <v>496</v>
      </c>
      <c r="G1" s="853"/>
      <c r="H1" s="853"/>
      <c r="I1" s="854" t="s">
        <v>507</v>
      </c>
      <c r="J1" s="862" t="s">
        <v>553</v>
      </c>
      <c r="K1" s="863"/>
      <c r="L1" s="863"/>
      <c r="M1" s="863"/>
      <c r="N1" s="863"/>
      <c r="O1" s="863"/>
      <c r="P1" s="864"/>
      <c r="Q1" s="855" t="s">
        <v>497</v>
      </c>
      <c r="R1" s="857" t="s">
        <v>498</v>
      </c>
      <c r="S1" s="836" t="s">
        <v>135</v>
      </c>
      <c r="T1" s="840" t="s">
        <v>499</v>
      </c>
      <c r="U1" s="841"/>
      <c r="V1" s="841"/>
      <c r="W1" s="841"/>
      <c r="X1" s="844" t="s">
        <v>43</v>
      </c>
      <c r="Y1" s="845"/>
      <c r="Z1" s="846" t="s">
        <v>58</v>
      </c>
      <c r="AA1" s="847"/>
      <c r="AB1" s="842" t="s">
        <v>76</v>
      </c>
      <c r="AC1" s="843"/>
      <c r="AD1" s="843"/>
      <c r="AE1" s="848" t="s">
        <v>54</v>
      </c>
      <c r="AF1" s="850" t="s">
        <v>44</v>
      </c>
      <c r="AG1" s="838" t="s">
        <v>79</v>
      </c>
      <c r="AH1" s="859" t="s">
        <v>29</v>
      </c>
      <c r="AI1" s="860"/>
      <c r="AJ1" s="860"/>
      <c r="AK1" s="860"/>
      <c r="AL1" s="861"/>
      <c r="AM1" s="830" t="s">
        <v>29</v>
      </c>
      <c r="AN1" s="831"/>
      <c r="AO1" s="831"/>
      <c r="AP1" s="831"/>
      <c r="AQ1" s="831"/>
      <c r="AR1" s="831"/>
      <c r="AS1" s="831"/>
      <c r="AT1" s="831"/>
      <c r="AU1" s="831"/>
      <c r="AV1" s="832"/>
    </row>
    <row r="2" spans="1:48" ht="26.25" thickBot="1">
      <c r="A2" s="872"/>
      <c r="B2" s="874"/>
      <c r="C2" s="618"/>
      <c r="D2" s="876"/>
      <c r="E2" s="869"/>
      <c r="F2" s="244" t="s">
        <v>249</v>
      </c>
      <c r="G2" s="243" t="s">
        <v>90</v>
      </c>
      <c r="H2" s="311" t="s">
        <v>47</v>
      </c>
      <c r="I2" s="675"/>
      <c r="J2" s="560" t="s">
        <v>362</v>
      </c>
      <c r="K2" s="560" t="s">
        <v>551</v>
      </c>
      <c r="L2" s="561" t="s">
        <v>554</v>
      </c>
      <c r="M2" s="560" t="s">
        <v>93</v>
      </c>
      <c r="N2" s="560" t="s">
        <v>23</v>
      </c>
      <c r="O2" s="560" t="s">
        <v>551</v>
      </c>
      <c r="P2" s="561" t="s">
        <v>554</v>
      </c>
      <c r="Q2" s="856"/>
      <c r="R2" s="858"/>
      <c r="S2" s="837"/>
      <c r="T2" s="69" t="s">
        <v>23</v>
      </c>
      <c r="U2" s="74" t="s">
        <v>80</v>
      </c>
      <c r="V2" s="549" t="s">
        <v>551</v>
      </c>
      <c r="W2" s="550" t="s">
        <v>552</v>
      </c>
      <c r="X2" s="41" t="s">
        <v>23</v>
      </c>
      <c r="Y2" s="37" t="s">
        <v>34</v>
      </c>
      <c r="Z2" s="41" t="s">
        <v>23</v>
      </c>
      <c r="AA2" s="42" t="s">
        <v>34</v>
      </c>
      <c r="AB2" s="41" t="s">
        <v>500</v>
      </c>
      <c r="AC2" s="10" t="s">
        <v>501</v>
      </c>
      <c r="AD2" s="40" t="s">
        <v>33</v>
      </c>
      <c r="AE2" s="849"/>
      <c r="AF2" s="851"/>
      <c r="AG2" s="839"/>
      <c r="AH2" s="859"/>
      <c r="AI2" s="860"/>
      <c r="AJ2" s="860"/>
      <c r="AK2" s="860"/>
      <c r="AL2" s="861"/>
      <c r="AM2" s="833"/>
      <c r="AN2" s="834"/>
      <c r="AO2" s="834"/>
      <c r="AP2" s="834"/>
      <c r="AQ2" s="834"/>
      <c r="AR2" s="834"/>
      <c r="AS2" s="834"/>
      <c r="AT2" s="834"/>
      <c r="AU2" s="834"/>
      <c r="AV2" s="835"/>
    </row>
    <row r="3" spans="1:48" s="5" customFormat="1">
      <c r="A3" s="541" t="str">
        <f>'1-συμβολαια'!A3</f>
        <v>3ο</v>
      </c>
      <c r="B3" s="377">
        <f>'1-συμβολαια'!B3</f>
        <v>38406</v>
      </c>
      <c r="C3" s="314" t="str">
        <f>'1-συμβολαια'!C3</f>
        <v>γονική ΨΙΛΗΣ ΚΥΡΙΟΤΗΤΑΣ των 1' -2'</v>
      </c>
      <c r="D3" s="322" t="str">
        <f>'4-πολλυπρ'!D3</f>
        <v xml:space="preserve">219-119 </v>
      </c>
      <c r="E3" s="322" t="str">
        <f>'4-πολλυπρ'!I3</f>
        <v>219-119 = θυγατέρα</v>
      </c>
      <c r="F3" s="321">
        <f>'14-βιβλΕσ'!K3</f>
        <v>12.244454000000001</v>
      </c>
      <c r="G3" s="318">
        <f>'14-βιβλΕσ'!P3</f>
        <v>19.799999999999997</v>
      </c>
      <c r="H3" s="318">
        <f t="shared" ref="H3" si="0">F3+G3</f>
        <v>32.044454000000002</v>
      </c>
      <c r="I3" s="318">
        <f>'8-κ-15-17'!AG3</f>
        <v>0</v>
      </c>
      <c r="J3" s="318"/>
      <c r="K3" s="318"/>
      <c r="L3" s="318"/>
      <c r="M3" s="568">
        <v>38428</v>
      </c>
      <c r="N3" s="318"/>
      <c r="O3" s="318"/>
      <c r="P3" s="318"/>
      <c r="Q3" s="363"/>
      <c r="R3" s="321">
        <f>('14-βιβλΕσ'!M3+'14-βιβλΕσ'!N3+'14-βιβλΕσ'!Q3)*40%</f>
        <v>138.12666399999998</v>
      </c>
      <c r="S3" s="318">
        <f>'14-βιβλΕσ'!Q3</f>
        <v>481.11999999999995</v>
      </c>
      <c r="T3" s="318"/>
      <c r="U3" s="394"/>
      <c r="V3" s="318"/>
      <c r="W3" s="318">
        <f>AD3</f>
        <v>365.11665999999997</v>
      </c>
      <c r="X3" s="321">
        <f t="shared" ref="X3:X14" si="1">AD3</f>
        <v>365.11665999999997</v>
      </c>
      <c r="Y3" s="260">
        <v>9499.6360739535503</v>
      </c>
      <c r="Z3" s="242"/>
      <c r="AA3" s="242"/>
      <c r="AB3" s="318">
        <f>'1-συμβολαια'!L3+'1-συμβολαια'!P3+'8-κ-15-17'!AE3+'14-βιβλΕσ'!K3+'14-βιβλΕσ'!P3+'14-βιβλΕσ'!Q3+3</f>
        <v>657.53665999999998</v>
      </c>
      <c r="AC3" s="318">
        <f>'1-συμβολαια'!M3</f>
        <v>292.42</v>
      </c>
      <c r="AD3" s="321">
        <f t="shared" ref="AD3" si="2">AB3-AC3</f>
        <v>365.11665999999997</v>
      </c>
      <c r="AE3" s="323">
        <v>46061</v>
      </c>
      <c r="AF3" s="322">
        <f t="shared" ref="AF3" si="3">Y3+AA3</f>
        <v>9499.6360739535503</v>
      </c>
      <c r="AG3" s="346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</row>
    <row r="4" spans="1:48" s="5" customFormat="1">
      <c r="A4" s="541">
        <f>'1-συμβολαια'!A4</f>
        <v>0</v>
      </c>
      <c r="B4" s="377"/>
      <c r="C4" s="314" t="str">
        <f>'1-συμβολαια'!C4</f>
        <v>γονική του 3'</v>
      </c>
      <c r="D4" s="322" t="str">
        <f>'4-πολλυπρ'!D4</f>
        <v xml:space="preserve">219-119 </v>
      </c>
      <c r="E4" s="322" t="str">
        <f>'4-πολλυπρ'!I4</f>
        <v>219-119 = θυγατέρα</v>
      </c>
      <c r="F4" s="321">
        <f>'14-βιβλΕσ'!K4</f>
        <v>14.760693999999999</v>
      </c>
      <c r="G4" s="318">
        <f>'14-βιβλΕσ'!P4</f>
        <v>14.879999999999999</v>
      </c>
      <c r="H4" s="318">
        <f t="shared" ref="H4:H13" si="4">F4+G4</f>
        <v>29.640693999999996</v>
      </c>
      <c r="I4" s="318">
        <f>'8-κ-15-17'!AG4</f>
        <v>0</v>
      </c>
      <c r="J4" s="318"/>
      <c r="K4" s="318"/>
      <c r="L4" s="318"/>
      <c r="M4" s="73"/>
      <c r="N4" s="318"/>
      <c r="O4" s="318"/>
      <c r="P4" s="318"/>
      <c r="Q4" s="363"/>
      <c r="R4" s="321">
        <f>('14-βιβλΕσ'!M4+'14-βιβλΕσ'!N4+'14-βιβλΕσ'!Q4)*40%</f>
        <v>85.590384</v>
      </c>
      <c r="S4" s="318">
        <f>'14-βιβλΕσ'!Q4</f>
        <v>86.92</v>
      </c>
      <c r="T4" s="318"/>
      <c r="U4" s="73"/>
      <c r="V4" s="318"/>
      <c r="W4" s="318">
        <f t="shared" ref="W4:W14" si="5">AD4</f>
        <v>286.70970999999997</v>
      </c>
      <c r="X4" s="321">
        <f t="shared" si="1"/>
        <v>286.70970999999997</v>
      </c>
      <c r="Y4" s="260">
        <v>7131.1455247099102</v>
      </c>
      <c r="Z4" s="242"/>
      <c r="AA4" s="242"/>
      <c r="AB4" s="318">
        <f>'1-συμβολαια'!L4+'1-συμβολαια'!P4+'8-κ-15-17'!AE4+'14-βιβλΕσ'!K4+'14-βιβλΕσ'!P4+'14-βιβλΕσ'!Q4</f>
        <v>286.70970999999997</v>
      </c>
      <c r="AC4" s="318">
        <f>'1-συμβολαια'!M4</f>
        <v>0</v>
      </c>
      <c r="AD4" s="321">
        <f t="shared" ref="AD4:AD13" si="6">AB4-AC4</f>
        <v>286.70970999999997</v>
      </c>
      <c r="AE4" s="323"/>
      <c r="AF4" s="322">
        <f t="shared" ref="AF4:AF13" si="7">Y4+AA4</f>
        <v>7131.1455247099102</v>
      </c>
      <c r="AG4" s="346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</row>
    <row r="5" spans="1:48" s="5" customFormat="1">
      <c r="A5" s="541">
        <f>'1-συμβολαια'!A5</f>
        <v>0</v>
      </c>
      <c r="B5" s="377"/>
      <c r="C5" s="314" t="str">
        <f>'1-συμβολαια'!C5</f>
        <v>ΧΡΗΣΙΚΤΗΣΙΑ οικοπέδου  3' = 1949 πατρός ΔΩΡΕΑ άτυπη</v>
      </c>
      <c r="D5" s="322" t="str">
        <f>'4-πολλυπρ'!D5</f>
        <v>219 - 119 = πατήρ</v>
      </c>
      <c r="E5" s="322" t="str">
        <f>'4-πολλυπρ'!I5</f>
        <v xml:space="preserve">219-119 </v>
      </c>
      <c r="F5" s="321">
        <f>'14-βιβλΕσ'!K5</f>
        <v>11.323684</v>
      </c>
      <c r="G5" s="318">
        <f>'14-βιβλΕσ'!P5</f>
        <v>3</v>
      </c>
      <c r="H5" s="318">
        <f t="shared" si="4"/>
        <v>14.323684</v>
      </c>
      <c r="I5" s="318">
        <f>'8-κ-15-17'!AG5</f>
        <v>43.055512500000006</v>
      </c>
      <c r="J5" s="318"/>
      <c r="K5" s="318"/>
      <c r="L5" s="318"/>
      <c r="M5" s="392"/>
      <c r="N5" s="318"/>
      <c r="O5" s="318"/>
      <c r="P5" s="318"/>
      <c r="Q5" s="363"/>
      <c r="R5" s="321">
        <f>('14-βιβλΕσ'!M5+'14-βιβλΕσ'!N5+'14-βιβλΕσ'!Q5)*40%</f>
        <v>66.089023999999995</v>
      </c>
      <c r="S5" s="318">
        <f>'14-βιβλΕσ'!Q5</f>
        <v>70.77</v>
      </c>
      <c r="T5" s="318"/>
      <c r="U5" s="392"/>
      <c r="V5" s="318"/>
      <c r="W5" s="318">
        <f t="shared" si="5"/>
        <v>211.27807250000001</v>
      </c>
      <c r="X5" s="321">
        <f t="shared" si="1"/>
        <v>211.27807250000001</v>
      </c>
      <c r="Y5" s="260">
        <v>5254.9831018200039</v>
      </c>
      <c r="Z5" s="242"/>
      <c r="AA5" s="242"/>
      <c r="AB5" s="318">
        <f>'1-συμβολαια'!L5+'1-συμβολαια'!P5+'8-κ-15-17'!AE5+'14-βιβλΕσ'!K5+'14-βιβλΕσ'!P5+'14-βιβλΕσ'!Q5</f>
        <v>211.27807250000001</v>
      </c>
      <c r="AC5" s="318">
        <f>'1-συμβολαια'!M5</f>
        <v>0</v>
      </c>
      <c r="AD5" s="321">
        <f t="shared" si="6"/>
        <v>211.27807250000001</v>
      </c>
      <c r="AE5" s="323"/>
      <c r="AF5" s="322">
        <f t="shared" si="7"/>
        <v>5254.9831018200039</v>
      </c>
      <c r="AG5" s="346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</row>
    <row r="6" spans="1:48" s="5" customFormat="1" ht="12" thickBot="1">
      <c r="A6" s="543">
        <f>'1-συμβολαια'!A6</f>
        <v>0</v>
      </c>
      <c r="B6" s="544"/>
      <c r="C6" s="398" t="str">
        <f>'1-συμβολαια'!C6</f>
        <v>ΧΡΗΣΙΚΤΗΣΙΑ αγροτεμαχίων 1'-2' = 1963 αγοραπωλησίας ΒΑΣΕΙ προσυμφώνου ΜΗ εκτελεσθέντος</v>
      </c>
      <c r="D6" s="447" t="str">
        <f>'4-πολλυπρ'!D6</f>
        <v>;;;???</v>
      </c>
      <c r="E6" s="447" t="str">
        <f>'4-πολλυπρ'!I6</f>
        <v xml:space="preserve">219-119 </v>
      </c>
      <c r="F6" s="402">
        <f>'14-βιβλΕσ'!K6</f>
        <v>7.3236879999999998</v>
      </c>
      <c r="G6" s="417">
        <f>'14-βιβλΕσ'!P6</f>
        <v>3</v>
      </c>
      <c r="H6" s="417">
        <f t="shared" si="4"/>
        <v>10.323688000000001</v>
      </c>
      <c r="I6" s="417">
        <f>'8-κ-15-17'!AG6</f>
        <v>25.833307500000004</v>
      </c>
      <c r="J6" s="417"/>
      <c r="K6" s="417"/>
      <c r="L6" s="417"/>
      <c r="M6" s="430"/>
      <c r="N6" s="417"/>
      <c r="O6" s="417"/>
      <c r="P6" s="417"/>
      <c r="Q6" s="548"/>
      <c r="R6" s="402">
        <f>('14-βιβλΕσ'!M6+'14-βιβλΕσ'!N6+'14-βιβλΕσ'!Q6)*40%</f>
        <v>75.390367999999995</v>
      </c>
      <c r="S6" s="417">
        <f>'14-βιβλΕσ'!Q6</f>
        <v>120.68999999999998</v>
      </c>
      <c r="T6" s="417"/>
      <c r="U6" s="430"/>
      <c r="V6" s="417"/>
      <c r="W6" s="417">
        <f t="shared" si="5"/>
        <v>217.30922749999999</v>
      </c>
      <c r="X6" s="402">
        <f t="shared" si="1"/>
        <v>217.30922749999999</v>
      </c>
      <c r="Y6" s="447">
        <v>5404.9921265826388</v>
      </c>
      <c r="Z6" s="555"/>
      <c r="AA6" s="555"/>
      <c r="AB6" s="417">
        <f>'1-συμβολαια'!L6+'1-συμβολαια'!P6+'8-κ-15-17'!AE6+'14-βιβλΕσ'!K6+'14-βιβλΕσ'!P6+'14-βιβλΕσ'!Q6</f>
        <v>217.30922749999999</v>
      </c>
      <c r="AC6" s="417">
        <f>'1-συμβολαια'!M6</f>
        <v>0</v>
      </c>
      <c r="AD6" s="402">
        <f t="shared" si="6"/>
        <v>217.30922749999999</v>
      </c>
      <c r="AE6" s="558"/>
      <c r="AF6" s="447">
        <f t="shared" si="7"/>
        <v>5404.9921265826388</v>
      </c>
      <c r="AG6" s="559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</row>
    <row r="7" spans="1:48" s="5" customFormat="1">
      <c r="A7" s="545" t="str">
        <f>'1-συμβολαια'!A7</f>
        <v>4ο</v>
      </c>
      <c r="B7" s="542">
        <f>'1-συμβολαια'!B7</f>
        <v>38406</v>
      </c>
      <c r="C7" s="378" t="str">
        <f>'1-συμβολαια'!C7</f>
        <v>γονική ΨΙΛΗΣ ΚΥΡΙΟΤΗΤΑΣ αγροτεμαχίου Πρίνος -'';;;???'' 3.106,50μ2</v>
      </c>
      <c r="D7" s="322" t="str">
        <f>'4-πολλυπρ'!D7</f>
        <v>219-119 = σύζυγος</v>
      </c>
      <c r="E7" s="322" t="str">
        <f>'4-πολλυπρ'!I7</f>
        <v>219-119 = υιός</v>
      </c>
      <c r="F7" s="321">
        <f>'14-βιβλΕσ'!K7</f>
        <v>9.6772800000000014</v>
      </c>
      <c r="G7" s="318">
        <f>'14-βιβλΕσ'!P7</f>
        <v>19.799999999999997</v>
      </c>
      <c r="H7" s="318">
        <f t="shared" si="4"/>
        <v>29.47728</v>
      </c>
      <c r="I7" s="318">
        <f>'8-κ-15-17'!AG7</f>
        <v>-1.2824999999985209E-3</v>
      </c>
      <c r="J7" s="318"/>
      <c r="K7" s="318"/>
      <c r="L7" s="318"/>
      <c r="M7" s="568">
        <v>38434</v>
      </c>
      <c r="N7" s="318"/>
      <c r="O7" s="318"/>
      <c r="P7" s="318"/>
      <c r="Q7" s="363"/>
      <c r="R7" s="321">
        <f>('14-βιβλΕσ'!M7+'14-βιβλΕσ'!N7+'14-βιβλΕσ'!Q7)*40%</f>
        <v>71.37487999999999</v>
      </c>
      <c r="S7" s="318">
        <f>'14-βιβλΕσ'!Q7</f>
        <v>170.04</v>
      </c>
      <c r="T7" s="318"/>
      <c r="U7" s="467"/>
      <c r="V7" s="318"/>
      <c r="W7" s="318">
        <f t="shared" si="5"/>
        <v>198.23591749999991</v>
      </c>
      <c r="X7" s="321">
        <f t="shared" si="1"/>
        <v>198.23591749999991</v>
      </c>
      <c r="Y7" s="322">
        <v>4930.5940001714189</v>
      </c>
      <c r="Z7" s="242"/>
      <c r="AA7" s="242"/>
      <c r="AB7" s="318">
        <f>'1-συμβολαια'!L7+'1-συμβολαια'!P7+'8-κ-15-17'!AE7+'14-βιβλΕσ'!K7+'14-βιβλΕσ'!P7+'14-βιβλΕσ'!Q7+3</f>
        <v>313.46591749999993</v>
      </c>
      <c r="AC7" s="318">
        <f>'1-συμβολαια'!M7</f>
        <v>115.23</v>
      </c>
      <c r="AD7" s="321">
        <f t="shared" si="6"/>
        <v>198.23591749999991</v>
      </c>
      <c r="AE7" s="556"/>
      <c r="AF7" s="322">
        <f t="shared" si="7"/>
        <v>4930.5940001714189</v>
      </c>
      <c r="AG7" s="557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</row>
    <row r="8" spans="1:48" s="5" customFormat="1" ht="12" thickBot="1">
      <c r="A8" s="546">
        <f>'1-συμβολαια'!A8</f>
        <v>0</v>
      </c>
      <c r="B8" s="544"/>
      <c r="C8" s="398" t="str">
        <f>'1-συμβολαια'!C8</f>
        <v>ΧΡΗΣΙΚΤΗΣΙΑ αγροτεμαχίου = 196? πατρός ΔΩΡΕΑ άτυπη</v>
      </c>
      <c r="D8" s="447" t="str">
        <f>'4-πολλυπρ'!D8</f>
        <v>πεθερός</v>
      </c>
      <c r="E8" s="447" t="str">
        <f>'4-πολλυπρ'!I8</f>
        <v>219-119 = σύζυγος</v>
      </c>
      <c r="F8" s="402">
        <f>'14-βιβλΕσ'!K8</f>
        <v>3.3234940000000002</v>
      </c>
      <c r="G8" s="417">
        <f>'14-βιβλΕσ'!P8</f>
        <v>3</v>
      </c>
      <c r="H8" s="417">
        <f t="shared" si="4"/>
        <v>6.3234940000000002</v>
      </c>
      <c r="I8" s="417">
        <f>'8-κ-15-17'!AG8</f>
        <v>8.6102500000000006</v>
      </c>
      <c r="J8" s="417"/>
      <c r="K8" s="417"/>
      <c r="L8" s="417"/>
      <c r="M8" s="430"/>
      <c r="N8" s="417"/>
      <c r="O8" s="417"/>
      <c r="P8" s="417"/>
      <c r="Q8" s="548"/>
      <c r="R8" s="402">
        <f>('14-βιβλΕσ'!M8+'14-βιβλΕσ'!N8+'14-βιβλΕσ'!Q8)*40%</f>
        <v>43.583184000000003</v>
      </c>
      <c r="S8" s="417">
        <f>'14-βιβλΕσ'!Q8</f>
        <v>70.77</v>
      </c>
      <c r="T8" s="417"/>
      <c r="U8" s="430"/>
      <c r="V8" s="417"/>
      <c r="W8" s="417">
        <f t="shared" si="5"/>
        <v>120.56820999999999</v>
      </c>
      <c r="X8" s="402">
        <f t="shared" si="1"/>
        <v>120.56820999999999</v>
      </c>
      <c r="Y8" s="447">
        <v>2998.8152517184926</v>
      </c>
      <c r="Z8" s="555"/>
      <c r="AA8" s="555"/>
      <c r="AB8" s="417">
        <f>'1-συμβολαια'!L8+'1-συμβολαια'!P8+'8-κ-15-17'!AE8+'14-βιβλΕσ'!K8+'14-βιβλΕσ'!P8+'14-βιβλΕσ'!Q8</f>
        <v>120.56820999999999</v>
      </c>
      <c r="AC8" s="417">
        <f>'1-συμβολαια'!M8</f>
        <v>0</v>
      </c>
      <c r="AD8" s="402">
        <f t="shared" si="6"/>
        <v>120.56820999999999</v>
      </c>
      <c r="AE8" s="558"/>
      <c r="AF8" s="447">
        <f t="shared" si="7"/>
        <v>2998.8152517184926</v>
      </c>
      <c r="AG8" s="559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</row>
    <row r="9" spans="1:48" s="5" customFormat="1">
      <c r="A9" s="541" t="str">
        <f>'1-συμβολαια'!A9</f>
        <v>5ο</v>
      </c>
      <c r="B9" s="542">
        <f>'1-συμβολαια'!B9</f>
        <v>38406</v>
      </c>
      <c r="C9" s="378" t="str">
        <f>'1-συμβολαια'!C9</f>
        <v>*γονική ΨΙΛΗΣ ΚΥΡΙΟΤΗΤΑΣ</v>
      </c>
      <c r="D9" s="322" t="str">
        <f>'4-πολλυπρ'!D9</f>
        <v xml:space="preserve">219-119 </v>
      </c>
      <c r="E9" s="322" t="str">
        <f>'4-πολλυπρ'!I9</f>
        <v>219-119 = υιός</v>
      </c>
      <c r="F9" s="321">
        <f>'14-βιβλΕσ'!K9</f>
        <v>14.020189999999999</v>
      </c>
      <c r="G9" s="318">
        <f>'14-βιβλΕσ'!P9</f>
        <v>29.919999999999995</v>
      </c>
      <c r="H9" s="318">
        <f t="shared" si="4"/>
        <v>43.940189999999994</v>
      </c>
      <c r="I9" s="318">
        <f>'8-κ-15-17'!AG9</f>
        <v>-2.1699999999853503E-3</v>
      </c>
      <c r="J9" s="318">
        <v>39.369999999999997</v>
      </c>
      <c r="K9" s="318">
        <v>240.97</v>
      </c>
      <c r="L9" s="318">
        <v>418</v>
      </c>
      <c r="M9" s="573">
        <v>43769</v>
      </c>
      <c r="N9" s="318"/>
      <c r="O9" s="318"/>
      <c r="P9" s="318"/>
      <c r="Q9" s="363"/>
      <c r="R9" s="321">
        <f>('14-βιβλΕσ'!M9+'14-βιβλΕσ'!N9+'14-βιβλΕσ'!Q9)*40%</f>
        <v>159.11703999999995</v>
      </c>
      <c r="S9" s="318">
        <f>'14-βιβλΕσ'!Q9</f>
        <v>386.15999999999985</v>
      </c>
      <c r="T9" s="318">
        <f>AC9</f>
        <v>164.47</v>
      </c>
      <c r="U9" s="551" t="s">
        <v>583</v>
      </c>
      <c r="V9" s="318">
        <v>1006.65</v>
      </c>
      <c r="W9" s="318">
        <f t="shared" si="5"/>
        <v>427.71042999999986</v>
      </c>
      <c r="X9" s="321">
        <f t="shared" si="1"/>
        <v>427.71042999999986</v>
      </c>
      <c r="Y9" s="322">
        <v>12385.737900898666</v>
      </c>
      <c r="Z9" s="242"/>
      <c r="AA9" s="242"/>
      <c r="AB9" s="318">
        <f>'1-συμβολαια'!L9+'1-συμβολαια'!P9+'8-κ-15-17'!AE9+'14-βιβλΕσ'!K9+'14-βιβλΕσ'!P9+'14-βιβλΕσ'!Q9+3</f>
        <v>592.18042999999989</v>
      </c>
      <c r="AC9" s="318">
        <f>'1-συμβολαια'!M9</f>
        <v>164.47</v>
      </c>
      <c r="AD9" s="321">
        <f t="shared" si="6"/>
        <v>427.71042999999986</v>
      </c>
      <c r="AE9" s="556"/>
      <c r="AF9" s="322">
        <f t="shared" si="7"/>
        <v>12385.737900898666</v>
      </c>
      <c r="AG9" s="557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</row>
    <row r="10" spans="1:48" s="5" customFormat="1">
      <c r="A10" s="541">
        <f>'1-συμβολαια'!A10</f>
        <v>0</v>
      </c>
      <c r="B10" s="377"/>
      <c r="C10" s="314" t="str">
        <f>'1-συμβολαια'!C10</f>
        <v>ΧΡΗΣΙΚΤΗΣΙΑ αγροτεμαχίου 1'  = 1979 ΑΝΑΔΑΣΜΟΣ</v>
      </c>
      <c r="D10" s="322">
        <f>'4-πολλυπρ'!D10</f>
        <v>0</v>
      </c>
      <c r="E10" s="322" t="str">
        <f>'4-πολλυπρ'!I10</f>
        <v xml:space="preserve">219-119 </v>
      </c>
      <c r="F10" s="321">
        <f>'14-βιβλΕσ'!K10</f>
        <v>2.9079459999999999</v>
      </c>
      <c r="G10" s="318">
        <f>'14-βιβλΕσ'!P10</f>
        <v>3</v>
      </c>
      <c r="H10" s="318">
        <f t="shared" si="4"/>
        <v>5.9079459999999999</v>
      </c>
      <c r="I10" s="318">
        <f>'8-κ-15-17'!AG10</f>
        <v>6.821085000000001</v>
      </c>
      <c r="J10" s="318"/>
      <c r="K10" s="318"/>
      <c r="L10" s="318"/>
      <c r="M10" s="392"/>
      <c r="N10" s="318"/>
      <c r="O10" s="318"/>
      <c r="P10" s="318"/>
      <c r="Q10" s="363"/>
      <c r="R10" s="321">
        <f>('14-βιβλΕσ'!M10+'14-βιβλΕσ'!N10+'14-βιβλΕσ'!Q10)*40%</f>
        <v>43.647055999999999</v>
      </c>
      <c r="S10" s="318">
        <f>'14-βιβλΕσ'!Q10</f>
        <v>70.77</v>
      </c>
      <c r="T10" s="318"/>
      <c r="U10" s="392"/>
      <c r="V10" s="318"/>
      <c r="W10" s="318">
        <f t="shared" si="5"/>
        <v>118.93872500000001</v>
      </c>
      <c r="X10" s="315">
        <f t="shared" si="1"/>
        <v>118.93872500000001</v>
      </c>
      <c r="Y10" s="260">
        <v>2958.2861232654272</v>
      </c>
      <c r="Z10" s="242"/>
      <c r="AA10" s="242"/>
      <c r="AB10" s="318">
        <f>'1-συμβολαια'!L10+'1-συμβολαια'!P10+'8-κ-15-17'!AE10+'14-βιβλΕσ'!K10+'14-βιβλΕσ'!P10+'14-βιβλΕσ'!Q10</f>
        <v>118.93872500000001</v>
      </c>
      <c r="AC10" s="318">
        <f>'1-συμβολαια'!M10</f>
        <v>0</v>
      </c>
      <c r="AD10" s="321">
        <f t="shared" si="6"/>
        <v>118.93872500000001</v>
      </c>
      <c r="AE10" s="323"/>
      <c r="AF10" s="322">
        <f t="shared" si="7"/>
        <v>2958.2861232654272</v>
      </c>
      <c r="AG10" s="346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</row>
    <row r="11" spans="1:48" s="5" customFormat="1" ht="12" thickBot="1">
      <c r="A11" s="543">
        <f>'1-συμβολαια'!A11</f>
        <v>0</v>
      </c>
      <c r="B11" s="544"/>
      <c r="C11" s="398" t="str">
        <f>'1-συμβολαια'!C11</f>
        <v>ΧΡΗΣΙΚΤΗΣΙΑ αγροτεμαχίων 3' -4' = 1957 ;;;??? ΑΓΟΡΑΠΩΛΗΣΙΑ άτυπη</v>
      </c>
      <c r="D11" s="447">
        <f>'4-πολλυπρ'!D11</f>
        <v>0</v>
      </c>
      <c r="E11" s="447" t="str">
        <f>'4-πολλυπρ'!I11</f>
        <v xml:space="preserve">219-119 </v>
      </c>
      <c r="F11" s="402">
        <f>'14-βιβλΕσ'!K11</f>
        <v>6.6813039999999999</v>
      </c>
      <c r="G11" s="417">
        <f>'14-βιβλΕσ'!P11</f>
        <v>3</v>
      </c>
      <c r="H11" s="417">
        <f t="shared" si="4"/>
        <v>9.6813040000000008</v>
      </c>
      <c r="I11" s="417">
        <f>'8-κ-15-17'!AG11</f>
        <v>23.067487499999999</v>
      </c>
      <c r="J11" s="417"/>
      <c r="K11" s="417"/>
      <c r="L11" s="417"/>
      <c r="M11" s="430"/>
      <c r="N11" s="417"/>
      <c r="O11" s="417"/>
      <c r="P11" s="417"/>
      <c r="Q11" s="548"/>
      <c r="R11" s="402">
        <f>('14-βιβλΕσ'!M11+'14-βιβλΕσ'!N11+'14-βιβλΕσ'!Q11)*40%</f>
        <v>73.677343999999991</v>
      </c>
      <c r="S11" s="417">
        <f>'14-βιβλΕσ'!Q11</f>
        <v>120.68999999999998</v>
      </c>
      <c r="T11" s="417"/>
      <c r="U11" s="430"/>
      <c r="V11" s="417"/>
      <c r="W11" s="417">
        <f t="shared" si="5"/>
        <v>210.26084749999998</v>
      </c>
      <c r="X11" s="402">
        <f t="shared" si="1"/>
        <v>210.26084749999998</v>
      </c>
      <c r="Y11" s="447">
        <v>5229.6823210882512</v>
      </c>
      <c r="Z11" s="555"/>
      <c r="AA11" s="555"/>
      <c r="AB11" s="417">
        <f>'1-συμβολαια'!L11+'1-συμβολαια'!P11+'8-κ-15-17'!AE11+'14-βιβλΕσ'!K11+'14-βιβλΕσ'!P11+'14-βιβλΕσ'!Q11</f>
        <v>210.26084749999998</v>
      </c>
      <c r="AC11" s="417">
        <f>'1-συμβολαια'!M11</f>
        <v>0</v>
      </c>
      <c r="AD11" s="402">
        <f t="shared" si="6"/>
        <v>210.26084749999998</v>
      </c>
      <c r="AE11" s="558"/>
      <c r="AF11" s="447">
        <f t="shared" si="7"/>
        <v>5229.6823210882512</v>
      </c>
      <c r="AG11" s="559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</row>
    <row r="12" spans="1:48" s="5" customFormat="1">
      <c r="A12" s="545" t="str">
        <f>'1-συμβολαια'!A12</f>
        <v>6ο</v>
      </c>
      <c r="B12" s="542">
        <f>'1-συμβολαια'!B12</f>
        <v>38406</v>
      </c>
      <c r="C12" s="378" t="str">
        <f>'1-συμβολαια'!C12</f>
        <v>*δωρεά ΑΙΤΙΑ θανάτου</v>
      </c>
      <c r="D12" s="322" t="str">
        <f>'4-πολλυπρ'!D12</f>
        <v xml:space="preserve">219-119 </v>
      </c>
      <c r="E12" s="322" t="str">
        <f>'4-πολλυπρ'!I12</f>
        <v>219-119 = σύζυγος</v>
      </c>
      <c r="F12" s="321">
        <f>'14-βιβλΕσ'!K12</f>
        <v>1.6786000000000001</v>
      </c>
      <c r="G12" s="318">
        <f>'14-βιβλΕσ'!P12</f>
        <v>19.799999999999997</v>
      </c>
      <c r="H12" s="318">
        <f t="shared" si="4"/>
        <v>21.478599999999997</v>
      </c>
      <c r="I12" s="318">
        <f>'8-κ-15-17'!AG12</f>
        <v>0</v>
      </c>
      <c r="J12" s="318"/>
      <c r="K12" s="318"/>
      <c r="L12" s="318"/>
      <c r="M12" s="394" t="s">
        <v>517</v>
      </c>
      <c r="N12" s="318"/>
      <c r="O12" s="318"/>
      <c r="P12" s="318"/>
      <c r="Q12" s="363"/>
      <c r="R12" s="321">
        <f>('14-βιβλΕσ'!M12+'14-βιβλΕσ'!N12+'14-βιβλΕσ'!Q12)*40%</f>
        <v>98.251999999999995</v>
      </c>
      <c r="S12" s="318">
        <f>'14-βιβλΕσ'!Q12</f>
        <v>223.48999999999995</v>
      </c>
      <c r="T12" s="318">
        <f>AC12</f>
        <v>20.54</v>
      </c>
      <c r="U12" s="551" t="s">
        <v>517</v>
      </c>
      <c r="V12" s="318">
        <v>255</v>
      </c>
      <c r="W12" s="318">
        <f t="shared" si="5"/>
        <v>265.42999999999995</v>
      </c>
      <c r="X12" s="321">
        <f t="shared" si="1"/>
        <v>265.42999999999995</v>
      </c>
      <c r="Y12" s="322">
        <v>6857.3081154542151</v>
      </c>
      <c r="Z12" s="242"/>
      <c r="AA12" s="242"/>
      <c r="AB12" s="318">
        <f>'1-συμβολαια'!L12+'1-συμβολαια'!P12+'8-κ-15-17'!AE12+'14-βιβλΕσ'!K12+'14-βιβλΕσ'!P12+'14-βιβλΕσ'!Q12+0.5</f>
        <v>285.96999999999997</v>
      </c>
      <c r="AC12" s="318">
        <f>'1-συμβολαια'!M12</f>
        <v>20.54</v>
      </c>
      <c r="AD12" s="321">
        <f t="shared" si="6"/>
        <v>265.42999999999995</v>
      </c>
      <c r="AE12" s="556"/>
      <c r="AF12" s="322">
        <f t="shared" si="7"/>
        <v>6857.3081154542151</v>
      </c>
      <c r="AG12" s="557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</row>
    <row r="13" spans="1:48" s="5" customFormat="1">
      <c r="A13" s="545">
        <f>'1-συμβολαια'!A13</f>
        <v>0</v>
      </c>
      <c r="B13" s="377"/>
      <c r="C13" s="314" t="str">
        <f>'1-συμβολαια'!C13</f>
        <v>ΧΡΗΣΙΚΤΗΣΙΑ αγροτεμαχίου [νυν οικόπεδο ΜΕ οικοδομή] ] = 1970 ΑΝΑΔΑΣΜΟΣ</v>
      </c>
      <c r="D13" s="322">
        <f>'4-πολλυπρ'!D13</f>
        <v>0</v>
      </c>
      <c r="E13" s="322" t="str">
        <f>'4-πολλυπρ'!I13</f>
        <v xml:space="preserve">219-119 </v>
      </c>
      <c r="F13" s="321">
        <f>'14-βιβλΕσ'!K13</f>
        <v>3.3234940000000002</v>
      </c>
      <c r="G13" s="318">
        <f>'14-βιβλΕσ'!P13</f>
        <v>3</v>
      </c>
      <c r="H13" s="318">
        <f t="shared" si="4"/>
        <v>6.3234940000000002</v>
      </c>
      <c r="I13" s="318">
        <f>'8-κ-15-17'!AG13</f>
        <v>8.6102500000000006</v>
      </c>
      <c r="J13" s="318"/>
      <c r="K13" s="318"/>
      <c r="L13" s="318"/>
      <c r="M13" s="392"/>
      <c r="N13" s="318"/>
      <c r="O13" s="318"/>
      <c r="P13" s="318"/>
      <c r="Q13" s="363"/>
      <c r="R13" s="321">
        <f>('14-βιβλΕσ'!M13+'14-βιβλΕσ'!N13+'14-βιβλΕσ'!Q13)*40%</f>
        <v>61.207183999999998</v>
      </c>
      <c r="S13" s="318">
        <f>'14-βιβλΕσ'!Q13</f>
        <v>120.68999999999998</v>
      </c>
      <c r="T13" s="318"/>
      <c r="U13" s="392"/>
      <c r="V13" s="318"/>
      <c r="W13" s="318">
        <f t="shared" si="5"/>
        <v>164.62820999999997</v>
      </c>
      <c r="X13" s="315">
        <f t="shared" si="1"/>
        <v>164.62820999999997</v>
      </c>
      <c r="Y13" s="260">
        <v>4094.6911877609678</v>
      </c>
      <c r="Z13" s="242"/>
      <c r="AA13" s="242"/>
      <c r="AB13" s="318">
        <f>'1-συμβολαια'!L13+'1-συμβολαια'!P13+'8-κ-15-17'!AE13+'14-βιβλΕσ'!K13+'14-βιβλΕσ'!P13+'14-βιβλΕσ'!Q13</f>
        <v>164.62820999999997</v>
      </c>
      <c r="AC13" s="318">
        <f>'1-συμβολαια'!M13</f>
        <v>0</v>
      </c>
      <c r="AD13" s="321">
        <f t="shared" si="6"/>
        <v>164.62820999999997</v>
      </c>
      <c r="AE13" s="323"/>
      <c r="AF13" s="322">
        <f t="shared" si="7"/>
        <v>4094.6911877609678</v>
      </c>
      <c r="AG13" s="346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</row>
    <row r="14" spans="1:48" s="5" customFormat="1" ht="12" thickBot="1">
      <c r="A14" s="546">
        <f>'1-συμβολαια'!A14</f>
        <v>0</v>
      </c>
      <c r="B14" s="544"/>
      <c r="C14" s="398" t="str">
        <f>'1-συμβολαια'!C14</f>
        <v>*γονικής 1262  ΕΠΙΚΑΡΠΙΑ …  ΔΩΡΕΑ αιτία θανάτου</v>
      </c>
      <c r="D14" s="447" t="str">
        <f>'4-πολλυπρ'!D14</f>
        <v xml:space="preserve">219-119 </v>
      </c>
      <c r="E14" s="447" t="str">
        <f>'4-πολλυπρ'!I14</f>
        <v>219-119 = υιός</v>
      </c>
      <c r="F14" s="402">
        <f>'14-βιβλΕσ'!K14</f>
        <v>17.322094</v>
      </c>
      <c r="G14" s="417">
        <f>'14-βιβλΕσ'!P14</f>
        <v>3</v>
      </c>
      <c r="H14" s="417">
        <f t="shared" ref="H14" si="8">F14+G14</f>
        <v>20.322094</v>
      </c>
      <c r="I14" s="417">
        <f>'8-κ-15-17'!AG14</f>
        <v>68.882000000000005</v>
      </c>
      <c r="J14" s="417"/>
      <c r="K14" s="417"/>
      <c r="L14" s="417"/>
      <c r="M14" s="430"/>
      <c r="N14" s="417"/>
      <c r="O14" s="417"/>
      <c r="P14" s="417"/>
      <c r="Q14" s="548"/>
      <c r="R14" s="402">
        <f>('14-βιβλΕσ'!M14+'14-βιβλΕσ'!N14+'14-βιβλΕσ'!Q14)*40%</f>
        <v>98.536783999999997</v>
      </c>
      <c r="S14" s="417">
        <f>'14-βιβλΕσ'!Q14</f>
        <v>120.68999999999998</v>
      </c>
      <c r="T14" s="417"/>
      <c r="U14" s="430"/>
      <c r="V14" s="417"/>
      <c r="W14" s="417">
        <f t="shared" si="5"/>
        <v>318.22395999999998</v>
      </c>
      <c r="X14" s="402">
        <f t="shared" si="1"/>
        <v>318.22395999999998</v>
      </c>
      <c r="Y14" s="447">
        <v>7914.9791202030283</v>
      </c>
      <c r="Z14" s="555"/>
      <c r="AA14" s="555"/>
      <c r="AB14" s="417">
        <f>'1-συμβολαια'!L14+'1-συμβολαια'!P14+'8-κ-15-17'!AE14+'14-βιβλΕσ'!K14+'14-βιβλΕσ'!P14+'14-βιβλΕσ'!Q14</f>
        <v>318.22395999999998</v>
      </c>
      <c r="AC14" s="417">
        <f>'1-συμβολαια'!M14</f>
        <v>0</v>
      </c>
      <c r="AD14" s="402">
        <f t="shared" ref="AD14" si="9">AB14-AC14</f>
        <v>318.22395999999998</v>
      </c>
      <c r="AE14" s="558"/>
      <c r="AF14" s="447">
        <f t="shared" ref="AF14" si="10">Y14+AA14</f>
        <v>7914.9791202030283</v>
      </c>
      <c r="AG14" s="559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</row>
    <row r="15" spans="1:48">
      <c r="A15" s="865" t="s">
        <v>35</v>
      </c>
      <c r="B15" s="866"/>
      <c r="C15" s="866"/>
      <c r="D15" s="866"/>
      <c r="E15" s="867"/>
      <c r="F15" s="43">
        <f t="shared" ref="F15:L15" si="11">SUM(F3:F14)</f>
        <v>104.58692199999999</v>
      </c>
      <c r="G15" s="43">
        <f t="shared" si="11"/>
        <v>125.19999999999997</v>
      </c>
      <c r="H15" s="43">
        <f t="shared" si="11"/>
        <v>229.786922</v>
      </c>
      <c r="I15" s="43">
        <f t="shared" si="11"/>
        <v>184.87644000000003</v>
      </c>
      <c r="J15" s="43">
        <f t="shared" si="11"/>
        <v>39.369999999999997</v>
      </c>
      <c r="K15" s="43">
        <f t="shared" si="11"/>
        <v>240.97</v>
      </c>
      <c r="L15" s="348">
        <f t="shared" si="11"/>
        <v>418</v>
      </c>
      <c r="M15" s="43"/>
      <c r="N15" s="43">
        <f t="shared" ref="N15:T15" si="12">SUM(N3:N14)</f>
        <v>0</v>
      </c>
      <c r="O15" s="43">
        <f t="shared" si="12"/>
        <v>0</v>
      </c>
      <c r="P15" s="348">
        <f t="shared" si="12"/>
        <v>0</v>
      </c>
      <c r="Q15" s="547">
        <f t="shared" si="12"/>
        <v>0</v>
      </c>
      <c r="R15" s="43">
        <f t="shared" si="12"/>
        <v>1014.5919119999998</v>
      </c>
      <c r="S15" s="43">
        <f t="shared" si="12"/>
        <v>2042.8</v>
      </c>
      <c r="T15" s="43">
        <f t="shared" si="12"/>
        <v>185.01</v>
      </c>
      <c r="U15" s="43"/>
      <c r="V15" s="43">
        <f>SUM(V3:V14)</f>
        <v>1261.6500000000001</v>
      </c>
      <c r="W15" s="43">
        <f>SUM(W3:W14)</f>
        <v>2904.4099699999992</v>
      </c>
      <c r="X15" s="43">
        <f>SUM(X3:X14)</f>
        <v>2904.4099699999992</v>
      </c>
      <c r="Y15" s="348">
        <f>SUM(Y3:Y14)</f>
        <v>74660.850847626571</v>
      </c>
      <c r="Z15" s="363"/>
      <c r="AA15" s="363"/>
      <c r="AB15" s="43">
        <f>SUM(AB3:AB14)</f>
        <v>3497.0699699999991</v>
      </c>
      <c r="AC15" s="43">
        <f>SUM(AC3:AC14)</f>
        <v>592.66</v>
      </c>
      <c r="AD15" s="43">
        <f>SUM(AD3:AD14)</f>
        <v>2904.4099699999992</v>
      </c>
      <c r="AE15" s="43"/>
      <c r="AF15" s="348">
        <f>SUM(AF3:AF14)</f>
        <v>74660.850847626571</v>
      </c>
    </row>
    <row r="16" spans="1:48">
      <c r="S16" s="75"/>
      <c r="AF16" s="8">
        <f>SUM(AF3:AF6)</f>
        <v>27290.756827066103</v>
      </c>
    </row>
    <row r="17" spans="19:33">
      <c r="S17" s="123"/>
      <c r="AB17" s="123"/>
      <c r="AF17" s="8">
        <f>SUM(AF7:AF8)</f>
        <v>7929.4092518899115</v>
      </c>
    </row>
    <row r="18" spans="19:33">
      <c r="AF18" s="8">
        <f>SUM(AF9:AF11)</f>
        <v>20573.706345252343</v>
      </c>
    </row>
    <row r="19" spans="19:33">
      <c r="AF19" s="8">
        <f>SUM(AF12:AF14)</f>
        <v>18866.978423418212</v>
      </c>
    </row>
    <row r="21" spans="19:33">
      <c r="U21" s="568">
        <v>38428</v>
      </c>
      <c r="V21" s="552">
        <v>4624</v>
      </c>
      <c r="X21" s="315">
        <f t="shared" ref="X21:X32" si="13">H3+I3+R3</f>
        <v>170.17111799999998</v>
      </c>
      <c r="Y21" s="260">
        <v>2116.2781800459111</v>
      </c>
      <c r="Z21" s="315">
        <f t="shared" ref="Z21:Z32" si="14">AD3-X21</f>
        <v>194.94554199999999</v>
      </c>
      <c r="AA21" s="260">
        <v>1222.28618511936</v>
      </c>
      <c r="AC21" s="552">
        <v>4624</v>
      </c>
      <c r="AF21" s="260">
        <f t="shared" ref="AF21:AF32" si="15">Y21+AA21</f>
        <v>3338.5643651652708</v>
      </c>
    </row>
    <row r="22" spans="19:33">
      <c r="U22" s="73"/>
      <c r="V22" s="552"/>
      <c r="X22" s="315">
        <f t="shared" si="13"/>
        <v>115.231078</v>
      </c>
      <c r="Y22" s="260">
        <v>1433.0341064960783</v>
      </c>
      <c r="Z22" s="315">
        <f t="shared" si="14"/>
        <v>171.47863199999998</v>
      </c>
      <c r="AA22" s="260">
        <v>1075.1513514310932</v>
      </c>
      <c r="AC22" s="552"/>
      <c r="AF22" s="322">
        <f t="shared" si="15"/>
        <v>2508.1854579271712</v>
      </c>
    </row>
    <row r="23" spans="19:33">
      <c r="U23" s="392"/>
      <c r="V23" s="553"/>
      <c r="X23" s="315">
        <f t="shared" si="13"/>
        <v>123.4682205</v>
      </c>
      <c r="Y23" s="260">
        <v>1535.472670357891</v>
      </c>
      <c r="Z23" s="315">
        <f t="shared" si="14"/>
        <v>87.809852000000006</v>
      </c>
      <c r="AA23" s="260">
        <v>550.55769891355476</v>
      </c>
      <c r="AB23" s="8"/>
      <c r="AC23" s="553"/>
      <c r="AD23" s="8"/>
      <c r="AF23" s="322">
        <f t="shared" si="15"/>
        <v>2086.030369271446</v>
      </c>
    </row>
    <row r="24" spans="19:33" ht="12" thickBot="1">
      <c r="U24" s="430"/>
      <c r="V24" s="553"/>
      <c r="X24" s="402">
        <f t="shared" si="13"/>
        <v>111.5473635</v>
      </c>
      <c r="Y24" s="447">
        <v>1387.2227801706035</v>
      </c>
      <c r="Z24" s="402">
        <f t="shared" si="14"/>
        <v>105.76186399999999</v>
      </c>
      <c r="AA24" s="447">
        <v>663.11475478455793</v>
      </c>
      <c r="AB24" s="8">
        <f>SUM(Y21:Y24)</f>
        <v>6472.0077370704839</v>
      </c>
      <c r="AC24" s="553"/>
      <c r="AD24" s="8">
        <f>SUM(AA21:AA24)</f>
        <v>3511.1099902485657</v>
      </c>
      <c r="AF24" s="447">
        <f t="shared" si="15"/>
        <v>2050.3375349551616</v>
      </c>
      <c r="AG24" s="77">
        <f>SUM(AF21:AF24)</f>
        <v>9983.1177273190497</v>
      </c>
    </row>
    <row r="25" spans="19:33">
      <c r="U25" s="568">
        <v>38434</v>
      </c>
      <c r="V25" s="554">
        <v>4625</v>
      </c>
      <c r="X25" s="321">
        <f t="shared" si="13"/>
        <v>100.8508775</v>
      </c>
      <c r="Y25" s="322">
        <v>1254.1993847142339</v>
      </c>
      <c r="Z25" s="321">
        <f t="shared" si="14"/>
        <v>97.385039999999918</v>
      </c>
      <c r="AA25" s="322">
        <v>610.59302925376142</v>
      </c>
      <c r="AB25" s="8"/>
      <c r="AC25" s="554">
        <v>4625</v>
      </c>
      <c r="AD25" s="8"/>
      <c r="AF25" s="322">
        <f t="shared" si="15"/>
        <v>1864.7924139679953</v>
      </c>
    </row>
    <row r="26" spans="19:33" ht="12" thickBot="1">
      <c r="U26" s="430"/>
      <c r="V26" s="553"/>
      <c r="X26" s="402">
        <f t="shared" si="13"/>
        <v>58.516928000000007</v>
      </c>
      <c r="Y26" s="447">
        <v>727.72688659022526</v>
      </c>
      <c r="Z26" s="402">
        <f t="shared" si="14"/>
        <v>62.051281999999986</v>
      </c>
      <c r="AA26" s="447">
        <v>389.05441991356565</v>
      </c>
      <c r="AB26" s="8">
        <f>SUM(Y25:Y26)</f>
        <v>1981.9262713044591</v>
      </c>
      <c r="AC26" s="553"/>
      <c r="AD26" s="8">
        <f>SUM(AA25:AA26)</f>
        <v>999.64744916732707</v>
      </c>
      <c r="AF26" s="447">
        <f t="shared" si="15"/>
        <v>1116.7813065037908</v>
      </c>
      <c r="AG26" s="77">
        <f>SUM(AF25:AF26)</f>
        <v>2981.5737204717861</v>
      </c>
    </row>
    <row r="27" spans="19:33">
      <c r="U27" s="573">
        <v>43769</v>
      </c>
      <c r="V27" s="552">
        <v>4626</v>
      </c>
      <c r="X27" s="321">
        <f t="shared" si="13"/>
        <v>203.05505999999997</v>
      </c>
      <c r="Y27" s="322">
        <v>2525.2287102322134</v>
      </c>
      <c r="Z27" s="321">
        <f t="shared" si="14"/>
        <v>224.65536999999989</v>
      </c>
      <c r="AA27" s="322">
        <v>1408.5633985099184</v>
      </c>
      <c r="AB27" s="8"/>
      <c r="AC27" s="552">
        <v>4626</v>
      </c>
      <c r="AD27" s="8"/>
      <c r="AF27" s="322">
        <f t="shared" si="15"/>
        <v>3933.7921087421319</v>
      </c>
    </row>
    <row r="28" spans="19:33">
      <c r="U28" s="392"/>
      <c r="V28" s="553"/>
      <c r="X28" s="315">
        <f t="shared" si="13"/>
        <v>56.376086999999998</v>
      </c>
      <c r="Y28" s="260">
        <v>701.10300852856824</v>
      </c>
      <c r="Z28" s="315">
        <f t="shared" si="14"/>
        <v>62.562638000000007</v>
      </c>
      <c r="AA28" s="260">
        <v>392.26056337325008</v>
      </c>
      <c r="AB28" s="8"/>
      <c r="AC28" s="553"/>
      <c r="AD28" s="8"/>
      <c r="AF28" s="322">
        <f t="shared" si="15"/>
        <v>1093.3635719018184</v>
      </c>
    </row>
    <row r="29" spans="19:33" ht="12" thickBot="1">
      <c r="U29" s="430"/>
      <c r="V29" s="553"/>
      <c r="X29" s="402">
        <f t="shared" si="13"/>
        <v>106.42613549999999</v>
      </c>
      <c r="Y29" s="447">
        <v>1323.5342812125134</v>
      </c>
      <c r="Z29" s="402">
        <f t="shared" si="14"/>
        <v>103.834712</v>
      </c>
      <c r="AA29" s="447">
        <v>651.03173281822228</v>
      </c>
      <c r="AB29" s="8">
        <f>SUM(Y27:Y29)</f>
        <v>4549.8659999732954</v>
      </c>
      <c r="AC29" s="553"/>
      <c r="AD29" s="8">
        <f>SUM(AA27:AA29)</f>
        <v>2451.8556947013908</v>
      </c>
      <c r="AF29" s="447">
        <f t="shared" si="15"/>
        <v>1974.5660140307357</v>
      </c>
      <c r="AG29" s="77">
        <f>SUM(AF27:AF29)</f>
        <v>7001.7216946746858</v>
      </c>
    </row>
    <row r="30" spans="19:33">
      <c r="U30" s="394" t="s">
        <v>517</v>
      </c>
      <c r="V30" s="552">
        <v>4627</v>
      </c>
      <c r="X30" s="321">
        <f t="shared" si="13"/>
        <v>119.7306</v>
      </c>
      <c r="Y30" s="322">
        <v>1488.9909594635503</v>
      </c>
      <c r="Z30" s="321">
        <f t="shared" si="14"/>
        <v>145.69939999999997</v>
      </c>
      <c r="AA30" s="322">
        <v>913.51852406135015</v>
      </c>
      <c r="AB30" s="8"/>
      <c r="AC30" s="552">
        <v>4627</v>
      </c>
      <c r="AD30" s="8"/>
      <c r="AF30" s="322">
        <f t="shared" si="15"/>
        <v>2402.5094835249006</v>
      </c>
    </row>
    <row r="31" spans="19:33">
      <c r="U31" s="392"/>
      <c r="V31" s="553"/>
      <c r="X31" s="315">
        <f t="shared" si="13"/>
        <v>76.140928000000002</v>
      </c>
      <c r="Y31" s="260">
        <v>946.90207379872095</v>
      </c>
      <c r="Z31" s="315">
        <f t="shared" si="14"/>
        <v>88.487281999999965</v>
      </c>
      <c r="AA31" s="260">
        <v>554.80510730202286</v>
      </c>
      <c r="AB31" s="8"/>
      <c r="AC31" s="553"/>
      <c r="AD31" s="8"/>
      <c r="AF31" s="322">
        <f t="shared" si="15"/>
        <v>1501.7071811007438</v>
      </c>
    </row>
    <row r="32" spans="19:33" ht="12" thickBot="1">
      <c r="U32" s="430"/>
      <c r="V32" s="553"/>
      <c r="X32" s="402">
        <f t="shared" si="13"/>
        <v>187.74087800000001</v>
      </c>
      <c r="Y32" s="447">
        <v>2334.7788290023564</v>
      </c>
      <c r="Z32" s="402">
        <f t="shared" si="14"/>
        <v>130.48308199999997</v>
      </c>
      <c r="AA32" s="447">
        <v>818.11395574460767</v>
      </c>
      <c r="AB32" s="8">
        <f>SUM(Y30:Y32)</f>
        <v>4770.6718622646276</v>
      </c>
      <c r="AC32" s="553"/>
      <c r="AD32" s="8">
        <f>SUM(AA30:AA32)</f>
        <v>2286.4375871079806</v>
      </c>
      <c r="AF32" s="447">
        <f t="shared" si="15"/>
        <v>3152.892784746964</v>
      </c>
      <c r="AG32" s="77">
        <f>SUM(AF30:AF32)</f>
        <v>7057.1094493726087</v>
      </c>
    </row>
    <row r="33" spans="24:32">
      <c r="X33" s="43">
        <f>SUM(X21:X32)</f>
        <v>1429.2552740000001</v>
      </c>
      <c r="Y33" s="348">
        <f>SUM(Y21:Y32)</f>
        <v>17774.471870612862</v>
      </c>
      <c r="Z33" s="43">
        <f>SUM(Z21:Z32)</f>
        <v>1475.1546959999996</v>
      </c>
      <c r="AA33" s="348">
        <f>SUM(AA21:AA32)</f>
        <v>9249.0507212252651</v>
      </c>
      <c r="AD33" s="8"/>
      <c r="AF33" s="348">
        <f>SUM(AF21:AF32)</f>
        <v>27023.522591838129</v>
      </c>
    </row>
  </sheetData>
  <mergeCells count="21">
    <mergeCell ref="A15:E15"/>
    <mergeCell ref="E1:E2"/>
    <mergeCell ref="C1:C2"/>
    <mergeCell ref="A1:A2"/>
    <mergeCell ref="B1:B2"/>
    <mergeCell ref="D1:D2"/>
    <mergeCell ref="F1:H1"/>
    <mergeCell ref="I1:I2"/>
    <mergeCell ref="Q1:Q2"/>
    <mergeCell ref="R1:R2"/>
    <mergeCell ref="AH1:AL2"/>
    <mergeCell ref="J1:P1"/>
    <mergeCell ref="AM1:AV2"/>
    <mergeCell ref="S1:S2"/>
    <mergeCell ref="AG1:AG2"/>
    <mergeCell ref="T1:W1"/>
    <mergeCell ref="AB1:AD1"/>
    <mergeCell ref="X1:Y1"/>
    <mergeCell ref="Z1:AA1"/>
    <mergeCell ref="AE1:AE2"/>
    <mergeCell ref="AF1:A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37"/>
  <sheetViews>
    <sheetView workbookViewId="0">
      <pane ySplit="1" topLeftCell="A2" activePane="bottomLeft" state="frozen"/>
      <selection pane="bottomLeft" activeCell="P8" sqref="P8"/>
    </sheetView>
  </sheetViews>
  <sheetFormatPr defaultRowHeight="11.25"/>
  <cols>
    <col min="1" max="1" width="7.28515625" style="3" bestFit="1" customWidth="1"/>
    <col min="2" max="2" width="69.710937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32.7109375" style="3" bestFit="1" customWidth="1"/>
    <col min="17" max="16384" width="9.140625" style="3"/>
  </cols>
  <sheetData>
    <row r="1" spans="1:20">
      <c r="A1" s="183"/>
      <c r="B1" s="183"/>
      <c r="C1" s="300"/>
      <c r="D1" s="183" t="s">
        <v>314</v>
      </c>
      <c r="E1" s="183" t="s">
        <v>315</v>
      </c>
      <c r="F1" s="183" t="s">
        <v>316</v>
      </c>
      <c r="G1" s="183" t="s">
        <v>317</v>
      </c>
      <c r="H1" s="183" t="s">
        <v>318</v>
      </c>
      <c r="I1" s="183" t="s">
        <v>319</v>
      </c>
      <c r="J1" s="183" t="s">
        <v>320</v>
      </c>
      <c r="K1" s="312" t="s">
        <v>321</v>
      </c>
      <c r="L1" s="602" t="s">
        <v>322</v>
      </c>
      <c r="M1" s="603"/>
      <c r="N1" s="603"/>
      <c r="O1" s="603"/>
      <c r="P1" s="604" t="s">
        <v>323</v>
      </c>
      <c r="Q1" s="604"/>
      <c r="R1" s="604"/>
      <c r="S1" s="604"/>
      <c r="T1" s="605"/>
    </row>
    <row r="2" spans="1:20">
      <c r="A2" s="412" t="str">
        <f>'1-συμβολαια'!A3</f>
        <v>3ο</v>
      </c>
      <c r="B2" s="76" t="str">
        <f>'1-συμβολαια'!C3</f>
        <v>γονική ΨΙΛΗΣ ΚΥΡΙΟΤΗΤΑΣ των 1' -2'</v>
      </c>
      <c r="C2" s="299">
        <f>'1-συμβολαια'!D3</f>
        <v>4093.2</v>
      </c>
      <c r="D2" s="299">
        <v>3</v>
      </c>
      <c r="E2" s="425"/>
      <c r="F2" s="425"/>
      <c r="G2" s="425"/>
      <c r="H2" s="425"/>
      <c r="I2" s="425"/>
      <c r="J2" s="425"/>
      <c r="K2" s="425">
        <f t="shared" ref="K2:K13" si="0">SUM(D2:I2)</f>
        <v>3</v>
      </c>
      <c r="L2" s="568">
        <v>38428</v>
      </c>
      <c r="M2" s="76">
        <v>403</v>
      </c>
      <c r="N2" s="76">
        <v>70</v>
      </c>
      <c r="O2" s="76"/>
      <c r="P2" s="76"/>
      <c r="Q2" s="76"/>
      <c r="R2" s="76"/>
      <c r="S2" s="76"/>
      <c r="T2" s="76"/>
    </row>
    <row r="3" spans="1:20">
      <c r="A3" s="412">
        <f>'1-συμβολαια'!A4</f>
        <v>0</v>
      </c>
      <c r="B3" s="76" t="str">
        <f>'1-συμβολαια'!C4</f>
        <v>γονική του 3'</v>
      </c>
      <c r="C3" s="299">
        <f>'1-συμβολαια'!D4</f>
        <v>7465</v>
      </c>
      <c r="D3" s="425"/>
      <c r="E3" s="425"/>
      <c r="F3" s="425"/>
      <c r="G3" s="425"/>
      <c r="H3" s="425"/>
      <c r="I3" s="425"/>
      <c r="J3" s="425"/>
      <c r="K3" s="425">
        <f t="shared" si="0"/>
        <v>0</v>
      </c>
      <c r="L3" s="73"/>
      <c r="M3" s="76"/>
      <c r="N3" s="76"/>
      <c r="O3" s="76"/>
      <c r="P3" s="76"/>
      <c r="Q3" s="76"/>
      <c r="R3" s="76"/>
      <c r="S3" s="76"/>
      <c r="T3" s="76"/>
    </row>
    <row r="4" spans="1:20">
      <c r="A4" s="412">
        <f>'1-συμβολαια'!A5</f>
        <v>0</v>
      </c>
      <c r="B4" s="76" t="str">
        <f>'1-συμβολαια'!C5</f>
        <v>ΧΡΗΣΙΚΤΗΣΙΑ οικοπέδου  3' = 1949 πατρός ΔΩΡΕΑ άτυπη</v>
      </c>
      <c r="C4" s="299">
        <f>'1-συμβολαια'!D5</f>
        <v>5555.55</v>
      </c>
      <c r="D4" s="425"/>
      <c r="E4" s="425"/>
      <c r="F4" s="425"/>
      <c r="G4" s="425"/>
      <c r="H4" s="425"/>
      <c r="I4" s="425"/>
      <c r="J4" s="425"/>
      <c r="K4" s="425">
        <f t="shared" si="0"/>
        <v>0</v>
      </c>
      <c r="L4" s="392"/>
      <c r="M4" s="76"/>
      <c r="N4" s="76"/>
      <c r="O4" s="76"/>
      <c r="P4" s="76"/>
      <c r="Q4" s="76"/>
      <c r="R4" s="76"/>
      <c r="S4" s="76"/>
      <c r="T4" s="76"/>
    </row>
    <row r="5" spans="1:20" ht="12" thickBot="1">
      <c r="A5" s="415">
        <f>'1-συμβολαια'!A6</f>
        <v>0</v>
      </c>
      <c r="B5" s="250" t="str">
        <f>'1-συμβολαια'!C6</f>
        <v>ΧΡΗΣΙΚΤΗΣΙΑ αγροτεμαχίων 1'-2' = 1963 αγοραπωλησίας ΒΑΣΕΙ προσυμφώνου ΜΗ εκτελεσθέντος</v>
      </c>
      <c r="C5" s="428">
        <f>'1-συμβολαια'!D6</f>
        <v>3333.33</v>
      </c>
      <c r="D5" s="429"/>
      <c r="E5" s="429"/>
      <c r="F5" s="429"/>
      <c r="G5" s="429"/>
      <c r="H5" s="429"/>
      <c r="I5" s="429"/>
      <c r="J5" s="429"/>
      <c r="K5" s="429">
        <f t="shared" si="0"/>
        <v>0</v>
      </c>
      <c r="L5" s="430"/>
      <c r="M5" s="250"/>
      <c r="N5" s="250"/>
      <c r="O5" s="250"/>
      <c r="P5" s="250"/>
      <c r="Q5" s="250"/>
      <c r="R5" s="250"/>
      <c r="S5" s="250"/>
      <c r="T5" s="250"/>
    </row>
    <row r="6" spans="1:20">
      <c r="A6" s="438" t="str">
        <f>'1-συμβολαια'!A7</f>
        <v>4ο</v>
      </c>
      <c r="B6" s="426" t="str">
        <f>'1-συμβολαια'!C7</f>
        <v>γονική ΨΙΛΗΣ ΚΥΡΙΟΤΗΤΑΣ αγροτεμαχίου Πρίνος -'';;;???'' 3.106,50μ2</v>
      </c>
      <c r="C6" s="427">
        <f>'1-συμβολαια'!D7</f>
        <v>3061.77</v>
      </c>
      <c r="D6" s="299">
        <v>3</v>
      </c>
      <c r="E6" s="425"/>
      <c r="F6" s="425"/>
      <c r="G6" s="425"/>
      <c r="H6" s="425"/>
      <c r="I6" s="425"/>
      <c r="J6" s="425"/>
      <c r="K6" s="570">
        <f t="shared" si="0"/>
        <v>3</v>
      </c>
      <c r="L6" s="568">
        <v>38434</v>
      </c>
      <c r="M6" s="76">
        <v>403</v>
      </c>
      <c r="N6" s="76">
        <v>87</v>
      </c>
      <c r="O6" s="426"/>
      <c r="P6" s="426"/>
      <c r="Q6" s="426"/>
      <c r="R6" s="426"/>
      <c r="S6" s="426"/>
      <c r="T6" s="426"/>
    </row>
    <row r="7" spans="1:20" ht="12" thickBot="1">
      <c r="A7" s="440">
        <f>'1-συμβολαια'!A8</f>
        <v>0</v>
      </c>
      <c r="B7" s="250" t="str">
        <f>'1-συμβολαια'!C8</f>
        <v>ΧΡΗΣΙΚΤΗΣΙΑ αγροτεμαχίου = 196? πατρός ΔΩΡΕΑ άτυπη</v>
      </c>
      <c r="C7" s="428">
        <f>'1-συμβολαια'!D8</f>
        <v>1111</v>
      </c>
      <c r="D7" s="429"/>
      <c r="E7" s="429"/>
      <c r="F7" s="429"/>
      <c r="G7" s="429"/>
      <c r="H7" s="429"/>
      <c r="I7" s="429"/>
      <c r="J7" s="429"/>
      <c r="K7" s="569">
        <f t="shared" si="0"/>
        <v>0</v>
      </c>
      <c r="L7" s="430"/>
      <c r="M7" s="250"/>
      <c r="N7" s="250"/>
      <c r="O7" s="250"/>
      <c r="P7" s="250"/>
      <c r="Q7" s="250"/>
      <c r="R7" s="250"/>
      <c r="S7" s="250"/>
      <c r="T7" s="250"/>
    </row>
    <row r="8" spans="1:20" ht="12" thickBot="1">
      <c r="A8" s="457" t="str">
        <f>'1-συμβολαια'!A9</f>
        <v>5ο</v>
      </c>
      <c r="B8" s="426" t="str">
        <f>'1-συμβολαια'!C9</f>
        <v>*γονική ΨΙΛΗΣ ΚΥΡΙΟΤΗΤΑΣ</v>
      </c>
      <c r="C8" s="427">
        <f>'1-συμβολαια'!D9</f>
        <v>5079.72</v>
      </c>
      <c r="D8" s="299">
        <v>3</v>
      </c>
      <c r="E8" s="425"/>
      <c r="F8" s="425"/>
      <c r="G8" s="425"/>
      <c r="H8" s="425"/>
      <c r="I8" s="425"/>
      <c r="J8" s="425"/>
      <c r="K8" s="571">
        <f t="shared" si="0"/>
        <v>3</v>
      </c>
      <c r="L8" s="573">
        <v>43769</v>
      </c>
      <c r="M8" s="76">
        <v>614</v>
      </c>
      <c r="N8" s="76">
        <v>43</v>
      </c>
      <c r="O8" s="426"/>
      <c r="P8" s="470" t="s">
        <v>574</v>
      </c>
      <c r="Q8" s="426"/>
      <c r="R8" s="426"/>
      <c r="S8" s="426"/>
      <c r="T8" s="426"/>
    </row>
    <row r="9" spans="1:20">
      <c r="A9" s="412">
        <f>'1-συμβολαια'!A10</f>
        <v>0</v>
      </c>
      <c r="B9" s="76" t="str">
        <f>'1-συμβολαια'!C10</f>
        <v>ΧΡΗΣΙΚΤΗΣΙΑ αγροτεμαχίου 1'  = 1979 ΑΝΑΔΑΣΜΟΣ</v>
      </c>
      <c r="C9" s="299">
        <f>'1-συμβολαια'!D10</f>
        <v>880.14</v>
      </c>
      <c r="D9" s="425"/>
      <c r="E9" s="425"/>
      <c r="F9" s="425"/>
      <c r="G9" s="425"/>
      <c r="H9" s="425"/>
      <c r="I9" s="425"/>
      <c r="J9" s="425"/>
      <c r="K9" s="425">
        <f t="shared" si="0"/>
        <v>0</v>
      </c>
      <c r="L9" s="392"/>
      <c r="M9" s="76"/>
      <c r="N9" s="76"/>
      <c r="O9" s="76"/>
      <c r="P9" s="76"/>
      <c r="Q9" s="76"/>
      <c r="R9" s="76"/>
      <c r="S9" s="76"/>
      <c r="T9" s="76"/>
    </row>
    <row r="10" spans="1:20" ht="12" thickBot="1">
      <c r="A10" s="415">
        <f>'1-συμβολαια'!A11</f>
        <v>0</v>
      </c>
      <c r="B10" s="250" t="str">
        <f>'1-συμβολαια'!C11</f>
        <v>ΧΡΗΣΙΚΤΗΣΙΑ αγροτεμαχίων 3' -4' = 1957 ;;;??? ΑΓΟΡΑΠΩΛΗΣΙΑ άτυπη</v>
      </c>
      <c r="C10" s="428">
        <f>'1-συμβολαια'!D11</f>
        <v>2976.45</v>
      </c>
      <c r="D10" s="429"/>
      <c r="E10" s="429"/>
      <c r="F10" s="429"/>
      <c r="G10" s="429"/>
      <c r="H10" s="429"/>
      <c r="I10" s="429"/>
      <c r="J10" s="429"/>
      <c r="K10" s="569">
        <f t="shared" si="0"/>
        <v>0</v>
      </c>
      <c r="L10" s="430"/>
      <c r="M10" s="250"/>
      <c r="N10" s="250"/>
      <c r="O10" s="250"/>
      <c r="P10" s="250"/>
      <c r="Q10" s="250"/>
      <c r="R10" s="250"/>
      <c r="S10" s="250"/>
      <c r="T10" s="250"/>
    </row>
    <row r="11" spans="1:20" ht="12" thickBot="1">
      <c r="A11" s="438" t="str">
        <f>'1-συμβολαια'!A12</f>
        <v>6ο</v>
      </c>
      <c r="B11" s="426" t="str">
        <f>'1-συμβολαια'!C12</f>
        <v>*δωρεά ΑΙΤΙΑ θανάτου</v>
      </c>
      <c r="C11" s="427">
        <f>'1-συμβολαια'!D12</f>
        <v>0</v>
      </c>
      <c r="D11" s="299">
        <v>0.5</v>
      </c>
      <c r="E11" s="425"/>
      <c r="F11" s="425"/>
      <c r="G11" s="425"/>
      <c r="H11" s="425"/>
      <c r="I11" s="425"/>
      <c r="J11" s="425"/>
      <c r="K11" s="571">
        <f t="shared" si="0"/>
        <v>0.5</v>
      </c>
      <c r="L11" s="394" t="s">
        <v>517</v>
      </c>
      <c r="M11" s="414"/>
      <c r="N11" s="414"/>
      <c r="O11" s="426"/>
      <c r="P11" s="426"/>
      <c r="Q11" s="426"/>
      <c r="R11" s="426"/>
      <c r="S11" s="426"/>
      <c r="T11" s="426"/>
    </row>
    <row r="12" spans="1:20">
      <c r="A12" s="439">
        <f>'1-συμβολαια'!A13</f>
        <v>0</v>
      </c>
      <c r="B12" s="76" t="str">
        <f>'1-συμβολαια'!C13</f>
        <v>ΧΡΗΣΙΚΤΗΣΙΑ αγροτεμαχίου [νυν οικόπεδο ΜΕ οικοδομή] ] = 1970 ΑΝΑΔΑΣΜΟΣ</v>
      </c>
      <c r="C12" s="299">
        <f>'1-συμβολαια'!D13</f>
        <v>1111</v>
      </c>
      <c r="D12" s="425"/>
      <c r="E12" s="425"/>
      <c r="F12" s="425"/>
      <c r="G12" s="425"/>
      <c r="H12" s="425"/>
      <c r="I12" s="425"/>
      <c r="J12" s="425"/>
      <c r="K12" s="425">
        <f t="shared" si="0"/>
        <v>0</v>
      </c>
      <c r="L12" s="392"/>
      <c r="M12" s="76"/>
      <c r="N12" s="76"/>
      <c r="O12" s="76"/>
      <c r="P12" s="76"/>
      <c r="Q12" s="76"/>
      <c r="R12" s="76"/>
      <c r="S12" s="76"/>
      <c r="T12" s="76"/>
    </row>
    <row r="13" spans="1:20" ht="12" thickBot="1">
      <c r="A13" s="440">
        <f>'1-συμβολαια'!A14</f>
        <v>0</v>
      </c>
      <c r="B13" s="250" t="str">
        <f>'1-συμβολαια'!C14</f>
        <v>*γονικής 1262  ΕΠΙΚΑΡΠΙΑ …  ΔΩΡΕΑ αιτία θανάτου</v>
      </c>
      <c r="C13" s="428">
        <f>'1-συμβολαια'!D14</f>
        <v>8888</v>
      </c>
      <c r="D13" s="429"/>
      <c r="E13" s="429"/>
      <c r="F13" s="429"/>
      <c r="G13" s="429"/>
      <c r="H13" s="429"/>
      <c r="I13" s="429"/>
      <c r="J13" s="429"/>
      <c r="K13" s="569">
        <f t="shared" si="0"/>
        <v>0</v>
      </c>
      <c r="L13" s="430"/>
      <c r="M13" s="250"/>
      <c r="N13" s="250"/>
      <c r="O13" s="250"/>
      <c r="P13" s="578"/>
      <c r="Q13" s="250"/>
      <c r="R13" s="250"/>
      <c r="S13" s="250"/>
      <c r="T13" s="250"/>
    </row>
    <row r="14" spans="1:20">
      <c r="A14" s="599" t="str">
        <f>'1-συμβολαια'!A15</f>
        <v>σύνολο</v>
      </c>
      <c r="B14" s="600"/>
      <c r="C14" s="601"/>
      <c r="D14" s="427">
        <f t="shared" ref="D14:K14" si="1">SUM(D2:D13)</f>
        <v>9.5</v>
      </c>
      <c r="E14" s="427">
        <f t="shared" si="1"/>
        <v>0</v>
      </c>
      <c r="F14" s="427">
        <f t="shared" si="1"/>
        <v>0</v>
      </c>
      <c r="G14" s="427">
        <f t="shared" si="1"/>
        <v>0</v>
      </c>
      <c r="H14" s="427">
        <f t="shared" si="1"/>
        <v>0</v>
      </c>
      <c r="I14" s="427">
        <f t="shared" si="1"/>
        <v>0</v>
      </c>
      <c r="J14" s="427">
        <f t="shared" si="1"/>
        <v>0</v>
      </c>
      <c r="K14" s="427">
        <f t="shared" si="1"/>
        <v>9.5</v>
      </c>
    </row>
    <row r="15" spans="1:20">
      <c r="J15" s="2"/>
    </row>
    <row r="16" spans="1:20">
      <c r="C16" s="2" t="s">
        <v>394</v>
      </c>
      <c r="D16" s="2">
        <v>7.5</v>
      </c>
      <c r="I16" s="5"/>
    </row>
    <row r="17" spans="3:11">
      <c r="J17" s="2"/>
    </row>
    <row r="18" spans="3:11">
      <c r="H18" s="149"/>
    </row>
    <row r="19" spans="3:11">
      <c r="J19" s="2"/>
    </row>
    <row r="20" spans="3:11">
      <c r="E20" s="111"/>
      <c r="J20" s="2"/>
    </row>
    <row r="21" spans="3:11">
      <c r="E21" s="6"/>
      <c r="J21" s="2"/>
    </row>
    <row r="24" spans="3:11">
      <c r="C24" s="4"/>
      <c r="D24" s="5"/>
      <c r="E24" s="5"/>
      <c r="F24" s="5"/>
      <c r="G24" s="5"/>
      <c r="H24" s="5"/>
      <c r="I24" s="5"/>
      <c r="J24" s="5"/>
      <c r="K24" s="5"/>
    </row>
    <row r="25" spans="3:11">
      <c r="C25" s="4"/>
      <c r="D25" s="5"/>
      <c r="E25" s="5"/>
      <c r="F25" s="5"/>
      <c r="G25" s="5"/>
      <c r="H25" s="5"/>
      <c r="I25" s="5"/>
      <c r="J25" s="5"/>
      <c r="K25" s="5"/>
    </row>
    <row r="26" spans="3:11">
      <c r="C26" s="4"/>
      <c r="D26" s="5"/>
      <c r="E26" s="5"/>
      <c r="F26" s="5"/>
      <c r="G26" s="5"/>
      <c r="H26" s="5"/>
      <c r="I26" s="5"/>
      <c r="J26" s="5"/>
      <c r="K26" s="5"/>
    </row>
    <row r="27" spans="3:11">
      <c r="C27" s="4"/>
      <c r="D27" s="5"/>
      <c r="E27" s="5"/>
      <c r="F27" s="5"/>
      <c r="G27" s="5"/>
      <c r="H27" s="5"/>
      <c r="I27" s="5"/>
      <c r="J27" s="5"/>
      <c r="K27" s="5"/>
    </row>
    <row r="28" spans="3:11">
      <c r="C28" s="4"/>
      <c r="D28" s="5"/>
      <c r="E28" s="5"/>
      <c r="F28" s="5"/>
      <c r="G28" s="5"/>
      <c r="H28" s="5"/>
      <c r="I28" s="5"/>
      <c r="J28" s="5"/>
      <c r="K28" s="5"/>
    </row>
    <row r="29" spans="3:11">
      <c r="C29" s="4"/>
      <c r="D29" s="5"/>
      <c r="E29" s="5"/>
      <c r="F29" s="5"/>
      <c r="G29" s="5"/>
      <c r="H29" s="5"/>
      <c r="I29" s="5"/>
      <c r="J29" s="5"/>
      <c r="K29" s="5"/>
    </row>
    <row r="30" spans="3:11">
      <c r="C30" s="4"/>
      <c r="D30" s="5"/>
    </row>
    <row r="31" spans="3:11">
      <c r="C31" s="4"/>
      <c r="D31" s="5"/>
    </row>
    <row r="32" spans="3:11">
      <c r="C32" s="4"/>
      <c r="D32" s="5"/>
    </row>
    <row r="33" spans="4:4">
      <c r="D33" s="5"/>
    </row>
    <row r="34" spans="4:4">
      <c r="D34" s="5"/>
    </row>
    <row r="35" spans="4:4">
      <c r="D35" s="5"/>
    </row>
    <row r="36" spans="4:4">
      <c r="D36" s="5"/>
    </row>
    <row r="37" spans="4:4">
      <c r="D37" s="5"/>
    </row>
  </sheetData>
  <mergeCells count="3">
    <mergeCell ref="A14:C14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9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7" style="8" customWidth="1"/>
    <col min="2" max="2" width="72.42578125" style="90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81" customWidth="1"/>
    <col min="17" max="17" width="8" style="81" customWidth="1"/>
    <col min="18" max="18" width="5.85546875" style="81" customWidth="1"/>
    <col min="19" max="19" width="15.42578125" style="81" customWidth="1"/>
    <col min="20" max="20" width="8" style="81" customWidth="1"/>
    <col min="21" max="21" width="16.85546875" style="81" customWidth="1"/>
    <col min="22" max="24" width="8" style="81" customWidth="1"/>
    <col min="25" max="25" width="18.7109375" style="81" customWidth="1"/>
    <col min="26" max="26" width="8" style="81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615" t="s">
        <v>1</v>
      </c>
      <c r="B1" s="617" t="s">
        <v>0</v>
      </c>
      <c r="C1" s="619" t="s">
        <v>7</v>
      </c>
      <c r="D1" s="612" t="s">
        <v>364</v>
      </c>
      <c r="E1" s="613"/>
      <c r="F1" s="613"/>
      <c r="G1" s="613"/>
      <c r="H1" s="613"/>
      <c r="I1" s="613"/>
      <c r="J1" s="613"/>
      <c r="K1" s="613"/>
      <c r="L1" s="613"/>
      <c r="M1" s="621" t="s">
        <v>91</v>
      </c>
      <c r="N1" s="622"/>
      <c r="O1" s="623" t="s">
        <v>249</v>
      </c>
      <c r="P1" s="606" t="s">
        <v>83</v>
      </c>
      <c r="Q1" s="607"/>
      <c r="R1" s="607"/>
      <c r="S1" s="607"/>
      <c r="T1" s="607"/>
      <c r="U1" s="607"/>
      <c r="V1" s="607"/>
      <c r="W1" s="607"/>
      <c r="X1" s="607"/>
      <c r="Y1" s="607"/>
      <c r="Z1" s="608"/>
    </row>
    <row r="2" spans="1:26" s="11" customFormat="1" ht="24" customHeight="1" thickBot="1">
      <c r="A2" s="616"/>
      <c r="B2" s="618"/>
      <c r="C2" s="620"/>
      <c r="D2" s="60" t="s">
        <v>77</v>
      </c>
      <c r="E2" s="60" t="s">
        <v>78</v>
      </c>
      <c r="F2" s="60" t="s">
        <v>365</v>
      </c>
      <c r="G2" s="60" t="s">
        <v>366</v>
      </c>
      <c r="H2" s="60" t="s">
        <v>23</v>
      </c>
      <c r="I2" s="204" t="s">
        <v>354</v>
      </c>
      <c r="J2" s="204" t="s">
        <v>355</v>
      </c>
      <c r="K2" s="204" t="s">
        <v>378</v>
      </c>
      <c r="L2" s="205" t="s">
        <v>357</v>
      </c>
      <c r="M2" s="207" t="s">
        <v>379</v>
      </c>
      <c r="N2" s="206" t="s">
        <v>380</v>
      </c>
      <c r="O2" s="624"/>
      <c r="P2" s="609"/>
      <c r="Q2" s="610"/>
      <c r="R2" s="610"/>
      <c r="S2" s="610"/>
      <c r="T2" s="610"/>
      <c r="U2" s="610"/>
      <c r="V2" s="610"/>
      <c r="W2" s="610"/>
      <c r="X2" s="610"/>
      <c r="Y2" s="610"/>
      <c r="Z2" s="611"/>
    </row>
    <row r="3" spans="1:26" s="5" customFormat="1">
      <c r="A3" s="409" t="str">
        <f>'1-συμβολαια'!A3</f>
        <v>3ο</v>
      </c>
      <c r="B3" s="326" t="str">
        <f>'1-συμβολαια'!C3</f>
        <v>γονική ΨΙΛΗΣ ΚΥΡΙΟΤΗΤΑΣ των 1' -2'</v>
      </c>
      <c r="C3" s="321">
        <f>'1-συμβολαια'!D3</f>
        <v>4093.2</v>
      </c>
      <c r="D3" s="316"/>
      <c r="E3" s="316">
        <v>2.93</v>
      </c>
      <c r="F3" s="316">
        <v>10.56</v>
      </c>
      <c r="G3" s="316">
        <f t="shared" ref="G3" si="0">(C3-323.67)*1.2%</f>
        <v>45.234359999999995</v>
      </c>
      <c r="H3" s="316">
        <f t="shared" ref="H3:H5" si="1">D3+E3+F3+G3</f>
        <v>58.724359999999997</v>
      </c>
      <c r="I3" s="317">
        <f t="shared" ref="I3:I5" si="2">(F3+G3)*9%</f>
        <v>5.0214923999999996</v>
      </c>
      <c r="J3" s="317">
        <f t="shared" ref="J3:J5" si="3">(D3+E3)*5%</f>
        <v>0.14650000000000002</v>
      </c>
      <c r="K3" s="317">
        <f t="shared" ref="K3:K5" si="4">H3*5%</f>
        <v>2.9362180000000002</v>
      </c>
      <c r="L3" s="321">
        <f t="shared" ref="L3:L5" si="5">H3*1%</f>
        <v>0.58724359999999998</v>
      </c>
      <c r="M3" s="321">
        <f t="shared" ref="M3:M5" si="6">H3-O3</f>
        <v>50.032905999999997</v>
      </c>
      <c r="N3" s="321">
        <f t="shared" ref="N3:N5" si="7">D3+E3</f>
        <v>2.93</v>
      </c>
      <c r="O3" s="321">
        <f t="shared" ref="O3:O5" si="8">I3+J3+K3+L3</f>
        <v>8.6914540000000002</v>
      </c>
      <c r="P3" s="327"/>
      <c r="Q3" s="327"/>
      <c r="R3" s="327"/>
      <c r="S3" s="327"/>
      <c r="T3" s="327"/>
      <c r="U3" s="327"/>
      <c r="V3" s="327"/>
      <c r="W3" s="262"/>
      <c r="X3" s="262"/>
      <c r="Y3" s="262"/>
      <c r="Z3" s="262"/>
    </row>
    <row r="4" spans="1:26" s="5" customFormat="1">
      <c r="A4" s="409">
        <f>'1-συμβολαια'!A4</f>
        <v>0</v>
      </c>
      <c r="B4" s="326" t="str">
        <f>'1-συμβολαια'!C4</f>
        <v>γονική του 3'</v>
      </c>
      <c r="C4" s="321">
        <f>'1-συμβολαια'!D4</f>
        <v>7465</v>
      </c>
      <c r="D4" s="316"/>
      <c r="E4" s="316">
        <v>2.93</v>
      </c>
      <c r="F4" s="316">
        <v>10.56</v>
      </c>
      <c r="G4" s="316">
        <f t="shared" ref="G4:G14" si="9">(C4-323.67)*1.2%</f>
        <v>85.695959999999999</v>
      </c>
      <c r="H4" s="316">
        <f t="shared" si="1"/>
        <v>99.185959999999994</v>
      </c>
      <c r="I4" s="317">
        <f t="shared" si="2"/>
        <v>8.6630363999999993</v>
      </c>
      <c r="J4" s="317">
        <f t="shared" si="3"/>
        <v>0.14650000000000002</v>
      </c>
      <c r="K4" s="317">
        <f t="shared" si="4"/>
        <v>4.9592980000000004</v>
      </c>
      <c r="L4" s="321">
        <f t="shared" si="5"/>
        <v>0.99185959999999995</v>
      </c>
      <c r="M4" s="321">
        <f t="shared" si="6"/>
        <v>84.425265999999993</v>
      </c>
      <c r="N4" s="321">
        <f t="shared" si="7"/>
        <v>2.93</v>
      </c>
      <c r="O4" s="321">
        <f t="shared" si="8"/>
        <v>14.760693999999999</v>
      </c>
      <c r="P4" s="327"/>
      <c r="Q4" s="327" t="s">
        <v>391</v>
      </c>
      <c r="R4" s="327" t="s">
        <v>392</v>
      </c>
      <c r="S4" s="327" t="s">
        <v>393</v>
      </c>
      <c r="T4" s="327"/>
      <c r="U4" s="327"/>
      <c r="V4" s="327"/>
      <c r="W4" s="262"/>
      <c r="X4" s="262"/>
      <c r="Y4" s="262"/>
      <c r="Z4" s="262"/>
    </row>
    <row r="5" spans="1:26" s="5" customFormat="1">
      <c r="A5" s="409">
        <f>'1-συμβολαια'!A5</f>
        <v>0</v>
      </c>
      <c r="B5" s="326" t="str">
        <f>'1-συμβολαια'!C5</f>
        <v>ΧΡΗΣΙΚΤΗΣΙΑ οικοπέδου  3' = 1949 πατρός ΔΩΡΕΑ άτυπη</v>
      </c>
      <c r="C5" s="321">
        <f>'1-συμβολαια'!D5</f>
        <v>5555.55</v>
      </c>
      <c r="D5" s="316"/>
      <c r="E5" s="316">
        <v>2.93</v>
      </c>
      <c r="F5" s="316">
        <v>10.56</v>
      </c>
      <c r="G5" s="316">
        <f t="shared" si="9"/>
        <v>62.782560000000004</v>
      </c>
      <c r="H5" s="316">
        <f t="shared" si="1"/>
        <v>76.272559999999999</v>
      </c>
      <c r="I5" s="317">
        <f t="shared" si="2"/>
        <v>6.6008304000000004</v>
      </c>
      <c r="J5" s="317">
        <f t="shared" si="3"/>
        <v>0.14650000000000002</v>
      </c>
      <c r="K5" s="317">
        <f t="shared" si="4"/>
        <v>3.813628</v>
      </c>
      <c r="L5" s="321">
        <f t="shared" si="5"/>
        <v>0.7627256</v>
      </c>
      <c r="M5" s="321">
        <f t="shared" si="6"/>
        <v>64.948875999999998</v>
      </c>
      <c r="N5" s="321">
        <f t="shared" si="7"/>
        <v>2.93</v>
      </c>
      <c r="O5" s="321">
        <f t="shared" si="8"/>
        <v>11.323684</v>
      </c>
      <c r="P5" s="327"/>
      <c r="Q5" s="327" t="s">
        <v>391</v>
      </c>
      <c r="R5" s="327" t="s">
        <v>392</v>
      </c>
      <c r="S5" s="327" t="s">
        <v>393</v>
      </c>
      <c r="T5" s="327"/>
      <c r="U5" s="327"/>
      <c r="V5" s="327"/>
      <c r="W5" s="262"/>
      <c r="X5" s="262"/>
      <c r="Y5" s="262"/>
      <c r="Z5" s="262"/>
    </row>
    <row r="6" spans="1:26" s="5" customFormat="1" ht="12" thickBot="1">
      <c r="A6" s="396">
        <f>'1-συμβολαια'!A6</f>
        <v>0</v>
      </c>
      <c r="B6" s="411" t="str">
        <f>'1-συμβολαια'!C6</f>
        <v>ΧΡΗΣΙΚΤΗΣΙΑ αγροτεμαχίων 1'-2' = 1963 αγοραπωλησίας ΒΑΣΕΙ προσυμφώνου ΜΗ εκτελεσθέντος</v>
      </c>
      <c r="C6" s="402">
        <f>'1-συμβολαια'!D6</f>
        <v>3333.33</v>
      </c>
      <c r="D6" s="424"/>
      <c r="E6" s="424">
        <v>2.93</v>
      </c>
      <c r="F6" s="424">
        <v>10.56</v>
      </c>
      <c r="G6" s="424">
        <f t="shared" si="9"/>
        <v>36.115919999999996</v>
      </c>
      <c r="H6" s="424">
        <f t="shared" ref="H6:H13" si="10">D6+E6+F6+G6</f>
        <v>49.605919999999998</v>
      </c>
      <c r="I6" s="424">
        <f t="shared" ref="I6:I13" si="11">(F6+G6)*9%</f>
        <v>4.2008327999999997</v>
      </c>
      <c r="J6" s="424">
        <f t="shared" ref="J6:J13" si="12">(D6+E6)*5%</f>
        <v>0.14650000000000002</v>
      </c>
      <c r="K6" s="424">
        <f t="shared" ref="K6:K13" si="13">H6*5%</f>
        <v>2.4802960000000001</v>
      </c>
      <c r="L6" s="402">
        <f t="shared" ref="L6:L13" si="14">H6*1%</f>
        <v>0.49605919999999998</v>
      </c>
      <c r="M6" s="402">
        <f t="shared" ref="M6:M13" si="15">H6-O6</f>
        <v>42.282232</v>
      </c>
      <c r="N6" s="402">
        <f t="shared" ref="N6:N13" si="16">D6+E6</f>
        <v>2.93</v>
      </c>
      <c r="O6" s="402">
        <f t="shared" ref="O6:O13" si="17">I6+J6+K6+L6</f>
        <v>7.3236879999999998</v>
      </c>
      <c r="P6" s="327"/>
      <c r="Q6" s="327" t="s">
        <v>391</v>
      </c>
      <c r="R6" s="327" t="s">
        <v>392</v>
      </c>
      <c r="S6" s="327" t="s">
        <v>393</v>
      </c>
      <c r="T6" s="327"/>
      <c r="U6" s="327"/>
      <c r="V6" s="327"/>
      <c r="W6" s="262"/>
      <c r="X6" s="262"/>
      <c r="Y6" s="262"/>
      <c r="Z6" s="262"/>
    </row>
    <row r="7" spans="1:26" s="5" customFormat="1">
      <c r="A7" s="435" t="str">
        <f>'1-συμβολαια'!A7</f>
        <v>4ο</v>
      </c>
      <c r="B7" s="410" t="str">
        <f>'1-συμβολαια'!C7</f>
        <v>γονική ΨΙΛΗΣ ΚΥΡΙΟΤΗΤΑΣ αγροτεμαχίου Πρίνος -'';;;???'' 3.106,50μ2</v>
      </c>
      <c r="C7" s="321">
        <f>'1-συμβολαια'!D7</f>
        <v>3061.77</v>
      </c>
      <c r="D7" s="317"/>
      <c r="E7" s="316">
        <v>2.93</v>
      </c>
      <c r="F7" s="316">
        <v>10.56</v>
      </c>
      <c r="G7" s="316">
        <f t="shared" si="9"/>
        <v>32.857199999999999</v>
      </c>
      <c r="H7" s="317">
        <f t="shared" si="10"/>
        <v>46.347200000000001</v>
      </c>
      <c r="I7" s="317">
        <f t="shared" si="11"/>
        <v>3.9075479999999998</v>
      </c>
      <c r="J7" s="317">
        <f t="shared" si="12"/>
        <v>0.14650000000000002</v>
      </c>
      <c r="K7" s="317">
        <f t="shared" si="13"/>
        <v>2.3173600000000003</v>
      </c>
      <c r="L7" s="321">
        <f t="shared" si="14"/>
        <v>0.463472</v>
      </c>
      <c r="M7" s="321">
        <f t="shared" si="15"/>
        <v>39.512320000000003</v>
      </c>
      <c r="N7" s="321">
        <f t="shared" si="16"/>
        <v>2.93</v>
      </c>
      <c r="O7" s="321">
        <f t="shared" si="17"/>
        <v>6.834880000000001</v>
      </c>
      <c r="P7" s="327"/>
      <c r="Q7" s="327"/>
      <c r="R7" s="327"/>
      <c r="S7" s="327"/>
      <c r="T7" s="327"/>
      <c r="U7" s="327"/>
      <c r="V7" s="327"/>
      <c r="W7" s="262"/>
      <c r="X7" s="262"/>
      <c r="Y7" s="262"/>
      <c r="Z7" s="262"/>
    </row>
    <row r="8" spans="1:26" s="5" customFormat="1" ht="12" thickBot="1">
      <c r="A8" s="437">
        <f>'1-συμβολαια'!A8</f>
        <v>0</v>
      </c>
      <c r="B8" s="411" t="str">
        <f>'1-συμβολαια'!C8</f>
        <v>ΧΡΗΣΙΚΤΗΣΙΑ αγροτεμαχίου = 196? πατρός ΔΩΡΕΑ άτυπη</v>
      </c>
      <c r="C8" s="402">
        <f>'1-συμβολαια'!D8</f>
        <v>1111</v>
      </c>
      <c r="D8" s="424"/>
      <c r="E8" s="424">
        <v>2.93</v>
      </c>
      <c r="F8" s="424">
        <v>10.56</v>
      </c>
      <c r="G8" s="424">
        <f t="shared" si="9"/>
        <v>9.4479600000000001</v>
      </c>
      <c r="H8" s="424">
        <f t="shared" si="10"/>
        <v>22.93796</v>
      </c>
      <c r="I8" s="424">
        <f t="shared" si="11"/>
        <v>1.8007164</v>
      </c>
      <c r="J8" s="424">
        <f t="shared" si="12"/>
        <v>0.14650000000000002</v>
      </c>
      <c r="K8" s="424">
        <f t="shared" si="13"/>
        <v>1.146898</v>
      </c>
      <c r="L8" s="402">
        <f t="shared" si="14"/>
        <v>0.22937960000000002</v>
      </c>
      <c r="M8" s="402">
        <f t="shared" si="15"/>
        <v>19.614466</v>
      </c>
      <c r="N8" s="402">
        <f t="shared" si="16"/>
        <v>2.93</v>
      </c>
      <c r="O8" s="402">
        <f t="shared" si="17"/>
        <v>3.3234940000000002</v>
      </c>
      <c r="P8" s="327"/>
      <c r="Q8" s="327" t="s">
        <v>391</v>
      </c>
      <c r="R8" s="327" t="s">
        <v>392</v>
      </c>
      <c r="S8" s="327" t="s">
        <v>393</v>
      </c>
      <c r="T8" s="327"/>
      <c r="U8" s="327"/>
      <c r="V8" s="327"/>
      <c r="W8" s="262"/>
      <c r="X8" s="262"/>
      <c r="Y8" s="262"/>
      <c r="Z8" s="262"/>
    </row>
    <row r="9" spans="1:26" s="5" customFormat="1">
      <c r="A9" s="393" t="str">
        <f>'1-συμβολαια'!A9</f>
        <v>5ο</v>
      </c>
      <c r="B9" s="410" t="str">
        <f>'1-συμβολαια'!C9</f>
        <v>*γονική ΨΙΛΗΣ ΚΥΡΙΟΤΗΤΑΣ</v>
      </c>
      <c r="C9" s="321">
        <f>'1-συμβολαια'!D9</f>
        <v>5079.72</v>
      </c>
      <c r="D9" s="317"/>
      <c r="E9" s="316">
        <v>2.93</v>
      </c>
      <c r="F9" s="316">
        <v>10.56</v>
      </c>
      <c r="G9" s="316">
        <f t="shared" si="9"/>
        <v>57.072600000000001</v>
      </c>
      <c r="H9" s="317">
        <f t="shared" si="10"/>
        <v>70.562600000000003</v>
      </c>
      <c r="I9" s="317">
        <f t="shared" si="11"/>
        <v>6.0869339999999994</v>
      </c>
      <c r="J9" s="317">
        <f t="shared" si="12"/>
        <v>0.14650000000000002</v>
      </c>
      <c r="K9" s="317">
        <f t="shared" si="13"/>
        <v>3.5281300000000004</v>
      </c>
      <c r="L9" s="321">
        <f t="shared" si="14"/>
        <v>0.70562600000000009</v>
      </c>
      <c r="M9" s="321">
        <f t="shared" si="15"/>
        <v>60.095410000000001</v>
      </c>
      <c r="N9" s="321">
        <f t="shared" si="16"/>
        <v>2.93</v>
      </c>
      <c r="O9" s="321">
        <f t="shared" si="17"/>
        <v>10.46719</v>
      </c>
      <c r="P9" s="327"/>
      <c r="Q9" s="327"/>
      <c r="R9" s="327"/>
      <c r="S9" s="327"/>
      <c r="T9" s="327"/>
      <c r="U9" s="327"/>
      <c r="V9" s="327"/>
      <c r="W9" s="262"/>
      <c r="X9" s="262"/>
      <c r="Y9" s="262"/>
      <c r="Z9" s="262"/>
    </row>
    <row r="10" spans="1:26" s="5" customFormat="1">
      <c r="A10" s="409">
        <f>'1-συμβολαια'!A10</f>
        <v>0</v>
      </c>
      <c r="B10" s="326" t="str">
        <f>'1-συμβολαια'!C10</f>
        <v>ΧΡΗΣΙΚΤΗΣΙΑ αγροτεμαχίου 1'  = 1979 ΑΝΑΔΑΣΜΟΣ</v>
      </c>
      <c r="C10" s="321">
        <f>'1-συμβολαια'!D10</f>
        <v>880.14</v>
      </c>
      <c r="D10" s="316"/>
      <c r="E10" s="316">
        <v>2.93</v>
      </c>
      <c r="F10" s="316">
        <v>10.56</v>
      </c>
      <c r="G10" s="316">
        <f t="shared" si="9"/>
        <v>6.6776400000000002</v>
      </c>
      <c r="H10" s="316">
        <f t="shared" si="10"/>
        <v>20.167639999999999</v>
      </c>
      <c r="I10" s="316">
        <f t="shared" si="11"/>
        <v>1.5513875999999998</v>
      </c>
      <c r="J10" s="316">
        <f t="shared" si="12"/>
        <v>0.14650000000000002</v>
      </c>
      <c r="K10" s="316">
        <f t="shared" si="13"/>
        <v>1.0083819999999999</v>
      </c>
      <c r="L10" s="315">
        <f t="shared" si="14"/>
        <v>0.20167639999999998</v>
      </c>
      <c r="M10" s="315">
        <f t="shared" si="15"/>
        <v>17.259694</v>
      </c>
      <c r="N10" s="315">
        <f t="shared" si="16"/>
        <v>2.93</v>
      </c>
      <c r="O10" s="315">
        <f t="shared" si="17"/>
        <v>2.9079459999999999</v>
      </c>
      <c r="P10" s="327"/>
      <c r="Q10" s="327" t="s">
        <v>391</v>
      </c>
      <c r="R10" s="327" t="s">
        <v>392</v>
      </c>
      <c r="S10" s="327" t="s">
        <v>393</v>
      </c>
      <c r="T10" s="327"/>
      <c r="U10" s="327"/>
      <c r="V10" s="327"/>
      <c r="W10" s="262"/>
      <c r="X10" s="262"/>
      <c r="Y10" s="262"/>
      <c r="Z10" s="262"/>
    </row>
    <row r="11" spans="1:26" s="5" customFormat="1" ht="12" thickBot="1">
      <c r="A11" s="396">
        <f>'1-συμβολαια'!A11</f>
        <v>0</v>
      </c>
      <c r="B11" s="411" t="str">
        <f>'1-συμβολαια'!C11</f>
        <v>ΧΡΗΣΙΚΤΗΣΙΑ αγροτεμαχίων 3' -4' = 1957 ;;;??? ΑΓΟΡΑΠΩΛΗΣΙΑ άτυπη</v>
      </c>
      <c r="C11" s="402">
        <f>'1-συμβολαια'!D11</f>
        <v>2976.45</v>
      </c>
      <c r="D11" s="424"/>
      <c r="E11" s="424">
        <v>2.93</v>
      </c>
      <c r="F11" s="424">
        <v>10.56</v>
      </c>
      <c r="G11" s="424">
        <f t="shared" si="9"/>
        <v>31.833359999999999</v>
      </c>
      <c r="H11" s="424">
        <f t="shared" si="10"/>
        <v>45.323360000000001</v>
      </c>
      <c r="I11" s="424">
        <f t="shared" si="11"/>
        <v>3.8154024</v>
      </c>
      <c r="J11" s="424">
        <f t="shared" si="12"/>
        <v>0.14650000000000002</v>
      </c>
      <c r="K11" s="424">
        <f t="shared" si="13"/>
        <v>2.266168</v>
      </c>
      <c r="L11" s="402">
        <f t="shared" si="14"/>
        <v>0.45323360000000001</v>
      </c>
      <c r="M11" s="402">
        <f t="shared" si="15"/>
        <v>38.642056000000004</v>
      </c>
      <c r="N11" s="402">
        <f t="shared" si="16"/>
        <v>2.93</v>
      </c>
      <c r="O11" s="402">
        <f t="shared" si="17"/>
        <v>6.6813039999999999</v>
      </c>
      <c r="P11" s="327"/>
      <c r="Q11" s="327" t="s">
        <v>391</v>
      </c>
      <c r="R11" s="327" t="s">
        <v>392</v>
      </c>
      <c r="S11" s="327" t="s">
        <v>393</v>
      </c>
      <c r="T11" s="327"/>
      <c r="U11" s="327"/>
      <c r="V11" s="327"/>
      <c r="W11" s="262"/>
      <c r="X11" s="262"/>
      <c r="Y11" s="262"/>
      <c r="Z11" s="262"/>
    </row>
    <row r="12" spans="1:26" s="5" customFormat="1">
      <c r="A12" s="435" t="str">
        <f>'1-συμβολαια'!A12</f>
        <v>6ο</v>
      </c>
      <c r="B12" s="410" t="str">
        <f>'1-συμβολαια'!C12</f>
        <v>*δωρεά ΑΙΤΙΑ θανάτου</v>
      </c>
      <c r="C12" s="321">
        <f>'1-συμβολαια'!D12</f>
        <v>0</v>
      </c>
      <c r="D12" s="317">
        <v>8.8000000000000007</v>
      </c>
      <c r="E12" s="317"/>
      <c r="F12" s="317"/>
      <c r="G12" s="317"/>
      <c r="H12" s="317">
        <f t="shared" si="10"/>
        <v>8.8000000000000007</v>
      </c>
      <c r="I12" s="317">
        <f t="shared" si="11"/>
        <v>0</v>
      </c>
      <c r="J12" s="317">
        <f t="shared" si="12"/>
        <v>0.44000000000000006</v>
      </c>
      <c r="K12" s="317">
        <f t="shared" si="13"/>
        <v>0.44000000000000006</v>
      </c>
      <c r="L12" s="321">
        <f t="shared" si="14"/>
        <v>8.8000000000000009E-2</v>
      </c>
      <c r="M12" s="321">
        <f t="shared" si="15"/>
        <v>7.8320000000000007</v>
      </c>
      <c r="N12" s="321">
        <f t="shared" si="16"/>
        <v>8.8000000000000007</v>
      </c>
      <c r="O12" s="321">
        <f t="shared" si="17"/>
        <v>0.96800000000000008</v>
      </c>
      <c r="P12" s="327"/>
      <c r="Q12" s="327"/>
      <c r="R12" s="327"/>
      <c r="S12" s="327"/>
      <c r="T12" s="327"/>
      <c r="U12" s="327"/>
      <c r="V12" s="327"/>
      <c r="W12" s="262"/>
      <c r="X12" s="262"/>
      <c r="Y12" s="262"/>
      <c r="Z12" s="262"/>
    </row>
    <row r="13" spans="1:26" s="5" customFormat="1">
      <c r="A13" s="455">
        <f>'1-συμβολαια'!A13</f>
        <v>0</v>
      </c>
      <c r="B13" s="326" t="str">
        <f>'1-συμβολαια'!C13</f>
        <v>ΧΡΗΣΙΚΤΗΣΙΑ αγροτεμαχίου [νυν οικόπεδο ΜΕ οικοδομή] ] = 1970 ΑΝΑΔΑΣΜΟΣ</v>
      </c>
      <c r="C13" s="321">
        <f>'1-συμβολαια'!D13</f>
        <v>1111</v>
      </c>
      <c r="D13" s="316"/>
      <c r="E13" s="316">
        <v>2.93</v>
      </c>
      <c r="F13" s="316">
        <v>10.56</v>
      </c>
      <c r="G13" s="316">
        <f t="shared" si="9"/>
        <v>9.4479600000000001</v>
      </c>
      <c r="H13" s="316">
        <f t="shared" si="10"/>
        <v>22.93796</v>
      </c>
      <c r="I13" s="316">
        <f t="shared" si="11"/>
        <v>1.8007164</v>
      </c>
      <c r="J13" s="316">
        <f t="shared" si="12"/>
        <v>0.14650000000000002</v>
      </c>
      <c r="K13" s="316">
        <f t="shared" si="13"/>
        <v>1.146898</v>
      </c>
      <c r="L13" s="315">
        <f t="shared" si="14"/>
        <v>0.22937960000000002</v>
      </c>
      <c r="M13" s="315">
        <f t="shared" si="15"/>
        <v>19.614466</v>
      </c>
      <c r="N13" s="315">
        <f t="shared" si="16"/>
        <v>2.93</v>
      </c>
      <c r="O13" s="315">
        <f t="shared" si="17"/>
        <v>3.3234940000000002</v>
      </c>
      <c r="P13" s="327"/>
      <c r="Q13" s="327" t="s">
        <v>391</v>
      </c>
      <c r="R13" s="327" t="s">
        <v>392</v>
      </c>
      <c r="S13" s="327" t="s">
        <v>393</v>
      </c>
      <c r="T13" s="327"/>
      <c r="U13" s="327"/>
      <c r="V13" s="327"/>
      <c r="W13" s="262"/>
      <c r="X13" s="262"/>
      <c r="Y13" s="262"/>
      <c r="Z13" s="262"/>
    </row>
    <row r="14" spans="1:26" s="5" customFormat="1" ht="12" thickBot="1">
      <c r="A14" s="437">
        <f>'1-συμβολαια'!A14</f>
        <v>0</v>
      </c>
      <c r="B14" s="411" t="str">
        <f>'1-συμβολαια'!C14</f>
        <v>*γονικής 1262  ΕΠΙΚΑΡΠΙΑ …  ΔΩΡΕΑ αιτία θανάτου</v>
      </c>
      <c r="C14" s="402">
        <f>'1-συμβολαια'!D14</f>
        <v>8888</v>
      </c>
      <c r="D14" s="424"/>
      <c r="E14" s="424">
        <v>2.93</v>
      </c>
      <c r="F14" s="424">
        <v>10.56</v>
      </c>
      <c r="G14" s="424">
        <f t="shared" si="9"/>
        <v>102.77196000000001</v>
      </c>
      <c r="H14" s="424">
        <f t="shared" ref="H14" si="18">D14+E14+F14+G14</f>
        <v>116.26196</v>
      </c>
      <c r="I14" s="424">
        <f t="shared" ref="I14" si="19">(F14+G14)*9%</f>
        <v>10.199876400000001</v>
      </c>
      <c r="J14" s="424">
        <f t="shared" ref="J14" si="20">(D14+E14)*5%</f>
        <v>0.14650000000000002</v>
      </c>
      <c r="K14" s="424">
        <f t="shared" ref="K14" si="21">H14*5%</f>
        <v>5.8130980000000001</v>
      </c>
      <c r="L14" s="402">
        <f t="shared" ref="L14" si="22">H14*1%</f>
        <v>1.1626196</v>
      </c>
      <c r="M14" s="402">
        <f t="shared" ref="M14" si="23">H14-O14</f>
        <v>98.939865999999995</v>
      </c>
      <c r="N14" s="402">
        <f t="shared" ref="N14" si="24">D14+E14</f>
        <v>2.93</v>
      </c>
      <c r="O14" s="402">
        <f t="shared" ref="O14" si="25">I14+J14+K14+L14</f>
        <v>17.322094</v>
      </c>
      <c r="P14" s="327"/>
      <c r="Q14" s="327" t="s">
        <v>391</v>
      </c>
      <c r="R14" s="327" t="s">
        <v>392</v>
      </c>
      <c r="S14" s="327" t="s">
        <v>393</v>
      </c>
      <c r="T14" s="327"/>
      <c r="U14" s="327"/>
      <c r="V14" s="327"/>
      <c r="W14" s="262"/>
      <c r="X14" s="262"/>
      <c r="Y14" s="262"/>
      <c r="Z14" s="262"/>
    </row>
    <row r="15" spans="1:26">
      <c r="A15" s="614" t="s">
        <v>56</v>
      </c>
      <c r="B15" s="582"/>
      <c r="C15" s="582"/>
      <c r="D15" s="364">
        <f t="shared" ref="D15:O15" si="26">SUM(D3:D14)</f>
        <v>8.8000000000000007</v>
      </c>
      <c r="E15" s="364">
        <f t="shared" si="26"/>
        <v>32.230000000000004</v>
      </c>
      <c r="F15" s="364">
        <f t="shared" si="26"/>
        <v>116.16000000000001</v>
      </c>
      <c r="G15" s="364">
        <f t="shared" si="26"/>
        <v>479.93748000000005</v>
      </c>
      <c r="H15" s="364">
        <f t="shared" si="26"/>
        <v>637.12747999999999</v>
      </c>
      <c r="I15" s="364">
        <f t="shared" si="26"/>
        <v>53.648773199999987</v>
      </c>
      <c r="J15" s="364">
        <f t="shared" si="26"/>
        <v>2.0515000000000008</v>
      </c>
      <c r="K15" s="364">
        <f t="shared" si="26"/>
        <v>31.856374000000006</v>
      </c>
      <c r="L15" s="364">
        <f t="shared" si="26"/>
        <v>6.3712748000000001</v>
      </c>
      <c r="M15" s="364">
        <f t="shared" si="26"/>
        <v>543.19955800000002</v>
      </c>
      <c r="N15" s="364">
        <f t="shared" si="26"/>
        <v>41.03</v>
      </c>
      <c r="O15" s="364">
        <f t="shared" si="26"/>
        <v>93.927921999999995</v>
      </c>
    </row>
    <row r="16" spans="1:26">
      <c r="J16" s="280"/>
      <c r="K16" s="160"/>
      <c r="L16" s="8"/>
      <c r="P16" s="147" t="s">
        <v>381</v>
      </c>
      <c r="Q16" s="120"/>
      <c r="R16" s="120"/>
      <c r="S16" s="120"/>
      <c r="T16" s="120"/>
      <c r="U16" s="120"/>
      <c r="V16" s="120"/>
      <c r="W16" s="120"/>
      <c r="X16" s="120"/>
      <c r="Y16" s="120"/>
    </row>
    <row r="17" spans="2:26">
      <c r="I17" s="160"/>
      <c r="J17" s="160"/>
      <c r="K17" s="160"/>
      <c r="L17" s="8"/>
      <c r="P17" s="126"/>
      <c r="Q17" s="147" t="s">
        <v>382</v>
      </c>
      <c r="R17" s="120"/>
      <c r="S17" s="120"/>
      <c r="T17" s="120"/>
      <c r="U17" s="120"/>
      <c r="V17" s="120"/>
      <c r="W17" s="120"/>
      <c r="X17" s="120"/>
      <c r="Y17" s="126"/>
    </row>
    <row r="18" spans="2:26">
      <c r="P18" s="126"/>
      <c r="Q18" s="126"/>
      <c r="R18" s="120" t="s">
        <v>383</v>
      </c>
      <c r="S18" s="126"/>
      <c r="T18" s="126"/>
      <c r="U18" s="126"/>
      <c r="V18" s="126"/>
      <c r="W18" s="126"/>
      <c r="X18" s="126"/>
      <c r="Y18" s="126"/>
    </row>
    <row r="19" spans="2:26">
      <c r="P19" s="126"/>
      <c r="Q19" s="126"/>
      <c r="R19" s="126"/>
      <c r="S19" s="147" t="s">
        <v>384</v>
      </c>
      <c r="T19" s="126"/>
      <c r="U19" s="126"/>
      <c r="V19" s="126"/>
      <c r="W19" s="126"/>
      <c r="X19" s="126"/>
      <c r="Y19" s="126"/>
    </row>
    <row r="20" spans="2:26">
      <c r="P20" s="126"/>
      <c r="Q20" s="126"/>
      <c r="R20" s="126"/>
      <c r="S20" s="126"/>
      <c r="T20" s="120" t="s">
        <v>385</v>
      </c>
      <c r="U20" s="126"/>
      <c r="V20" s="126"/>
      <c r="W20" s="126"/>
      <c r="X20" s="126"/>
      <c r="Y20" s="126"/>
    </row>
    <row r="21" spans="2:26">
      <c r="P21" s="126"/>
      <c r="Q21" s="126"/>
      <c r="R21" s="120"/>
      <c r="S21" s="120"/>
      <c r="T21" s="126"/>
      <c r="U21" s="147" t="s">
        <v>386</v>
      </c>
      <c r="V21" s="126"/>
      <c r="W21" s="120"/>
      <c r="X21" s="120"/>
      <c r="Y21" s="120"/>
      <c r="Z21" s="120"/>
    </row>
    <row r="22" spans="2:26">
      <c r="P22" s="126"/>
      <c r="Q22" s="126"/>
      <c r="R22" s="120"/>
      <c r="S22" s="120"/>
      <c r="T22" s="126"/>
      <c r="U22" s="126"/>
      <c r="V22" s="120" t="s">
        <v>387</v>
      </c>
      <c r="W22" s="120"/>
      <c r="X22" s="120"/>
      <c r="Y22" s="120"/>
      <c r="Z22" s="126"/>
    </row>
    <row r="23" spans="2:26" ht="15.75">
      <c r="B23" s="281" t="s">
        <v>465</v>
      </c>
      <c r="C23" s="356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282"/>
      <c r="Q23" s="283"/>
      <c r="R23" s="5"/>
      <c r="S23" s="3"/>
      <c r="T23" s="284"/>
      <c r="U23" s="126"/>
      <c r="V23" s="126"/>
      <c r="W23" s="126"/>
      <c r="X23" s="126"/>
      <c r="Y23" s="126"/>
      <c r="Z23" s="126"/>
    </row>
    <row r="24" spans="2:26" ht="15.75">
      <c r="B24" s="128"/>
      <c r="C24" s="210" t="s">
        <v>466</v>
      </c>
      <c r="D24" s="285"/>
      <c r="E24" s="285"/>
      <c r="F24" s="285"/>
      <c r="G24" s="286"/>
      <c r="H24" s="286"/>
      <c r="I24" s="286"/>
      <c r="J24" s="286"/>
      <c r="K24" s="286"/>
      <c r="L24" s="286"/>
      <c r="M24" s="286"/>
      <c r="N24" s="286"/>
      <c r="P24" s="160"/>
      <c r="Q24" s="280"/>
      <c r="R24" s="3"/>
      <c r="S24" s="3"/>
      <c r="T24" s="284"/>
    </row>
    <row r="25" spans="2:26" ht="15.75">
      <c r="B25" s="287"/>
      <c r="C25" s="288"/>
      <c r="D25" s="289" t="s">
        <v>511</v>
      </c>
      <c r="E25" s="289"/>
      <c r="F25" s="289"/>
      <c r="G25" s="289"/>
      <c r="H25" s="290"/>
      <c r="I25" s="290"/>
      <c r="J25" s="290"/>
      <c r="K25" s="290"/>
      <c r="L25" s="290"/>
      <c r="M25" s="5" t="s">
        <v>539</v>
      </c>
      <c r="N25" s="5"/>
      <c r="O25" s="5" t="s">
        <v>540</v>
      </c>
      <c r="P25" s="8"/>
      <c r="Q25" s="4"/>
      <c r="R25" s="5"/>
      <c r="S25" s="3"/>
      <c r="T25" s="5"/>
    </row>
    <row r="26" spans="2:26" ht="15.75">
      <c r="B26" s="287"/>
      <c r="C26" s="288"/>
      <c r="D26" s="288"/>
      <c r="E26" s="288"/>
      <c r="F26" s="288"/>
      <c r="G26" s="288"/>
      <c r="H26" s="288"/>
      <c r="I26" s="292"/>
      <c r="J26" s="292"/>
      <c r="K26" s="292"/>
      <c r="L26" s="292"/>
      <c r="M26" s="5" t="s">
        <v>541</v>
      </c>
      <c r="N26" s="5"/>
      <c r="O26" s="5" t="s">
        <v>542</v>
      </c>
      <c r="P26" s="8"/>
      <c r="Q26" s="4"/>
      <c r="R26" s="3"/>
      <c r="S26" s="3"/>
      <c r="T26" s="3"/>
    </row>
    <row r="27" spans="2:26" ht="15.75">
      <c r="B27" s="287"/>
      <c r="C27" s="357" t="s">
        <v>61</v>
      </c>
      <c r="D27" s="216"/>
      <c r="E27" s="286"/>
      <c r="F27" s="286"/>
      <c r="G27" s="292"/>
      <c r="H27" s="292"/>
      <c r="I27" s="292"/>
      <c r="J27" s="293"/>
      <c r="K27" s="288"/>
      <c r="L27" s="288"/>
      <c r="M27" s="5" t="s">
        <v>543</v>
      </c>
      <c r="N27" s="5"/>
      <c r="O27" s="5" t="s">
        <v>544</v>
      </c>
      <c r="P27" s="8"/>
      <c r="Q27" s="4"/>
      <c r="R27" s="5"/>
      <c r="S27" s="5"/>
      <c r="T27" s="5"/>
    </row>
    <row r="28" spans="2:26" ht="15">
      <c r="B28" s="287"/>
      <c r="C28" s="288"/>
      <c r="D28" s="208" t="s">
        <v>467</v>
      </c>
      <c r="E28" s="208"/>
      <c r="F28" s="208"/>
      <c r="G28" s="294"/>
      <c r="H28" s="294"/>
      <c r="I28" s="294"/>
      <c r="J28" s="294"/>
      <c r="K28" s="294"/>
      <c r="L28" s="294"/>
      <c r="M28" s="4">
        <v>2.2000000000000002</v>
      </c>
      <c r="N28" s="453"/>
      <c r="O28" s="5" t="s">
        <v>545</v>
      </c>
      <c r="P28" s="8"/>
      <c r="Q28" s="4"/>
      <c r="R28" s="5"/>
      <c r="S28" s="5"/>
      <c r="T28" s="5"/>
    </row>
    <row r="29" spans="2:26" ht="15">
      <c r="B29" s="287"/>
      <c r="C29" s="288"/>
      <c r="D29" s="209" t="s">
        <v>468</v>
      </c>
      <c r="E29" s="209"/>
      <c r="F29" s="209"/>
      <c r="G29" s="209"/>
      <c r="H29" s="294"/>
      <c r="I29" s="294"/>
      <c r="J29" s="294"/>
      <c r="K29" s="294"/>
      <c r="L29" s="294"/>
      <c r="M29" s="2">
        <v>2.93</v>
      </c>
      <c r="N29" s="454"/>
      <c r="O29" s="3" t="s">
        <v>546</v>
      </c>
      <c r="P29" s="8"/>
      <c r="Q29" s="4"/>
      <c r="R29" s="5"/>
      <c r="S29" s="5"/>
      <c r="T29" s="5"/>
      <c r="U29" s="3"/>
      <c r="V29" s="3"/>
      <c r="W29" s="3"/>
      <c r="X29" s="3"/>
    </row>
    <row r="30" spans="2:26" ht="15.75">
      <c r="B30" s="287"/>
      <c r="C30" s="288"/>
      <c r="D30" s="210" t="s">
        <v>390</v>
      </c>
      <c r="E30" s="292"/>
      <c r="F30" s="292"/>
      <c r="G30" s="292"/>
      <c r="H30" s="292"/>
      <c r="I30" s="288"/>
      <c r="J30" s="292"/>
      <c r="K30" s="292"/>
      <c r="L30" s="292"/>
      <c r="M30" s="295"/>
      <c r="O30" s="291"/>
      <c r="P30" s="8"/>
      <c r="Q30" s="4"/>
      <c r="R30" s="5"/>
      <c r="S30" s="5"/>
      <c r="T30" s="5"/>
      <c r="U30" s="3"/>
      <c r="V30" s="3"/>
      <c r="W30" s="3"/>
      <c r="X30" s="3"/>
    </row>
    <row r="31" spans="2:26" ht="15">
      <c r="B31" s="287"/>
      <c r="C31" s="288"/>
      <c r="D31" s="288"/>
      <c r="E31" s="288"/>
      <c r="F31" s="288"/>
      <c r="G31" s="288"/>
      <c r="H31" s="288"/>
      <c r="I31" s="288"/>
      <c r="J31" s="288"/>
      <c r="K31" s="288"/>
      <c r="L31" s="288"/>
      <c r="M31" s="288"/>
      <c r="P31" s="5"/>
      <c r="Q31" s="5"/>
      <c r="R31" s="5"/>
      <c r="S31" s="5"/>
      <c r="T31" s="5"/>
      <c r="U31" s="3"/>
      <c r="V31" s="3"/>
      <c r="W31" s="3"/>
      <c r="X31" s="3"/>
    </row>
    <row r="32" spans="2:26">
      <c r="P32" s="5"/>
      <c r="Q32" s="5"/>
      <c r="R32" s="5"/>
      <c r="S32" s="5"/>
      <c r="T32" s="5"/>
    </row>
    <row r="33" spans="2:20">
      <c r="P33" s="5"/>
      <c r="Q33" s="5"/>
      <c r="R33" s="5"/>
      <c r="S33" s="5"/>
      <c r="T33" s="5"/>
    </row>
    <row r="34" spans="2:20" ht="15">
      <c r="P34" s="4"/>
      <c r="Q34" s="296"/>
      <c r="R34" s="5"/>
      <c r="S34" s="5"/>
      <c r="T34" s="5"/>
    </row>
    <row r="35" spans="2:20" ht="15">
      <c r="D35" s="2"/>
      <c r="P35" s="2"/>
      <c r="Q35" s="297"/>
      <c r="R35" s="3"/>
      <c r="S35" s="5"/>
      <c r="T35" s="5"/>
    </row>
    <row r="36" spans="2:20" ht="15">
      <c r="P36" s="8"/>
      <c r="Q36" s="212"/>
      <c r="R36" s="297"/>
      <c r="S36" s="3"/>
      <c r="T36" s="3"/>
    </row>
    <row r="37" spans="2:20">
      <c r="B37" s="91"/>
      <c r="C37" s="4"/>
      <c r="D37" s="58"/>
      <c r="E37" s="4"/>
      <c r="F37" s="4"/>
      <c r="G37" s="4"/>
      <c r="H37" s="58"/>
      <c r="I37" s="58"/>
      <c r="J37" s="58"/>
      <c r="K37" s="58"/>
      <c r="O37" s="8"/>
      <c r="P37" s="5"/>
      <c r="Q37" s="5"/>
      <c r="R37" s="5"/>
      <c r="S37" s="5"/>
    </row>
    <row r="38" spans="2:20">
      <c r="O38" s="8"/>
      <c r="P38" s="5"/>
      <c r="Q38" s="5"/>
      <c r="R38" s="5"/>
      <c r="S38" s="5"/>
    </row>
    <row r="39" spans="2:20">
      <c r="O39" s="8"/>
      <c r="P39" s="5"/>
      <c r="Q39" s="5"/>
      <c r="R39" s="5"/>
      <c r="S39" s="5"/>
    </row>
  </sheetData>
  <mergeCells count="8">
    <mergeCell ref="P1:Z2"/>
    <mergeCell ref="D1:L1"/>
    <mergeCell ref="A15:C15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9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11.5703125" style="3" bestFit="1" customWidth="1"/>
    <col min="2" max="2" width="80.5703125" style="88" customWidth="1"/>
    <col min="3" max="3" width="16.140625" style="2" bestFit="1" customWidth="1"/>
    <col min="4" max="4" width="7.14062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1" customWidth="1"/>
    <col min="9" max="12" width="5.5703125" style="81" customWidth="1"/>
    <col min="13" max="13" width="19.7109375" style="81" customWidth="1"/>
    <col min="14" max="14" width="19.7109375" style="81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634" t="s">
        <v>1</v>
      </c>
      <c r="B1" s="640" t="s">
        <v>0</v>
      </c>
      <c r="C1" s="642" t="s">
        <v>84</v>
      </c>
      <c r="D1" s="636" t="s">
        <v>3</v>
      </c>
      <c r="E1" s="637"/>
      <c r="F1" s="638" t="s">
        <v>508</v>
      </c>
      <c r="G1" s="639"/>
      <c r="H1" s="625" t="s">
        <v>29</v>
      </c>
      <c r="I1" s="626"/>
      <c r="J1" s="626"/>
      <c r="K1" s="626"/>
      <c r="L1" s="626"/>
      <c r="M1" s="626"/>
      <c r="N1" s="627"/>
    </row>
    <row r="2" spans="1:14" s="9" customFormat="1" ht="16.5" thickBot="1">
      <c r="A2" s="635"/>
      <c r="B2" s="641"/>
      <c r="C2" s="643"/>
      <c r="D2" s="48"/>
      <c r="E2" s="59" t="s">
        <v>9</v>
      </c>
      <c r="F2" s="298"/>
      <c r="G2" s="98" t="s">
        <v>9</v>
      </c>
      <c r="H2" s="628"/>
      <c r="I2" s="629"/>
      <c r="J2" s="629"/>
      <c r="K2" s="629"/>
      <c r="L2" s="629"/>
      <c r="M2" s="629"/>
      <c r="N2" s="630"/>
    </row>
    <row r="3" spans="1:14" s="125" customFormat="1" ht="15">
      <c r="A3" s="403" t="str">
        <f>'1-συμβολαια'!A3</f>
        <v>3ο</v>
      </c>
      <c r="B3" s="328" t="str">
        <f>'1-συμβολαια'!C3</f>
        <v>γονική ΨΙΛΗΣ ΚΥΡΙΟΤΗΤΑΣ των 1' -2'</v>
      </c>
      <c r="C3" s="329">
        <f>'1-συμβολαια'!D3</f>
        <v>4093.2</v>
      </c>
      <c r="D3" s="381">
        <v>5</v>
      </c>
      <c r="E3" s="565">
        <v>6</v>
      </c>
      <c r="F3" s="330">
        <f t="shared" ref="F3:G13" si="0">(D3-1)*2.93</f>
        <v>11.72</v>
      </c>
      <c r="G3" s="566">
        <f t="shared" si="0"/>
        <v>14.65</v>
      </c>
      <c r="H3" s="327"/>
      <c r="I3" s="327"/>
      <c r="J3" s="327"/>
      <c r="K3" s="331"/>
      <c r="L3" s="331"/>
      <c r="M3" s="331"/>
      <c r="N3" s="331"/>
    </row>
    <row r="4" spans="1:14" s="125" customFormat="1" ht="15">
      <c r="A4" s="403">
        <f>'1-συμβολαια'!A4</f>
        <v>0</v>
      </c>
      <c r="B4" s="328" t="str">
        <f>'1-συμβολαια'!C4</f>
        <v>γονική του 3'</v>
      </c>
      <c r="C4" s="329">
        <f>'1-συμβολαια'!D4</f>
        <v>7465</v>
      </c>
      <c r="D4" s="381">
        <v>5</v>
      </c>
      <c r="E4" s="381"/>
      <c r="F4" s="330">
        <f t="shared" si="0"/>
        <v>11.72</v>
      </c>
      <c r="G4" s="330"/>
      <c r="H4" s="327"/>
      <c r="I4" s="327" t="s">
        <v>132</v>
      </c>
      <c r="J4" s="327"/>
      <c r="K4" s="331"/>
      <c r="L4" s="331"/>
      <c r="M4" s="331"/>
      <c r="N4" s="331"/>
    </row>
    <row r="5" spans="1:14" s="125" customFormat="1" ht="15">
      <c r="A5" s="403">
        <f>'1-συμβολαια'!A5</f>
        <v>0</v>
      </c>
      <c r="B5" s="328" t="str">
        <f>'1-συμβολαια'!C5</f>
        <v>ΧΡΗΣΙΚΤΗΣΙΑ οικοπέδου  3' = 1949 πατρός ΔΩΡΕΑ άτυπη</v>
      </c>
      <c r="C5" s="329">
        <f>'1-συμβολαια'!D5</f>
        <v>5555.55</v>
      </c>
      <c r="D5" s="381">
        <v>5</v>
      </c>
      <c r="E5" s="381"/>
      <c r="F5" s="330">
        <f t="shared" si="0"/>
        <v>11.72</v>
      </c>
      <c r="G5" s="330"/>
      <c r="H5" s="327"/>
      <c r="I5" s="327" t="s">
        <v>132</v>
      </c>
      <c r="J5" s="327"/>
      <c r="K5" s="331"/>
      <c r="L5" s="331"/>
      <c r="M5" s="331"/>
      <c r="N5" s="331"/>
    </row>
    <row r="6" spans="1:14" s="125" customFormat="1" ht="15.75" thickBot="1">
      <c r="A6" s="406">
        <f>'1-συμβολαια'!A6</f>
        <v>0</v>
      </c>
      <c r="B6" s="407" t="str">
        <f>'1-συμβολαια'!C6</f>
        <v>ΧΡΗΣΙΚΤΗΣΙΑ αγροτεμαχίων 1'-2' = 1963 αγοραπωλησίας ΒΑΣΕΙ προσυμφώνου ΜΗ εκτελεσθέντος</v>
      </c>
      <c r="C6" s="408">
        <f>'1-συμβολαια'!D6</f>
        <v>3333.33</v>
      </c>
      <c r="D6" s="464">
        <v>5</v>
      </c>
      <c r="E6" s="464"/>
      <c r="F6" s="450">
        <f t="shared" si="0"/>
        <v>11.72</v>
      </c>
      <c r="G6" s="450"/>
      <c r="H6" s="473"/>
      <c r="I6" s="473" t="s">
        <v>132</v>
      </c>
      <c r="J6" s="473"/>
      <c r="K6" s="474"/>
      <c r="L6" s="474"/>
      <c r="M6" s="474"/>
      <c r="N6" s="474"/>
    </row>
    <row r="7" spans="1:14" s="125" customFormat="1" ht="15">
      <c r="A7" s="431" t="str">
        <f>'1-συμβολαια'!A7</f>
        <v>4ο</v>
      </c>
      <c r="B7" s="404" t="str">
        <f>'1-συμβολαια'!C7</f>
        <v>γονική ΨΙΛΗΣ ΚΥΡΙΟΤΗΤΑΣ αγροτεμαχίου Πρίνος -'';;;???'' 3.106,50μ2</v>
      </c>
      <c r="C7" s="405">
        <f>'1-συμβολαια'!D7</f>
        <v>3061.77</v>
      </c>
      <c r="D7" s="465">
        <v>4</v>
      </c>
      <c r="E7" s="572">
        <v>5</v>
      </c>
      <c r="F7" s="330">
        <f t="shared" ref="F7" si="1">(D7-1)*2.93</f>
        <v>8.7900000000000009</v>
      </c>
      <c r="G7" s="566">
        <f t="shared" ref="G7" si="2">(E7-1)*2.93</f>
        <v>11.72</v>
      </c>
      <c r="H7" s="471"/>
      <c r="I7" s="471"/>
      <c r="J7" s="471"/>
      <c r="K7" s="472"/>
      <c r="L7" s="472"/>
      <c r="M7" s="472"/>
      <c r="N7" s="472"/>
    </row>
    <row r="8" spans="1:14" s="125" customFormat="1" ht="15.75" thickBot="1">
      <c r="A8" s="433">
        <f>'1-συμβολαια'!A8</f>
        <v>0</v>
      </c>
      <c r="B8" s="407" t="str">
        <f>'1-συμβολαια'!C8</f>
        <v>ΧΡΗΣΙΚΤΗΣΙΑ αγροτεμαχίου = 196? πατρός ΔΩΡΕΑ άτυπη</v>
      </c>
      <c r="C8" s="408">
        <f>'1-συμβολαια'!D8</f>
        <v>1111</v>
      </c>
      <c r="D8" s="464">
        <v>4</v>
      </c>
      <c r="E8" s="464"/>
      <c r="F8" s="450">
        <f t="shared" ref="F8:F9" si="3">(D8-1)*2.93</f>
        <v>8.7900000000000009</v>
      </c>
      <c r="G8" s="450"/>
      <c r="H8" s="473"/>
      <c r="I8" s="473" t="s">
        <v>132</v>
      </c>
      <c r="J8" s="473"/>
      <c r="K8" s="474"/>
      <c r="L8" s="474"/>
      <c r="M8" s="474"/>
      <c r="N8" s="474"/>
    </row>
    <row r="9" spans="1:14" s="125" customFormat="1" ht="15">
      <c r="A9" s="456" t="str">
        <f>'1-συμβολαια'!A9</f>
        <v>5ο</v>
      </c>
      <c r="B9" s="404" t="str">
        <f>'1-συμβολαια'!C9</f>
        <v>*γονική ΨΙΛΗΣ ΚΥΡΙΟΤΗΤΑΣ</v>
      </c>
      <c r="C9" s="405">
        <f>'1-συμβολαια'!D9</f>
        <v>5079.72</v>
      </c>
      <c r="D9" s="465">
        <v>5</v>
      </c>
      <c r="E9" s="565">
        <v>6</v>
      </c>
      <c r="F9" s="330">
        <f t="shared" si="3"/>
        <v>11.72</v>
      </c>
      <c r="G9" s="566">
        <f t="shared" ref="G9" si="4">(E9-1)*2.93</f>
        <v>14.65</v>
      </c>
      <c r="H9" s="471"/>
      <c r="I9" s="471"/>
      <c r="J9" s="471"/>
      <c r="K9" s="472"/>
      <c r="L9" s="472"/>
      <c r="M9" s="472"/>
      <c r="N9" s="472"/>
    </row>
    <row r="10" spans="1:14" s="125" customFormat="1" ht="15">
      <c r="A10" s="403">
        <f>'1-συμβολαια'!A10</f>
        <v>0</v>
      </c>
      <c r="B10" s="328" t="str">
        <f>'1-συμβολαια'!C10</f>
        <v>ΧΡΗΣΙΚΤΗΣΙΑ αγροτεμαχίου 1'  = 1979 ΑΝΑΔΑΣΜΟΣ</v>
      </c>
      <c r="C10" s="329">
        <f>'1-συμβολαια'!D10</f>
        <v>880.14</v>
      </c>
      <c r="D10" s="381">
        <v>5</v>
      </c>
      <c r="E10" s="381"/>
      <c r="F10" s="330">
        <f t="shared" si="0"/>
        <v>11.72</v>
      </c>
      <c r="G10" s="330"/>
      <c r="H10" s="327"/>
      <c r="I10" s="327" t="s">
        <v>132</v>
      </c>
      <c r="J10" s="327"/>
      <c r="K10" s="331"/>
      <c r="L10" s="331"/>
      <c r="M10" s="331"/>
      <c r="N10" s="331"/>
    </row>
    <row r="11" spans="1:14" s="125" customFormat="1" ht="15.75" thickBot="1">
      <c r="A11" s="406">
        <f>'1-συμβολαια'!A11</f>
        <v>0</v>
      </c>
      <c r="B11" s="407" t="str">
        <f>'1-συμβολαια'!C11</f>
        <v>ΧΡΗΣΙΚΤΗΣΙΑ αγροτεμαχίων 3' -4' = 1957 ;;;??? ΑΓΟΡΑΠΩΛΗΣΙΑ άτυπη</v>
      </c>
      <c r="C11" s="408">
        <f>'1-συμβολαια'!D11</f>
        <v>2976.45</v>
      </c>
      <c r="D11" s="464">
        <v>5</v>
      </c>
      <c r="E11" s="464"/>
      <c r="F11" s="450">
        <f t="shared" si="0"/>
        <v>11.72</v>
      </c>
      <c r="G11" s="450"/>
      <c r="H11" s="473"/>
      <c r="I11" s="473" t="s">
        <v>132</v>
      </c>
      <c r="J11" s="473"/>
      <c r="K11" s="474"/>
      <c r="L11" s="474"/>
      <c r="M11" s="474"/>
      <c r="N11" s="474"/>
    </row>
    <row r="12" spans="1:14" s="125" customFormat="1" ht="15">
      <c r="A12" s="431" t="str">
        <f>'1-συμβολαια'!A12</f>
        <v>6ο</v>
      </c>
      <c r="B12" s="404" t="str">
        <f>'1-συμβολαια'!C12</f>
        <v>*δωρεά ΑΙΤΙΑ θανάτου</v>
      </c>
      <c r="C12" s="405">
        <f>'1-συμβολαια'!D12</f>
        <v>0</v>
      </c>
      <c r="D12" s="465">
        <v>2</v>
      </c>
      <c r="E12" s="465">
        <v>2</v>
      </c>
      <c r="F12" s="443">
        <f>(D12-1)*2.35</f>
        <v>2.35</v>
      </c>
      <c r="G12" s="443">
        <f>(E12-1)*2.35</f>
        <v>2.35</v>
      </c>
      <c r="H12" s="471"/>
      <c r="I12" s="471"/>
      <c r="J12" s="471"/>
      <c r="K12" s="472"/>
      <c r="L12" s="472"/>
      <c r="M12" s="472"/>
      <c r="N12" s="472"/>
    </row>
    <row r="13" spans="1:14" s="125" customFormat="1" ht="15">
      <c r="A13" s="432">
        <f>'1-συμβολαια'!A13</f>
        <v>0</v>
      </c>
      <c r="B13" s="328" t="str">
        <f>'1-συμβολαια'!C13</f>
        <v>ΧΡΗΣΙΚΤΗΣΙΑ αγροτεμαχίου [νυν οικόπεδο ΜΕ οικοδομή] ] = 1970 ΑΝΑΔΑΣΜΟΣ</v>
      </c>
      <c r="C13" s="329">
        <f>'1-συμβολαια'!D13</f>
        <v>1111</v>
      </c>
      <c r="D13" s="381">
        <v>2</v>
      </c>
      <c r="E13" s="381"/>
      <c r="F13" s="330">
        <f t="shared" si="0"/>
        <v>2.93</v>
      </c>
      <c r="G13" s="330"/>
      <c r="H13" s="327"/>
      <c r="I13" s="327" t="s">
        <v>132</v>
      </c>
      <c r="J13" s="327"/>
      <c r="K13" s="331"/>
      <c r="L13" s="331"/>
      <c r="M13" s="331"/>
      <c r="N13" s="331"/>
    </row>
    <row r="14" spans="1:14" s="125" customFormat="1" ht="15.75" thickBot="1">
      <c r="A14" s="406">
        <f>'1-συμβολαια'!A14</f>
        <v>0</v>
      </c>
      <c r="B14" s="407" t="str">
        <f>'1-συμβολαια'!C14</f>
        <v>*γονικής 1262  ΕΠΙΚΑΡΠΙΑ …  ΔΩΡΕΑ αιτία θανάτου</v>
      </c>
      <c r="C14" s="408">
        <f>'1-συμβολαια'!D14</f>
        <v>8888</v>
      </c>
      <c r="D14" s="464">
        <v>2</v>
      </c>
      <c r="E14" s="464"/>
      <c r="F14" s="450">
        <f t="shared" ref="F14" si="5">(D14-1)*2.93</f>
        <v>2.93</v>
      </c>
      <c r="G14" s="450"/>
      <c r="H14" s="473"/>
      <c r="I14" s="473" t="s">
        <v>132</v>
      </c>
      <c r="J14" s="473"/>
      <c r="K14" s="474"/>
      <c r="L14" s="474"/>
      <c r="M14" s="474"/>
      <c r="N14" s="474"/>
    </row>
    <row r="15" spans="1:14" ht="15.75">
      <c r="A15" s="631" t="s">
        <v>60</v>
      </c>
      <c r="B15" s="632"/>
      <c r="C15" s="632"/>
      <c r="D15" s="632"/>
      <c r="E15" s="633"/>
      <c r="F15" s="382">
        <f>SUM(F3:F14)</f>
        <v>107.83000000000001</v>
      </c>
      <c r="G15" s="382">
        <f>SUM(G3:G14)</f>
        <v>43.370000000000005</v>
      </c>
    </row>
    <row r="16" spans="1:14" ht="15.75">
      <c r="H16" s="127" t="s">
        <v>141</v>
      </c>
      <c r="I16" s="128"/>
      <c r="J16" s="128"/>
      <c r="K16" s="128"/>
      <c r="L16" s="128"/>
      <c r="M16" s="128"/>
    </row>
    <row r="17" spans="2:13" ht="15.75">
      <c r="B17" s="361" t="s">
        <v>509</v>
      </c>
      <c r="C17" s="302"/>
      <c r="D17" s="302"/>
      <c r="E17" s="302"/>
      <c r="F17" s="302"/>
      <c r="I17" s="128" t="s">
        <v>142</v>
      </c>
      <c r="J17" s="128"/>
      <c r="K17" s="128"/>
      <c r="L17" s="128"/>
      <c r="M17" s="85"/>
    </row>
    <row r="18" spans="2:13" ht="15.75">
      <c r="B18" s="361" t="s">
        <v>510</v>
      </c>
      <c r="C18" s="302"/>
      <c r="D18" s="3"/>
      <c r="J18" s="127" t="s">
        <v>143</v>
      </c>
    </row>
    <row r="19" spans="2:13" ht="15.75">
      <c r="C19" s="216" t="s">
        <v>61</v>
      </c>
      <c r="D19" s="3"/>
    </row>
  </sheetData>
  <mergeCells count="7">
    <mergeCell ref="H1:N2"/>
    <mergeCell ref="A15:E1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36"/>
  <sheetViews>
    <sheetView workbookViewId="0">
      <pane ySplit="2" topLeftCell="A3" activePane="bottomLeft" state="frozen"/>
      <selection pane="bottomLeft" activeCell="F29" sqref="F29:G29"/>
    </sheetView>
  </sheetViews>
  <sheetFormatPr defaultRowHeight="11.25"/>
  <cols>
    <col min="1" max="1" width="11.5703125" style="8" bestFit="1" customWidth="1"/>
    <col min="2" max="2" width="71.140625" style="90" bestFit="1" customWidth="1"/>
    <col min="3" max="3" width="7.28515625" style="8" bestFit="1" customWidth="1"/>
    <col min="4" max="4" width="15" style="8" bestFit="1" customWidth="1"/>
    <col min="5" max="7" width="4.140625" style="8" bestFit="1" customWidth="1"/>
    <col min="8" max="8" width="7.28515625" style="8" bestFit="1" customWidth="1"/>
    <col min="9" max="9" width="16.140625" style="8" bestFit="1" customWidth="1"/>
    <col min="10" max="10" width="11.140625" style="8" bestFit="1" customWidth="1"/>
    <col min="11" max="14" width="4.140625" style="8" bestFit="1" customWidth="1"/>
    <col min="15" max="15" width="6.85546875" style="8" bestFit="1" customWidth="1"/>
    <col min="16" max="16" width="16.42578125" style="8" customWidth="1"/>
    <col min="17" max="17" width="7.140625" style="81" customWidth="1"/>
    <col min="18" max="20" width="6.7109375" style="81" customWidth="1"/>
    <col min="21" max="21" width="30.5703125" style="81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615" t="s">
        <v>1</v>
      </c>
      <c r="B1" s="617" t="s">
        <v>0</v>
      </c>
      <c r="C1" s="644" t="s">
        <v>11</v>
      </c>
      <c r="D1" s="644"/>
      <c r="E1" s="644"/>
      <c r="F1" s="644"/>
      <c r="G1" s="644"/>
      <c r="H1" s="645" t="s">
        <v>12</v>
      </c>
      <c r="I1" s="645"/>
      <c r="J1" s="645"/>
      <c r="K1" s="645"/>
      <c r="L1" s="645"/>
      <c r="M1" s="645"/>
      <c r="N1" s="645"/>
      <c r="O1" s="648" t="s">
        <v>85</v>
      </c>
      <c r="P1" s="646" t="s">
        <v>224</v>
      </c>
      <c r="Q1" s="606" t="s">
        <v>29</v>
      </c>
      <c r="R1" s="607"/>
      <c r="S1" s="607"/>
      <c r="T1" s="607"/>
      <c r="U1" s="608"/>
    </row>
    <row r="2" spans="1:21" ht="24" customHeight="1" thickBot="1">
      <c r="A2" s="616"/>
      <c r="B2" s="618"/>
      <c r="C2" s="7" t="s">
        <v>47</v>
      </c>
      <c r="D2" s="355" t="s">
        <v>48</v>
      </c>
      <c r="E2" s="355" t="s">
        <v>49</v>
      </c>
      <c r="F2" s="355" t="s">
        <v>50</v>
      </c>
      <c r="G2" s="39" t="s">
        <v>51</v>
      </c>
      <c r="H2" s="355" t="s">
        <v>47</v>
      </c>
      <c r="I2" s="355" t="s">
        <v>48</v>
      </c>
      <c r="J2" s="355" t="s">
        <v>49</v>
      </c>
      <c r="K2" s="355" t="s">
        <v>50</v>
      </c>
      <c r="L2" s="355" t="s">
        <v>51</v>
      </c>
      <c r="M2" s="355" t="s">
        <v>52</v>
      </c>
      <c r="N2" s="40" t="s">
        <v>53</v>
      </c>
      <c r="O2" s="649"/>
      <c r="P2" s="647"/>
      <c r="Q2" s="609"/>
      <c r="R2" s="610"/>
      <c r="S2" s="610"/>
      <c r="T2" s="610"/>
      <c r="U2" s="611"/>
    </row>
    <row r="3" spans="1:21" s="263" customFormat="1" ht="15">
      <c r="A3" s="403" t="str">
        <f>'1-συμβολαια'!A3</f>
        <v>3ο</v>
      </c>
      <c r="B3" s="326" t="str">
        <f>'1-συμβολαια'!C3</f>
        <v>γονική ΨΙΛΗΣ ΚΥΡΙΟΤΗΤΑΣ των 1' -2'</v>
      </c>
      <c r="C3" s="339">
        <v>1</v>
      </c>
      <c r="D3" s="260" t="s">
        <v>596</v>
      </c>
      <c r="E3" s="260"/>
      <c r="F3" s="260"/>
      <c r="G3" s="260"/>
      <c r="H3" s="332"/>
      <c r="I3" s="260" t="s">
        <v>572</v>
      </c>
      <c r="J3" s="264"/>
      <c r="K3" s="264"/>
      <c r="L3" s="264"/>
      <c r="M3" s="264"/>
      <c r="N3" s="264"/>
      <c r="O3" s="332"/>
      <c r="P3" s="330">
        <f>O3*('2-δικαιώμ'!N3+'3-φύλλα2α'!F3)</f>
        <v>0</v>
      </c>
      <c r="Q3" s="334"/>
      <c r="R3" s="334"/>
      <c r="S3" s="334"/>
      <c r="T3" s="334"/>
      <c r="U3" s="335"/>
    </row>
    <row r="4" spans="1:21" s="263" customFormat="1" ht="15">
      <c r="A4" s="403">
        <f>'1-συμβολαια'!A4</f>
        <v>0</v>
      </c>
      <c r="B4" s="326" t="str">
        <f>'1-συμβολαια'!C4</f>
        <v>γονική του 3'</v>
      </c>
      <c r="C4" s="339"/>
      <c r="D4" s="260" t="s">
        <v>596</v>
      </c>
      <c r="E4" s="260"/>
      <c r="F4" s="260"/>
      <c r="G4" s="260"/>
      <c r="H4" s="332"/>
      <c r="I4" s="260" t="s">
        <v>572</v>
      </c>
      <c r="J4" s="264"/>
      <c r="K4" s="264"/>
      <c r="L4" s="264"/>
      <c r="M4" s="264"/>
      <c r="N4" s="264"/>
      <c r="O4" s="332"/>
      <c r="P4" s="330">
        <f>O4*('2-δικαιώμ'!N4+'3-φύλλα2α'!F4)</f>
        <v>0</v>
      </c>
      <c r="Q4" s="334"/>
      <c r="R4" s="334"/>
      <c r="S4" s="334"/>
      <c r="T4" s="334"/>
      <c r="U4" s="335"/>
    </row>
    <row r="5" spans="1:21" s="263" customFormat="1" ht="15">
      <c r="A5" s="403">
        <f>'1-συμβολαια'!A5</f>
        <v>0</v>
      </c>
      <c r="B5" s="326" t="str">
        <f>'1-συμβολαια'!C5</f>
        <v>ΧΡΗΣΙΚΤΗΣΙΑ οικοπέδου  3' = 1949 πατρός ΔΩΡΕΑ άτυπη</v>
      </c>
      <c r="C5" s="339"/>
      <c r="D5" s="260" t="s">
        <v>573</v>
      </c>
      <c r="E5" s="260"/>
      <c r="F5" s="260"/>
      <c r="G5" s="260"/>
      <c r="H5" s="332"/>
      <c r="I5" s="260" t="s">
        <v>596</v>
      </c>
      <c r="J5" s="264"/>
      <c r="K5" s="264"/>
      <c r="L5" s="264"/>
      <c r="M5" s="264"/>
      <c r="N5" s="264"/>
      <c r="O5" s="332"/>
      <c r="P5" s="330">
        <f>O5*('2-δικαιώμ'!N5+'3-φύλλα2α'!F5)</f>
        <v>0</v>
      </c>
      <c r="Q5" s="334"/>
      <c r="R5" s="334"/>
      <c r="S5" s="334"/>
      <c r="T5" s="334"/>
      <c r="U5" s="335"/>
    </row>
    <row r="6" spans="1:21" s="263" customFormat="1" ht="15.75" thickBot="1">
      <c r="A6" s="406">
        <f>'1-συμβολαια'!A6</f>
        <v>0</v>
      </c>
      <c r="B6" s="411" t="str">
        <f>'1-συμβολαια'!C6</f>
        <v>ΧΡΗΣΙΚΤΗΣΙΑ αγροτεμαχίων 1'-2' = 1963 αγοραπωλησίας ΒΑΣΕΙ προσυμφώνου ΜΗ εκτελεσθέντος</v>
      </c>
      <c r="C6" s="446"/>
      <c r="D6" s="447" t="s">
        <v>597</v>
      </c>
      <c r="E6" s="447"/>
      <c r="F6" s="447"/>
      <c r="G6" s="447"/>
      <c r="H6" s="448"/>
      <c r="I6" s="447" t="s">
        <v>596</v>
      </c>
      <c r="J6" s="449"/>
      <c r="K6" s="449"/>
      <c r="L6" s="449"/>
      <c r="M6" s="449"/>
      <c r="N6" s="449"/>
      <c r="O6" s="448"/>
      <c r="P6" s="450">
        <f>O6*('2-δικαιώμ'!N6+'3-φύλλα2α'!F6)</f>
        <v>0</v>
      </c>
      <c r="Q6" s="451"/>
      <c r="R6" s="451"/>
      <c r="S6" s="451"/>
      <c r="T6" s="451"/>
      <c r="U6" s="452"/>
    </row>
    <row r="7" spans="1:21" s="263" customFormat="1" ht="15">
      <c r="A7" s="431" t="str">
        <f>'1-συμβολαια'!A7</f>
        <v>4ο</v>
      </c>
      <c r="B7" s="410" t="str">
        <f>'1-συμβολαια'!C7</f>
        <v>γονική ΨΙΛΗΣ ΚΥΡΙΟΤΗΤΑΣ αγροτεμαχίου Πρίνος -'';;;???'' 3.106,50μ2</v>
      </c>
      <c r="C7" s="441"/>
      <c r="D7" s="3" t="s">
        <v>576</v>
      </c>
      <c r="E7" s="426"/>
      <c r="F7" s="426"/>
      <c r="G7" s="426"/>
      <c r="H7" s="442"/>
      <c r="I7" s="426" t="s">
        <v>575</v>
      </c>
      <c r="J7" s="3"/>
      <c r="K7" s="3"/>
      <c r="L7" s="442"/>
      <c r="M7" s="413"/>
      <c r="N7" s="413"/>
      <c r="O7" s="442"/>
      <c r="P7" s="443">
        <f>O7*('2-δικαιώμ'!N7+'3-φύλλα2α'!F7)</f>
        <v>0</v>
      </c>
      <c r="Q7" s="444"/>
      <c r="R7" s="444"/>
      <c r="S7" s="444"/>
      <c r="T7" s="444"/>
      <c r="U7" s="445"/>
    </row>
    <row r="8" spans="1:21" s="263" customFormat="1" ht="15.75" thickBot="1">
      <c r="A8" s="433">
        <f>'1-συμβολαια'!A8</f>
        <v>0</v>
      </c>
      <c r="B8" s="411" t="str">
        <f>'1-συμβολαια'!C8</f>
        <v>ΧΡΗΣΙΚΤΗΣΙΑ αγροτεμαχίου = 196? πατρός ΔΩΡΕΑ άτυπη</v>
      </c>
      <c r="C8" s="446"/>
      <c r="D8" s="447" t="s">
        <v>577</v>
      </c>
      <c r="E8" s="447"/>
      <c r="F8" s="447"/>
      <c r="G8" s="447"/>
      <c r="H8" s="448"/>
      <c r="I8" s="254" t="s">
        <v>576</v>
      </c>
      <c r="J8" s="449"/>
      <c r="K8" s="449"/>
      <c r="L8" s="449"/>
      <c r="M8" s="449"/>
      <c r="N8" s="449"/>
      <c r="O8" s="448"/>
      <c r="P8" s="450">
        <f>O8*('2-δικαιώμ'!N8+'3-φύλλα2α'!F8)</f>
        <v>0</v>
      </c>
      <c r="Q8" s="451"/>
      <c r="R8" s="451"/>
      <c r="S8" s="451"/>
      <c r="T8" s="451"/>
      <c r="U8" s="452"/>
    </row>
    <row r="9" spans="1:21" s="263" customFormat="1" ht="15">
      <c r="A9" s="456" t="str">
        <f>'1-συμβολαια'!A9</f>
        <v>5ο</v>
      </c>
      <c r="B9" s="410" t="str">
        <f>'1-συμβολαια'!C9</f>
        <v>*γονική ΨΙΛΗΣ ΚΥΡΙΟΤΗΤΑΣ</v>
      </c>
      <c r="C9" s="441"/>
      <c r="D9" s="260" t="s">
        <v>596</v>
      </c>
      <c r="E9" s="322"/>
      <c r="F9" s="322"/>
      <c r="G9" s="322"/>
      <c r="H9" s="442"/>
      <c r="I9" s="426" t="s">
        <v>575</v>
      </c>
      <c r="J9" s="322"/>
      <c r="K9" s="413"/>
      <c r="L9" s="413"/>
      <c r="M9" s="413"/>
      <c r="N9" s="413"/>
      <c r="O9" s="442"/>
      <c r="P9" s="443">
        <f>O9*('2-δικαιώμ'!N9+'3-φύλλα2α'!F9)</f>
        <v>0</v>
      </c>
      <c r="Q9" s="444"/>
      <c r="R9" s="444"/>
      <c r="S9" s="444"/>
      <c r="T9" s="444"/>
      <c r="U9" s="445"/>
    </row>
    <row r="10" spans="1:21" s="263" customFormat="1" ht="15">
      <c r="A10" s="403">
        <f>'1-συμβολαια'!A10</f>
        <v>0</v>
      </c>
      <c r="B10" s="326" t="str">
        <f>'1-συμβολαια'!C10</f>
        <v>ΧΡΗΣΙΚΤΗΣΙΑ αγροτεμαχίου 1'  = 1979 ΑΝΑΔΑΣΜΟΣ</v>
      </c>
      <c r="C10" s="339"/>
      <c r="D10" s="260"/>
      <c r="E10" s="260"/>
      <c r="F10" s="260"/>
      <c r="G10" s="260"/>
      <c r="H10" s="332"/>
      <c r="I10" s="260" t="s">
        <v>596</v>
      </c>
      <c r="J10" s="264"/>
      <c r="K10" s="264"/>
      <c r="L10" s="264"/>
      <c r="M10" s="264"/>
      <c r="N10" s="264"/>
      <c r="O10" s="332"/>
      <c r="P10" s="330">
        <f>O10*('2-δικαιώμ'!N10+'3-φύλλα2α'!F10)</f>
        <v>0</v>
      </c>
      <c r="Q10" s="334"/>
      <c r="R10" s="334"/>
      <c r="S10" s="334"/>
      <c r="T10" s="334"/>
      <c r="U10" s="335"/>
    </row>
    <row r="11" spans="1:21" s="263" customFormat="1" ht="15.75" thickBot="1">
      <c r="A11" s="406">
        <f>'1-συμβολαια'!A11</f>
        <v>0</v>
      </c>
      <c r="B11" s="411" t="str">
        <f>'1-συμβολαια'!C11</f>
        <v>ΧΡΗΣΙΚΤΗΣΙΑ αγροτεμαχίων 3' -4' = 1957 ;;;??? ΑΓΟΡΑΠΩΛΗΣΙΑ άτυπη</v>
      </c>
      <c r="C11" s="446"/>
      <c r="D11" s="447"/>
      <c r="E11" s="447"/>
      <c r="F11" s="447"/>
      <c r="G11" s="447"/>
      <c r="H11" s="448"/>
      <c r="I11" s="447" t="s">
        <v>596</v>
      </c>
      <c r="J11" s="449"/>
      <c r="K11" s="449"/>
      <c r="L11" s="449"/>
      <c r="M11" s="449"/>
      <c r="N11" s="449"/>
      <c r="O11" s="448"/>
      <c r="P11" s="450">
        <f>O11*('2-δικαιώμ'!N11+'3-φύλλα2α'!F11)</f>
        <v>0</v>
      </c>
      <c r="Q11" s="451"/>
      <c r="R11" s="451"/>
      <c r="S11" s="451"/>
      <c r="T11" s="451"/>
      <c r="U11" s="452"/>
    </row>
    <row r="12" spans="1:21" s="263" customFormat="1" ht="15">
      <c r="A12" s="431" t="str">
        <f>'1-συμβολαια'!A12</f>
        <v>6ο</v>
      </c>
      <c r="B12" s="410" t="str">
        <f>'1-συμβολαια'!C12</f>
        <v>*δωρεά ΑΙΤΙΑ θανάτου</v>
      </c>
      <c r="C12" s="441">
        <v>1</v>
      </c>
      <c r="D12" s="260" t="s">
        <v>596</v>
      </c>
      <c r="E12" s="3"/>
      <c r="F12" s="322"/>
      <c r="G12" s="322"/>
      <c r="H12" s="442">
        <v>2</v>
      </c>
      <c r="I12" s="426" t="s">
        <v>576</v>
      </c>
      <c r="J12" s="426" t="s">
        <v>575</v>
      </c>
      <c r="K12" s="413"/>
      <c r="L12" s="413"/>
      <c r="M12" s="413"/>
      <c r="N12" s="413"/>
      <c r="O12" s="442">
        <v>1</v>
      </c>
      <c r="P12" s="443">
        <f>O12*('2-δικαιώμ'!N12+'3-φύλλα2α'!F12)</f>
        <v>11.15</v>
      </c>
      <c r="Q12" s="444"/>
      <c r="R12" s="444"/>
      <c r="S12" s="444"/>
      <c r="T12" s="444"/>
      <c r="U12" s="445"/>
    </row>
    <row r="13" spans="1:21" s="263" customFormat="1" ht="15">
      <c r="A13" s="432">
        <f>'1-συμβολαια'!A13</f>
        <v>0</v>
      </c>
      <c r="B13" s="326" t="str">
        <f>'1-συμβολαια'!C13</f>
        <v>ΧΡΗΣΙΚΤΗΣΙΑ αγροτεμαχίου [νυν οικόπεδο ΜΕ οικοδομή] ] = 1970 ΑΝΑΔΑΣΜΟΣ</v>
      </c>
      <c r="C13" s="339"/>
      <c r="D13" s="260"/>
      <c r="E13" s="260"/>
      <c r="F13" s="260"/>
      <c r="G13" s="260"/>
      <c r="H13" s="332"/>
      <c r="I13" s="260" t="s">
        <v>596</v>
      </c>
      <c r="J13" s="264"/>
      <c r="K13" s="264"/>
      <c r="L13" s="264"/>
      <c r="M13" s="264"/>
      <c r="N13" s="264"/>
      <c r="O13" s="332"/>
      <c r="P13" s="330">
        <f>O13*('2-δικαιώμ'!N13+'3-φύλλα2α'!F13)</f>
        <v>0</v>
      </c>
      <c r="Q13" s="334"/>
      <c r="R13" s="334"/>
      <c r="S13" s="334"/>
      <c r="T13" s="334"/>
      <c r="U13" s="335"/>
    </row>
    <row r="14" spans="1:21" s="263" customFormat="1" ht="15.75" thickBot="1">
      <c r="A14" s="433">
        <f>'1-συμβολαια'!A14</f>
        <v>0</v>
      </c>
      <c r="B14" s="411" t="str">
        <f>'1-συμβολαια'!C14</f>
        <v>*γονικής 1262  ΕΠΙΚΑΡΠΙΑ …  ΔΩΡΕΑ αιτία θανάτου</v>
      </c>
      <c r="C14" s="446"/>
      <c r="D14" s="447" t="s">
        <v>596</v>
      </c>
      <c r="E14" s="447"/>
      <c r="F14" s="447"/>
      <c r="G14" s="447"/>
      <c r="H14" s="448"/>
      <c r="I14" s="254" t="s">
        <v>575</v>
      </c>
      <c r="J14" s="449"/>
      <c r="K14" s="449"/>
      <c r="L14" s="449"/>
      <c r="M14" s="449"/>
      <c r="N14" s="449"/>
      <c r="O14" s="448"/>
      <c r="P14" s="450">
        <f>O14*('2-δικαιώμ'!N14+'3-φύλλα2α'!F14)</f>
        <v>0</v>
      </c>
      <c r="Q14" s="451"/>
      <c r="R14" s="451"/>
      <c r="S14" s="451"/>
      <c r="T14" s="451"/>
      <c r="U14" s="452"/>
    </row>
    <row r="15" spans="1:21" ht="15.75">
      <c r="A15" s="631" t="s">
        <v>47</v>
      </c>
      <c r="B15" s="632"/>
      <c r="C15" s="632"/>
      <c r="D15" s="632"/>
      <c r="E15" s="632"/>
      <c r="F15" s="632"/>
      <c r="G15" s="632"/>
      <c r="H15" s="632"/>
      <c r="I15" s="632"/>
      <c r="J15" s="632"/>
      <c r="K15" s="632"/>
      <c r="L15" s="632"/>
      <c r="M15" s="632"/>
      <c r="N15" s="632"/>
      <c r="O15" s="632"/>
      <c r="P15" s="475">
        <f>SUM(P3:P14)</f>
        <v>11.15</v>
      </c>
    </row>
    <row r="17" spans="2:25" ht="15.75">
      <c r="Q17" s="145" t="s">
        <v>144</v>
      </c>
      <c r="R17" s="118"/>
      <c r="S17" s="118"/>
      <c r="T17" s="118"/>
      <c r="U17" s="118"/>
      <c r="V17" s="118"/>
      <c r="W17" s="118"/>
      <c r="X17" s="118"/>
      <c r="Y17" s="110"/>
    </row>
    <row r="18" spans="2:25" ht="15.75">
      <c r="D18" s="3"/>
      <c r="E18" s="3"/>
      <c r="F18" s="3"/>
      <c r="G18" s="3"/>
      <c r="H18" s="3"/>
      <c r="I18" s="3"/>
      <c r="J18" s="3"/>
      <c r="K18" s="3"/>
      <c r="L18" s="3"/>
      <c r="M18" s="3"/>
      <c r="R18" s="128" t="s">
        <v>145</v>
      </c>
      <c r="S18" s="128"/>
      <c r="T18" s="128"/>
      <c r="U18" s="128"/>
      <c r="V18" s="128"/>
      <c r="W18" s="128"/>
      <c r="X18" s="128"/>
    </row>
    <row r="19" spans="2:25" ht="15.75">
      <c r="G19" s="3"/>
      <c r="S19" s="145" t="s">
        <v>146</v>
      </c>
    </row>
    <row r="23" spans="2:25">
      <c r="B23" s="3"/>
    </row>
    <row r="24" spans="2:25">
      <c r="B24" s="3"/>
    </row>
    <row r="25" spans="2:25">
      <c r="B25" s="3"/>
    </row>
    <row r="26" spans="2:25">
      <c r="B26" s="3"/>
    </row>
    <row r="27" spans="2:25">
      <c r="B27" s="3"/>
    </row>
    <row r="28" spans="2:25">
      <c r="B28" s="3"/>
    </row>
    <row r="29" spans="2:25">
      <c r="B29" s="3"/>
    </row>
    <row r="30" spans="2:25">
      <c r="B30" s="3"/>
    </row>
    <row r="31" spans="2:25">
      <c r="B31" s="3"/>
    </row>
    <row r="32" spans="2:25">
      <c r="B32" s="3"/>
    </row>
    <row r="33" spans="2:2">
      <c r="B33" s="3"/>
    </row>
    <row r="34" spans="2:2">
      <c r="B34" s="3"/>
    </row>
    <row r="35" spans="2:2">
      <c r="B35" s="3"/>
    </row>
    <row r="36" spans="2:2">
      <c r="B36" s="395"/>
    </row>
  </sheetData>
  <mergeCells count="8">
    <mergeCell ref="Q1:U2"/>
    <mergeCell ref="A15:O1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52"/>
  <sheetViews>
    <sheetView workbookViewId="0">
      <pane ySplit="2" topLeftCell="A3" activePane="bottomLeft" state="frozen"/>
      <selection pane="bottomLeft" activeCell="B21" sqref="B21:C42"/>
    </sheetView>
  </sheetViews>
  <sheetFormatPr defaultRowHeight="11.25"/>
  <cols>
    <col min="1" max="1" width="7.28515625" style="8" bestFit="1" customWidth="1"/>
    <col min="2" max="2" width="71.7109375" style="90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28515625" style="2" customWidth="1"/>
    <col min="9" max="9" width="8.140625" style="2" customWidth="1"/>
    <col min="10" max="10" width="8.5703125" style="2" customWidth="1"/>
    <col min="11" max="11" width="7.85546875" style="2" customWidth="1"/>
    <col min="12" max="12" width="6.85546875" style="2" customWidth="1"/>
    <col min="13" max="13" width="8.8554687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140625" style="2" customWidth="1"/>
    <col min="18" max="18" width="8.140625" style="81" customWidth="1"/>
    <col min="19" max="19" width="7.28515625" style="81" customWidth="1"/>
    <col min="20" max="20" width="9" style="81" customWidth="1"/>
    <col min="21" max="22" width="7.28515625" style="81" customWidth="1"/>
    <col min="23" max="23" width="7.140625" style="81" customWidth="1"/>
    <col min="24" max="24" width="4.85546875" style="81" customWidth="1"/>
    <col min="25" max="25" width="5.85546875" style="81" customWidth="1"/>
    <col min="26" max="26" width="5" style="81" customWidth="1"/>
    <col min="27" max="27" width="6.7109375" style="81" customWidth="1"/>
    <col min="28" max="28" width="5.5703125" style="81" customWidth="1"/>
    <col min="29" max="29" width="6.28515625" style="81" customWidth="1"/>
    <col min="30" max="30" width="7.42578125" style="81" customWidth="1"/>
    <col min="31" max="31" width="7.7109375" style="81" customWidth="1"/>
    <col min="32" max="33" width="6.28515625" style="81" customWidth="1"/>
    <col min="34" max="34" width="7.5703125" style="81" customWidth="1"/>
    <col min="35" max="35" width="7.28515625" style="81" customWidth="1"/>
    <col min="36" max="38" width="6.28515625" style="81" customWidth="1"/>
    <col min="39" max="39" width="7.7109375" style="81" customWidth="1"/>
    <col min="40" max="40" width="11.7109375" style="81" customWidth="1"/>
    <col min="41" max="41" width="22.7109375" style="81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83" t="s">
        <v>1</v>
      </c>
      <c r="B1" s="652" t="s">
        <v>0</v>
      </c>
      <c r="C1" s="589" t="s">
        <v>7</v>
      </c>
      <c r="D1" s="654" t="s">
        <v>3</v>
      </c>
      <c r="E1" s="655"/>
      <c r="F1" s="656" t="s">
        <v>471</v>
      </c>
      <c r="G1" s="657"/>
      <c r="H1" s="657"/>
      <c r="I1" s="657"/>
      <c r="J1" s="657"/>
      <c r="K1" s="657"/>
      <c r="L1" s="658"/>
      <c r="M1" s="659" t="s">
        <v>396</v>
      </c>
      <c r="N1" s="660"/>
      <c r="O1" s="661" t="s">
        <v>249</v>
      </c>
      <c r="P1" s="662"/>
      <c r="Q1" s="663" t="s">
        <v>395</v>
      </c>
      <c r="R1" s="651" t="s">
        <v>169</v>
      </c>
      <c r="S1" s="651"/>
      <c r="T1" s="651"/>
      <c r="U1" s="651"/>
      <c r="V1" s="651"/>
      <c r="W1" s="651"/>
      <c r="X1" s="651"/>
      <c r="Y1" s="651"/>
      <c r="Z1" s="651"/>
      <c r="AA1" s="651"/>
      <c r="AB1" s="651"/>
      <c r="AC1" s="651"/>
      <c r="AD1" s="651"/>
      <c r="AE1" s="651"/>
      <c r="AF1" s="651"/>
      <c r="AG1" s="651"/>
      <c r="AH1" s="651"/>
      <c r="AI1" s="651"/>
      <c r="AJ1" s="651"/>
      <c r="AK1" s="651"/>
      <c r="AL1" s="651"/>
      <c r="AM1" s="651"/>
      <c r="AN1" s="651"/>
      <c r="AO1" s="651"/>
    </row>
    <row r="2" spans="1:41" ht="23.25" thickBot="1">
      <c r="A2" s="584"/>
      <c r="B2" s="653"/>
      <c r="C2" s="590"/>
      <c r="D2" s="150" t="s">
        <v>4</v>
      </c>
      <c r="E2" s="136" t="s">
        <v>9</v>
      </c>
      <c r="F2" s="218" t="s">
        <v>4</v>
      </c>
      <c r="G2" s="151" t="s">
        <v>9</v>
      </c>
      <c r="H2" s="134" t="s">
        <v>47</v>
      </c>
      <c r="I2" s="217" t="s">
        <v>9</v>
      </c>
      <c r="J2" s="197" t="s">
        <v>355</v>
      </c>
      <c r="K2" s="197" t="s">
        <v>378</v>
      </c>
      <c r="L2" s="199" t="s">
        <v>357</v>
      </c>
      <c r="M2" s="217" t="s">
        <v>23</v>
      </c>
      <c r="N2" s="219" t="s">
        <v>86</v>
      </c>
      <c r="O2" s="217" t="s">
        <v>23</v>
      </c>
      <c r="P2" s="213" t="s">
        <v>9</v>
      </c>
      <c r="Q2" s="664"/>
      <c r="R2" s="153" t="s">
        <v>128</v>
      </c>
      <c r="S2" s="153" t="s">
        <v>167</v>
      </c>
      <c r="T2" s="153" t="s">
        <v>129</v>
      </c>
      <c r="U2" s="153" t="s">
        <v>252</v>
      </c>
      <c r="V2" s="153" t="s">
        <v>130</v>
      </c>
      <c r="W2" s="153" t="s">
        <v>253</v>
      </c>
      <c r="X2" s="153" t="s">
        <v>147</v>
      </c>
      <c r="Y2" s="153" t="s">
        <v>168</v>
      </c>
      <c r="Z2" s="153" t="s">
        <v>148</v>
      </c>
      <c r="AA2" s="153" t="s">
        <v>254</v>
      </c>
      <c r="AB2" s="153" t="s">
        <v>149</v>
      </c>
      <c r="AC2" s="153" t="s">
        <v>255</v>
      </c>
      <c r="AD2" s="153" t="s">
        <v>150</v>
      </c>
      <c r="AE2" s="153" t="s">
        <v>269</v>
      </c>
      <c r="AF2" s="153" t="s">
        <v>270</v>
      </c>
      <c r="AG2" s="257" t="s">
        <v>271</v>
      </c>
      <c r="AH2" s="153" t="s">
        <v>272</v>
      </c>
      <c r="AI2" s="153" t="s">
        <v>273</v>
      </c>
      <c r="AJ2" s="153" t="s">
        <v>450</v>
      </c>
      <c r="AK2" s="153" t="s">
        <v>451</v>
      </c>
      <c r="AL2" s="153"/>
      <c r="AM2" s="241" t="s">
        <v>90</v>
      </c>
      <c r="AN2" s="239" t="s">
        <v>47</v>
      </c>
      <c r="AO2" s="240" t="s">
        <v>29</v>
      </c>
    </row>
    <row r="3" spans="1:41" s="5" customFormat="1">
      <c r="A3" s="409" t="str">
        <f>'1-συμβολαια'!A3</f>
        <v>3ο</v>
      </c>
      <c r="B3" s="326" t="str">
        <f>'1-συμβολαια'!C3</f>
        <v>γονική ΨΙΛΗΣ ΚΥΡΙΟΤΗΤΑΣ των 1' -2'</v>
      </c>
      <c r="C3" s="321">
        <f>'1-συμβολαια'!D3</f>
        <v>4093.2</v>
      </c>
      <c r="D3" s="336">
        <f>'3-φύλλα2α'!D3</f>
        <v>5</v>
      </c>
      <c r="E3" s="336">
        <f>'3-φύλλα2α'!E3</f>
        <v>6</v>
      </c>
      <c r="F3" s="264">
        <v>2</v>
      </c>
      <c r="G3" s="264">
        <v>2</v>
      </c>
      <c r="H3" s="316">
        <f t="shared" ref="H3:I10" si="0">F3*D3*3.23</f>
        <v>32.299999999999997</v>
      </c>
      <c r="I3" s="574">
        <f t="shared" si="0"/>
        <v>38.76</v>
      </c>
      <c r="J3" s="337">
        <f t="shared" ref="J3:J5" si="1">H3*5%</f>
        <v>1.615</v>
      </c>
      <c r="K3" s="337">
        <f t="shared" ref="K3:K5" si="2">H3*5%</f>
        <v>1.615</v>
      </c>
      <c r="L3" s="337">
        <f t="shared" ref="L3:L5" si="3">H3*1%</f>
        <v>0.32299999999999995</v>
      </c>
      <c r="M3" s="337">
        <f t="shared" ref="M3:M5" si="4">H3-O3</f>
        <v>28.746999999999996</v>
      </c>
      <c r="N3" s="337">
        <f t="shared" ref="N3:N5" si="5">I3-P3</f>
        <v>34.496400000000001</v>
      </c>
      <c r="O3" s="337">
        <f t="shared" ref="O3:O5" si="6">J3+K3+L3</f>
        <v>3.5529999999999999</v>
      </c>
      <c r="P3" s="337">
        <f t="shared" ref="P3:P5" si="7">I3*11%</f>
        <v>4.2635999999999994</v>
      </c>
      <c r="Q3" s="337">
        <f t="shared" ref="Q3:Q5" si="8">O3-P3</f>
        <v>-0.71059999999999945</v>
      </c>
      <c r="R3" s="384"/>
      <c r="S3" s="384"/>
      <c r="T3" s="384">
        <v>16.149999999999999</v>
      </c>
      <c r="U3" s="388">
        <v>1.98</v>
      </c>
      <c r="V3" s="384">
        <v>16.149999999999999</v>
      </c>
      <c r="W3" s="384">
        <v>1.47</v>
      </c>
      <c r="X3" s="384"/>
      <c r="Y3" s="384"/>
      <c r="Z3" s="384"/>
      <c r="AA3" s="384"/>
      <c r="AB3" s="384"/>
      <c r="AC3" s="384"/>
      <c r="AD3" s="384"/>
      <c r="AE3" s="384"/>
      <c r="AF3" s="384"/>
      <c r="AG3" s="476"/>
      <c r="AH3" s="386">
        <f>2*3.23</f>
        <v>6.46</v>
      </c>
      <c r="AI3" s="386">
        <v>1.98</v>
      </c>
      <c r="AJ3" s="386"/>
      <c r="AK3" s="386"/>
      <c r="AL3" s="386"/>
      <c r="AM3" s="387">
        <f t="shared" ref="AM3:AM5" si="9">U3+Y3+AA3+AI3+AK3</f>
        <v>3.96</v>
      </c>
      <c r="AN3" s="388">
        <f t="shared" ref="AN3:AN5" si="10">R3+S3+T3+V3+W3+X3+Z3+AB3+AC3+AD3+AE3+AF3+AG3+AH3+AJ3+AL3</f>
        <v>40.229999999999997</v>
      </c>
      <c r="AO3" s="262"/>
    </row>
    <row r="4" spans="1:41" s="5" customFormat="1">
      <c r="A4" s="409">
        <f>'1-συμβολαια'!A4</f>
        <v>0</v>
      </c>
      <c r="B4" s="326" t="str">
        <f>'1-συμβολαια'!C4</f>
        <v>γονική του 3'</v>
      </c>
      <c r="C4" s="321">
        <f>'1-συμβολαια'!D4</f>
        <v>7465</v>
      </c>
      <c r="D4" s="336">
        <f>'3-φύλλα2α'!D4</f>
        <v>5</v>
      </c>
      <c r="E4" s="336">
        <f>'3-φύλλα2α'!E4</f>
        <v>0</v>
      </c>
      <c r="F4" s="264"/>
      <c r="G4" s="264"/>
      <c r="H4" s="316">
        <f t="shared" ref="H4" si="11">F4*D4*3.23</f>
        <v>0</v>
      </c>
      <c r="I4" s="316">
        <f t="shared" si="0"/>
        <v>0</v>
      </c>
      <c r="J4" s="337">
        <f t="shared" si="1"/>
        <v>0</v>
      </c>
      <c r="K4" s="337">
        <f t="shared" si="2"/>
        <v>0</v>
      </c>
      <c r="L4" s="337">
        <f t="shared" si="3"/>
        <v>0</v>
      </c>
      <c r="M4" s="337">
        <f t="shared" si="4"/>
        <v>0</v>
      </c>
      <c r="N4" s="337">
        <f t="shared" si="5"/>
        <v>0</v>
      </c>
      <c r="O4" s="337">
        <f t="shared" si="6"/>
        <v>0</v>
      </c>
      <c r="P4" s="337">
        <f t="shared" si="7"/>
        <v>0</v>
      </c>
      <c r="Q4" s="337">
        <f t="shared" si="8"/>
        <v>0</v>
      </c>
      <c r="R4" s="384"/>
      <c r="S4" s="384"/>
      <c r="T4" s="384"/>
      <c r="U4" s="385"/>
      <c r="V4" s="384"/>
      <c r="W4" s="384"/>
      <c r="X4" s="384"/>
      <c r="Y4" s="384"/>
      <c r="Z4" s="384"/>
      <c r="AA4" s="384"/>
      <c r="AB4" s="384"/>
      <c r="AC4" s="384"/>
      <c r="AD4" s="384"/>
      <c r="AE4" s="384"/>
      <c r="AF4" s="384"/>
      <c r="AG4" s="476"/>
      <c r="AH4" s="386"/>
      <c r="AI4" s="386"/>
      <c r="AJ4" s="386"/>
      <c r="AK4" s="386"/>
      <c r="AL4" s="386"/>
      <c r="AM4" s="387">
        <f t="shared" si="9"/>
        <v>0</v>
      </c>
      <c r="AN4" s="388">
        <f t="shared" si="10"/>
        <v>0</v>
      </c>
      <c r="AO4" s="262"/>
    </row>
    <row r="5" spans="1:41" s="5" customFormat="1">
      <c r="A5" s="409">
        <f>'1-συμβολαια'!A5</f>
        <v>0</v>
      </c>
      <c r="B5" s="326" t="str">
        <f>'1-συμβολαια'!C5</f>
        <v>ΧΡΗΣΙΚΤΗΣΙΑ οικοπέδου  3' = 1949 πατρός ΔΩΡΕΑ άτυπη</v>
      </c>
      <c r="C5" s="321">
        <f>'1-συμβολαια'!D5</f>
        <v>5555.55</v>
      </c>
      <c r="D5" s="336">
        <f>'3-φύλλα2α'!D5</f>
        <v>5</v>
      </c>
      <c r="E5" s="336">
        <f>'3-φύλλα2α'!E5</f>
        <v>0</v>
      </c>
      <c r="F5" s="264"/>
      <c r="G5" s="264"/>
      <c r="H5" s="316">
        <f t="shared" ref="H5" si="12">F5*D5*3.23</f>
        <v>0</v>
      </c>
      <c r="I5" s="316">
        <f t="shared" si="0"/>
        <v>0</v>
      </c>
      <c r="J5" s="337">
        <f t="shared" si="1"/>
        <v>0</v>
      </c>
      <c r="K5" s="337">
        <f t="shared" si="2"/>
        <v>0</v>
      </c>
      <c r="L5" s="337">
        <f t="shared" si="3"/>
        <v>0</v>
      </c>
      <c r="M5" s="337">
        <f t="shared" si="4"/>
        <v>0</v>
      </c>
      <c r="N5" s="337">
        <f t="shared" si="5"/>
        <v>0</v>
      </c>
      <c r="O5" s="337">
        <f t="shared" si="6"/>
        <v>0</v>
      </c>
      <c r="P5" s="337">
        <f t="shared" si="7"/>
        <v>0</v>
      </c>
      <c r="Q5" s="337">
        <f t="shared" si="8"/>
        <v>0</v>
      </c>
      <c r="R5" s="384"/>
      <c r="S5" s="384"/>
      <c r="T5" s="384"/>
      <c r="U5" s="385"/>
      <c r="V5" s="384"/>
      <c r="W5" s="384"/>
      <c r="X5" s="384"/>
      <c r="Y5" s="384"/>
      <c r="Z5" s="384"/>
      <c r="AA5" s="384"/>
      <c r="AB5" s="384"/>
      <c r="AC5" s="384"/>
      <c r="AD5" s="384"/>
      <c r="AE5" s="384"/>
      <c r="AF5" s="384"/>
      <c r="AG5" s="476"/>
      <c r="AH5" s="386"/>
      <c r="AI5" s="386"/>
      <c r="AJ5" s="386"/>
      <c r="AK5" s="386"/>
      <c r="AL5" s="386"/>
      <c r="AM5" s="387">
        <f t="shared" si="9"/>
        <v>0</v>
      </c>
      <c r="AN5" s="388">
        <f t="shared" si="10"/>
        <v>0</v>
      </c>
      <c r="AO5" s="262"/>
    </row>
    <row r="6" spans="1:41" s="5" customFormat="1" ht="12" thickBot="1">
      <c r="A6" s="396">
        <f>'1-συμβολαια'!A6</f>
        <v>0</v>
      </c>
      <c r="B6" s="411" t="str">
        <f>'1-συμβολαια'!C6</f>
        <v>ΧΡΗΣΙΚΤΗΣΙΑ αγροτεμαχίων 1'-2' = 1963 αγοραπωλησίας ΒΑΣΕΙ προσυμφώνου ΜΗ εκτελεσθέντος</v>
      </c>
      <c r="C6" s="402">
        <f>'1-συμβολαια'!D6</f>
        <v>3333.33</v>
      </c>
      <c r="D6" s="459">
        <f>'3-φύλλα2α'!D6</f>
        <v>5</v>
      </c>
      <c r="E6" s="459">
        <f>'3-φύλλα2α'!E6</f>
        <v>0</v>
      </c>
      <c r="F6" s="449"/>
      <c r="G6" s="449"/>
      <c r="H6" s="424">
        <f t="shared" ref="H6:I13" si="13">F6*D6*3.23</f>
        <v>0</v>
      </c>
      <c r="I6" s="424">
        <f t="shared" si="0"/>
        <v>0</v>
      </c>
      <c r="J6" s="460">
        <f t="shared" ref="J6:J13" si="14">H6*5%</f>
        <v>0</v>
      </c>
      <c r="K6" s="460">
        <f t="shared" ref="K6:K13" si="15">H6*5%</f>
        <v>0</v>
      </c>
      <c r="L6" s="460">
        <f t="shared" ref="L6:L13" si="16">H6*1%</f>
        <v>0</v>
      </c>
      <c r="M6" s="460">
        <f t="shared" ref="M6:M13" si="17">H6-O6</f>
        <v>0</v>
      </c>
      <c r="N6" s="460">
        <f t="shared" ref="N6:N13" si="18">I6-P6</f>
        <v>0</v>
      </c>
      <c r="O6" s="460">
        <f t="shared" ref="O6:O13" si="19">J6+K6+L6</f>
        <v>0</v>
      </c>
      <c r="P6" s="460">
        <f t="shared" ref="P6:P13" si="20">I6*11%</f>
        <v>0</v>
      </c>
      <c r="Q6" s="424">
        <f t="shared" ref="Q6:Q13" si="21">O6-P6</f>
        <v>0</v>
      </c>
      <c r="R6" s="477"/>
      <c r="S6" s="477"/>
      <c r="T6" s="477"/>
      <c r="U6" s="478"/>
      <c r="V6" s="477"/>
      <c r="W6" s="477"/>
      <c r="X6" s="477"/>
      <c r="Y6" s="477"/>
      <c r="Z6" s="477"/>
      <c r="AA6" s="477"/>
      <c r="AB6" s="477"/>
      <c r="AC6" s="477"/>
      <c r="AD6" s="477"/>
      <c r="AE6" s="477"/>
      <c r="AF6" s="477"/>
      <c r="AG6" s="479"/>
      <c r="AH6" s="477"/>
      <c r="AI6" s="477"/>
      <c r="AJ6" s="477"/>
      <c r="AK6" s="477"/>
      <c r="AL6" s="477"/>
      <c r="AM6" s="480">
        <f t="shared" ref="AM6:AM13" si="22">U6+Y6+AA6+AI6+AK6</f>
        <v>0</v>
      </c>
      <c r="AN6" s="478">
        <f t="shared" ref="AN6:AN13" si="23">R6+S6+T6+V6+W6+X6+Z6+AB6+AC6+AD6+AE6+AF6+AG6+AH6+AJ6+AL6</f>
        <v>0</v>
      </c>
      <c r="AO6" s="481"/>
    </row>
    <row r="7" spans="1:41" s="5" customFormat="1">
      <c r="A7" s="435" t="str">
        <f>'1-συμβολαια'!A7</f>
        <v>4ο</v>
      </c>
      <c r="B7" s="410" t="str">
        <f>'1-συμβολαια'!C7</f>
        <v>γονική ΨΙΛΗΣ ΚΥΡΙΟΤΗΤΑΣ αγροτεμαχίου Πρίνος -'';;;???'' 3.106,50μ2</v>
      </c>
      <c r="C7" s="321">
        <f>'1-συμβολαια'!D7</f>
        <v>3061.77</v>
      </c>
      <c r="D7" s="418">
        <f>'3-φύλλα2α'!D7</f>
        <v>4</v>
      </c>
      <c r="E7" s="418">
        <f>'3-φύλλα2α'!E7</f>
        <v>5</v>
      </c>
      <c r="F7" s="413">
        <v>2</v>
      </c>
      <c r="G7" s="413">
        <v>2</v>
      </c>
      <c r="H7" s="317">
        <f t="shared" si="13"/>
        <v>25.84</v>
      </c>
      <c r="I7" s="575">
        <f t="shared" si="0"/>
        <v>32.299999999999997</v>
      </c>
      <c r="J7" s="458">
        <f t="shared" si="14"/>
        <v>1.292</v>
      </c>
      <c r="K7" s="458">
        <f t="shared" si="15"/>
        <v>1.292</v>
      </c>
      <c r="L7" s="458">
        <f t="shared" si="16"/>
        <v>0.25840000000000002</v>
      </c>
      <c r="M7" s="458">
        <f t="shared" si="17"/>
        <v>22.997599999999998</v>
      </c>
      <c r="N7" s="458">
        <f t="shared" si="18"/>
        <v>28.746999999999996</v>
      </c>
      <c r="O7" s="458">
        <f t="shared" si="19"/>
        <v>2.8424</v>
      </c>
      <c r="P7" s="458">
        <f t="shared" si="20"/>
        <v>3.5529999999999995</v>
      </c>
      <c r="Q7" s="458">
        <f t="shared" si="21"/>
        <v>-0.71059999999999945</v>
      </c>
      <c r="R7" s="386"/>
      <c r="S7" s="386"/>
      <c r="T7" s="386">
        <v>12.92</v>
      </c>
      <c r="U7" s="388">
        <v>1.98</v>
      </c>
      <c r="V7" s="386">
        <v>12.92</v>
      </c>
      <c r="W7" s="386">
        <v>1.47</v>
      </c>
      <c r="X7" s="386"/>
      <c r="Y7" s="386"/>
      <c r="Z7" s="386"/>
      <c r="AA7" s="386"/>
      <c r="AB7" s="386"/>
      <c r="AC7" s="386"/>
      <c r="AD7" s="386"/>
      <c r="AE7" s="386"/>
      <c r="AF7" s="386"/>
      <c r="AG7" s="476"/>
      <c r="AH7" s="386">
        <f>2*3.23</f>
        <v>6.46</v>
      </c>
      <c r="AI7" s="386">
        <v>1.98</v>
      </c>
      <c r="AJ7" s="386"/>
      <c r="AK7" s="386"/>
      <c r="AL7" s="386"/>
      <c r="AM7" s="387">
        <f t="shared" si="22"/>
        <v>3.96</v>
      </c>
      <c r="AN7" s="388">
        <f t="shared" si="23"/>
        <v>33.769999999999996</v>
      </c>
      <c r="AO7" s="482"/>
    </row>
    <row r="8" spans="1:41" s="5" customFormat="1" ht="12" thickBot="1">
      <c r="A8" s="437">
        <f>'1-συμβολαια'!A8</f>
        <v>0</v>
      </c>
      <c r="B8" s="411" t="str">
        <f>'1-συμβολαια'!C8</f>
        <v>ΧΡΗΣΙΚΤΗΣΙΑ αγροτεμαχίου = 196? πατρός ΔΩΡΕΑ άτυπη</v>
      </c>
      <c r="C8" s="402">
        <f>'1-συμβολαια'!D8</f>
        <v>1111</v>
      </c>
      <c r="D8" s="459">
        <f>'3-φύλλα2α'!D8</f>
        <v>4</v>
      </c>
      <c r="E8" s="459">
        <f>'3-φύλλα2α'!E8</f>
        <v>0</v>
      </c>
      <c r="F8" s="449"/>
      <c r="G8" s="449"/>
      <c r="H8" s="424">
        <f t="shared" si="13"/>
        <v>0</v>
      </c>
      <c r="I8" s="424">
        <f t="shared" si="0"/>
        <v>0</v>
      </c>
      <c r="J8" s="460">
        <f t="shared" si="14"/>
        <v>0</v>
      </c>
      <c r="K8" s="460">
        <f t="shared" si="15"/>
        <v>0</v>
      </c>
      <c r="L8" s="460">
        <f t="shared" si="16"/>
        <v>0</v>
      </c>
      <c r="M8" s="460">
        <f t="shared" si="17"/>
        <v>0</v>
      </c>
      <c r="N8" s="460">
        <f t="shared" si="18"/>
        <v>0</v>
      </c>
      <c r="O8" s="460">
        <f t="shared" si="19"/>
        <v>0</v>
      </c>
      <c r="P8" s="460">
        <f t="shared" si="20"/>
        <v>0</v>
      </c>
      <c r="Q8" s="424">
        <f t="shared" si="21"/>
        <v>0</v>
      </c>
      <c r="R8" s="477"/>
      <c r="S8" s="477"/>
      <c r="T8" s="477"/>
      <c r="U8" s="478"/>
      <c r="V8" s="477"/>
      <c r="W8" s="477"/>
      <c r="X8" s="477"/>
      <c r="Y8" s="477"/>
      <c r="Z8" s="477"/>
      <c r="AA8" s="477"/>
      <c r="AB8" s="477"/>
      <c r="AC8" s="477"/>
      <c r="AD8" s="477"/>
      <c r="AE8" s="477"/>
      <c r="AF8" s="477"/>
      <c r="AG8" s="479"/>
      <c r="AH8" s="477"/>
      <c r="AI8" s="477"/>
      <c r="AJ8" s="477"/>
      <c r="AK8" s="477"/>
      <c r="AL8" s="477"/>
      <c r="AM8" s="480">
        <f t="shared" si="22"/>
        <v>0</v>
      </c>
      <c r="AN8" s="478">
        <f t="shared" si="23"/>
        <v>0</v>
      </c>
      <c r="AO8" s="481"/>
    </row>
    <row r="9" spans="1:41" s="5" customFormat="1">
      <c r="A9" s="393" t="str">
        <f>'1-συμβολαια'!A9</f>
        <v>5ο</v>
      </c>
      <c r="B9" s="410" t="str">
        <f>'1-συμβολαια'!C9</f>
        <v>*γονική ΨΙΛΗΣ ΚΥΡΙΟΤΗΤΑΣ</v>
      </c>
      <c r="C9" s="321">
        <f>'1-συμβολαια'!D9</f>
        <v>5079.72</v>
      </c>
      <c r="D9" s="418">
        <f>'3-φύλλα2α'!D9</f>
        <v>5</v>
      </c>
      <c r="E9" s="418">
        <f>'3-φύλλα2α'!E9</f>
        <v>6</v>
      </c>
      <c r="F9" s="413">
        <v>2</v>
      </c>
      <c r="G9" s="413">
        <v>2</v>
      </c>
      <c r="H9" s="317">
        <f t="shared" si="13"/>
        <v>32.299999999999997</v>
      </c>
      <c r="I9" s="575">
        <f t="shared" si="0"/>
        <v>38.76</v>
      </c>
      <c r="J9" s="458">
        <f t="shared" si="14"/>
        <v>1.615</v>
      </c>
      <c r="K9" s="458">
        <f t="shared" si="15"/>
        <v>1.615</v>
      </c>
      <c r="L9" s="458">
        <f t="shared" si="16"/>
        <v>0.32299999999999995</v>
      </c>
      <c r="M9" s="458">
        <f t="shared" si="17"/>
        <v>28.746999999999996</v>
      </c>
      <c r="N9" s="458">
        <f t="shared" si="18"/>
        <v>34.496400000000001</v>
      </c>
      <c r="O9" s="458">
        <f t="shared" si="19"/>
        <v>3.5529999999999999</v>
      </c>
      <c r="P9" s="458">
        <f t="shared" si="20"/>
        <v>4.2635999999999994</v>
      </c>
      <c r="Q9" s="458">
        <f t="shared" si="21"/>
        <v>-0.71059999999999945</v>
      </c>
      <c r="R9" s="386"/>
      <c r="S9" s="386"/>
      <c r="T9" s="386">
        <v>16.149999999999999</v>
      </c>
      <c r="U9" s="388">
        <v>1.98</v>
      </c>
      <c r="V9" s="386">
        <v>16.149999999999999</v>
      </c>
      <c r="W9" s="386">
        <v>1.47</v>
      </c>
      <c r="X9" s="386"/>
      <c r="Y9" s="386"/>
      <c r="Z9" s="386"/>
      <c r="AA9" s="386"/>
      <c r="AB9" s="386"/>
      <c r="AC9" s="386"/>
      <c r="AD9" s="386"/>
      <c r="AE9" s="386"/>
      <c r="AF9" s="386"/>
      <c r="AG9" s="476"/>
      <c r="AH9" s="386">
        <f>2*3.23</f>
        <v>6.46</v>
      </c>
      <c r="AI9" s="386">
        <v>1.98</v>
      </c>
      <c r="AJ9" s="386"/>
      <c r="AK9" s="386"/>
      <c r="AL9" s="386"/>
      <c r="AM9" s="387">
        <f t="shared" si="22"/>
        <v>3.96</v>
      </c>
      <c r="AN9" s="388">
        <f t="shared" si="23"/>
        <v>40.229999999999997</v>
      </c>
      <c r="AO9" s="482"/>
    </row>
    <row r="10" spans="1:41" s="5" customFormat="1">
      <c r="A10" s="409">
        <f>'1-συμβολαια'!A10</f>
        <v>0</v>
      </c>
      <c r="B10" s="326" t="str">
        <f>'1-συμβολαια'!C10</f>
        <v>ΧΡΗΣΙΚΤΗΣΙΑ αγροτεμαχίου 1'  = 1979 ΑΝΑΔΑΣΜΟΣ</v>
      </c>
      <c r="C10" s="321">
        <f>'1-συμβολαια'!D10</f>
        <v>880.14</v>
      </c>
      <c r="D10" s="336">
        <f>'3-φύλλα2α'!D10</f>
        <v>5</v>
      </c>
      <c r="E10" s="336">
        <f>'3-φύλλα2α'!E10</f>
        <v>0</v>
      </c>
      <c r="F10" s="264"/>
      <c r="G10" s="264"/>
      <c r="H10" s="316">
        <f t="shared" si="13"/>
        <v>0</v>
      </c>
      <c r="I10" s="316">
        <f t="shared" si="0"/>
        <v>0</v>
      </c>
      <c r="J10" s="337">
        <f t="shared" si="14"/>
        <v>0</v>
      </c>
      <c r="K10" s="337">
        <f t="shared" si="15"/>
        <v>0</v>
      </c>
      <c r="L10" s="337">
        <f t="shared" si="16"/>
        <v>0</v>
      </c>
      <c r="M10" s="337">
        <f t="shared" si="17"/>
        <v>0</v>
      </c>
      <c r="N10" s="337">
        <f t="shared" si="18"/>
        <v>0</v>
      </c>
      <c r="O10" s="337">
        <f t="shared" si="19"/>
        <v>0</v>
      </c>
      <c r="P10" s="337">
        <f t="shared" si="20"/>
        <v>0</v>
      </c>
      <c r="Q10" s="337">
        <f t="shared" si="21"/>
        <v>0</v>
      </c>
      <c r="R10" s="384"/>
      <c r="S10" s="384"/>
      <c r="T10" s="384"/>
      <c r="U10" s="385"/>
      <c r="V10" s="384"/>
      <c r="W10" s="384"/>
      <c r="X10" s="384"/>
      <c r="Y10" s="384"/>
      <c r="Z10" s="384"/>
      <c r="AA10" s="384"/>
      <c r="AB10" s="384"/>
      <c r="AC10" s="384"/>
      <c r="AD10" s="384"/>
      <c r="AE10" s="384"/>
      <c r="AF10" s="384"/>
      <c r="AG10" s="476"/>
      <c r="AH10" s="386"/>
      <c r="AI10" s="386"/>
      <c r="AJ10" s="386"/>
      <c r="AK10" s="386"/>
      <c r="AL10" s="386"/>
      <c r="AM10" s="387">
        <f t="shared" si="22"/>
        <v>0</v>
      </c>
      <c r="AN10" s="388">
        <f t="shared" si="23"/>
        <v>0</v>
      </c>
      <c r="AO10" s="262"/>
    </row>
    <row r="11" spans="1:41" s="5" customFormat="1" ht="12" thickBot="1">
      <c r="A11" s="396">
        <f>'1-συμβολαια'!A11</f>
        <v>0</v>
      </c>
      <c r="B11" s="411" t="str">
        <f>'1-συμβολαια'!C11</f>
        <v>ΧΡΗΣΙΚΤΗΣΙΑ αγροτεμαχίων 3' -4' = 1957 ;;;??? ΑΓΟΡΑΠΩΛΗΣΙΑ άτυπη</v>
      </c>
      <c r="C11" s="402">
        <f>'1-συμβολαια'!D11</f>
        <v>2976.45</v>
      </c>
      <c r="D11" s="459">
        <f>'3-φύλλα2α'!D11</f>
        <v>5</v>
      </c>
      <c r="E11" s="459">
        <f>'3-φύλλα2α'!E11</f>
        <v>0</v>
      </c>
      <c r="F11" s="449"/>
      <c r="G11" s="449"/>
      <c r="H11" s="424">
        <f t="shared" si="13"/>
        <v>0</v>
      </c>
      <c r="I11" s="424">
        <f t="shared" si="13"/>
        <v>0</v>
      </c>
      <c r="J11" s="460">
        <f t="shared" si="14"/>
        <v>0</v>
      </c>
      <c r="K11" s="460">
        <f t="shared" si="15"/>
        <v>0</v>
      </c>
      <c r="L11" s="460">
        <f t="shared" si="16"/>
        <v>0</v>
      </c>
      <c r="M11" s="460">
        <f t="shared" si="17"/>
        <v>0</v>
      </c>
      <c r="N11" s="460">
        <f t="shared" si="18"/>
        <v>0</v>
      </c>
      <c r="O11" s="460">
        <f t="shared" si="19"/>
        <v>0</v>
      </c>
      <c r="P11" s="460">
        <f t="shared" si="20"/>
        <v>0</v>
      </c>
      <c r="Q11" s="424">
        <f t="shared" si="21"/>
        <v>0</v>
      </c>
      <c r="R11" s="477"/>
      <c r="S11" s="477"/>
      <c r="T11" s="477"/>
      <c r="U11" s="478"/>
      <c r="V11" s="477"/>
      <c r="W11" s="477"/>
      <c r="X11" s="477"/>
      <c r="Y11" s="477"/>
      <c r="Z11" s="477"/>
      <c r="AA11" s="477"/>
      <c r="AB11" s="477"/>
      <c r="AC11" s="477"/>
      <c r="AD11" s="477"/>
      <c r="AE11" s="477"/>
      <c r="AF11" s="477"/>
      <c r="AG11" s="479"/>
      <c r="AH11" s="477"/>
      <c r="AI11" s="477"/>
      <c r="AJ11" s="477"/>
      <c r="AK11" s="477"/>
      <c r="AL11" s="477"/>
      <c r="AM11" s="480">
        <f t="shared" si="22"/>
        <v>0</v>
      </c>
      <c r="AN11" s="478">
        <f t="shared" si="23"/>
        <v>0</v>
      </c>
      <c r="AO11" s="481"/>
    </row>
    <row r="12" spans="1:41" s="5" customFormat="1">
      <c r="A12" s="435" t="str">
        <f>'1-συμβολαια'!A12</f>
        <v>6ο</v>
      </c>
      <c r="B12" s="410" t="str">
        <f>'1-συμβολαια'!C12</f>
        <v>*δωρεά ΑΙΤΙΑ θανάτου</v>
      </c>
      <c r="C12" s="321">
        <f>'1-συμβολαια'!D12</f>
        <v>0</v>
      </c>
      <c r="D12" s="418">
        <f>'3-φύλλα2α'!D12</f>
        <v>2</v>
      </c>
      <c r="E12" s="418">
        <f>'3-φύλλα2α'!E12</f>
        <v>2</v>
      </c>
      <c r="F12" s="413">
        <v>1</v>
      </c>
      <c r="G12" s="413">
        <v>1</v>
      </c>
      <c r="H12" s="317">
        <f t="shared" si="13"/>
        <v>6.46</v>
      </c>
      <c r="I12" s="317">
        <f t="shared" si="13"/>
        <v>6.46</v>
      </c>
      <c r="J12" s="458">
        <f t="shared" si="14"/>
        <v>0.32300000000000001</v>
      </c>
      <c r="K12" s="458">
        <f t="shared" si="15"/>
        <v>0.32300000000000001</v>
      </c>
      <c r="L12" s="458">
        <f t="shared" si="16"/>
        <v>6.4600000000000005E-2</v>
      </c>
      <c r="M12" s="458">
        <f t="shared" si="17"/>
        <v>5.7493999999999996</v>
      </c>
      <c r="N12" s="458">
        <f t="shared" si="18"/>
        <v>5.7493999999999996</v>
      </c>
      <c r="O12" s="458">
        <f t="shared" si="19"/>
        <v>0.71060000000000001</v>
      </c>
      <c r="P12" s="458">
        <f t="shared" si="20"/>
        <v>0.71060000000000001</v>
      </c>
      <c r="Q12" s="458">
        <f t="shared" si="21"/>
        <v>0</v>
      </c>
      <c r="R12" s="386"/>
      <c r="S12" s="386"/>
      <c r="T12" s="386">
        <v>6.46</v>
      </c>
      <c r="U12" s="388">
        <v>1.98</v>
      </c>
      <c r="V12" s="386">
        <v>6.46</v>
      </c>
      <c r="W12" s="386">
        <v>1.47</v>
      </c>
      <c r="X12" s="386"/>
      <c r="Y12" s="386"/>
      <c r="Z12" s="386"/>
      <c r="AA12" s="386"/>
      <c r="AB12" s="386"/>
      <c r="AC12" s="386"/>
      <c r="AD12" s="386"/>
      <c r="AE12" s="386"/>
      <c r="AF12" s="386"/>
      <c r="AG12" s="476"/>
      <c r="AH12" s="386">
        <f>2*3.23</f>
        <v>6.46</v>
      </c>
      <c r="AI12" s="386">
        <v>1.98</v>
      </c>
      <c r="AJ12" s="386"/>
      <c r="AK12" s="386"/>
      <c r="AL12" s="386"/>
      <c r="AM12" s="387">
        <f t="shared" si="22"/>
        <v>3.96</v>
      </c>
      <c r="AN12" s="388">
        <f t="shared" si="23"/>
        <v>20.85</v>
      </c>
      <c r="AO12" s="482"/>
    </row>
    <row r="13" spans="1:41" s="5" customFormat="1">
      <c r="A13" s="455">
        <f>'1-συμβολαια'!A13</f>
        <v>0</v>
      </c>
      <c r="B13" s="326" t="str">
        <f>'1-συμβολαια'!C13</f>
        <v>ΧΡΗΣΙΚΤΗΣΙΑ αγροτεμαχίου [νυν οικόπεδο ΜΕ οικοδομή] ] = 1970 ΑΝΑΔΑΣΜΟΣ</v>
      </c>
      <c r="C13" s="321">
        <f>'1-συμβολαια'!D13</f>
        <v>1111</v>
      </c>
      <c r="D13" s="336">
        <f>'3-φύλλα2α'!D13</f>
        <v>2</v>
      </c>
      <c r="E13" s="336">
        <f>'3-φύλλα2α'!E13</f>
        <v>0</v>
      </c>
      <c r="F13" s="264"/>
      <c r="G13" s="264"/>
      <c r="H13" s="316">
        <f t="shared" si="13"/>
        <v>0</v>
      </c>
      <c r="I13" s="316">
        <f t="shared" si="13"/>
        <v>0</v>
      </c>
      <c r="J13" s="337">
        <f t="shared" si="14"/>
        <v>0</v>
      </c>
      <c r="K13" s="337">
        <f t="shared" si="15"/>
        <v>0</v>
      </c>
      <c r="L13" s="337">
        <f t="shared" si="16"/>
        <v>0</v>
      </c>
      <c r="M13" s="337">
        <f t="shared" si="17"/>
        <v>0</v>
      </c>
      <c r="N13" s="337">
        <f t="shared" si="18"/>
        <v>0</v>
      </c>
      <c r="O13" s="337">
        <f t="shared" si="19"/>
        <v>0</v>
      </c>
      <c r="P13" s="337">
        <f t="shared" si="20"/>
        <v>0</v>
      </c>
      <c r="Q13" s="337">
        <f t="shared" si="21"/>
        <v>0</v>
      </c>
      <c r="R13" s="384"/>
      <c r="S13" s="384"/>
      <c r="T13" s="384"/>
      <c r="U13" s="385"/>
      <c r="V13" s="384"/>
      <c r="W13" s="384"/>
      <c r="X13" s="384"/>
      <c r="Y13" s="384"/>
      <c r="Z13" s="384"/>
      <c r="AA13" s="384"/>
      <c r="AB13" s="384"/>
      <c r="AC13" s="384"/>
      <c r="AD13" s="384"/>
      <c r="AE13" s="384"/>
      <c r="AF13" s="384"/>
      <c r="AG13" s="476"/>
      <c r="AH13" s="386"/>
      <c r="AI13" s="386"/>
      <c r="AJ13" s="386"/>
      <c r="AK13" s="386"/>
      <c r="AL13" s="386"/>
      <c r="AM13" s="387">
        <f t="shared" si="22"/>
        <v>0</v>
      </c>
      <c r="AN13" s="388">
        <f t="shared" si="23"/>
        <v>0</v>
      </c>
      <c r="AO13" s="262"/>
    </row>
    <row r="14" spans="1:41" s="5" customFormat="1" ht="12" thickBot="1">
      <c r="A14" s="437">
        <f>'1-συμβολαια'!A14</f>
        <v>0</v>
      </c>
      <c r="B14" s="411" t="str">
        <f>'1-συμβολαια'!C14</f>
        <v>*γονικής 1262  ΕΠΙΚΑΡΠΙΑ …  ΔΩΡΕΑ αιτία θανάτου</v>
      </c>
      <c r="C14" s="402">
        <f>'1-συμβολαια'!D14</f>
        <v>8888</v>
      </c>
      <c r="D14" s="459">
        <f>'3-φύλλα2α'!D14</f>
        <v>2</v>
      </c>
      <c r="E14" s="459">
        <f>'3-φύλλα2α'!E14</f>
        <v>0</v>
      </c>
      <c r="F14" s="449"/>
      <c r="G14" s="449"/>
      <c r="H14" s="424">
        <f t="shared" ref="H14" si="24">F14*D14*3.23</f>
        <v>0</v>
      </c>
      <c r="I14" s="424">
        <f t="shared" ref="I14" si="25">G14*E14*3.23</f>
        <v>0</v>
      </c>
      <c r="J14" s="460">
        <f t="shared" ref="J14" si="26">H14*5%</f>
        <v>0</v>
      </c>
      <c r="K14" s="460">
        <f t="shared" ref="K14" si="27">H14*5%</f>
        <v>0</v>
      </c>
      <c r="L14" s="460">
        <f t="shared" ref="L14" si="28">H14*1%</f>
        <v>0</v>
      </c>
      <c r="M14" s="460">
        <f t="shared" ref="M14" si="29">H14-O14</f>
        <v>0</v>
      </c>
      <c r="N14" s="460">
        <f t="shared" ref="N14" si="30">I14-P14</f>
        <v>0</v>
      </c>
      <c r="O14" s="460">
        <f t="shared" ref="O14" si="31">J14+K14+L14</f>
        <v>0</v>
      </c>
      <c r="P14" s="460">
        <f t="shared" ref="P14" si="32">I14*11%</f>
        <v>0</v>
      </c>
      <c r="Q14" s="424">
        <f t="shared" ref="Q14" si="33">O14-P14</f>
        <v>0</v>
      </c>
      <c r="R14" s="477"/>
      <c r="S14" s="477"/>
      <c r="T14" s="477"/>
      <c r="U14" s="478"/>
      <c r="V14" s="477"/>
      <c r="W14" s="477"/>
      <c r="X14" s="477"/>
      <c r="Y14" s="477"/>
      <c r="Z14" s="477"/>
      <c r="AA14" s="477"/>
      <c r="AB14" s="477"/>
      <c r="AC14" s="477"/>
      <c r="AD14" s="477"/>
      <c r="AE14" s="477"/>
      <c r="AF14" s="477"/>
      <c r="AG14" s="479"/>
      <c r="AH14" s="477"/>
      <c r="AI14" s="477"/>
      <c r="AJ14" s="477"/>
      <c r="AK14" s="477"/>
      <c r="AL14" s="477"/>
      <c r="AM14" s="480">
        <f t="shared" ref="AM14" si="34">U14+Y14+AA14+AI14+AK14</f>
        <v>0</v>
      </c>
      <c r="AN14" s="478">
        <f t="shared" ref="AN14" si="35">R14+S14+T14+V14+W14+X14+Z14+AB14+AC14+AD14+AE14+AF14+AG14+AH14+AJ14+AL14</f>
        <v>0</v>
      </c>
      <c r="AO14" s="481"/>
    </row>
    <row r="15" spans="1:41">
      <c r="A15" s="614" t="s">
        <v>47</v>
      </c>
      <c r="B15" s="582"/>
      <c r="C15" s="582"/>
      <c r="D15" s="582"/>
      <c r="E15" s="582"/>
      <c r="F15" s="582"/>
      <c r="G15" s="650"/>
      <c r="H15" s="364">
        <f t="shared" ref="H15:W15" si="36">SUM(H3:H14)</f>
        <v>96.899999999999991</v>
      </c>
      <c r="I15" s="364">
        <f t="shared" si="36"/>
        <v>116.27999999999999</v>
      </c>
      <c r="J15" s="364">
        <f t="shared" si="36"/>
        <v>4.8450000000000006</v>
      </c>
      <c r="K15" s="364">
        <f t="shared" si="36"/>
        <v>4.8450000000000006</v>
      </c>
      <c r="L15" s="364">
        <f t="shared" si="36"/>
        <v>0.96899999999999986</v>
      </c>
      <c r="M15" s="364">
        <f t="shared" si="36"/>
        <v>86.240999999999985</v>
      </c>
      <c r="N15" s="364">
        <f t="shared" si="36"/>
        <v>103.4892</v>
      </c>
      <c r="O15" s="364">
        <f t="shared" si="36"/>
        <v>10.658999999999999</v>
      </c>
      <c r="P15" s="364">
        <f t="shared" si="36"/>
        <v>12.790799999999997</v>
      </c>
      <c r="Q15" s="364">
        <f t="shared" si="36"/>
        <v>-2.1317999999999984</v>
      </c>
      <c r="R15" s="364">
        <f t="shared" si="36"/>
        <v>0</v>
      </c>
      <c r="S15" s="364">
        <f t="shared" si="36"/>
        <v>0</v>
      </c>
      <c r="T15" s="364">
        <f t="shared" si="36"/>
        <v>51.68</v>
      </c>
      <c r="U15" s="364">
        <f t="shared" si="36"/>
        <v>7.92</v>
      </c>
      <c r="V15" s="364">
        <f t="shared" si="36"/>
        <v>51.68</v>
      </c>
      <c r="W15" s="364">
        <f t="shared" si="36"/>
        <v>5.88</v>
      </c>
      <c r="X15" s="364"/>
      <c r="Y15" s="364"/>
      <c r="Z15" s="364"/>
      <c r="AA15" s="364">
        <f t="shared" ref="AA15:AF15" si="37">SUM(AA3:AA14)</f>
        <v>0</v>
      </c>
      <c r="AB15" s="364">
        <f t="shared" si="37"/>
        <v>0</v>
      </c>
      <c r="AC15" s="364">
        <f t="shared" si="37"/>
        <v>0</v>
      </c>
      <c r="AD15" s="364">
        <f t="shared" si="37"/>
        <v>0</v>
      </c>
      <c r="AE15" s="364">
        <f t="shared" si="37"/>
        <v>0</v>
      </c>
      <c r="AF15" s="364">
        <f t="shared" si="37"/>
        <v>0</v>
      </c>
      <c r="AG15" s="258"/>
      <c r="AH15" s="364">
        <f>SUM(AH3:AH14)</f>
        <v>25.84</v>
      </c>
      <c r="AI15" s="364">
        <f>SUM(AI3:AI14)</f>
        <v>7.92</v>
      </c>
      <c r="AJ15" s="364"/>
      <c r="AK15" s="364"/>
      <c r="AL15" s="364">
        <f>SUM(AL3:AL14)</f>
        <v>0</v>
      </c>
      <c r="AM15" s="364">
        <f>SUM(AM3:AM14)</f>
        <v>15.84</v>
      </c>
      <c r="AN15" s="364">
        <f>SUM(AN3:AN14)</f>
        <v>135.07999999999998</v>
      </c>
    </row>
    <row r="17" spans="2:41">
      <c r="R17" s="147" t="s">
        <v>449</v>
      </c>
      <c r="S17" s="156"/>
      <c r="T17" s="156"/>
      <c r="U17" s="156"/>
      <c r="V17" s="156"/>
      <c r="W17" s="156"/>
      <c r="X17" s="157"/>
      <c r="Y17" s="157"/>
      <c r="Z17" s="157"/>
      <c r="AA17" s="157"/>
      <c r="AB17" s="157"/>
      <c r="AC17" s="157"/>
      <c r="AD17" s="157"/>
      <c r="AE17" s="85"/>
      <c r="AF17" s="85"/>
      <c r="AG17" s="85"/>
      <c r="AH17" s="85"/>
      <c r="AI17" s="85"/>
      <c r="AJ17" s="85"/>
      <c r="AK17" s="85"/>
      <c r="AL17" s="85"/>
      <c r="AM17" s="85"/>
      <c r="AN17" s="85"/>
    </row>
    <row r="18" spans="2:41" ht="15.75">
      <c r="B18" s="301" t="s">
        <v>470</v>
      </c>
      <c r="C18" s="302"/>
      <c r="D18" s="302"/>
      <c r="E18" s="302"/>
      <c r="R18" s="157"/>
      <c r="S18" s="158" t="s">
        <v>505</v>
      </c>
      <c r="T18" s="157"/>
      <c r="U18" s="157"/>
      <c r="V18" s="157"/>
      <c r="W18" s="157"/>
      <c r="X18" s="157"/>
      <c r="Y18" s="157"/>
      <c r="Z18" s="157"/>
      <c r="AA18" s="157"/>
      <c r="AB18" s="157"/>
      <c r="AC18" s="157"/>
      <c r="AD18" s="157"/>
      <c r="AE18" s="85"/>
      <c r="AF18" s="85"/>
      <c r="AG18" s="85"/>
      <c r="AH18" s="85"/>
      <c r="AI18" s="85"/>
      <c r="AJ18" s="85"/>
      <c r="AK18" s="85"/>
      <c r="AL18" s="85"/>
      <c r="AM18" s="85"/>
      <c r="AN18" s="85"/>
    </row>
    <row r="19" spans="2:41">
      <c r="R19" s="157"/>
      <c r="S19" s="157"/>
      <c r="T19" s="155" t="s">
        <v>225</v>
      </c>
      <c r="U19" s="157"/>
      <c r="V19" s="157"/>
      <c r="W19" s="157"/>
      <c r="X19" s="157"/>
      <c r="Y19" s="157"/>
      <c r="Z19" s="157"/>
      <c r="AA19" s="157"/>
      <c r="AB19" s="157"/>
      <c r="AC19" s="157"/>
      <c r="AD19" s="157"/>
      <c r="AE19" s="85"/>
      <c r="AF19" s="85"/>
      <c r="AG19" s="85"/>
      <c r="AH19" s="85"/>
      <c r="AI19" s="85"/>
      <c r="AJ19" s="85"/>
      <c r="AK19" s="85"/>
      <c r="AL19" s="85"/>
      <c r="AM19" s="85"/>
      <c r="AN19" s="85"/>
    </row>
    <row r="20" spans="2:41">
      <c r="R20" s="157"/>
      <c r="S20" s="157"/>
      <c r="T20" s="157"/>
      <c r="U20" s="158" t="s">
        <v>226</v>
      </c>
      <c r="V20" s="157"/>
      <c r="W20" s="157"/>
      <c r="X20" s="157"/>
      <c r="Y20" s="157"/>
      <c r="Z20" s="157"/>
      <c r="AA20" s="157"/>
      <c r="AB20" s="157"/>
      <c r="AC20" s="157"/>
      <c r="AD20" s="157"/>
      <c r="AE20" s="85"/>
      <c r="AF20" s="85"/>
      <c r="AG20" s="85"/>
      <c r="AH20" s="85"/>
      <c r="AI20" s="85"/>
      <c r="AJ20" s="85"/>
      <c r="AK20" s="85"/>
      <c r="AL20" s="85"/>
      <c r="AM20" s="85"/>
      <c r="AN20" s="85"/>
    </row>
    <row r="21" spans="2:41">
      <c r="B21" s="90" t="s">
        <v>560</v>
      </c>
      <c r="C21" s="77" t="s">
        <v>584</v>
      </c>
      <c r="D21" s="567">
        <f>H3/F3</f>
        <v>16.149999999999999</v>
      </c>
      <c r="R21" s="157"/>
      <c r="S21" s="157"/>
      <c r="T21" s="157"/>
      <c r="U21" s="157"/>
      <c r="V21" s="155" t="s">
        <v>506</v>
      </c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7"/>
      <c r="AK21" s="157"/>
      <c r="AL21" s="157"/>
      <c r="AM21" s="85"/>
      <c r="AN21" s="85"/>
    </row>
    <row r="22" spans="2:41">
      <c r="B22" s="358" t="s">
        <v>588</v>
      </c>
      <c r="C22" s="77" t="s">
        <v>550</v>
      </c>
      <c r="R22" s="157"/>
      <c r="S22" s="157"/>
      <c r="T22" s="157"/>
      <c r="U22" s="157"/>
      <c r="V22" s="157"/>
      <c r="W22" s="158" t="s">
        <v>227</v>
      </c>
      <c r="X22" s="157"/>
      <c r="Y22" s="157"/>
      <c r="Z22" s="157"/>
      <c r="AA22" s="157"/>
      <c r="AB22" s="157"/>
      <c r="AC22" s="157"/>
      <c r="AD22" s="157"/>
      <c r="AE22" s="157"/>
      <c r="AF22" s="157"/>
      <c r="AG22" s="157"/>
      <c r="AH22" s="157"/>
      <c r="AI22" s="157"/>
      <c r="AJ22" s="157"/>
      <c r="AK22" s="157"/>
      <c r="AL22" s="157"/>
      <c r="AM22" s="85"/>
      <c r="AN22" s="85"/>
    </row>
    <row r="23" spans="2:41">
      <c r="B23" s="358" t="s">
        <v>589</v>
      </c>
      <c r="C23" s="77" t="s">
        <v>549</v>
      </c>
      <c r="P23" s="8"/>
      <c r="Q23" s="8"/>
      <c r="R23" s="8"/>
      <c r="S23" s="157"/>
      <c r="T23" s="157"/>
      <c r="U23" s="157"/>
      <c r="V23" s="157"/>
      <c r="W23" s="157"/>
      <c r="X23" s="155" t="s">
        <v>228</v>
      </c>
      <c r="Y23" s="155"/>
      <c r="Z23" s="157"/>
      <c r="AA23" s="157"/>
      <c r="AB23" s="157"/>
      <c r="AC23" s="157"/>
      <c r="AD23" s="157"/>
      <c r="AE23" s="157"/>
      <c r="AF23" s="157"/>
      <c r="AG23" s="157"/>
      <c r="AH23" s="157"/>
      <c r="AI23" s="157"/>
      <c r="AJ23" s="157"/>
      <c r="AK23" s="157"/>
      <c r="AL23" s="157"/>
      <c r="AM23" s="85"/>
      <c r="AN23" s="85"/>
    </row>
    <row r="24" spans="2:41">
      <c r="B24" s="90" t="s">
        <v>561</v>
      </c>
      <c r="C24" s="77"/>
      <c r="O24" s="8"/>
      <c r="P24" s="8"/>
      <c r="Q24" s="8"/>
      <c r="R24" s="8"/>
      <c r="S24" s="8"/>
      <c r="T24" s="8"/>
      <c r="U24" s="8"/>
      <c r="V24" s="157"/>
      <c r="W24" s="157"/>
      <c r="X24" s="157"/>
      <c r="Y24" s="158" t="s">
        <v>256</v>
      </c>
      <c r="Z24" s="157"/>
      <c r="AA24" s="157"/>
      <c r="AB24" s="157"/>
      <c r="AC24" s="157"/>
      <c r="AD24" s="157"/>
      <c r="AE24" s="157"/>
      <c r="AF24" s="157"/>
      <c r="AG24" s="157"/>
      <c r="AH24" s="157"/>
      <c r="AI24" s="157"/>
      <c r="AJ24" s="157"/>
      <c r="AK24" s="157"/>
      <c r="AL24" s="157"/>
      <c r="AM24" s="85"/>
      <c r="AN24" s="85"/>
    </row>
    <row r="25" spans="2:41">
      <c r="B25" s="358" t="s">
        <v>590</v>
      </c>
      <c r="C25" s="77"/>
      <c r="R25" s="157"/>
      <c r="S25" s="157"/>
      <c r="T25" s="157"/>
      <c r="U25" s="157"/>
      <c r="V25" s="157"/>
      <c r="W25" s="157"/>
      <c r="X25" s="157"/>
      <c r="Y25" s="157"/>
      <c r="Z25" s="155" t="s">
        <v>229</v>
      </c>
      <c r="AA25" s="158"/>
      <c r="AB25" s="157"/>
      <c r="AC25" s="157"/>
      <c r="AD25" s="157"/>
      <c r="AE25" s="157"/>
      <c r="AF25" s="157"/>
      <c r="AG25" s="157"/>
      <c r="AH25" s="157"/>
      <c r="AI25" s="157"/>
      <c r="AJ25" s="157"/>
      <c r="AK25" s="157"/>
      <c r="AL25" s="157"/>
      <c r="AM25" s="85"/>
      <c r="AN25" s="85"/>
      <c r="AO25" s="154"/>
    </row>
    <row r="26" spans="2:41">
      <c r="B26" s="358"/>
      <c r="C26" s="77"/>
      <c r="P26" s="8"/>
      <c r="Q26" s="468"/>
      <c r="R26" s="468"/>
      <c r="S26" s="157"/>
      <c r="T26" s="157"/>
      <c r="U26" s="157"/>
      <c r="V26" s="157"/>
      <c r="W26" s="157"/>
      <c r="X26" s="157"/>
      <c r="Y26" s="157"/>
      <c r="Z26" s="158"/>
      <c r="AA26" s="158" t="s">
        <v>257</v>
      </c>
      <c r="AB26" s="157"/>
      <c r="AC26" s="157"/>
      <c r="AD26" s="157"/>
      <c r="AE26" s="157"/>
      <c r="AF26" s="157"/>
      <c r="AG26" s="157"/>
      <c r="AH26" s="157"/>
      <c r="AI26" s="157"/>
      <c r="AJ26" s="157"/>
      <c r="AK26" s="157"/>
      <c r="AL26" s="157"/>
      <c r="AM26" s="85"/>
      <c r="AN26" s="85"/>
      <c r="AO26" s="154"/>
    </row>
    <row r="27" spans="2:41">
      <c r="B27" s="358"/>
      <c r="C27" s="77"/>
      <c r="R27" s="157"/>
      <c r="S27" s="157"/>
      <c r="T27" s="157"/>
      <c r="U27" s="157"/>
      <c r="V27" s="157"/>
      <c r="W27" s="157"/>
      <c r="X27" s="157"/>
      <c r="Y27" s="157"/>
      <c r="Z27" s="157"/>
      <c r="AA27" s="157"/>
      <c r="AB27" s="155" t="s">
        <v>230</v>
      </c>
      <c r="AC27" s="157"/>
      <c r="AD27" s="157"/>
      <c r="AE27" s="157"/>
      <c r="AF27" s="157"/>
      <c r="AG27" s="157"/>
      <c r="AH27" s="157"/>
      <c r="AI27" s="157"/>
      <c r="AJ27" s="157"/>
      <c r="AK27" s="157"/>
      <c r="AL27" s="157"/>
      <c r="AM27" s="85"/>
      <c r="AN27" s="158"/>
    </row>
    <row r="28" spans="2:41">
      <c r="B28" s="358"/>
      <c r="C28" s="77" t="s">
        <v>585</v>
      </c>
      <c r="D28" s="567">
        <f>H7/F7</f>
        <v>12.92</v>
      </c>
      <c r="P28" s="8"/>
      <c r="R28" s="157"/>
      <c r="S28" s="157"/>
      <c r="T28" s="157"/>
      <c r="U28" s="157"/>
      <c r="V28" s="157"/>
      <c r="W28" s="157"/>
      <c r="X28" s="157"/>
      <c r="Y28" s="157"/>
      <c r="Z28" s="157"/>
      <c r="AA28" s="157"/>
      <c r="AB28" s="157"/>
      <c r="AC28" s="158" t="s">
        <v>231</v>
      </c>
      <c r="AD28" s="157"/>
      <c r="AE28" s="157"/>
      <c r="AF28" s="157"/>
      <c r="AG28" s="157"/>
      <c r="AH28" s="157"/>
      <c r="AI28" s="157"/>
      <c r="AJ28" s="157"/>
      <c r="AK28" s="157"/>
      <c r="AL28" s="157"/>
      <c r="AM28" s="85"/>
      <c r="AN28" s="85"/>
    </row>
    <row r="29" spans="2:41">
      <c r="B29" s="358"/>
      <c r="C29" s="77" t="s">
        <v>578</v>
      </c>
      <c r="R29" s="157"/>
      <c r="S29" s="157"/>
      <c r="T29" s="157"/>
      <c r="U29" s="157"/>
      <c r="V29" s="157"/>
      <c r="W29" s="157"/>
      <c r="X29" s="157"/>
      <c r="Y29" s="157"/>
      <c r="Z29" s="157"/>
      <c r="AA29" s="157"/>
      <c r="AB29" s="157"/>
      <c r="AC29" s="157"/>
      <c r="AD29" s="155" t="s">
        <v>274</v>
      </c>
      <c r="AE29" s="159"/>
      <c r="AF29" s="159"/>
      <c r="AG29" s="159"/>
      <c r="AH29" s="159"/>
      <c r="AI29" s="159"/>
      <c r="AJ29" s="159"/>
      <c r="AK29" s="159"/>
      <c r="AL29" s="159"/>
      <c r="AM29" s="158"/>
    </row>
    <row r="30" spans="2:41">
      <c r="B30" s="358"/>
      <c r="C30" s="77" t="s">
        <v>549</v>
      </c>
      <c r="P30" s="8"/>
      <c r="R30" s="157"/>
      <c r="S30" s="85"/>
      <c r="T30" s="85"/>
      <c r="U30" s="85"/>
      <c r="V30" s="157"/>
      <c r="W30" s="157"/>
      <c r="X30" s="157"/>
      <c r="Y30" s="157"/>
      <c r="Z30" s="157"/>
      <c r="AA30" s="157"/>
      <c r="AB30" s="157"/>
      <c r="AC30" s="157"/>
      <c r="AD30" s="157"/>
      <c r="AE30" s="155" t="s">
        <v>275</v>
      </c>
      <c r="AF30" s="158"/>
      <c r="AG30" s="158"/>
      <c r="AH30" s="158"/>
      <c r="AI30" s="158"/>
      <c r="AJ30" s="158"/>
      <c r="AK30" s="158"/>
      <c r="AL30" s="158"/>
      <c r="AM30" s="85"/>
    </row>
    <row r="31" spans="2:41">
      <c r="B31" s="358"/>
      <c r="C31" s="77"/>
      <c r="R31" s="2"/>
      <c r="S31" s="2"/>
      <c r="T31" s="2"/>
      <c r="U31" s="2"/>
      <c r="AF31" s="158" t="s">
        <v>276</v>
      </c>
      <c r="AG31" s="159"/>
      <c r="AH31" s="159"/>
      <c r="AI31" s="159"/>
      <c r="AJ31" s="159"/>
      <c r="AK31" s="159"/>
    </row>
    <row r="32" spans="2:41">
      <c r="C32" s="77"/>
      <c r="AF32" s="157"/>
      <c r="AG32" s="259" t="s">
        <v>277</v>
      </c>
      <c r="AH32" s="259"/>
      <c r="AI32" s="259"/>
      <c r="AJ32" s="259"/>
      <c r="AK32" s="259"/>
      <c r="AL32" s="259"/>
    </row>
    <row r="33" spans="2:38">
      <c r="B33" s="90" t="s">
        <v>560</v>
      </c>
      <c r="C33" s="77" t="s">
        <v>586</v>
      </c>
      <c r="D33" s="567">
        <f>H9/F9</f>
        <v>16.149999999999999</v>
      </c>
      <c r="AG33" s="157"/>
      <c r="AH33" s="155" t="s">
        <v>455</v>
      </c>
      <c r="AI33" s="157"/>
      <c r="AJ33" s="157"/>
      <c r="AK33" s="157"/>
      <c r="AL33" s="158"/>
    </row>
    <row r="34" spans="2:38">
      <c r="B34" s="358" t="s">
        <v>591</v>
      </c>
      <c r="C34" s="77" t="s">
        <v>550</v>
      </c>
      <c r="AI34" s="158" t="s">
        <v>452</v>
      </c>
      <c r="AJ34" s="158"/>
      <c r="AK34" s="158"/>
    </row>
    <row r="35" spans="2:38">
      <c r="B35" s="358" t="s">
        <v>592</v>
      </c>
      <c r="C35" s="77" t="s">
        <v>549</v>
      </c>
      <c r="AJ35" s="155" t="s">
        <v>453</v>
      </c>
      <c r="AK35" s="157"/>
    </row>
    <row r="36" spans="2:38">
      <c r="B36" s="358" t="s">
        <v>593</v>
      </c>
      <c r="C36" s="77"/>
      <c r="AK36" s="158" t="s">
        <v>454</v>
      </c>
    </row>
    <row r="37" spans="2:38">
      <c r="B37" s="358" t="s">
        <v>594</v>
      </c>
      <c r="C37" s="77"/>
    </row>
    <row r="38" spans="2:38">
      <c r="B38" s="358"/>
      <c r="C38" s="77"/>
    </row>
    <row r="39" spans="2:38">
      <c r="B39" s="358"/>
      <c r="C39" s="77"/>
    </row>
    <row r="40" spans="2:38">
      <c r="B40" s="3" t="s">
        <v>595</v>
      </c>
      <c r="C40" s="77" t="s">
        <v>587</v>
      </c>
      <c r="D40" s="567">
        <f>H12/F12</f>
        <v>6.46</v>
      </c>
    </row>
    <row r="41" spans="2:38">
      <c r="B41" s="358" t="s">
        <v>571</v>
      </c>
      <c r="C41" s="77" t="s">
        <v>580</v>
      </c>
    </row>
    <row r="42" spans="2:38">
      <c r="C42" s="77" t="s">
        <v>581</v>
      </c>
    </row>
    <row r="43" spans="2:38">
      <c r="C43" s="77"/>
    </row>
    <row r="44" spans="2:38">
      <c r="C44" s="77"/>
    </row>
    <row r="45" spans="2:38">
      <c r="C45" s="77"/>
    </row>
    <row r="46" spans="2:38">
      <c r="C46" s="77"/>
    </row>
    <row r="47" spans="2:38">
      <c r="C47" s="77"/>
    </row>
    <row r="48" spans="2:38">
      <c r="C48" s="77"/>
    </row>
    <row r="49" spans="3:3">
      <c r="C49" s="77"/>
    </row>
    <row r="50" spans="3:3">
      <c r="C50" s="77"/>
    </row>
    <row r="51" spans="3:3">
      <c r="C51" s="77"/>
    </row>
    <row r="52" spans="3:3">
      <c r="C52" s="8"/>
    </row>
  </sheetData>
  <mergeCells count="10">
    <mergeCell ref="A15:G1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73"/>
  <sheetViews>
    <sheetView workbookViewId="0">
      <pane ySplit="2" topLeftCell="A3" activePane="bottomLeft" state="frozen"/>
      <selection pane="bottomLeft" activeCell="B19" sqref="B19:C40"/>
    </sheetView>
  </sheetViews>
  <sheetFormatPr defaultRowHeight="11.25"/>
  <cols>
    <col min="1" max="1" width="7.5703125" style="8" bestFit="1" customWidth="1"/>
    <col min="2" max="2" width="72.140625" style="88" customWidth="1"/>
    <col min="3" max="3" width="11.7109375" style="3" customWidth="1"/>
    <col min="4" max="4" width="12" style="3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12.570312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8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8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8" bestFit="1" customWidth="1"/>
    <col min="61" max="62" width="8.85546875" style="3" bestFit="1" customWidth="1"/>
    <col min="63" max="16384" width="9.140625" style="3"/>
  </cols>
  <sheetData>
    <row r="1" spans="1:62" s="65" customFormat="1" ht="15.75" customHeight="1">
      <c r="A1" s="668" t="s">
        <v>31</v>
      </c>
      <c r="B1" s="669"/>
      <c r="C1" s="669"/>
      <c r="D1" s="670"/>
      <c r="E1" s="672" t="s">
        <v>472</v>
      </c>
      <c r="F1" s="673"/>
      <c r="G1" s="673"/>
      <c r="H1" s="673"/>
      <c r="I1" s="673"/>
      <c r="J1" s="673"/>
      <c r="K1" s="673"/>
      <c r="L1" s="673"/>
      <c r="M1" s="673"/>
      <c r="N1" s="673"/>
      <c r="O1" s="673"/>
      <c r="P1" s="673"/>
      <c r="Q1" s="673"/>
      <c r="R1" s="673"/>
      <c r="S1" s="674" t="s">
        <v>69</v>
      </c>
      <c r="T1" s="683" t="s">
        <v>159</v>
      </c>
      <c r="U1" s="668" t="s">
        <v>13</v>
      </c>
      <c r="V1" s="669"/>
      <c r="W1" s="669"/>
      <c r="X1" s="669"/>
      <c r="Y1" s="669"/>
      <c r="Z1" s="669"/>
      <c r="AA1" s="669"/>
      <c r="AB1" s="669"/>
      <c r="AC1" s="669"/>
      <c r="AD1" s="670"/>
      <c r="AE1" s="671" t="s">
        <v>14</v>
      </c>
      <c r="AF1" s="671"/>
      <c r="AG1" s="671"/>
      <c r="AH1" s="671"/>
      <c r="AI1" s="671"/>
      <c r="AJ1" s="671"/>
      <c r="AK1" s="671"/>
      <c r="AL1" s="671"/>
      <c r="AM1" s="671"/>
      <c r="AN1" s="668" t="s">
        <v>15</v>
      </c>
      <c r="AO1" s="669"/>
      <c r="AP1" s="669"/>
      <c r="AQ1" s="669"/>
      <c r="AR1" s="669"/>
      <c r="AS1" s="669"/>
      <c r="AT1" s="669"/>
      <c r="AU1" s="669"/>
      <c r="AV1" s="669"/>
      <c r="AW1" s="670"/>
      <c r="AX1" s="685" t="s">
        <v>16</v>
      </c>
      <c r="AY1" s="685"/>
      <c r="AZ1" s="685"/>
      <c r="BA1" s="685"/>
      <c r="BB1" s="685"/>
      <c r="BC1" s="685"/>
      <c r="BD1" s="685"/>
      <c r="BE1" s="685"/>
      <c r="BF1" s="686" t="s">
        <v>17</v>
      </c>
      <c r="BG1" s="687"/>
      <c r="BH1" s="687"/>
      <c r="BI1" s="687"/>
      <c r="BJ1" s="688"/>
    </row>
    <row r="2" spans="1:62" s="4" customFormat="1" ht="34.5" thickBot="1">
      <c r="A2" s="78" t="s">
        <v>19</v>
      </c>
      <c r="B2" s="87" t="s">
        <v>0</v>
      </c>
      <c r="C2" s="66" t="s">
        <v>11</v>
      </c>
      <c r="D2" s="67" t="s">
        <v>12</v>
      </c>
      <c r="E2" s="55" t="s">
        <v>70</v>
      </c>
      <c r="F2" s="41" t="s">
        <v>71</v>
      </c>
      <c r="G2" s="41" t="s">
        <v>250</v>
      </c>
      <c r="H2" s="41" t="s">
        <v>72</v>
      </c>
      <c r="I2" s="680" t="s">
        <v>29</v>
      </c>
      <c r="J2" s="681"/>
      <c r="K2" s="682"/>
      <c r="L2" s="41" t="s">
        <v>151</v>
      </c>
      <c r="M2" s="41" t="s">
        <v>152</v>
      </c>
      <c r="N2" s="41" t="s">
        <v>90</v>
      </c>
      <c r="O2" s="41"/>
      <c r="P2" s="41" t="s">
        <v>158</v>
      </c>
      <c r="Q2" s="92" t="s">
        <v>96</v>
      </c>
      <c r="R2" s="109" t="s">
        <v>95</v>
      </c>
      <c r="S2" s="675"/>
      <c r="T2" s="684"/>
      <c r="U2" s="55" t="s">
        <v>32</v>
      </c>
      <c r="V2" s="55" t="s">
        <v>19</v>
      </c>
      <c r="W2" s="41" t="s">
        <v>20</v>
      </c>
      <c r="X2" s="10" t="s">
        <v>21</v>
      </c>
      <c r="Y2" s="10" t="s">
        <v>22</v>
      </c>
      <c r="Z2" s="41" t="s">
        <v>23</v>
      </c>
      <c r="AA2" s="41" t="s">
        <v>24</v>
      </c>
      <c r="AB2" s="41" t="s">
        <v>25</v>
      </c>
      <c r="AC2" s="676" t="s">
        <v>29</v>
      </c>
      <c r="AD2" s="677"/>
      <c r="AE2" s="55" t="s">
        <v>28</v>
      </c>
      <c r="AF2" s="55" t="s">
        <v>19</v>
      </c>
      <c r="AG2" s="41" t="s">
        <v>20</v>
      </c>
      <c r="AH2" s="10" t="s">
        <v>27</v>
      </c>
      <c r="AI2" s="10" t="s">
        <v>19</v>
      </c>
      <c r="AJ2" s="70" t="s">
        <v>73</v>
      </c>
      <c r="AK2" s="70" t="s">
        <v>74</v>
      </c>
      <c r="AL2" s="678" t="s">
        <v>29</v>
      </c>
      <c r="AM2" s="679"/>
      <c r="AN2" s="55" t="s">
        <v>18</v>
      </c>
      <c r="AO2" s="55" t="s">
        <v>19</v>
      </c>
      <c r="AP2" s="41" t="s">
        <v>20</v>
      </c>
      <c r="AQ2" s="10" t="s">
        <v>21</v>
      </c>
      <c r="AR2" s="10" t="s">
        <v>22</v>
      </c>
      <c r="AS2" s="41" t="s">
        <v>23</v>
      </c>
      <c r="AT2" s="41" t="s">
        <v>24</v>
      </c>
      <c r="AU2" s="41" t="s">
        <v>25</v>
      </c>
      <c r="AV2" s="676" t="s">
        <v>29</v>
      </c>
      <c r="AW2" s="677"/>
      <c r="AX2" s="55" t="s">
        <v>18</v>
      </c>
      <c r="AY2" s="41" t="s">
        <v>19</v>
      </c>
      <c r="AZ2" s="41" t="s">
        <v>20</v>
      </c>
      <c r="BA2" s="41" t="s">
        <v>26</v>
      </c>
      <c r="BB2" s="10" t="s">
        <v>27</v>
      </c>
      <c r="BC2" s="10" t="s">
        <v>19</v>
      </c>
      <c r="BD2" s="41" t="s">
        <v>28</v>
      </c>
      <c r="BE2" s="42" t="s">
        <v>29</v>
      </c>
      <c r="BF2" s="56" t="s">
        <v>30</v>
      </c>
      <c r="BG2" s="56" t="s">
        <v>19</v>
      </c>
      <c r="BH2" s="57" t="s">
        <v>18</v>
      </c>
      <c r="BI2" s="676" t="s">
        <v>29</v>
      </c>
      <c r="BJ2" s="677"/>
    </row>
    <row r="3" spans="1:62" s="5" customFormat="1">
      <c r="A3" s="483" t="str">
        <f>'1-συμβολαια'!A3</f>
        <v>3ο</v>
      </c>
      <c r="B3" s="320" t="str">
        <f>'1-συμβολαια'!C3</f>
        <v>γονική ΨΙΛΗΣ ΚΥΡΙΟΤΗΤΑΣ των 1' -2'</v>
      </c>
      <c r="C3" s="260" t="str">
        <f>'4-πολλυπρ'!D3</f>
        <v xml:space="preserve">219-119 </v>
      </c>
      <c r="D3" s="260" t="str">
        <f>'4-πολλυπρ'!I3</f>
        <v>219-119 = θυγατέρα</v>
      </c>
      <c r="E3" s="315">
        <v>2</v>
      </c>
      <c r="F3" s="321">
        <f t="shared" ref="F3" si="0">E3*3.23</f>
        <v>6.46</v>
      </c>
      <c r="G3" s="321">
        <v>3.23</v>
      </c>
      <c r="H3" s="321">
        <f t="shared" ref="H3" si="1">F3+G3</f>
        <v>9.69</v>
      </c>
      <c r="I3" s="265" t="s">
        <v>486</v>
      </c>
      <c r="J3" s="340" t="s">
        <v>157</v>
      </c>
      <c r="K3" s="340" t="s">
        <v>251</v>
      </c>
      <c r="L3" s="321">
        <v>5.87</v>
      </c>
      <c r="M3" s="321">
        <v>5.87</v>
      </c>
      <c r="N3" s="315">
        <f t="shared" ref="N3:N4" si="2">3*1.98</f>
        <v>5.9399999999999995</v>
      </c>
      <c r="O3" s="321"/>
      <c r="P3" s="321">
        <f t="shared" ref="P3:P5" si="3">L3+M3</f>
        <v>11.74</v>
      </c>
      <c r="Q3" s="260"/>
      <c r="R3" s="260"/>
      <c r="S3" s="260"/>
      <c r="T3" s="260"/>
      <c r="U3" s="323"/>
      <c r="V3" s="73"/>
      <c r="W3" s="324" t="s">
        <v>397</v>
      </c>
      <c r="X3" s="73"/>
      <c r="Y3" s="324" t="s">
        <v>9</v>
      </c>
      <c r="Z3" s="325"/>
      <c r="AA3" s="73"/>
      <c r="AB3" s="73"/>
      <c r="AC3" s="73"/>
      <c r="AD3" s="73"/>
      <c r="AE3" s="323"/>
      <c r="AF3" s="73"/>
      <c r="AG3" s="73"/>
      <c r="AH3" s="73"/>
      <c r="AI3" s="73"/>
      <c r="AJ3" s="264"/>
      <c r="AK3" s="264"/>
      <c r="AL3" s="264"/>
      <c r="AM3" s="73"/>
      <c r="AN3" s="73"/>
      <c r="AO3" s="73"/>
      <c r="AP3" s="324" t="s">
        <v>397</v>
      </c>
      <c r="AQ3" s="73"/>
      <c r="AR3" s="324" t="s">
        <v>9</v>
      </c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323"/>
      <c r="BI3" s="73"/>
      <c r="BJ3" s="73"/>
    </row>
    <row r="4" spans="1:62" s="5" customFormat="1">
      <c r="A4" s="483">
        <f>'1-συμβολαια'!A4</f>
        <v>0</v>
      </c>
      <c r="B4" s="320" t="str">
        <f>'1-συμβολαια'!C4</f>
        <v>γονική του 3'</v>
      </c>
      <c r="C4" s="260" t="str">
        <f>'4-πολλυπρ'!D4</f>
        <v xml:space="preserve">219-119 </v>
      </c>
      <c r="D4" s="260" t="str">
        <f>'4-πολλυπρ'!I4</f>
        <v>219-119 = θυγατέρα</v>
      </c>
      <c r="E4" s="315">
        <v>2</v>
      </c>
      <c r="F4" s="321">
        <f t="shared" ref="F4" si="4">E4*3.23</f>
        <v>6.46</v>
      </c>
      <c r="G4" s="321">
        <v>3.23</v>
      </c>
      <c r="H4" s="321">
        <f t="shared" ref="H4" si="5">F4+G4</f>
        <v>9.69</v>
      </c>
      <c r="I4" s="265" t="s">
        <v>486</v>
      </c>
      <c r="J4" s="340" t="s">
        <v>157</v>
      </c>
      <c r="K4" s="340" t="s">
        <v>251</v>
      </c>
      <c r="L4" s="321"/>
      <c r="M4" s="321"/>
      <c r="N4" s="315">
        <f t="shared" si="2"/>
        <v>5.9399999999999995</v>
      </c>
      <c r="O4" s="321"/>
      <c r="P4" s="321">
        <f t="shared" si="3"/>
        <v>0</v>
      </c>
      <c r="Q4" s="260"/>
      <c r="R4" s="260"/>
      <c r="S4" s="260"/>
      <c r="T4" s="260"/>
      <c r="U4" s="323"/>
      <c r="V4" s="73"/>
      <c r="W4" s="324" t="s">
        <v>397</v>
      </c>
      <c r="X4" s="73"/>
      <c r="Y4" s="324" t="s">
        <v>9</v>
      </c>
      <c r="Z4" s="325"/>
      <c r="AA4" s="73"/>
      <c r="AB4" s="73"/>
      <c r="AC4" s="73"/>
      <c r="AD4" s="73"/>
      <c r="AE4" s="323"/>
      <c r="AF4" s="73"/>
      <c r="AG4" s="73"/>
      <c r="AH4" s="73"/>
      <c r="AI4" s="73"/>
      <c r="AJ4" s="264"/>
      <c r="AK4" s="264"/>
      <c r="AL4" s="264"/>
      <c r="AM4" s="73"/>
      <c r="AN4" s="73"/>
      <c r="AO4" s="73"/>
      <c r="AP4" s="324" t="s">
        <v>397</v>
      </c>
      <c r="AQ4" s="73"/>
      <c r="AR4" s="324" t="s">
        <v>9</v>
      </c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323"/>
      <c r="BI4" s="73"/>
      <c r="BJ4" s="73"/>
    </row>
    <row r="5" spans="1:62" s="5" customFormat="1">
      <c r="A5" s="484">
        <f>'1-συμβολαια'!A5</f>
        <v>0</v>
      </c>
      <c r="B5" s="366" t="str">
        <f>'1-συμβολαια'!C5</f>
        <v>ΧΡΗΣΙΚΤΗΣΙΑ οικοπέδου  3' = 1949 πατρός ΔΩΡΕΑ άτυπη</v>
      </c>
      <c r="C5" s="367" t="str">
        <f>'4-πολλυπρ'!D5</f>
        <v>219 - 119 = πατήρ</v>
      </c>
      <c r="D5" s="367" t="str">
        <f>'4-πολλυπρ'!I5</f>
        <v xml:space="preserve">219-119 </v>
      </c>
      <c r="E5" s="260"/>
      <c r="F5" s="321"/>
      <c r="G5" s="321"/>
      <c r="H5" s="321"/>
      <c r="I5" s="265"/>
      <c r="J5" s="340"/>
      <c r="K5" s="340"/>
      <c r="L5" s="321"/>
      <c r="M5" s="321"/>
      <c r="N5" s="368"/>
      <c r="O5" s="368"/>
      <c r="P5" s="368">
        <f t="shared" si="3"/>
        <v>0</v>
      </c>
      <c r="Q5" s="367"/>
      <c r="R5" s="367"/>
      <c r="S5" s="367"/>
      <c r="T5" s="367"/>
      <c r="U5" s="369"/>
      <c r="V5" s="312"/>
      <c r="W5" s="370" t="s">
        <v>397</v>
      </c>
      <c r="X5" s="312"/>
      <c r="Y5" s="370" t="s">
        <v>9</v>
      </c>
      <c r="Z5" s="371"/>
      <c r="AA5" s="312"/>
      <c r="AB5" s="312"/>
      <c r="AC5" s="312"/>
      <c r="AD5" s="312"/>
      <c r="AE5" s="369"/>
      <c r="AF5" s="312"/>
      <c r="AG5" s="312"/>
      <c r="AH5" s="312"/>
      <c r="AI5" s="312"/>
      <c r="AJ5" s="372"/>
      <c r="AK5" s="372"/>
      <c r="AL5" s="372"/>
      <c r="AM5" s="312"/>
      <c r="AN5" s="312"/>
      <c r="AO5" s="312"/>
      <c r="AP5" s="370" t="s">
        <v>397</v>
      </c>
      <c r="AQ5" s="312"/>
      <c r="AR5" s="370" t="s">
        <v>9</v>
      </c>
      <c r="AS5" s="312"/>
      <c r="AT5" s="312"/>
      <c r="AU5" s="312"/>
      <c r="AV5" s="312"/>
      <c r="AW5" s="312"/>
      <c r="AX5" s="312"/>
      <c r="AY5" s="312"/>
      <c r="AZ5" s="312"/>
      <c r="BA5" s="312"/>
      <c r="BB5" s="312"/>
      <c r="BC5" s="312"/>
      <c r="BD5" s="312"/>
      <c r="BE5" s="312"/>
      <c r="BF5" s="312"/>
      <c r="BG5" s="312"/>
      <c r="BH5" s="369"/>
      <c r="BI5" s="312"/>
      <c r="BJ5" s="312"/>
    </row>
    <row r="6" spans="1:62" s="73" customFormat="1" ht="12" thickBot="1">
      <c r="A6" s="487">
        <f>'1-συμβολαια'!A6</f>
        <v>0</v>
      </c>
      <c r="B6" s="488" t="str">
        <f>'1-συμβολαια'!C6</f>
        <v>ΧΡΗΣΙΚΤΗΣΙΑ αγροτεμαχίων 1'-2' = 1963 αγοραπωλησίας ΒΑΣΕΙ προσυμφώνου ΜΗ εκτελεσθέντος</v>
      </c>
      <c r="C6" s="447" t="str">
        <f>'4-πολλυπρ'!D6</f>
        <v>;;;???</v>
      </c>
      <c r="D6" s="447" t="str">
        <f>'4-πολλυπρ'!I6</f>
        <v xml:space="preserve">219-119 </v>
      </c>
      <c r="E6" s="447"/>
      <c r="F6" s="402"/>
      <c r="G6" s="402"/>
      <c r="H6" s="402"/>
      <c r="I6" s="489"/>
      <c r="J6" s="490"/>
      <c r="K6" s="490"/>
      <c r="L6" s="402"/>
      <c r="M6" s="402"/>
      <c r="N6" s="402"/>
      <c r="O6" s="402"/>
      <c r="P6" s="402">
        <f t="shared" ref="P6:P13" si="6">L6+M6</f>
        <v>0</v>
      </c>
      <c r="Q6" s="447"/>
      <c r="R6" s="447"/>
      <c r="S6" s="260"/>
      <c r="T6" s="260"/>
      <c r="U6" s="323"/>
      <c r="W6" s="324" t="s">
        <v>397</v>
      </c>
      <c r="Y6" s="324" t="s">
        <v>9</v>
      </c>
      <c r="Z6" s="325"/>
      <c r="AE6" s="323"/>
      <c r="AJ6" s="264"/>
      <c r="AK6" s="264"/>
      <c r="AL6" s="264"/>
      <c r="AP6" s="324" t="s">
        <v>397</v>
      </c>
      <c r="AR6" s="324" t="s">
        <v>9</v>
      </c>
      <c r="BH6" s="323"/>
    </row>
    <row r="7" spans="1:62" s="73" customFormat="1">
      <c r="A7" s="486" t="str">
        <f>'1-συμβολαια'!A7</f>
        <v>4ο</v>
      </c>
      <c r="B7" s="320" t="str">
        <f>'1-συμβολαια'!C7</f>
        <v>γονική ΨΙΛΗΣ ΚΥΡΙΟΤΗΤΑΣ αγροτεμαχίου Πρίνος -'';;;???'' 3.106,50μ2</v>
      </c>
      <c r="C7" s="322" t="str">
        <f>'4-πολλυπρ'!D7</f>
        <v>219-119 = σύζυγος</v>
      </c>
      <c r="D7" s="322" t="str">
        <f>'4-πολλυπρ'!I7</f>
        <v>219-119 = υιός</v>
      </c>
      <c r="E7" s="321">
        <v>1</v>
      </c>
      <c r="F7" s="321">
        <f t="shared" ref="F7:F12" si="7">E7*3.23</f>
        <v>3.23</v>
      </c>
      <c r="G7" s="321">
        <v>3.23</v>
      </c>
      <c r="H7" s="321">
        <f t="shared" ref="H7:H12" si="8">F7+G7</f>
        <v>6.46</v>
      </c>
      <c r="I7" s="265" t="s">
        <v>486</v>
      </c>
      <c r="J7" s="340" t="s">
        <v>157</v>
      </c>
      <c r="K7" s="340" t="s">
        <v>251</v>
      </c>
      <c r="L7" s="321"/>
      <c r="M7" s="321"/>
      <c r="N7" s="321">
        <f t="shared" ref="N7:N12" si="9">3*1.98</f>
        <v>5.9399999999999995</v>
      </c>
      <c r="O7" s="321"/>
      <c r="P7" s="321">
        <f t="shared" si="6"/>
        <v>0</v>
      </c>
      <c r="Q7" s="322"/>
      <c r="R7" s="322"/>
      <c r="S7" s="260"/>
      <c r="T7" s="260"/>
      <c r="U7" s="323"/>
      <c r="W7" s="324" t="s">
        <v>397</v>
      </c>
      <c r="Y7" s="324" t="s">
        <v>9</v>
      </c>
      <c r="Z7" s="325"/>
      <c r="AE7" s="323"/>
      <c r="AJ7" s="264"/>
      <c r="AK7" s="264"/>
      <c r="AL7" s="264"/>
      <c r="AP7" s="324" t="s">
        <v>397</v>
      </c>
      <c r="AR7" s="324" t="s">
        <v>9</v>
      </c>
      <c r="BH7" s="323"/>
    </row>
    <row r="8" spans="1:62" s="73" customFormat="1" ht="12" thickBot="1">
      <c r="A8" s="492">
        <f>'1-συμβολαια'!A8</f>
        <v>0</v>
      </c>
      <c r="B8" s="488" t="str">
        <f>'1-συμβολαια'!C8</f>
        <v>ΧΡΗΣΙΚΤΗΣΙΑ αγροτεμαχίου = 196? πατρός ΔΩΡΕΑ άτυπη</v>
      </c>
      <c r="C8" s="447" t="str">
        <f>'4-πολλυπρ'!D8</f>
        <v>πεθερός</v>
      </c>
      <c r="D8" s="447" t="str">
        <f>'4-πολλυπρ'!I8</f>
        <v>219-119 = σύζυγος</v>
      </c>
      <c r="E8" s="402"/>
      <c r="F8" s="402"/>
      <c r="G8" s="402"/>
      <c r="H8" s="402"/>
      <c r="I8" s="489"/>
      <c r="J8" s="490"/>
      <c r="K8" s="490"/>
      <c r="L8" s="402"/>
      <c r="M8" s="402"/>
      <c r="N8" s="402"/>
      <c r="O8" s="402"/>
      <c r="P8" s="402">
        <f t="shared" si="6"/>
        <v>0</v>
      </c>
      <c r="Q8" s="447"/>
      <c r="R8" s="447"/>
      <c r="S8" s="260"/>
      <c r="T8" s="260"/>
      <c r="U8" s="323"/>
      <c r="W8" s="324" t="s">
        <v>397</v>
      </c>
      <c r="Y8" s="324" t="s">
        <v>9</v>
      </c>
      <c r="Z8" s="325"/>
      <c r="AE8" s="323"/>
      <c r="AJ8" s="264"/>
      <c r="AK8" s="264"/>
      <c r="AL8" s="264"/>
      <c r="AP8" s="324" t="s">
        <v>397</v>
      </c>
      <c r="AR8" s="324" t="s">
        <v>9</v>
      </c>
      <c r="BH8" s="323"/>
    </row>
    <row r="9" spans="1:62" s="73" customFormat="1">
      <c r="A9" s="491" t="str">
        <f>'1-συμβολαια'!A9</f>
        <v>5ο</v>
      </c>
      <c r="B9" s="320" t="str">
        <f>'1-συμβολαια'!C9</f>
        <v>*γονική ΨΙΛΗΣ ΚΥΡΙΟΤΗΤΑΣ</v>
      </c>
      <c r="C9" s="322" t="str">
        <f>'4-πολλυπρ'!D9</f>
        <v xml:space="preserve">219-119 </v>
      </c>
      <c r="D9" s="322" t="str">
        <f>'4-πολλυπρ'!I9</f>
        <v>219-119 = υιός</v>
      </c>
      <c r="E9" s="321">
        <v>2</v>
      </c>
      <c r="F9" s="321">
        <f t="shared" si="7"/>
        <v>6.46</v>
      </c>
      <c r="G9" s="321">
        <v>3.23</v>
      </c>
      <c r="H9" s="321">
        <f t="shared" si="8"/>
        <v>9.69</v>
      </c>
      <c r="I9" s="265" t="s">
        <v>486</v>
      </c>
      <c r="J9" s="340" t="s">
        <v>157</v>
      </c>
      <c r="K9" s="340" t="s">
        <v>251</v>
      </c>
      <c r="L9" s="321"/>
      <c r="M9" s="321"/>
      <c r="N9" s="321">
        <f t="shared" si="9"/>
        <v>5.9399999999999995</v>
      </c>
      <c r="O9" s="321"/>
      <c r="P9" s="321">
        <f t="shared" si="6"/>
        <v>0</v>
      </c>
      <c r="Q9" s="322"/>
      <c r="R9" s="322"/>
      <c r="S9" s="260"/>
      <c r="T9" s="260"/>
      <c r="U9" s="323"/>
      <c r="W9" s="324" t="s">
        <v>397</v>
      </c>
      <c r="Y9" s="324" t="s">
        <v>9</v>
      </c>
      <c r="Z9" s="325"/>
      <c r="AE9" s="323"/>
      <c r="AJ9" s="264"/>
      <c r="AK9" s="264"/>
      <c r="AL9" s="264"/>
      <c r="AP9" s="324" t="s">
        <v>397</v>
      </c>
      <c r="AR9" s="324" t="s">
        <v>9</v>
      </c>
      <c r="BH9" s="323"/>
    </row>
    <row r="10" spans="1:62" s="73" customFormat="1">
      <c r="A10" s="483">
        <f>'1-συμβολαια'!A10</f>
        <v>0</v>
      </c>
      <c r="B10" s="373" t="str">
        <f>'1-συμβολαια'!C10</f>
        <v>ΧΡΗΣΙΚΤΗΣΙΑ αγροτεμαχίου 1'  = 1979 ΑΝΑΔΑΣΜΟΣ</v>
      </c>
      <c r="C10" s="260">
        <f>'4-πολλυπρ'!D10</f>
        <v>0</v>
      </c>
      <c r="D10" s="260" t="str">
        <f>'4-πολλυπρ'!I10</f>
        <v xml:space="preserve">219-119 </v>
      </c>
      <c r="E10" s="315"/>
      <c r="F10" s="321"/>
      <c r="G10" s="321"/>
      <c r="H10" s="321"/>
      <c r="I10" s="265"/>
      <c r="J10" s="340"/>
      <c r="K10" s="340"/>
      <c r="L10" s="321"/>
      <c r="M10" s="321"/>
      <c r="N10" s="315"/>
      <c r="O10" s="315"/>
      <c r="P10" s="315">
        <f t="shared" si="6"/>
        <v>0</v>
      </c>
      <c r="Q10" s="260"/>
      <c r="R10" s="260"/>
      <c r="S10" s="260"/>
      <c r="T10" s="260"/>
      <c r="U10" s="323"/>
      <c r="W10" s="324" t="s">
        <v>397</v>
      </c>
      <c r="Y10" s="324" t="s">
        <v>9</v>
      </c>
      <c r="Z10" s="325"/>
      <c r="AE10" s="323"/>
      <c r="AJ10" s="264"/>
      <c r="AK10" s="264"/>
      <c r="AL10" s="264"/>
      <c r="AP10" s="324" t="s">
        <v>397</v>
      </c>
      <c r="AR10" s="324" t="s">
        <v>9</v>
      </c>
      <c r="BH10" s="323"/>
    </row>
    <row r="11" spans="1:62" s="73" customFormat="1" ht="12" thickBot="1">
      <c r="A11" s="487">
        <f>'1-συμβολαια'!A11</f>
        <v>0</v>
      </c>
      <c r="B11" s="488" t="str">
        <f>'1-συμβολαια'!C11</f>
        <v>ΧΡΗΣΙΚΤΗΣΙΑ αγροτεμαχίων 3' -4' = 1957 ;;;??? ΑΓΟΡΑΠΩΛΗΣΙΑ άτυπη</v>
      </c>
      <c r="C11" s="447">
        <f>'4-πολλυπρ'!D11</f>
        <v>0</v>
      </c>
      <c r="D11" s="447" t="str">
        <f>'4-πολλυπρ'!I11</f>
        <v xml:space="preserve">219-119 </v>
      </c>
      <c r="E11" s="402"/>
      <c r="F11" s="402"/>
      <c r="G11" s="402"/>
      <c r="H11" s="402"/>
      <c r="I11" s="489"/>
      <c r="J11" s="490"/>
      <c r="K11" s="490"/>
      <c r="L11" s="402"/>
      <c r="M11" s="402"/>
      <c r="N11" s="402"/>
      <c r="O11" s="402"/>
      <c r="P11" s="402">
        <f t="shared" si="6"/>
        <v>0</v>
      </c>
      <c r="Q11" s="447"/>
      <c r="R11" s="447"/>
      <c r="S11" s="260"/>
      <c r="T11" s="260"/>
      <c r="U11" s="323"/>
      <c r="W11" s="324" t="s">
        <v>397</v>
      </c>
      <c r="Y11" s="324" t="s">
        <v>9</v>
      </c>
      <c r="Z11" s="325"/>
      <c r="AE11" s="323"/>
      <c r="AJ11" s="264"/>
      <c r="AK11" s="264"/>
      <c r="AL11" s="264"/>
      <c r="AP11" s="324" t="s">
        <v>397</v>
      </c>
      <c r="AR11" s="324" t="s">
        <v>9</v>
      </c>
      <c r="BH11" s="323"/>
    </row>
    <row r="12" spans="1:62" s="73" customFormat="1">
      <c r="A12" s="486" t="str">
        <f>'1-συμβολαια'!A12</f>
        <v>6ο</v>
      </c>
      <c r="B12" s="320" t="str">
        <f>'1-συμβολαια'!C12</f>
        <v>*δωρεά ΑΙΤΙΑ θανάτου</v>
      </c>
      <c r="C12" s="322" t="str">
        <f>'4-πολλυπρ'!D12</f>
        <v xml:space="preserve">219-119 </v>
      </c>
      <c r="D12" s="322" t="str">
        <f>'4-πολλυπρ'!I12</f>
        <v>219-119 = σύζυγος</v>
      </c>
      <c r="E12" s="321">
        <v>1</v>
      </c>
      <c r="F12" s="321">
        <f t="shared" si="7"/>
        <v>3.23</v>
      </c>
      <c r="G12" s="321">
        <v>3.23</v>
      </c>
      <c r="H12" s="321">
        <f t="shared" si="8"/>
        <v>6.46</v>
      </c>
      <c r="I12" s="265" t="s">
        <v>486</v>
      </c>
      <c r="J12" s="340" t="s">
        <v>157</v>
      </c>
      <c r="K12" s="340" t="s">
        <v>251</v>
      </c>
      <c r="L12" s="321"/>
      <c r="M12" s="321"/>
      <c r="N12" s="321">
        <f t="shared" si="9"/>
        <v>5.9399999999999995</v>
      </c>
      <c r="O12" s="321"/>
      <c r="P12" s="321">
        <f t="shared" si="6"/>
        <v>0</v>
      </c>
      <c r="Q12" s="322"/>
      <c r="R12" s="322"/>
      <c r="S12" s="260"/>
      <c r="T12" s="260"/>
      <c r="U12" s="323"/>
      <c r="W12" s="324" t="s">
        <v>397</v>
      </c>
      <c r="Y12" s="324" t="s">
        <v>9</v>
      </c>
      <c r="Z12" s="325"/>
      <c r="AE12" s="323"/>
      <c r="AJ12" s="264"/>
      <c r="AK12" s="264"/>
      <c r="AL12" s="264"/>
      <c r="AP12" s="324" t="s">
        <v>397</v>
      </c>
      <c r="AR12" s="324" t="s">
        <v>9</v>
      </c>
      <c r="BH12" s="323"/>
    </row>
    <row r="13" spans="1:62" s="73" customFormat="1">
      <c r="A13" s="485">
        <f>'1-συμβολαια'!A13</f>
        <v>0</v>
      </c>
      <c r="B13" s="373" t="str">
        <f>'1-συμβολαια'!C13</f>
        <v>ΧΡΗΣΙΚΤΗΣΙΑ αγροτεμαχίου [νυν οικόπεδο ΜΕ οικοδομή] ] = 1970 ΑΝΑΔΑΣΜΟΣ</v>
      </c>
      <c r="C13" s="260">
        <f>'4-πολλυπρ'!D13</f>
        <v>0</v>
      </c>
      <c r="D13" s="260" t="str">
        <f>'4-πολλυπρ'!I13</f>
        <v xml:space="preserve">219-119 </v>
      </c>
      <c r="E13" s="315"/>
      <c r="F13" s="321"/>
      <c r="G13" s="321"/>
      <c r="H13" s="321"/>
      <c r="I13" s="265"/>
      <c r="J13" s="340"/>
      <c r="K13" s="340"/>
      <c r="L13" s="321"/>
      <c r="M13" s="321"/>
      <c r="N13" s="315"/>
      <c r="O13" s="315"/>
      <c r="P13" s="315">
        <f t="shared" si="6"/>
        <v>0</v>
      </c>
      <c r="Q13" s="260"/>
      <c r="R13" s="260"/>
      <c r="S13" s="260"/>
      <c r="T13" s="260"/>
      <c r="U13" s="323"/>
      <c r="W13" s="324" t="s">
        <v>397</v>
      </c>
      <c r="Y13" s="324" t="s">
        <v>9</v>
      </c>
      <c r="Z13" s="325"/>
      <c r="AE13" s="323"/>
      <c r="AJ13" s="264"/>
      <c r="AK13" s="264"/>
      <c r="AL13" s="264"/>
      <c r="AP13" s="324" t="s">
        <v>397</v>
      </c>
      <c r="AR13" s="324" t="s">
        <v>9</v>
      </c>
      <c r="BH13" s="323"/>
    </row>
    <row r="14" spans="1:62" s="73" customFormat="1" ht="12" thickBot="1">
      <c r="A14" s="492">
        <f>'1-συμβολαια'!A14</f>
        <v>0</v>
      </c>
      <c r="B14" s="488" t="str">
        <f>'1-συμβολαια'!C14</f>
        <v>*γονικής 1262  ΕΠΙΚΑΡΠΙΑ …  ΔΩΡΕΑ αιτία θανάτου</v>
      </c>
      <c r="C14" s="447" t="str">
        <f>'4-πολλυπρ'!D14</f>
        <v xml:space="preserve">219-119 </v>
      </c>
      <c r="D14" s="447" t="str">
        <f>'4-πολλυπρ'!I14</f>
        <v>219-119 = υιός</v>
      </c>
      <c r="E14" s="402"/>
      <c r="F14" s="402"/>
      <c r="G14" s="402"/>
      <c r="H14" s="402"/>
      <c r="I14" s="489"/>
      <c r="J14" s="490"/>
      <c r="K14" s="490"/>
      <c r="L14" s="402"/>
      <c r="M14" s="402"/>
      <c r="N14" s="402"/>
      <c r="O14" s="402"/>
      <c r="P14" s="402">
        <f t="shared" ref="P14" si="10">L14+M14</f>
        <v>0</v>
      </c>
      <c r="Q14" s="447"/>
      <c r="R14" s="447"/>
      <c r="S14" s="260"/>
      <c r="T14" s="260"/>
      <c r="U14" s="323"/>
      <c r="W14" s="324" t="s">
        <v>397</v>
      </c>
      <c r="Y14" s="324" t="s">
        <v>9</v>
      </c>
      <c r="Z14" s="325"/>
      <c r="AE14" s="323"/>
      <c r="AJ14" s="264"/>
      <c r="AK14" s="264"/>
      <c r="AL14" s="264"/>
      <c r="AP14" s="324" t="s">
        <v>397</v>
      </c>
      <c r="AR14" s="324" t="s">
        <v>9</v>
      </c>
      <c r="BH14" s="323"/>
    </row>
    <row r="15" spans="1:62">
      <c r="A15" s="665" t="s">
        <v>35</v>
      </c>
      <c r="B15" s="666"/>
      <c r="C15" s="666"/>
      <c r="D15" s="667"/>
      <c r="E15" s="493">
        <f t="shared" ref="E15:S15" si="11">SUM(E3:E14)</f>
        <v>8</v>
      </c>
      <c r="F15" s="493">
        <f t="shared" si="11"/>
        <v>25.84</v>
      </c>
      <c r="G15" s="493">
        <f t="shared" si="11"/>
        <v>16.149999999999999</v>
      </c>
      <c r="H15" s="493">
        <f t="shared" si="11"/>
        <v>41.99</v>
      </c>
      <c r="I15" s="493">
        <f t="shared" si="11"/>
        <v>0</v>
      </c>
      <c r="J15" s="493">
        <f t="shared" si="11"/>
        <v>0</v>
      </c>
      <c r="K15" s="493">
        <f t="shared" si="11"/>
        <v>0</v>
      </c>
      <c r="L15" s="493">
        <f t="shared" si="11"/>
        <v>5.87</v>
      </c>
      <c r="M15" s="493">
        <f t="shared" si="11"/>
        <v>5.87</v>
      </c>
      <c r="N15" s="493">
        <f t="shared" si="11"/>
        <v>29.699999999999996</v>
      </c>
      <c r="O15" s="493">
        <f t="shared" si="11"/>
        <v>0</v>
      </c>
      <c r="P15" s="493">
        <f t="shared" si="11"/>
        <v>11.74</v>
      </c>
      <c r="Q15" s="493">
        <f t="shared" si="11"/>
        <v>0</v>
      </c>
      <c r="R15" s="493">
        <f t="shared" si="11"/>
        <v>0</v>
      </c>
      <c r="S15" s="68">
        <f t="shared" si="11"/>
        <v>0</v>
      </c>
      <c r="T15" s="68"/>
      <c r="U15" s="124"/>
      <c r="V15" s="68">
        <f>SUM(V3:V14)</f>
        <v>0</v>
      </c>
      <c r="W15" s="68"/>
      <c r="X15" s="68">
        <f>SUM(X3:X14)</f>
        <v>0</v>
      </c>
      <c r="Y15" s="68"/>
      <c r="Z15" s="68">
        <f>SUM(Z3:Z14)</f>
        <v>0</v>
      </c>
      <c r="AA15" s="68">
        <f>SUM(AA3:AA14)</f>
        <v>0</v>
      </c>
      <c r="AB15" s="68">
        <f>SUM(AB3:AB14)</f>
        <v>0</v>
      </c>
      <c r="AC15" s="68">
        <f>SUM(AC3:AC14)</f>
        <v>0</v>
      </c>
      <c r="AD15" s="68">
        <f>SUM(AD3:AD14)</f>
        <v>0</v>
      </c>
      <c r="AE15" s="124"/>
      <c r="AF15" s="68"/>
      <c r="AG15" s="68"/>
      <c r="AH15" s="68"/>
      <c r="AI15" s="68"/>
      <c r="AJ15" s="71">
        <f>SUM(AJ3:AJ14)</f>
        <v>0</v>
      </c>
      <c r="AK15" s="71">
        <f>SUM(AK3:AK14)</f>
        <v>0</v>
      </c>
      <c r="AL15" s="71"/>
      <c r="AM15" s="68">
        <f>SUM(AM3:AM14)</f>
        <v>0</v>
      </c>
      <c r="AN15" s="68">
        <f>SUM(AN3:AN14)</f>
        <v>0</v>
      </c>
      <c r="AO15" s="68">
        <f>SUM(AO3:AO14)</f>
        <v>0</v>
      </c>
      <c r="AP15" s="68"/>
      <c r="AQ15" s="68">
        <f t="shared" ref="AQ15:BJ15" si="12">SUM(AQ3:AQ14)</f>
        <v>0</v>
      </c>
      <c r="AR15" s="68">
        <f t="shared" si="12"/>
        <v>0</v>
      </c>
      <c r="AS15" s="68">
        <f t="shared" si="12"/>
        <v>0</v>
      </c>
      <c r="AT15" s="68">
        <f t="shared" si="12"/>
        <v>0</v>
      </c>
      <c r="AU15" s="68">
        <f t="shared" si="12"/>
        <v>0</v>
      </c>
      <c r="AV15" s="68">
        <f t="shared" si="12"/>
        <v>0</v>
      </c>
      <c r="AW15" s="68">
        <f t="shared" si="12"/>
        <v>0</v>
      </c>
      <c r="AX15" s="68">
        <f t="shared" si="12"/>
        <v>0</v>
      </c>
      <c r="AY15" s="68">
        <f t="shared" si="12"/>
        <v>0</v>
      </c>
      <c r="AZ15" s="68">
        <f t="shared" si="12"/>
        <v>0</v>
      </c>
      <c r="BA15" s="68">
        <f t="shared" si="12"/>
        <v>0</v>
      </c>
      <c r="BB15" s="68">
        <f t="shared" si="12"/>
        <v>0</v>
      </c>
      <c r="BC15" s="68">
        <f t="shared" si="12"/>
        <v>0</v>
      </c>
      <c r="BD15" s="68">
        <f t="shared" si="12"/>
        <v>0</v>
      </c>
      <c r="BE15" s="68">
        <f t="shared" si="12"/>
        <v>0</v>
      </c>
      <c r="BF15" s="68">
        <f t="shared" si="12"/>
        <v>0</v>
      </c>
      <c r="BG15" s="68">
        <f t="shared" si="12"/>
        <v>0</v>
      </c>
      <c r="BH15" s="68">
        <f t="shared" si="12"/>
        <v>0</v>
      </c>
      <c r="BI15" s="68">
        <f t="shared" si="12"/>
        <v>0</v>
      </c>
      <c r="BJ15" s="68">
        <f t="shared" si="12"/>
        <v>0</v>
      </c>
    </row>
    <row r="16" spans="1:62">
      <c r="L16" s="126" t="s">
        <v>474</v>
      </c>
    </row>
    <row r="17" spans="1:36">
      <c r="G17" s="126"/>
      <c r="H17" s="303" t="s">
        <v>98</v>
      </c>
      <c r="I17" s="126"/>
      <c r="J17" s="126"/>
      <c r="K17" s="126"/>
      <c r="L17" s="126"/>
      <c r="M17" s="126" t="s">
        <v>474</v>
      </c>
      <c r="N17" s="111"/>
      <c r="O17" s="111"/>
      <c r="T17" s="169" t="s">
        <v>159</v>
      </c>
      <c r="AA17" s="2"/>
      <c r="AC17" s="111" t="s">
        <v>99</v>
      </c>
      <c r="AJ17" s="211" t="s">
        <v>100</v>
      </c>
    </row>
    <row r="18" spans="1:36">
      <c r="F18" s="3"/>
      <c r="G18" s="3"/>
      <c r="H18" s="3"/>
      <c r="I18" s="146" t="s">
        <v>153</v>
      </c>
      <c r="J18" s="112"/>
      <c r="K18" s="112"/>
      <c r="M18" s="126"/>
      <c r="N18" s="3"/>
      <c r="O18" s="3"/>
      <c r="P18" s="3"/>
      <c r="Q18" s="146" t="s">
        <v>160</v>
      </c>
      <c r="T18" s="9"/>
    </row>
    <row r="19" spans="1:36">
      <c r="A19" s="354"/>
      <c r="B19" s="90" t="s">
        <v>560</v>
      </c>
      <c r="C19" s="77" t="s">
        <v>584</v>
      </c>
      <c r="F19" s="3"/>
      <c r="G19" s="3"/>
      <c r="H19" s="3"/>
      <c r="I19" s="112" t="s">
        <v>154</v>
      </c>
      <c r="J19" s="112"/>
      <c r="K19" s="112"/>
      <c r="M19" s="3"/>
      <c r="N19" s="3"/>
      <c r="O19" s="3"/>
      <c r="P19" s="3"/>
      <c r="R19" s="112" t="s">
        <v>161</v>
      </c>
      <c r="T19" s="9"/>
    </row>
    <row r="20" spans="1:36">
      <c r="A20" s="380"/>
      <c r="B20" s="358" t="s">
        <v>588</v>
      </c>
      <c r="C20" s="77" t="s">
        <v>550</v>
      </c>
      <c r="D20" s="354"/>
      <c r="I20" s="112"/>
      <c r="J20" s="146" t="s">
        <v>155</v>
      </c>
      <c r="K20" s="112"/>
      <c r="N20" s="141" t="s">
        <v>473</v>
      </c>
      <c r="O20" s="4"/>
      <c r="T20" s="9"/>
    </row>
    <row r="21" spans="1:36">
      <c r="A21" s="354"/>
      <c r="B21" s="358" t="s">
        <v>589</v>
      </c>
      <c r="C21" s="77" t="s">
        <v>549</v>
      </c>
      <c r="D21" s="380"/>
      <c r="J21" s="112" t="s">
        <v>156</v>
      </c>
      <c r="K21" s="112"/>
      <c r="O21" s="2" t="s">
        <v>489</v>
      </c>
      <c r="T21" s="9"/>
    </row>
    <row r="22" spans="1:36">
      <c r="A22" s="2"/>
      <c r="B22" s="90" t="s">
        <v>561</v>
      </c>
      <c r="C22" s="77"/>
      <c r="D22" s="354"/>
      <c r="K22" s="146" t="s">
        <v>258</v>
      </c>
      <c r="T22" s="9"/>
    </row>
    <row r="23" spans="1:36">
      <c r="A23" s="2"/>
      <c r="B23" s="358" t="s">
        <v>590</v>
      </c>
      <c r="C23" s="77"/>
      <c r="D23" s="2"/>
      <c r="K23" s="112" t="s">
        <v>259</v>
      </c>
      <c r="T23" s="9"/>
    </row>
    <row r="24" spans="1:36">
      <c r="A24" s="2"/>
      <c r="B24" s="358"/>
      <c r="C24" s="77"/>
      <c r="D24" s="2"/>
      <c r="K24" s="112"/>
      <c r="T24" s="9"/>
    </row>
    <row r="25" spans="1:36">
      <c r="A25" s="2"/>
      <c r="B25" s="358"/>
      <c r="C25" s="77"/>
      <c r="D25" s="2"/>
    </row>
    <row r="26" spans="1:36">
      <c r="B26" s="358"/>
      <c r="C26" s="77" t="s">
        <v>585</v>
      </c>
      <c r="D26" s="8"/>
    </row>
    <row r="27" spans="1:36">
      <c r="B27" s="358"/>
      <c r="C27" s="77" t="s">
        <v>578</v>
      </c>
      <c r="D27" s="8"/>
    </row>
    <row r="28" spans="1:36">
      <c r="B28" s="358"/>
      <c r="C28" s="77" t="s">
        <v>549</v>
      </c>
      <c r="D28" s="8"/>
    </row>
    <row r="29" spans="1:36">
      <c r="B29" s="358"/>
      <c r="C29" s="77"/>
      <c r="D29" s="8"/>
    </row>
    <row r="30" spans="1:36">
      <c r="B30" s="90"/>
      <c r="C30" s="77"/>
      <c r="D30" s="8"/>
    </row>
    <row r="31" spans="1:36">
      <c r="B31" s="90" t="s">
        <v>560</v>
      </c>
      <c r="C31" s="77" t="s">
        <v>586</v>
      </c>
      <c r="D31" s="8"/>
    </row>
    <row r="32" spans="1:36">
      <c r="B32" s="358" t="s">
        <v>591</v>
      </c>
      <c r="C32" s="77" t="s">
        <v>550</v>
      </c>
      <c r="D32" s="8"/>
    </row>
    <row r="33" spans="2:4">
      <c r="B33" s="358" t="s">
        <v>592</v>
      </c>
      <c r="C33" s="77" t="s">
        <v>549</v>
      </c>
      <c r="D33" s="8"/>
    </row>
    <row r="34" spans="2:4">
      <c r="B34" s="358" t="s">
        <v>593</v>
      </c>
      <c r="C34" s="77"/>
      <c r="D34" s="8"/>
    </row>
    <row r="35" spans="2:4">
      <c r="B35" s="358" t="s">
        <v>594</v>
      </c>
      <c r="C35" s="77"/>
      <c r="D35" s="8"/>
    </row>
    <row r="36" spans="2:4">
      <c r="B36" s="358"/>
      <c r="C36" s="77"/>
      <c r="D36" s="8"/>
    </row>
    <row r="37" spans="2:4">
      <c r="B37" s="358"/>
      <c r="C37" s="77"/>
      <c r="D37" s="8"/>
    </row>
    <row r="38" spans="2:4">
      <c r="B38" s="3" t="s">
        <v>595</v>
      </c>
      <c r="C38" s="77" t="s">
        <v>587</v>
      </c>
      <c r="D38" s="8"/>
    </row>
    <row r="39" spans="2:4">
      <c r="B39" s="358" t="s">
        <v>571</v>
      </c>
      <c r="C39" s="77" t="s">
        <v>580</v>
      </c>
      <c r="D39" s="8"/>
    </row>
    <row r="40" spans="2:4">
      <c r="B40" s="90"/>
      <c r="C40" s="77" t="s">
        <v>581</v>
      </c>
      <c r="D40" s="8"/>
    </row>
    <row r="41" spans="2:4">
      <c r="B41" s="90"/>
      <c r="C41" s="77"/>
      <c r="D41" s="8"/>
    </row>
    <row r="42" spans="2:4">
      <c r="C42" s="2"/>
      <c r="D42" s="8"/>
    </row>
    <row r="43" spans="2:4">
      <c r="C43" s="2"/>
      <c r="D43" s="8"/>
    </row>
    <row r="44" spans="2:4">
      <c r="C44" s="2"/>
      <c r="D44" s="8"/>
    </row>
    <row r="45" spans="2:4">
      <c r="C45" s="2"/>
      <c r="D45" s="8"/>
    </row>
    <row r="46" spans="2:4">
      <c r="C46" s="2"/>
      <c r="D46" s="8"/>
    </row>
    <row r="47" spans="2:4">
      <c r="C47" s="2"/>
      <c r="D47" s="8"/>
    </row>
    <row r="48" spans="2:4">
      <c r="C48" s="2"/>
      <c r="D48" s="8"/>
    </row>
    <row r="49" spans="3:4">
      <c r="C49" s="2"/>
      <c r="D49" s="8"/>
    </row>
    <row r="50" spans="3:4">
      <c r="C50" s="2"/>
      <c r="D50" s="8"/>
    </row>
    <row r="51" spans="3:4">
      <c r="C51" s="2"/>
    </row>
    <row r="52" spans="3:4">
      <c r="C52" s="2"/>
    </row>
    <row r="53" spans="3:4">
      <c r="C53" s="2"/>
    </row>
    <row r="54" spans="3:4">
      <c r="C54" s="2"/>
    </row>
    <row r="55" spans="3:4">
      <c r="C55" s="2"/>
    </row>
    <row r="56" spans="3:4">
      <c r="C56" s="2"/>
    </row>
    <row r="57" spans="3:4">
      <c r="C57" s="2"/>
    </row>
    <row r="58" spans="3:4">
      <c r="C58" s="2"/>
    </row>
    <row r="59" spans="3:4">
      <c r="C59" s="2"/>
    </row>
    <row r="60" spans="3:4">
      <c r="C60" s="2"/>
    </row>
    <row r="61" spans="3:4">
      <c r="C61" s="2"/>
    </row>
    <row r="62" spans="3:4">
      <c r="C62" s="2"/>
    </row>
    <row r="63" spans="3:4">
      <c r="C63" s="2"/>
    </row>
    <row r="64" spans="3:4">
      <c r="C64" s="2"/>
    </row>
    <row r="65" spans="3:3">
      <c r="C65" s="2"/>
    </row>
    <row r="66" spans="3:3">
      <c r="C66" s="2"/>
    </row>
    <row r="67" spans="3:3">
      <c r="C67" s="2"/>
    </row>
    <row r="68" spans="3:3">
      <c r="C68" s="2"/>
    </row>
    <row r="69" spans="3:3">
      <c r="C69" s="2"/>
    </row>
    <row r="70" spans="3:3">
      <c r="C70" s="2"/>
    </row>
    <row r="71" spans="3:3">
      <c r="C71" s="2"/>
    </row>
    <row r="72" spans="3:3">
      <c r="C72" s="2"/>
    </row>
    <row r="73" spans="3:3">
      <c r="C73" s="2"/>
    </row>
  </sheetData>
  <mergeCells count="15">
    <mergeCell ref="AN1:AW1"/>
    <mergeCell ref="AX1:BE1"/>
    <mergeCell ref="BF1:BJ1"/>
    <mergeCell ref="U1:AD1"/>
    <mergeCell ref="BI2:BJ2"/>
    <mergeCell ref="AV2:AW2"/>
    <mergeCell ref="A15:D15"/>
    <mergeCell ref="A1:D1"/>
    <mergeCell ref="AE1:AM1"/>
    <mergeCell ref="E1:R1"/>
    <mergeCell ref="S1:S2"/>
    <mergeCell ref="AC2:AD2"/>
    <mergeCell ref="AL2:AM2"/>
    <mergeCell ref="I2:K2"/>
    <mergeCell ref="T1:T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31"/>
  <sheetViews>
    <sheetView workbookViewId="0">
      <pane ySplit="2" topLeftCell="A3" activePane="bottomLeft" state="frozen"/>
      <selection pane="bottomLeft" activeCell="B22" sqref="B22:C43"/>
    </sheetView>
  </sheetViews>
  <sheetFormatPr defaultRowHeight="11.25"/>
  <cols>
    <col min="1" max="1" width="7.5703125" style="8" customWidth="1"/>
    <col min="2" max="2" width="71.140625" style="88" customWidth="1"/>
    <col min="3" max="3" width="7.5703125" style="3" customWidth="1"/>
    <col min="4" max="4" width="7.28515625" style="3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9" width="8.85546875" style="2" customWidth="1"/>
    <col min="20" max="20" width="9.85546875" style="2" customWidth="1"/>
    <col min="21" max="21" width="8.85546875" style="2" customWidth="1"/>
    <col min="22" max="22" width="12" style="2" customWidth="1"/>
    <col min="23" max="23" width="62.7109375" style="81" customWidth="1"/>
    <col min="24" max="24" width="7.42578125" style="81" customWidth="1"/>
    <col min="25" max="25" width="11.42578125" style="81" bestFit="1" customWidth="1"/>
    <col min="26" max="26" width="13" style="81" customWidth="1"/>
    <col min="27" max="16384" width="9.140625" style="3"/>
  </cols>
  <sheetData>
    <row r="1" spans="1:26" s="4" customFormat="1" ht="15.75" customHeight="1">
      <c r="A1" s="694" t="s">
        <v>31</v>
      </c>
      <c r="B1" s="695"/>
      <c r="C1" s="695"/>
      <c r="D1" s="696"/>
      <c r="E1" s="697" t="s">
        <v>164</v>
      </c>
      <c r="F1" s="698"/>
      <c r="G1" s="698"/>
      <c r="H1" s="698"/>
      <c r="I1" s="689" t="s">
        <v>158</v>
      </c>
      <c r="J1" s="689"/>
      <c r="K1" s="689"/>
      <c r="L1" s="689"/>
      <c r="M1" s="689"/>
      <c r="N1" s="689"/>
      <c r="O1" s="689"/>
      <c r="P1" s="689"/>
      <c r="Q1" s="689"/>
      <c r="R1" s="689"/>
      <c r="S1" s="689"/>
      <c r="T1" s="689"/>
      <c r="U1" s="689"/>
      <c r="V1" s="689"/>
      <c r="W1" s="690" t="s">
        <v>29</v>
      </c>
      <c r="X1" s="691"/>
      <c r="Y1" s="691"/>
      <c r="Z1" s="691"/>
    </row>
    <row r="2" spans="1:26" s="4" customFormat="1" ht="23.25" thickBot="1">
      <c r="A2" s="10" t="s">
        <v>19</v>
      </c>
      <c r="B2" s="138" t="s">
        <v>0</v>
      </c>
      <c r="C2" s="55" t="s">
        <v>11</v>
      </c>
      <c r="D2" s="139" t="s">
        <v>12</v>
      </c>
      <c r="E2" s="41" t="s">
        <v>475</v>
      </c>
      <c r="F2" s="699" t="s">
        <v>29</v>
      </c>
      <c r="G2" s="700"/>
      <c r="H2" s="701"/>
      <c r="I2" s="41" t="s">
        <v>87</v>
      </c>
      <c r="J2" s="55" t="s">
        <v>88</v>
      </c>
      <c r="K2" s="55"/>
      <c r="L2" s="41" t="s">
        <v>232</v>
      </c>
      <c r="M2" s="41" t="s">
        <v>233</v>
      </c>
      <c r="N2" s="41" t="s">
        <v>234</v>
      </c>
      <c r="O2" s="55" t="s">
        <v>518</v>
      </c>
      <c r="P2" s="55" t="s">
        <v>36</v>
      </c>
      <c r="Q2" s="55" t="s">
        <v>519</v>
      </c>
      <c r="R2" s="55"/>
      <c r="S2" s="55" t="s">
        <v>520</v>
      </c>
      <c r="T2" s="55" t="s">
        <v>521</v>
      </c>
      <c r="U2" s="55" t="s">
        <v>522</v>
      </c>
      <c r="V2" s="55" t="s">
        <v>47</v>
      </c>
      <c r="W2" s="692"/>
      <c r="X2" s="693"/>
      <c r="Y2" s="693"/>
      <c r="Z2" s="693"/>
    </row>
    <row r="3" spans="1:26" s="5" customFormat="1">
      <c r="A3" s="483" t="str">
        <f>'1-συμβολαια'!A3</f>
        <v>3ο</v>
      </c>
      <c r="B3" s="320" t="str">
        <f>'1-συμβολαια'!C3</f>
        <v>γονική ΨΙΛΗΣ ΚΥΡΙΟΤΗΤΑΣ των 1' -2'</v>
      </c>
      <c r="C3" s="260" t="str">
        <f>'4-πολλυπρ'!D3</f>
        <v xml:space="preserve">219-119 </v>
      </c>
      <c r="D3" s="260" t="str">
        <f>'4-πολλυπρ'!I3</f>
        <v>219-119 = θυγατέρα</v>
      </c>
      <c r="E3" s="321">
        <v>6.46</v>
      </c>
      <c r="F3" s="340" t="s">
        <v>528</v>
      </c>
      <c r="G3" s="340" t="s">
        <v>529</v>
      </c>
      <c r="H3" s="321"/>
      <c r="I3" s="321">
        <v>5.87</v>
      </c>
      <c r="J3" s="321">
        <v>5.87</v>
      </c>
      <c r="K3" s="321"/>
      <c r="L3" s="321">
        <f>2*5*3.23</f>
        <v>32.299999999999997</v>
      </c>
      <c r="M3" s="315"/>
      <c r="N3" s="321"/>
      <c r="O3" s="315">
        <f>5*3.23</f>
        <v>16.149999999999999</v>
      </c>
      <c r="P3" s="315"/>
      <c r="Q3" s="321"/>
      <c r="R3" s="321"/>
      <c r="S3" s="321">
        <f>4*1.47</f>
        <v>5.88</v>
      </c>
      <c r="T3" s="321">
        <f>34*3.23</f>
        <v>109.82</v>
      </c>
      <c r="U3" s="321"/>
      <c r="V3" s="321">
        <f>SUM(I3:U3)</f>
        <v>175.89</v>
      </c>
      <c r="W3" s="327"/>
      <c r="X3" s="327"/>
      <c r="Y3" s="389"/>
      <c r="Z3" s="262"/>
    </row>
    <row r="4" spans="1:26" s="5" customFormat="1">
      <c r="A4" s="483">
        <f>'1-συμβολαια'!A4</f>
        <v>0</v>
      </c>
      <c r="B4" s="320" t="str">
        <f>'1-συμβολαια'!C4</f>
        <v>γονική του 3'</v>
      </c>
      <c r="C4" s="260" t="str">
        <f>'4-πολλυπρ'!D4</f>
        <v xml:space="preserve">219-119 </v>
      </c>
      <c r="D4" s="260" t="str">
        <f>'4-πολλυπρ'!I4</f>
        <v>219-119 = θυγατέρα</v>
      </c>
      <c r="E4" s="315">
        <v>6.46</v>
      </c>
      <c r="F4" s="338" t="s">
        <v>528</v>
      </c>
      <c r="G4" s="338" t="s">
        <v>529</v>
      </c>
      <c r="H4" s="315"/>
      <c r="I4" s="315"/>
      <c r="J4" s="315"/>
      <c r="K4" s="315"/>
      <c r="L4" s="315"/>
      <c r="M4" s="315"/>
      <c r="N4" s="315"/>
      <c r="O4" s="315">
        <f>5*3.23</f>
        <v>16.149999999999999</v>
      </c>
      <c r="P4" s="315"/>
      <c r="Q4" s="315"/>
      <c r="R4" s="315"/>
      <c r="S4" s="315">
        <f>2*1.47</f>
        <v>2.94</v>
      </c>
      <c r="T4" s="321">
        <f>14*3.23</f>
        <v>45.22</v>
      </c>
      <c r="U4" s="321"/>
      <c r="V4" s="321">
        <f t="shared" ref="V4:V14" si="0">SUM(I4:U4)</f>
        <v>64.31</v>
      </c>
      <c r="W4" s="327"/>
      <c r="X4" s="327"/>
      <c r="Y4" s="389"/>
      <c r="Z4" s="262"/>
    </row>
    <row r="5" spans="1:26" s="5" customFormat="1">
      <c r="A5" s="483">
        <f>'1-συμβολαια'!A5</f>
        <v>0</v>
      </c>
      <c r="B5" s="320" t="str">
        <f>'1-συμβολαια'!C5</f>
        <v>ΧΡΗΣΙΚΤΗΣΙΑ οικοπέδου  3' = 1949 πατρός ΔΩΡΕΑ άτυπη</v>
      </c>
      <c r="C5" s="260" t="str">
        <f>'4-πολλυπρ'!D5</f>
        <v>219 - 119 = πατήρ</v>
      </c>
      <c r="D5" s="260" t="str">
        <f>'4-πολλυπρ'!I5</f>
        <v xml:space="preserve">219-119 </v>
      </c>
      <c r="E5" s="315">
        <v>6.46</v>
      </c>
      <c r="F5" s="338" t="s">
        <v>528</v>
      </c>
      <c r="G5" s="338" t="s">
        <v>529</v>
      </c>
      <c r="H5" s="315"/>
      <c r="I5" s="315"/>
      <c r="J5" s="315"/>
      <c r="K5" s="315"/>
      <c r="L5" s="315"/>
      <c r="M5" s="315"/>
      <c r="N5" s="315"/>
      <c r="O5" s="315">
        <f>5*3.23</f>
        <v>16.149999999999999</v>
      </c>
      <c r="P5" s="315"/>
      <c r="Q5" s="315"/>
      <c r="R5" s="315"/>
      <c r="S5" s="315">
        <f>2*1.47</f>
        <v>2.94</v>
      </c>
      <c r="T5" s="321">
        <f>14*3.23</f>
        <v>45.22</v>
      </c>
      <c r="U5" s="321"/>
      <c r="V5" s="321">
        <f t="shared" si="0"/>
        <v>64.31</v>
      </c>
      <c r="W5" s="327"/>
      <c r="X5" s="327"/>
      <c r="Y5" s="389"/>
      <c r="Z5" s="262"/>
    </row>
    <row r="6" spans="1:26" s="5" customFormat="1" ht="12" thickBot="1">
      <c r="A6" s="487">
        <f>'1-συμβολαια'!A6</f>
        <v>0</v>
      </c>
      <c r="B6" s="488" t="str">
        <f>'1-συμβολαια'!C6</f>
        <v>ΧΡΗΣΙΚΤΗΣΙΑ αγροτεμαχίων 1'-2' = 1963 αγοραπωλησίας ΒΑΣΕΙ προσυμφώνου ΜΗ εκτελεσθέντος</v>
      </c>
      <c r="C6" s="447" t="str">
        <f>'4-πολλυπρ'!D6</f>
        <v>;;;???</v>
      </c>
      <c r="D6" s="447" t="str">
        <f>'4-πολλυπρ'!I6</f>
        <v xml:space="preserve">219-119 </v>
      </c>
      <c r="E6" s="402">
        <v>6.46</v>
      </c>
      <c r="F6" s="490" t="s">
        <v>528</v>
      </c>
      <c r="G6" s="490" t="s">
        <v>529</v>
      </c>
      <c r="H6" s="402"/>
      <c r="I6" s="402"/>
      <c r="J6" s="402"/>
      <c r="K6" s="402"/>
      <c r="L6" s="402">
        <f>2*5*3.23</f>
        <v>32.299999999999997</v>
      </c>
      <c r="M6" s="402"/>
      <c r="N6" s="402"/>
      <c r="O6" s="402"/>
      <c r="P6" s="402"/>
      <c r="Q6" s="402"/>
      <c r="R6" s="402"/>
      <c r="S6" s="402">
        <f t="shared" ref="S6:S14" si="1">3*1.47</f>
        <v>4.41</v>
      </c>
      <c r="T6" s="402">
        <f>24*3.23</f>
        <v>77.52</v>
      </c>
      <c r="U6" s="402"/>
      <c r="V6" s="402">
        <f t="shared" si="0"/>
        <v>114.22999999999999</v>
      </c>
      <c r="W6" s="473"/>
      <c r="X6" s="327"/>
      <c r="Y6" s="389"/>
      <c r="Z6" s="262"/>
    </row>
    <row r="7" spans="1:26" s="5" customFormat="1">
      <c r="A7" s="486" t="str">
        <f>'1-συμβολαια'!A7</f>
        <v>4ο</v>
      </c>
      <c r="B7" s="320" t="str">
        <f>'1-συμβολαια'!C7</f>
        <v>γονική ΨΙΛΗΣ ΚΥΡΙΟΤΗΤΑΣ αγροτεμαχίου Πρίνος -'';;;???'' 3.106,50μ2</v>
      </c>
      <c r="C7" s="322" t="str">
        <f>'4-πολλυπρ'!D7</f>
        <v>219-119 = σύζυγος</v>
      </c>
      <c r="D7" s="322" t="str">
        <f>'4-πολλυπρ'!I7</f>
        <v>219-119 = υιός</v>
      </c>
      <c r="E7" s="321">
        <v>6.46</v>
      </c>
      <c r="F7" s="340" t="s">
        <v>528</v>
      </c>
      <c r="G7" s="340" t="s">
        <v>529</v>
      </c>
      <c r="H7" s="321"/>
      <c r="I7" s="321"/>
      <c r="J7" s="321"/>
      <c r="K7" s="321"/>
      <c r="L7" s="315">
        <f>5*3.23</f>
        <v>16.149999999999999</v>
      </c>
      <c r="M7" s="321"/>
      <c r="N7" s="321"/>
      <c r="O7" s="321"/>
      <c r="P7" s="315"/>
      <c r="Q7" s="321"/>
      <c r="R7" s="321"/>
      <c r="S7" s="315">
        <f t="shared" ref="S7:S8" si="2">2*1.47</f>
        <v>2.94</v>
      </c>
      <c r="T7" s="321">
        <f t="shared" ref="T7:T8" si="3">14*3.23</f>
        <v>45.22</v>
      </c>
      <c r="U7" s="321"/>
      <c r="V7" s="321">
        <f t="shared" si="0"/>
        <v>64.31</v>
      </c>
      <c r="W7" s="471"/>
      <c r="X7" s="327"/>
      <c r="Y7" s="389"/>
      <c r="Z7" s="262"/>
    </row>
    <row r="8" spans="1:26" s="5" customFormat="1" ht="12" thickBot="1">
      <c r="A8" s="492">
        <f>'1-συμβολαια'!A8</f>
        <v>0</v>
      </c>
      <c r="B8" s="488" t="str">
        <f>'1-συμβολαια'!C8</f>
        <v>ΧΡΗΣΙΚΤΗΣΙΑ αγροτεμαχίου = 196? πατρός ΔΩΡΕΑ άτυπη</v>
      </c>
      <c r="C8" s="447" t="str">
        <f>'4-πολλυπρ'!D8</f>
        <v>πεθερός</v>
      </c>
      <c r="D8" s="447" t="str">
        <f>'4-πολλυπρ'!I8</f>
        <v>219-119 = σύζυγος</v>
      </c>
      <c r="E8" s="402">
        <v>6.46</v>
      </c>
      <c r="F8" s="490" t="s">
        <v>528</v>
      </c>
      <c r="G8" s="490" t="s">
        <v>529</v>
      </c>
      <c r="H8" s="402"/>
      <c r="I8" s="402"/>
      <c r="J8" s="402"/>
      <c r="K8" s="402"/>
      <c r="L8" s="402">
        <f>5*3.23</f>
        <v>16.149999999999999</v>
      </c>
      <c r="M8" s="402"/>
      <c r="N8" s="402"/>
      <c r="O8" s="402"/>
      <c r="P8" s="402"/>
      <c r="Q8" s="402"/>
      <c r="R8" s="402"/>
      <c r="S8" s="402">
        <f t="shared" si="2"/>
        <v>2.94</v>
      </c>
      <c r="T8" s="402">
        <f t="shared" si="3"/>
        <v>45.22</v>
      </c>
      <c r="U8" s="402"/>
      <c r="V8" s="402">
        <f t="shared" si="0"/>
        <v>64.31</v>
      </c>
      <c r="W8" s="473"/>
      <c r="X8" s="327"/>
      <c r="Y8" s="389"/>
      <c r="Z8" s="262"/>
    </row>
    <row r="9" spans="1:26" s="5" customFormat="1">
      <c r="A9" s="491" t="str">
        <f>'1-συμβολαια'!A9</f>
        <v>5ο</v>
      </c>
      <c r="B9" s="320" t="str">
        <f>'1-συμβολαια'!C9</f>
        <v>*γονική ΨΙΛΗΣ ΚΥΡΙΟΤΗΤΑΣ</v>
      </c>
      <c r="C9" s="322" t="str">
        <f>'4-πολλυπρ'!D9</f>
        <v xml:space="preserve">219-119 </v>
      </c>
      <c r="D9" s="322" t="str">
        <f>'4-πολλυπρ'!I9</f>
        <v>219-119 = υιός</v>
      </c>
      <c r="E9" s="321">
        <v>6.46</v>
      </c>
      <c r="F9" s="340" t="s">
        <v>528</v>
      </c>
      <c r="G9" s="340" t="s">
        <v>529</v>
      </c>
      <c r="H9" s="321"/>
      <c r="I9" s="321"/>
      <c r="J9" s="321"/>
      <c r="K9" s="321"/>
      <c r="L9" s="321">
        <f>4*5*3.23</f>
        <v>64.599999999999994</v>
      </c>
      <c r="M9" s="321"/>
      <c r="N9" s="321"/>
      <c r="O9" s="321"/>
      <c r="P9" s="315"/>
      <c r="Q9" s="321"/>
      <c r="R9" s="321"/>
      <c r="S9" s="321">
        <f>4*1.47</f>
        <v>5.88</v>
      </c>
      <c r="T9" s="321">
        <f>34*3.23</f>
        <v>109.82</v>
      </c>
      <c r="U9" s="321"/>
      <c r="V9" s="321">
        <f t="shared" si="0"/>
        <v>180.29999999999998</v>
      </c>
      <c r="W9" s="471"/>
      <c r="X9" s="327"/>
      <c r="Y9" s="389"/>
      <c r="Z9" s="262"/>
    </row>
    <row r="10" spans="1:26" s="5" customFormat="1">
      <c r="A10" s="483">
        <f>'1-συμβολαια'!A10</f>
        <v>0</v>
      </c>
      <c r="B10" s="320" t="str">
        <f>'1-συμβολαια'!C10</f>
        <v>ΧΡΗΣΙΚΤΗΣΙΑ αγροτεμαχίου 1'  = 1979 ΑΝΑΔΑΣΜΟΣ</v>
      </c>
      <c r="C10" s="260">
        <f>'4-πολλυπρ'!D10</f>
        <v>0</v>
      </c>
      <c r="D10" s="260" t="str">
        <f>'4-πολλυπρ'!I10</f>
        <v xml:space="preserve">219-119 </v>
      </c>
      <c r="E10" s="315">
        <v>6.46</v>
      </c>
      <c r="F10" s="338" t="s">
        <v>528</v>
      </c>
      <c r="G10" s="338" t="s">
        <v>529</v>
      </c>
      <c r="H10" s="315"/>
      <c r="I10" s="315"/>
      <c r="J10" s="315"/>
      <c r="K10" s="315"/>
      <c r="L10" s="315">
        <f>5*3.23</f>
        <v>16.149999999999999</v>
      </c>
      <c r="M10" s="315"/>
      <c r="N10" s="315"/>
      <c r="O10" s="315"/>
      <c r="P10" s="315"/>
      <c r="Q10" s="315"/>
      <c r="R10" s="315"/>
      <c r="S10" s="315">
        <f>2*1.47</f>
        <v>2.94</v>
      </c>
      <c r="T10" s="321">
        <f>14*3.23</f>
        <v>45.22</v>
      </c>
      <c r="U10" s="321"/>
      <c r="V10" s="321">
        <f t="shared" si="0"/>
        <v>64.31</v>
      </c>
      <c r="W10" s="327"/>
      <c r="X10" s="327"/>
      <c r="Y10" s="389"/>
      <c r="Z10" s="262"/>
    </row>
    <row r="11" spans="1:26" s="5" customFormat="1" ht="12" thickBot="1">
      <c r="A11" s="487">
        <f>'1-συμβολαια'!A11</f>
        <v>0</v>
      </c>
      <c r="B11" s="488" t="str">
        <f>'1-συμβολαια'!C11</f>
        <v>ΧΡΗΣΙΚΤΗΣΙΑ αγροτεμαχίων 3' -4' = 1957 ;;;??? ΑΓΟΡΑΠΩΛΗΣΙΑ άτυπη</v>
      </c>
      <c r="C11" s="447">
        <f>'4-πολλυπρ'!D11</f>
        <v>0</v>
      </c>
      <c r="D11" s="447" t="str">
        <f>'4-πολλυπρ'!I11</f>
        <v xml:space="preserve">219-119 </v>
      </c>
      <c r="E11" s="402">
        <v>6.46</v>
      </c>
      <c r="F11" s="490" t="s">
        <v>528</v>
      </c>
      <c r="G11" s="490" t="s">
        <v>529</v>
      </c>
      <c r="H11" s="402"/>
      <c r="I11" s="402"/>
      <c r="J11" s="402"/>
      <c r="K11" s="402"/>
      <c r="L11" s="402">
        <f>2*5*3.23</f>
        <v>32.299999999999997</v>
      </c>
      <c r="M11" s="402"/>
      <c r="N11" s="402"/>
      <c r="O11" s="402"/>
      <c r="P11" s="402"/>
      <c r="Q11" s="402"/>
      <c r="R11" s="402"/>
      <c r="S11" s="402">
        <f t="shared" si="1"/>
        <v>4.41</v>
      </c>
      <c r="T11" s="402">
        <f t="shared" ref="T11:T14" si="4">24*3.23</f>
        <v>77.52</v>
      </c>
      <c r="U11" s="402"/>
      <c r="V11" s="402">
        <f t="shared" si="0"/>
        <v>114.22999999999999</v>
      </c>
      <c r="W11" s="473"/>
      <c r="X11" s="327"/>
      <c r="Y11" s="389"/>
      <c r="Z11" s="262"/>
    </row>
    <row r="12" spans="1:26" s="5" customFormat="1">
      <c r="A12" s="486" t="str">
        <f>'1-συμβολαια'!A12</f>
        <v>6ο</v>
      </c>
      <c r="B12" s="320" t="str">
        <f>'1-συμβολαια'!C12</f>
        <v>*δωρεά ΑΙΤΙΑ θανάτου</v>
      </c>
      <c r="C12" s="322" t="str">
        <f>'4-πολλυπρ'!D12</f>
        <v xml:space="preserve">219-119 </v>
      </c>
      <c r="D12" s="322" t="str">
        <f>'4-πολλυπρ'!I12</f>
        <v>219-119 = σύζυγος</v>
      </c>
      <c r="E12" s="321">
        <v>6.46</v>
      </c>
      <c r="F12" s="340" t="s">
        <v>528</v>
      </c>
      <c r="G12" s="340" t="s">
        <v>529</v>
      </c>
      <c r="H12" s="321"/>
      <c r="I12" s="321"/>
      <c r="J12" s="321"/>
      <c r="K12" s="321"/>
      <c r="L12" s="321"/>
      <c r="M12" s="321"/>
      <c r="N12" s="321"/>
      <c r="O12" s="321">
        <f t="shared" ref="O12:P14" si="5">5*3.23</f>
        <v>16.149999999999999</v>
      </c>
      <c r="P12" s="321">
        <f t="shared" si="5"/>
        <v>16.149999999999999</v>
      </c>
      <c r="Q12" s="321"/>
      <c r="R12" s="321"/>
      <c r="S12" s="321">
        <f t="shared" si="1"/>
        <v>4.41</v>
      </c>
      <c r="T12" s="576">
        <f t="shared" si="4"/>
        <v>77.52</v>
      </c>
      <c r="U12" s="321"/>
      <c r="V12" s="321">
        <f t="shared" si="0"/>
        <v>114.22999999999999</v>
      </c>
      <c r="W12" s="471"/>
      <c r="X12" s="327"/>
      <c r="Y12" s="389"/>
      <c r="Z12" s="262"/>
    </row>
    <row r="13" spans="1:26" s="5" customFormat="1">
      <c r="A13" s="485">
        <f>'1-συμβολαια'!A13</f>
        <v>0</v>
      </c>
      <c r="B13" s="320" t="str">
        <f>'1-συμβολαια'!C13</f>
        <v>ΧΡΗΣΙΚΤΗΣΙΑ αγροτεμαχίου [νυν οικόπεδο ΜΕ οικοδομή] ] = 1970 ΑΝΑΔΑΣΜΟΣ</v>
      </c>
      <c r="C13" s="260">
        <f>'4-πολλυπρ'!D13</f>
        <v>0</v>
      </c>
      <c r="D13" s="260" t="str">
        <f>'4-πολλυπρ'!I13</f>
        <v xml:space="preserve">219-119 </v>
      </c>
      <c r="E13" s="315">
        <v>6.46</v>
      </c>
      <c r="F13" s="338" t="s">
        <v>528</v>
      </c>
      <c r="G13" s="338" t="s">
        <v>529</v>
      </c>
      <c r="H13" s="315"/>
      <c r="I13" s="315"/>
      <c r="J13" s="315"/>
      <c r="K13" s="315"/>
      <c r="L13" s="315"/>
      <c r="M13" s="315"/>
      <c r="N13" s="315"/>
      <c r="O13" s="315">
        <f t="shared" si="5"/>
        <v>16.149999999999999</v>
      </c>
      <c r="P13" s="315">
        <f t="shared" si="5"/>
        <v>16.149999999999999</v>
      </c>
      <c r="Q13" s="315"/>
      <c r="R13" s="315"/>
      <c r="S13" s="315">
        <f t="shared" si="1"/>
        <v>4.41</v>
      </c>
      <c r="T13" s="315">
        <f t="shared" si="4"/>
        <v>77.52</v>
      </c>
      <c r="U13" s="321"/>
      <c r="V13" s="321">
        <f t="shared" si="0"/>
        <v>114.22999999999999</v>
      </c>
      <c r="W13" s="327"/>
      <c r="X13" s="327"/>
      <c r="Y13" s="389"/>
      <c r="Z13" s="262"/>
    </row>
    <row r="14" spans="1:26" s="5" customFormat="1" ht="12" thickBot="1">
      <c r="A14" s="492">
        <f>'1-συμβολαια'!A14</f>
        <v>0</v>
      </c>
      <c r="B14" s="488" t="str">
        <f>'1-συμβολαια'!C14</f>
        <v>*γονικής 1262  ΕΠΙΚΑΡΠΙΑ …  ΔΩΡΕΑ αιτία θανάτου</v>
      </c>
      <c r="C14" s="447" t="str">
        <f>'4-πολλυπρ'!D14</f>
        <v xml:space="preserve">219-119 </v>
      </c>
      <c r="D14" s="447" t="str">
        <f>'4-πολλυπρ'!I14</f>
        <v>219-119 = υιός</v>
      </c>
      <c r="E14" s="402">
        <v>6.46</v>
      </c>
      <c r="F14" s="490" t="s">
        <v>528</v>
      </c>
      <c r="G14" s="490" t="s">
        <v>529</v>
      </c>
      <c r="H14" s="402"/>
      <c r="I14" s="402"/>
      <c r="J14" s="402"/>
      <c r="K14" s="402"/>
      <c r="L14" s="402"/>
      <c r="M14" s="402"/>
      <c r="N14" s="402"/>
      <c r="O14" s="402">
        <f t="shared" si="5"/>
        <v>16.149999999999999</v>
      </c>
      <c r="P14" s="402">
        <f t="shared" si="5"/>
        <v>16.149999999999999</v>
      </c>
      <c r="Q14" s="402"/>
      <c r="R14" s="402"/>
      <c r="S14" s="402">
        <f t="shared" si="1"/>
        <v>4.41</v>
      </c>
      <c r="T14" s="469">
        <f t="shared" si="4"/>
        <v>77.52</v>
      </c>
      <c r="U14" s="402"/>
      <c r="V14" s="402">
        <f t="shared" si="0"/>
        <v>114.22999999999999</v>
      </c>
      <c r="W14" s="473"/>
      <c r="X14" s="327"/>
      <c r="Y14" s="389"/>
      <c r="Z14" s="262"/>
    </row>
    <row r="15" spans="1:26">
      <c r="A15" s="665" t="s">
        <v>35</v>
      </c>
      <c r="B15" s="666"/>
      <c r="C15" s="666"/>
      <c r="D15" s="667"/>
      <c r="E15" s="493">
        <f>SUM(E3:E14)</f>
        <v>77.519999999999982</v>
      </c>
      <c r="F15" s="493"/>
      <c r="G15" s="493"/>
      <c r="H15" s="493"/>
      <c r="I15" s="493">
        <f t="shared" ref="I15:W15" si="6">SUM(I3:I14)</f>
        <v>5.87</v>
      </c>
      <c r="J15" s="493">
        <f t="shared" si="6"/>
        <v>5.87</v>
      </c>
      <c r="K15" s="493">
        <f t="shared" si="6"/>
        <v>0</v>
      </c>
      <c r="L15" s="493">
        <f t="shared" si="6"/>
        <v>209.95</v>
      </c>
      <c r="M15" s="493">
        <f t="shared" si="6"/>
        <v>0</v>
      </c>
      <c r="N15" s="493">
        <f t="shared" si="6"/>
        <v>0</v>
      </c>
      <c r="O15" s="493">
        <f t="shared" si="6"/>
        <v>96.9</v>
      </c>
      <c r="P15" s="493">
        <f t="shared" si="6"/>
        <v>48.449999999999996</v>
      </c>
      <c r="Q15" s="493">
        <f t="shared" si="6"/>
        <v>0</v>
      </c>
      <c r="R15" s="493">
        <f t="shared" si="6"/>
        <v>0</v>
      </c>
      <c r="S15" s="493">
        <f t="shared" si="6"/>
        <v>48.509999999999991</v>
      </c>
      <c r="T15" s="493">
        <f t="shared" si="6"/>
        <v>833.33999999999992</v>
      </c>
      <c r="U15" s="493">
        <f t="shared" si="6"/>
        <v>0</v>
      </c>
      <c r="V15" s="493">
        <f t="shared" si="6"/>
        <v>1248.8900000000001</v>
      </c>
      <c r="W15" s="494">
        <f t="shared" si="6"/>
        <v>0</v>
      </c>
      <c r="X15" s="129"/>
      <c r="Y15" s="3"/>
      <c r="Z15" s="3"/>
    </row>
    <row r="17" spans="1:26" ht="15.75" customHeight="1">
      <c r="I17" s="126" t="s">
        <v>474</v>
      </c>
      <c r="L17" s="123" t="s">
        <v>476</v>
      </c>
      <c r="X17" s="140"/>
      <c r="Y17" s="85"/>
      <c r="Z17" s="140"/>
    </row>
    <row r="18" spans="1:26">
      <c r="F18" s="146" t="s">
        <v>162</v>
      </c>
      <c r="G18" s="112"/>
      <c r="H18" s="81"/>
      <c r="L18" s="161" t="s">
        <v>202</v>
      </c>
      <c r="X18" s="2"/>
    </row>
    <row r="19" spans="1:26">
      <c r="F19" s="81"/>
      <c r="G19" s="112" t="s">
        <v>163</v>
      </c>
      <c r="M19" s="160" t="s">
        <v>203</v>
      </c>
      <c r="W19" s="2"/>
      <c r="X19" s="2"/>
    </row>
    <row r="20" spans="1:26">
      <c r="N20" s="141" t="s">
        <v>204</v>
      </c>
      <c r="W20" s="2"/>
      <c r="X20" s="2"/>
    </row>
    <row r="21" spans="1:26" ht="12.75">
      <c r="A21" s="354"/>
      <c r="B21" s="90"/>
      <c r="O21" s="390" t="s">
        <v>523</v>
      </c>
      <c r="P21" s="391"/>
      <c r="Q21" s="391"/>
      <c r="R21" s="391"/>
      <c r="S21" s="391"/>
      <c r="T21" s="391"/>
      <c r="W21" s="2"/>
      <c r="X21" s="2"/>
    </row>
    <row r="22" spans="1:26" ht="12.75">
      <c r="A22" s="380"/>
      <c r="B22" s="90" t="s">
        <v>560</v>
      </c>
      <c r="C22" s="77" t="s">
        <v>584</v>
      </c>
      <c r="D22" s="354"/>
      <c r="E22" s="354"/>
      <c r="O22" s="391"/>
      <c r="P22" s="390" t="s">
        <v>524</v>
      </c>
      <c r="Q22" s="391"/>
      <c r="R22" s="391"/>
      <c r="S22" s="391"/>
      <c r="T22" s="391"/>
    </row>
    <row r="23" spans="1:26" ht="12.75">
      <c r="A23" s="354"/>
      <c r="B23" s="358" t="s">
        <v>588</v>
      </c>
      <c r="C23" s="77" t="s">
        <v>550</v>
      </c>
      <c r="D23" s="380"/>
      <c r="E23" s="380"/>
      <c r="O23" s="391"/>
      <c r="P23" s="391"/>
      <c r="Q23" s="390" t="s">
        <v>525</v>
      </c>
      <c r="R23" s="391"/>
      <c r="S23" s="391"/>
      <c r="T23" s="391"/>
    </row>
    <row r="24" spans="1:26" ht="12.75">
      <c r="A24" s="2"/>
      <c r="B24" s="358" t="s">
        <v>589</v>
      </c>
      <c r="C24" s="77" t="s">
        <v>549</v>
      </c>
      <c r="D24" s="495"/>
      <c r="E24" s="495"/>
      <c r="O24" s="391"/>
      <c r="P24" s="391"/>
      <c r="Q24" s="391"/>
      <c r="R24" s="391"/>
      <c r="S24" s="391" t="s">
        <v>526</v>
      </c>
      <c r="T24" s="391"/>
    </row>
    <row r="25" spans="1:26" ht="12.75">
      <c r="A25" s="2"/>
      <c r="B25" s="90" t="s">
        <v>561</v>
      </c>
      <c r="C25" s="77"/>
      <c r="D25" s="2"/>
      <c r="O25" s="391"/>
      <c r="P25" s="391"/>
      <c r="Q25" s="391"/>
      <c r="R25" s="391"/>
      <c r="S25" s="391"/>
      <c r="T25" s="391" t="s">
        <v>527</v>
      </c>
    </row>
    <row r="26" spans="1:26">
      <c r="A26" s="2"/>
      <c r="B26" s="358" t="s">
        <v>590</v>
      </c>
      <c r="C26" s="77"/>
      <c r="D26" s="2"/>
      <c r="E26" s="354"/>
    </row>
    <row r="27" spans="1:26">
      <c r="A27" s="2"/>
      <c r="B27" s="358"/>
      <c r="C27" s="77"/>
      <c r="D27" s="2"/>
      <c r="E27" s="380"/>
    </row>
    <row r="28" spans="1:26">
      <c r="A28" s="2"/>
      <c r="B28" s="358"/>
      <c r="C28" s="77"/>
      <c r="D28" s="2"/>
      <c r="E28" s="495"/>
    </row>
    <row r="29" spans="1:26">
      <c r="A29" s="2"/>
      <c r="B29" s="358"/>
      <c r="C29" s="77" t="s">
        <v>585</v>
      </c>
      <c r="D29" s="2"/>
    </row>
    <row r="30" spans="1:26">
      <c r="A30" s="2"/>
      <c r="B30" s="358"/>
      <c r="C30" s="77" t="s">
        <v>578</v>
      </c>
      <c r="D30" s="2"/>
      <c r="E30" s="354"/>
    </row>
    <row r="31" spans="1:26">
      <c r="A31" s="2"/>
      <c r="B31" s="358"/>
      <c r="C31" s="77" t="s">
        <v>549</v>
      </c>
      <c r="D31" s="2"/>
      <c r="E31" s="380"/>
    </row>
    <row r="32" spans="1:26">
      <c r="A32" s="4"/>
      <c r="B32" s="358"/>
      <c r="C32" s="77"/>
      <c r="D32" s="2"/>
      <c r="E32" s="495"/>
    </row>
    <row r="33" spans="1:5">
      <c r="A33" s="4"/>
      <c r="B33" s="90"/>
      <c r="C33" s="77"/>
      <c r="D33" s="4"/>
    </row>
    <row r="34" spans="1:5">
      <c r="A34" s="2"/>
      <c r="B34" s="90" t="s">
        <v>560</v>
      </c>
      <c r="C34" s="77" t="s">
        <v>586</v>
      </c>
      <c r="D34" s="4"/>
      <c r="E34" s="354"/>
    </row>
    <row r="35" spans="1:5">
      <c r="A35" s="354"/>
      <c r="B35" s="358" t="s">
        <v>591</v>
      </c>
      <c r="C35" s="77" t="s">
        <v>550</v>
      </c>
      <c r="D35" s="2"/>
      <c r="E35" s="380"/>
    </row>
    <row r="36" spans="1:5">
      <c r="A36" s="380"/>
      <c r="B36" s="358" t="s">
        <v>592</v>
      </c>
      <c r="C36" s="77" t="s">
        <v>549</v>
      </c>
      <c r="D36" s="354"/>
      <c r="E36" s="495"/>
    </row>
    <row r="37" spans="1:5">
      <c r="A37" s="354"/>
      <c r="B37" s="358" t="s">
        <v>593</v>
      </c>
      <c r="C37" s="77"/>
      <c r="D37" s="380"/>
    </row>
    <row r="38" spans="1:5">
      <c r="A38" s="2"/>
      <c r="B38" s="358" t="s">
        <v>594</v>
      </c>
      <c r="C38" s="77"/>
      <c r="D38" s="495"/>
      <c r="E38" s="354"/>
    </row>
    <row r="39" spans="1:5">
      <c r="A39" s="2"/>
      <c r="B39" s="358"/>
      <c r="C39" s="77"/>
      <c r="D39" s="2"/>
      <c r="E39" s="380"/>
    </row>
    <row r="40" spans="1:5">
      <c r="A40" s="2"/>
      <c r="B40" s="358"/>
      <c r="C40" s="77"/>
      <c r="D40" s="2"/>
      <c r="E40" s="495"/>
    </row>
    <row r="41" spans="1:5">
      <c r="A41" s="2"/>
      <c r="B41" s="3" t="s">
        <v>595</v>
      </c>
      <c r="C41" s="77" t="s">
        <v>587</v>
      </c>
      <c r="D41" s="2"/>
    </row>
    <row r="42" spans="1:5">
      <c r="A42" s="2"/>
      <c r="B42" s="358" t="s">
        <v>571</v>
      </c>
      <c r="C42" s="77" t="s">
        <v>580</v>
      </c>
      <c r="D42" s="2"/>
      <c r="E42" s="354"/>
    </row>
    <row r="43" spans="1:5">
      <c r="A43" s="2"/>
      <c r="B43" s="90"/>
      <c r="C43" s="77" t="s">
        <v>581</v>
      </c>
      <c r="D43" s="2"/>
    </row>
    <row r="44" spans="1:5">
      <c r="A44" s="2"/>
      <c r="B44" s="90"/>
      <c r="C44" s="77"/>
      <c r="D44" s="2"/>
    </row>
    <row r="45" spans="1:5">
      <c r="A45" s="2"/>
      <c r="B45" s="358"/>
      <c r="C45" s="2"/>
      <c r="D45" s="2"/>
    </row>
    <row r="46" spans="1:5">
      <c r="A46" s="2"/>
      <c r="B46" s="358"/>
      <c r="C46" s="2"/>
      <c r="D46" s="2"/>
      <c r="E46" s="354"/>
    </row>
    <row r="47" spans="1:5">
      <c r="A47" s="2"/>
      <c r="B47" s="3"/>
      <c r="C47" s="2"/>
      <c r="D47" s="2"/>
      <c r="E47" s="380"/>
    </row>
    <row r="48" spans="1:5">
      <c r="A48" s="2"/>
      <c r="B48" s="3"/>
      <c r="C48" s="2"/>
      <c r="D48" s="2"/>
      <c r="E48" s="495"/>
    </row>
    <row r="49" spans="1:5">
      <c r="A49" s="354"/>
      <c r="B49" s="90"/>
      <c r="C49" s="2"/>
      <c r="D49" s="2"/>
    </row>
    <row r="50" spans="1:5">
      <c r="A50" s="380"/>
      <c r="B50" s="358"/>
      <c r="C50" s="2"/>
      <c r="D50" s="354"/>
    </row>
    <row r="51" spans="1:5">
      <c r="A51" s="354"/>
      <c r="B51" s="358"/>
      <c r="C51" s="2"/>
      <c r="D51" s="380"/>
      <c r="E51" s="354"/>
    </row>
    <row r="52" spans="1:5">
      <c r="A52" s="2"/>
      <c r="B52" s="358"/>
      <c r="C52" s="2"/>
      <c r="D52" s="495"/>
    </row>
    <row r="53" spans="1:5">
      <c r="A53" s="2"/>
      <c r="B53" s="358"/>
      <c r="C53" s="2"/>
      <c r="D53" s="2"/>
    </row>
    <row r="54" spans="1:5">
      <c r="A54" s="2"/>
      <c r="B54" s="358"/>
      <c r="C54" s="2"/>
      <c r="D54" s="2"/>
    </row>
    <row r="55" spans="1:5">
      <c r="A55" s="2"/>
      <c r="B55" s="358"/>
      <c r="C55" s="2"/>
      <c r="D55" s="2"/>
      <c r="E55" s="354"/>
    </row>
    <row r="56" spans="1:5">
      <c r="A56" s="2"/>
      <c r="B56" s="358"/>
      <c r="C56" s="2"/>
      <c r="D56" s="2"/>
    </row>
    <row r="57" spans="1:5">
      <c r="A57" s="2"/>
      <c r="B57" s="358"/>
      <c r="C57" s="2"/>
      <c r="D57" s="2"/>
    </row>
    <row r="58" spans="1:5">
      <c r="A58" s="2"/>
      <c r="B58" s="358"/>
      <c r="C58" s="2"/>
      <c r="D58" s="2"/>
    </row>
    <row r="59" spans="1:5">
      <c r="A59" s="2"/>
      <c r="B59" s="358"/>
      <c r="C59" s="2"/>
      <c r="D59" s="2"/>
    </row>
    <row r="60" spans="1:5">
      <c r="A60" s="2"/>
      <c r="B60" s="358"/>
      <c r="C60" s="2"/>
      <c r="D60" s="2"/>
    </row>
    <row r="61" spans="1:5">
      <c r="A61" s="2"/>
      <c r="B61" s="3"/>
      <c r="C61" s="2"/>
      <c r="D61" s="2"/>
    </row>
    <row r="62" spans="1:5">
      <c r="A62" s="2"/>
      <c r="B62" s="3"/>
      <c r="C62" s="2"/>
      <c r="D62" s="2"/>
    </row>
    <row r="63" spans="1:5">
      <c r="A63" s="354"/>
      <c r="B63" s="90"/>
      <c r="C63" s="2"/>
      <c r="D63" s="2"/>
    </row>
    <row r="64" spans="1:5">
      <c r="A64" s="380"/>
      <c r="B64" s="358"/>
      <c r="C64" s="2"/>
      <c r="D64" s="354"/>
    </row>
    <row r="65" spans="1:4">
      <c r="A65" s="354"/>
      <c r="B65" s="358"/>
      <c r="C65" s="2"/>
      <c r="D65" s="380"/>
    </row>
    <row r="66" spans="1:4">
      <c r="A66" s="2"/>
      <c r="B66" s="358"/>
      <c r="C66" s="2"/>
      <c r="D66" s="495"/>
    </row>
    <row r="67" spans="1:4">
      <c r="A67" s="2"/>
      <c r="B67" s="358"/>
      <c r="C67" s="2"/>
      <c r="D67" s="2"/>
    </row>
    <row r="68" spans="1:4">
      <c r="A68" s="2"/>
      <c r="B68" s="358"/>
      <c r="C68" s="2"/>
      <c r="D68" s="2"/>
    </row>
    <row r="69" spans="1:4">
      <c r="A69" s="2"/>
      <c r="B69" s="358"/>
      <c r="C69" s="2"/>
      <c r="D69" s="2"/>
    </row>
    <row r="70" spans="1:4">
      <c r="A70" s="2"/>
      <c r="B70" s="358"/>
      <c r="C70" s="2"/>
      <c r="D70" s="2"/>
    </row>
    <row r="71" spans="1:4">
      <c r="A71" s="2"/>
      <c r="B71" s="358"/>
      <c r="C71" s="2"/>
      <c r="D71" s="2"/>
    </row>
    <row r="72" spans="1:4">
      <c r="A72" s="2"/>
      <c r="B72" s="358"/>
      <c r="C72" s="2"/>
      <c r="D72" s="2"/>
    </row>
    <row r="73" spans="1:4">
      <c r="A73" s="2"/>
      <c r="B73" s="358"/>
      <c r="C73" s="2"/>
      <c r="D73" s="2"/>
    </row>
    <row r="74" spans="1:4">
      <c r="A74" s="2"/>
      <c r="B74" s="358"/>
      <c r="C74" s="2"/>
      <c r="D74" s="2"/>
    </row>
    <row r="75" spans="1:4">
      <c r="A75" s="2"/>
      <c r="B75" s="3"/>
      <c r="C75" s="2"/>
      <c r="D75" s="2"/>
    </row>
    <row r="76" spans="1:4">
      <c r="A76" s="2"/>
      <c r="B76" s="3"/>
      <c r="C76" s="2"/>
      <c r="D76" s="2"/>
    </row>
    <row r="77" spans="1:4">
      <c r="A77" s="354"/>
      <c r="B77" s="90"/>
      <c r="C77" s="2"/>
      <c r="D77" s="2"/>
    </row>
    <row r="78" spans="1:4">
      <c r="A78" s="380"/>
      <c r="B78" s="358"/>
      <c r="C78" s="2"/>
      <c r="D78" s="354"/>
    </row>
    <row r="79" spans="1:4">
      <c r="A79" s="354"/>
      <c r="B79" s="358"/>
      <c r="C79" s="2"/>
      <c r="D79" s="380"/>
    </row>
    <row r="80" spans="1:4">
      <c r="A80" s="2"/>
      <c r="B80" s="358"/>
      <c r="C80" s="2"/>
      <c r="D80" s="495"/>
    </row>
    <row r="81" spans="1:4">
      <c r="A81" s="2"/>
      <c r="B81" s="358"/>
      <c r="C81" s="2"/>
      <c r="D81" s="2"/>
    </row>
    <row r="82" spans="1:4">
      <c r="A82" s="2"/>
      <c r="B82" s="358"/>
      <c r="C82" s="2"/>
      <c r="D82" s="2"/>
    </row>
    <row r="83" spans="1:4">
      <c r="A83" s="2"/>
      <c r="B83" s="358"/>
      <c r="C83" s="2"/>
      <c r="D83" s="2"/>
    </row>
    <row r="84" spans="1:4">
      <c r="A84" s="2"/>
      <c r="B84" s="358"/>
      <c r="C84" s="2"/>
      <c r="D84" s="2"/>
    </row>
    <row r="85" spans="1:4">
      <c r="A85" s="2"/>
      <c r="B85" s="358"/>
      <c r="C85" s="2"/>
      <c r="D85" s="2"/>
    </row>
    <row r="86" spans="1:4">
      <c r="A86" s="2"/>
      <c r="B86" s="358"/>
      <c r="C86" s="2"/>
      <c r="D86" s="2"/>
    </row>
    <row r="87" spans="1:4">
      <c r="A87" s="2"/>
      <c r="B87" s="358"/>
      <c r="C87" s="2"/>
      <c r="D87" s="2"/>
    </row>
    <row r="88" spans="1:4">
      <c r="A88" s="2"/>
      <c r="B88" s="358"/>
      <c r="C88" s="2"/>
      <c r="D88" s="2"/>
    </row>
    <row r="89" spans="1:4">
      <c r="A89" s="2"/>
      <c r="B89" s="3"/>
      <c r="C89" s="2"/>
      <c r="D89" s="2"/>
    </row>
    <row r="90" spans="1:4">
      <c r="A90" s="354"/>
      <c r="B90" s="3"/>
      <c r="C90" s="2"/>
      <c r="D90" s="2"/>
    </row>
    <row r="91" spans="1:4">
      <c r="A91" s="2"/>
      <c r="B91" s="358"/>
      <c r="C91" s="2"/>
      <c r="D91" s="354"/>
    </row>
    <row r="92" spans="1:4">
      <c r="A92" s="2"/>
      <c r="B92" s="3"/>
      <c r="C92" s="2"/>
      <c r="D92" s="2"/>
    </row>
    <row r="93" spans="1:4">
      <c r="A93" s="2"/>
      <c r="B93" s="3"/>
      <c r="C93" s="2"/>
      <c r="D93" s="2"/>
    </row>
    <row r="94" spans="1:4">
      <c r="A94" s="2"/>
      <c r="B94" s="3"/>
      <c r="C94" s="2"/>
      <c r="D94" s="2"/>
    </row>
    <row r="95" spans="1:4">
      <c r="A95" s="2"/>
      <c r="B95" s="3"/>
      <c r="C95" s="2"/>
      <c r="D95" s="2"/>
    </row>
    <row r="96" spans="1:4">
      <c r="A96" s="2"/>
      <c r="B96" s="3"/>
      <c r="C96" s="2"/>
      <c r="D96" s="2"/>
    </row>
    <row r="97" spans="1:4">
      <c r="A97" s="2"/>
      <c r="B97" s="3"/>
      <c r="C97" s="2"/>
      <c r="D97" s="2"/>
    </row>
    <row r="98" spans="1:4">
      <c r="A98" s="2"/>
      <c r="B98" s="3"/>
      <c r="C98" s="2"/>
      <c r="D98" s="2"/>
    </row>
    <row r="99" spans="1:4">
      <c r="A99" s="2"/>
      <c r="B99" s="3"/>
      <c r="C99" s="2"/>
      <c r="D99" s="2"/>
    </row>
    <row r="100" spans="1:4">
      <c r="A100" s="2"/>
      <c r="B100" s="3"/>
      <c r="C100" s="2"/>
      <c r="D100" s="2"/>
    </row>
    <row r="101" spans="1:4">
      <c r="A101" s="2"/>
      <c r="B101" s="3"/>
      <c r="C101" s="2"/>
      <c r="D101" s="2"/>
    </row>
    <row r="102" spans="1:4">
      <c r="A102" s="2"/>
      <c r="B102" s="3"/>
      <c r="C102" s="2"/>
      <c r="D102" s="2"/>
    </row>
    <row r="103" spans="1:4">
      <c r="A103" s="354"/>
      <c r="B103" s="358"/>
      <c r="C103" s="2"/>
      <c r="D103" s="2"/>
    </row>
    <row r="104" spans="1:4">
      <c r="A104" s="380"/>
      <c r="B104" s="358"/>
      <c r="C104" s="2"/>
      <c r="D104" s="354"/>
    </row>
    <row r="105" spans="1:4">
      <c r="A105" s="354"/>
      <c r="B105" s="358"/>
      <c r="C105" s="2"/>
      <c r="D105" s="380"/>
    </row>
    <row r="106" spans="1:4">
      <c r="A106" s="2"/>
      <c r="B106" s="358"/>
      <c r="C106" s="2"/>
      <c r="D106" s="495"/>
    </row>
    <row r="107" spans="1:4">
      <c r="A107" s="2"/>
      <c r="B107" s="358"/>
      <c r="C107" s="2"/>
      <c r="D107" s="2"/>
    </row>
    <row r="108" spans="1:4">
      <c r="A108" s="2"/>
      <c r="B108" s="358"/>
      <c r="C108" s="2"/>
      <c r="D108" s="2"/>
    </row>
    <row r="109" spans="1:4">
      <c r="A109" s="2"/>
      <c r="B109" s="3"/>
      <c r="C109" s="2"/>
      <c r="D109" s="8"/>
    </row>
    <row r="110" spans="1:4">
      <c r="A110" s="2"/>
      <c r="B110" s="3"/>
      <c r="C110" s="2"/>
      <c r="D110" s="2"/>
    </row>
    <row r="111" spans="1:4">
      <c r="A111" s="2"/>
      <c r="B111" s="3"/>
      <c r="C111" s="2"/>
      <c r="D111" s="8"/>
    </row>
    <row r="112" spans="1:4">
      <c r="A112" s="2"/>
      <c r="B112" s="3"/>
      <c r="C112" s="2"/>
      <c r="D112" s="2"/>
    </row>
    <row r="113" spans="1:4">
      <c r="A113" s="2"/>
      <c r="B113" s="3"/>
      <c r="C113" s="2"/>
      <c r="D113" s="2"/>
    </row>
    <row r="114" spans="1:4">
      <c r="A114" s="2"/>
      <c r="B114" s="3"/>
      <c r="C114" s="2"/>
      <c r="D114" s="2"/>
    </row>
    <row r="115" spans="1:4">
      <c r="A115" s="354"/>
      <c r="B115" s="3"/>
      <c r="C115" s="2"/>
      <c r="D115" s="2"/>
    </row>
    <row r="116" spans="1:4">
      <c r="A116" s="2"/>
      <c r="B116" s="358"/>
      <c r="C116" s="2"/>
      <c r="D116" s="354"/>
    </row>
    <row r="117" spans="1:4">
      <c r="A117" s="2"/>
      <c r="B117" s="3"/>
      <c r="C117" s="2"/>
      <c r="D117" s="2"/>
    </row>
    <row r="118" spans="1:4">
      <c r="A118" s="2"/>
      <c r="B118" s="3"/>
      <c r="C118" s="2"/>
      <c r="D118" s="2"/>
    </row>
    <row r="119" spans="1:4">
      <c r="A119" s="2"/>
      <c r="B119" s="3"/>
      <c r="C119" s="2"/>
      <c r="D119" s="2"/>
    </row>
    <row r="120" spans="1:4">
      <c r="A120" s="2"/>
      <c r="B120" s="3"/>
      <c r="C120" s="2"/>
      <c r="D120" s="2"/>
    </row>
    <row r="121" spans="1:4">
      <c r="A121" s="2"/>
      <c r="B121" s="3"/>
      <c r="C121" s="2"/>
      <c r="D121" s="2"/>
    </row>
    <row r="122" spans="1:4">
      <c r="A122" s="2"/>
      <c r="B122" s="3"/>
      <c r="C122" s="75"/>
      <c r="D122" s="2"/>
    </row>
    <row r="123" spans="1:4">
      <c r="A123" s="2"/>
      <c r="B123" s="3"/>
      <c r="C123" s="2"/>
      <c r="D123" s="2"/>
    </row>
    <row r="124" spans="1:4">
      <c r="A124" s="2"/>
      <c r="B124" s="3"/>
      <c r="C124" s="2"/>
      <c r="D124" s="2"/>
    </row>
    <row r="125" spans="1:4">
      <c r="A125" s="2"/>
      <c r="B125" s="3"/>
      <c r="C125" s="2"/>
      <c r="D125" s="2"/>
    </row>
    <row r="126" spans="1:4">
      <c r="A126" s="2"/>
      <c r="B126" s="3"/>
      <c r="C126" s="75"/>
      <c r="D126" s="2"/>
    </row>
    <row r="127" spans="1:4">
      <c r="A127" s="2"/>
      <c r="B127" s="3"/>
      <c r="C127" s="2"/>
      <c r="D127" s="2"/>
    </row>
    <row r="128" spans="1:4">
      <c r="A128" s="354"/>
      <c r="B128" s="3"/>
      <c r="C128" s="2"/>
      <c r="D128" s="2"/>
    </row>
    <row r="129" spans="1:4">
      <c r="A129" s="2"/>
      <c r="B129" s="358"/>
      <c r="C129" s="2"/>
      <c r="D129" s="354"/>
    </row>
    <row r="130" spans="1:4">
      <c r="A130" s="2"/>
      <c r="B130" s="3"/>
      <c r="C130" s="2"/>
      <c r="D130" s="2"/>
    </row>
    <row r="131" spans="1:4">
      <c r="A131" s="2"/>
      <c r="B131" s="3"/>
      <c r="C131" s="2"/>
      <c r="D131" s="2"/>
    </row>
  </sheetData>
  <mergeCells count="6">
    <mergeCell ref="I1:V1"/>
    <mergeCell ref="W1:Z2"/>
    <mergeCell ref="A1:D1"/>
    <mergeCell ref="A15:D1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6"/>
  <sheetViews>
    <sheetView workbookViewId="0">
      <pane ySplit="2" topLeftCell="A3" activePane="bottomLeft" state="frozen"/>
      <selection pane="bottomLeft" activeCell="A37" sqref="A37"/>
    </sheetView>
  </sheetViews>
  <sheetFormatPr defaultRowHeight="11.25"/>
  <cols>
    <col min="1" max="1" width="9.42578125" style="3" bestFit="1" customWidth="1"/>
    <col min="2" max="2" width="71.140625" style="3" bestFit="1" customWidth="1"/>
    <col min="3" max="3" width="11.140625" style="3" bestFit="1" customWidth="1"/>
    <col min="4" max="4" width="10.28515625" style="3" customWidth="1"/>
    <col min="5" max="5" width="10" style="3" customWidth="1"/>
    <col min="6" max="10" width="9.140625" style="3" customWidth="1"/>
    <col min="11" max="11" width="8.28515625" style="3" customWidth="1"/>
    <col min="12" max="12" width="9.140625" style="3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9.85546875" style="3" bestFit="1" customWidth="1"/>
    <col min="24" max="29" width="9.140625" style="3"/>
    <col min="30" max="30" width="5.85546875" style="3" customWidth="1"/>
    <col min="31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713" t="s">
        <v>324</v>
      </c>
      <c r="B1" s="714"/>
      <c r="C1" s="714"/>
      <c r="D1" s="714"/>
      <c r="E1" s="714"/>
      <c r="F1" s="714"/>
      <c r="G1" s="714"/>
      <c r="H1" s="714"/>
      <c r="I1" s="714"/>
      <c r="J1" s="714"/>
      <c r="K1" s="714"/>
      <c r="L1" s="714"/>
      <c r="M1" s="714"/>
      <c r="N1" s="714"/>
      <c r="O1" s="714"/>
      <c r="P1" s="714"/>
      <c r="Q1" s="714"/>
      <c r="R1" s="714"/>
      <c r="S1" s="714"/>
      <c r="T1" s="714"/>
      <c r="U1" s="714"/>
      <c r="V1" s="714"/>
      <c r="W1" s="714"/>
      <c r="X1" s="714"/>
      <c r="Y1" s="714"/>
      <c r="Z1" s="714"/>
      <c r="AA1" s="714"/>
      <c r="AB1" s="714"/>
      <c r="AC1" s="714"/>
      <c r="AD1" s="714"/>
      <c r="AE1" s="715" t="s">
        <v>47</v>
      </c>
      <c r="AF1" s="717" t="s">
        <v>9</v>
      </c>
      <c r="AG1" s="719" t="s">
        <v>503</v>
      </c>
      <c r="AH1" s="702" t="s">
        <v>334</v>
      </c>
      <c r="AI1" s="704" t="s">
        <v>83</v>
      </c>
      <c r="AJ1" s="705"/>
      <c r="AK1" s="705"/>
      <c r="AL1" s="706"/>
    </row>
    <row r="2" spans="1:38" ht="12" thickBot="1">
      <c r="A2" s="185"/>
      <c r="B2" s="186" t="s">
        <v>333</v>
      </c>
      <c r="C2" s="186" t="s">
        <v>84</v>
      </c>
      <c r="D2" s="187" t="s">
        <v>325</v>
      </c>
      <c r="E2" s="164" t="s">
        <v>31</v>
      </c>
      <c r="F2" s="164" t="s">
        <v>326</v>
      </c>
      <c r="G2" s="164" t="s">
        <v>327</v>
      </c>
      <c r="H2" s="164" t="s">
        <v>328</v>
      </c>
      <c r="I2" s="164" t="s">
        <v>329</v>
      </c>
      <c r="J2" s="164" t="s">
        <v>330</v>
      </c>
      <c r="K2" s="676" t="s">
        <v>29</v>
      </c>
      <c r="L2" s="677"/>
      <c r="M2" s="173" t="s">
        <v>331</v>
      </c>
      <c r="N2" s="173" t="s">
        <v>31</v>
      </c>
      <c r="O2" s="173" t="s">
        <v>326</v>
      </c>
      <c r="P2" s="173" t="s">
        <v>327</v>
      </c>
      <c r="Q2" s="173" t="s">
        <v>328</v>
      </c>
      <c r="R2" s="173" t="s">
        <v>329</v>
      </c>
      <c r="S2" s="173" t="s">
        <v>330</v>
      </c>
      <c r="T2" s="678" t="s">
        <v>29</v>
      </c>
      <c r="U2" s="679"/>
      <c r="V2" s="164" t="s">
        <v>332</v>
      </c>
      <c r="W2" s="164" t="s">
        <v>31</v>
      </c>
      <c r="X2" s="164" t="s">
        <v>326</v>
      </c>
      <c r="Y2" s="164" t="s">
        <v>327</v>
      </c>
      <c r="Z2" s="164" t="s">
        <v>328</v>
      </c>
      <c r="AA2" s="164" t="s">
        <v>329</v>
      </c>
      <c r="AB2" s="164" t="s">
        <v>330</v>
      </c>
      <c r="AC2" s="676" t="s">
        <v>29</v>
      </c>
      <c r="AD2" s="677"/>
      <c r="AE2" s="716"/>
      <c r="AF2" s="718"/>
      <c r="AG2" s="720"/>
      <c r="AH2" s="703"/>
      <c r="AI2" s="707"/>
      <c r="AJ2" s="708"/>
      <c r="AK2" s="708"/>
      <c r="AL2" s="709"/>
    </row>
    <row r="3" spans="1:38" s="5" customFormat="1">
      <c r="A3" s="412" t="str">
        <f>'1-συμβολαια'!A3</f>
        <v>3ο</v>
      </c>
      <c r="B3" s="73" t="str">
        <f>'1-συμβολαια'!C3</f>
        <v>γονική ΨΙΛΗΣ ΚΥΡΙΟΤΗΤΑΣ των 1' -2'</v>
      </c>
      <c r="C3" s="325">
        <f>'1-συμβολαια'!D3</f>
        <v>4093.2</v>
      </c>
      <c r="D3" s="325"/>
      <c r="E3" s="73"/>
      <c r="F3" s="73"/>
      <c r="G3" s="73"/>
      <c r="H3" s="73"/>
      <c r="I3" s="73"/>
      <c r="J3" s="73"/>
      <c r="K3" s="73"/>
      <c r="L3" s="73"/>
      <c r="M3" s="325">
        <f>C3*0.65%</f>
        <v>26.605800000000002</v>
      </c>
      <c r="N3" s="73"/>
      <c r="O3" s="73"/>
      <c r="P3" s="73"/>
      <c r="Q3" s="73"/>
      <c r="R3" s="73"/>
      <c r="S3" s="73"/>
      <c r="T3" s="73"/>
      <c r="U3" s="73"/>
      <c r="V3" s="325">
        <f>C3*0.125%</f>
        <v>5.1165000000000003</v>
      </c>
      <c r="W3" s="73"/>
      <c r="X3" s="73"/>
      <c r="Y3" s="73"/>
      <c r="Z3" s="73"/>
      <c r="AA3" s="73"/>
      <c r="AB3" s="73"/>
      <c r="AC3" s="73"/>
      <c r="AD3" s="73"/>
      <c r="AE3" s="318">
        <f t="shared" ref="AE3" si="0">D3+M3+V3</f>
        <v>31.722300000000004</v>
      </c>
      <c r="AF3" s="318">
        <v>31.722300000000004</v>
      </c>
      <c r="AG3" s="318">
        <f t="shared" ref="AG3" si="1">AE3-AF3</f>
        <v>0</v>
      </c>
      <c r="AH3" s="73"/>
      <c r="AI3" s="73"/>
      <c r="AJ3" s="73"/>
      <c r="AK3" s="73"/>
      <c r="AL3" s="73"/>
    </row>
    <row r="4" spans="1:38" s="5" customFormat="1">
      <c r="A4" s="412">
        <f>'1-συμβολαια'!A4</f>
        <v>0</v>
      </c>
      <c r="B4" s="73" t="str">
        <f>'1-συμβολαια'!C4</f>
        <v>γονική του 3'</v>
      </c>
      <c r="C4" s="325">
        <f>'1-συμβολαια'!D4</f>
        <v>7465</v>
      </c>
      <c r="D4" s="325"/>
      <c r="E4" s="73"/>
      <c r="F4" s="73"/>
      <c r="G4" s="73"/>
      <c r="H4" s="73"/>
      <c r="I4" s="73"/>
      <c r="J4" s="73"/>
      <c r="K4" s="73"/>
      <c r="L4" s="73"/>
      <c r="M4" s="325">
        <f t="shared" ref="M4:M13" si="2">C4*0.65%</f>
        <v>48.522500000000001</v>
      </c>
      <c r="N4" s="73"/>
      <c r="O4" s="73"/>
      <c r="P4" s="73"/>
      <c r="Q4" s="73"/>
      <c r="R4" s="73"/>
      <c r="S4" s="73"/>
      <c r="T4" s="73"/>
      <c r="U4" s="73"/>
      <c r="V4" s="325">
        <f t="shared" ref="V4:V13" si="3">C4*0.125%</f>
        <v>9.3312500000000007</v>
      </c>
      <c r="W4" s="73"/>
      <c r="X4" s="73"/>
      <c r="Y4" s="73"/>
      <c r="Z4" s="73"/>
      <c r="AA4" s="73"/>
      <c r="AB4" s="73"/>
      <c r="AC4" s="73"/>
      <c r="AD4" s="73"/>
      <c r="AE4" s="318">
        <f t="shared" ref="AE4:AE13" si="4">D4+M4+V4</f>
        <v>57.853750000000005</v>
      </c>
      <c r="AF4" s="318">
        <v>57.853750000000005</v>
      </c>
      <c r="AG4" s="318">
        <f t="shared" ref="AG4:AG13" si="5">AE4-AF4</f>
        <v>0</v>
      </c>
      <c r="AH4" s="73"/>
      <c r="AI4" s="73"/>
      <c r="AJ4" s="73"/>
      <c r="AK4" s="73"/>
      <c r="AL4" s="73"/>
    </row>
    <row r="5" spans="1:38" s="5" customFormat="1">
      <c r="A5" s="412">
        <f>'1-συμβολαια'!A5</f>
        <v>0</v>
      </c>
      <c r="B5" s="73" t="str">
        <f>'1-συμβολαια'!C5</f>
        <v>ΧΡΗΣΙΚΤΗΣΙΑ οικοπέδου  3' = 1949 πατρός ΔΩΡΕΑ άτυπη</v>
      </c>
      <c r="C5" s="325">
        <f>'1-συμβολαια'!D5</f>
        <v>5555.55</v>
      </c>
      <c r="D5" s="325"/>
      <c r="E5" s="73"/>
      <c r="F5" s="73"/>
      <c r="G5" s="73"/>
      <c r="H5" s="73"/>
      <c r="I5" s="73"/>
      <c r="J5" s="73"/>
      <c r="K5" s="73"/>
      <c r="L5" s="73"/>
      <c r="M5" s="325">
        <f t="shared" si="2"/>
        <v>36.111075000000007</v>
      </c>
      <c r="N5" s="73"/>
      <c r="O5" s="73"/>
      <c r="P5" s="73"/>
      <c r="Q5" s="73"/>
      <c r="R5" s="73"/>
      <c r="S5" s="73"/>
      <c r="T5" s="73"/>
      <c r="U5" s="73"/>
      <c r="V5" s="325">
        <f t="shared" si="3"/>
        <v>6.9444375000000003</v>
      </c>
      <c r="W5" s="73"/>
      <c r="X5" s="73"/>
      <c r="Y5" s="73"/>
      <c r="Z5" s="73"/>
      <c r="AA5" s="73"/>
      <c r="AB5" s="73"/>
      <c r="AC5" s="73"/>
      <c r="AD5" s="73"/>
      <c r="AE5" s="318">
        <f t="shared" si="4"/>
        <v>43.055512500000006</v>
      </c>
      <c r="AF5" s="318"/>
      <c r="AG5" s="318">
        <f t="shared" si="5"/>
        <v>43.055512500000006</v>
      </c>
      <c r="AH5" s="73"/>
      <c r="AI5" s="73"/>
      <c r="AJ5" s="73"/>
      <c r="AK5" s="73"/>
      <c r="AL5" s="73"/>
    </row>
    <row r="6" spans="1:38" s="5" customFormat="1" ht="12" thickBot="1">
      <c r="A6" s="415">
        <f>'1-συμβολαια'!A6</f>
        <v>0</v>
      </c>
      <c r="B6" s="416" t="str">
        <f>'1-συμβολαια'!C6</f>
        <v>ΧΡΗΣΙΚΤΗΣΙΑ αγροτεμαχίων 1'-2' = 1963 αγοραπωλησίας ΒΑΣΕΙ προσυμφώνου ΜΗ εκτελεσθέντος</v>
      </c>
      <c r="C6" s="417">
        <f>'1-συμβολαια'!D6</f>
        <v>3333.33</v>
      </c>
      <c r="D6" s="417"/>
      <c r="E6" s="416"/>
      <c r="F6" s="416"/>
      <c r="G6" s="416"/>
      <c r="H6" s="416"/>
      <c r="I6" s="416"/>
      <c r="J6" s="416"/>
      <c r="K6" s="416"/>
      <c r="L6" s="416"/>
      <c r="M6" s="417">
        <f t="shared" si="2"/>
        <v>21.666645000000003</v>
      </c>
      <c r="N6" s="416"/>
      <c r="O6" s="416"/>
      <c r="P6" s="416"/>
      <c r="Q6" s="416"/>
      <c r="R6" s="416"/>
      <c r="S6" s="416"/>
      <c r="T6" s="416"/>
      <c r="U6" s="416"/>
      <c r="V6" s="417">
        <f t="shared" si="3"/>
        <v>4.1666625000000002</v>
      </c>
      <c r="W6" s="416"/>
      <c r="X6" s="416"/>
      <c r="Y6" s="416"/>
      <c r="Z6" s="416"/>
      <c r="AA6" s="416"/>
      <c r="AB6" s="416"/>
      <c r="AC6" s="416"/>
      <c r="AD6" s="416"/>
      <c r="AE6" s="417">
        <f t="shared" si="4"/>
        <v>25.833307500000004</v>
      </c>
      <c r="AF6" s="417"/>
      <c r="AG6" s="417">
        <f t="shared" si="5"/>
        <v>25.833307500000004</v>
      </c>
      <c r="AH6" s="416"/>
      <c r="AI6" s="416"/>
      <c r="AJ6" s="416"/>
      <c r="AK6" s="416"/>
      <c r="AL6" s="416"/>
    </row>
    <row r="7" spans="1:38" s="5" customFormat="1">
      <c r="A7" s="438" t="str">
        <f>'1-συμβολαια'!A7</f>
        <v>4ο</v>
      </c>
      <c r="B7" s="414" t="str">
        <f>'1-συμβολαια'!C7</f>
        <v>γονική ΨΙΛΗΣ ΚΥΡΙΟΤΗΤΑΣ αγροτεμαχίου Πρίνος -'';;;???'' 3.106,50μ2</v>
      </c>
      <c r="C7" s="318">
        <f>'1-συμβολαια'!D7</f>
        <v>3061.77</v>
      </c>
      <c r="D7" s="318"/>
      <c r="E7" s="414"/>
      <c r="F7" s="414"/>
      <c r="G7" s="414"/>
      <c r="H7" s="414"/>
      <c r="I7" s="414"/>
      <c r="J7" s="414"/>
      <c r="K7" s="414"/>
      <c r="L7" s="414"/>
      <c r="M7" s="318">
        <f t="shared" si="2"/>
        <v>19.901505</v>
      </c>
      <c r="N7" s="414"/>
      <c r="O7" s="414"/>
      <c r="P7" s="414"/>
      <c r="Q7" s="414"/>
      <c r="R7" s="414"/>
      <c r="S7" s="414"/>
      <c r="T7" s="414"/>
      <c r="U7" s="414"/>
      <c r="V7" s="318">
        <f t="shared" si="3"/>
        <v>3.8272124999999999</v>
      </c>
      <c r="W7" s="414"/>
      <c r="X7" s="414"/>
      <c r="Y7" s="414"/>
      <c r="Z7" s="414"/>
      <c r="AA7" s="414"/>
      <c r="AB7" s="414"/>
      <c r="AC7" s="414"/>
      <c r="AD7" s="414"/>
      <c r="AE7" s="318">
        <f t="shared" si="4"/>
        <v>23.728717500000002</v>
      </c>
      <c r="AF7" s="318">
        <v>23.73</v>
      </c>
      <c r="AG7" s="318">
        <f t="shared" si="5"/>
        <v>-1.2824999999985209E-3</v>
      </c>
      <c r="AH7" s="414"/>
      <c r="AI7" s="414"/>
      <c r="AJ7" s="414"/>
      <c r="AK7" s="414"/>
      <c r="AL7" s="414"/>
    </row>
    <row r="8" spans="1:38" s="5" customFormat="1" ht="12" thickBot="1">
      <c r="A8" s="440">
        <f>'1-συμβολαια'!A8</f>
        <v>0</v>
      </c>
      <c r="B8" s="416" t="str">
        <f>'1-συμβολαια'!C8</f>
        <v>ΧΡΗΣΙΚΤΗΣΙΑ αγροτεμαχίου = 196? πατρός ΔΩΡΕΑ άτυπη</v>
      </c>
      <c r="C8" s="417">
        <f>'1-συμβολαια'!D8</f>
        <v>1111</v>
      </c>
      <c r="D8" s="417"/>
      <c r="E8" s="416"/>
      <c r="F8" s="416"/>
      <c r="G8" s="416"/>
      <c r="H8" s="416"/>
      <c r="I8" s="416"/>
      <c r="J8" s="416"/>
      <c r="K8" s="416"/>
      <c r="L8" s="416"/>
      <c r="M8" s="417">
        <f t="shared" si="2"/>
        <v>7.2215000000000007</v>
      </c>
      <c r="N8" s="416"/>
      <c r="O8" s="416"/>
      <c r="P8" s="416"/>
      <c r="Q8" s="416"/>
      <c r="R8" s="416"/>
      <c r="S8" s="416"/>
      <c r="T8" s="416"/>
      <c r="U8" s="416"/>
      <c r="V8" s="417">
        <f t="shared" si="3"/>
        <v>1.3887499999999999</v>
      </c>
      <c r="W8" s="416"/>
      <c r="X8" s="416"/>
      <c r="Y8" s="416"/>
      <c r="Z8" s="416"/>
      <c r="AA8" s="416"/>
      <c r="AB8" s="416"/>
      <c r="AC8" s="416"/>
      <c r="AD8" s="416"/>
      <c r="AE8" s="417">
        <f t="shared" si="4"/>
        <v>8.6102500000000006</v>
      </c>
      <c r="AF8" s="417"/>
      <c r="AG8" s="417">
        <f t="shared" si="5"/>
        <v>8.6102500000000006</v>
      </c>
      <c r="AH8" s="416"/>
      <c r="AI8" s="416"/>
      <c r="AJ8" s="416"/>
      <c r="AK8" s="416"/>
      <c r="AL8" s="416"/>
    </row>
    <row r="9" spans="1:38" s="5" customFormat="1">
      <c r="A9" s="457" t="str">
        <f>'1-συμβολαια'!A9</f>
        <v>5ο</v>
      </c>
      <c r="B9" s="414" t="str">
        <f>'1-συμβολαια'!C9</f>
        <v>*γονική ΨΙΛΗΣ ΚΥΡΙΟΤΗΤΑΣ</v>
      </c>
      <c r="C9" s="318">
        <f>'1-συμβολαια'!D9</f>
        <v>5079.72</v>
      </c>
      <c r="D9" s="318"/>
      <c r="E9" s="414"/>
      <c r="F9" s="414"/>
      <c r="G9" s="414"/>
      <c r="H9" s="414"/>
      <c r="I9" s="414"/>
      <c r="J9" s="414"/>
      <c r="K9" s="414"/>
      <c r="L9" s="414"/>
      <c r="M9" s="318">
        <f t="shared" si="2"/>
        <v>33.018180000000008</v>
      </c>
      <c r="N9" s="414"/>
      <c r="O9" s="414"/>
      <c r="P9" s="414"/>
      <c r="Q9" s="414"/>
      <c r="R9" s="414"/>
      <c r="S9" s="414"/>
      <c r="T9" s="414"/>
      <c r="U9" s="414"/>
      <c r="V9" s="318">
        <f t="shared" si="3"/>
        <v>6.3496500000000005</v>
      </c>
      <c r="W9" s="414"/>
      <c r="X9" s="414"/>
      <c r="Y9" s="414"/>
      <c r="Z9" s="414"/>
      <c r="AA9" s="414"/>
      <c r="AB9" s="414"/>
      <c r="AC9" s="414"/>
      <c r="AD9" s="414"/>
      <c r="AE9" s="318">
        <f t="shared" si="4"/>
        <v>39.367830000000012</v>
      </c>
      <c r="AF9" s="318">
        <v>39.369999999999997</v>
      </c>
      <c r="AG9" s="318">
        <f t="shared" si="5"/>
        <v>-2.1699999999853503E-3</v>
      </c>
      <c r="AH9" s="414"/>
      <c r="AI9" s="414"/>
      <c r="AJ9" s="414"/>
      <c r="AK9" s="414"/>
      <c r="AL9" s="414"/>
    </row>
    <row r="10" spans="1:38" s="5" customFormat="1">
      <c r="A10" s="412">
        <f>'1-συμβολαια'!A10</f>
        <v>0</v>
      </c>
      <c r="B10" s="73" t="str">
        <f>'1-συμβολαια'!C10</f>
        <v>ΧΡΗΣΙΚΤΗΣΙΑ αγροτεμαχίου 1'  = 1979 ΑΝΑΔΑΣΜΟΣ</v>
      </c>
      <c r="C10" s="325">
        <f>'1-συμβολαια'!D10</f>
        <v>880.14</v>
      </c>
      <c r="D10" s="325"/>
      <c r="E10" s="73"/>
      <c r="F10" s="73"/>
      <c r="G10" s="73"/>
      <c r="H10" s="73"/>
      <c r="I10" s="73"/>
      <c r="J10" s="73"/>
      <c r="K10" s="73"/>
      <c r="L10" s="73"/>
      <c r="M10" s="325">
        <f t="shared" si="2"/>
        <v>5.7209100000000008</v>
      </c>
      <c r="N10" s="73"/>
      <c r="O10" s="73"/>
      <c r="P10" s="73"/>
      <c r="Q10" s="73"/>
      <c r="R10" s="73"/>
      <c r="S10" s="73"/>
      <c r="T10" s="73"/>
      <c r="U10" s="73"/>
      <c r="V10" s="325">
        <f t="shared" si="3"/>
        <v>1.1001749999999999</v>
      </c>
      <c r="W10" s="73"/>
      <c r="X10" s="73"/>
      <c r="Y10" s="73"/>
      <c r="Z10" s="73"/>
      <c r="AA10" s="73"/>
      <c r="AB10" s="73"/>
      <c r="AC10" s="73"/>
      <c r="AD10" s="73"/>
      <c r="AE10" s="318">
        <f t="shared" si="4"/>
        <v>6.821085000000001</v>
      </c>
      <c r="AF10" s="318"/>
      <c r="AG10" s="318">
        <f t="shared" si="5"/>
        <v>6.821085000000001</v>
      </c>
      <c r="AH10" s="73"/>
      <c r="AI10" s="73"/>
      <c r="AJ10" s="73"/>
      <c r="AK10" s="73"/>
      <c r="AL10" s="73"/>
    </row>
    <row r="11" spans="1:38" s="5" customFormat="1" ht="12" thickBot="1">
      <c r="A11" s="415">
        <f>'1-συμβολαια'!A11</f>
        <v>0</v>
      </c>
      <c r="B11" s="416" t="str">
        <f>'1-συμβολαια'!C11</f>
        <v>ΧΡΗΣΙΚΤΗΣΙΑ αγροτεμαχίων 3' -4' = 1957 ;;;??? ΑΓΟΡΑΠΩΛΗΣΙΑ άτυπη</v>
      </c>
      <c r="C11" s="417">
        <f>'1-συμβολαια'!D11</f>
        <v>2976.45</v>
      </c>
      <c r="D11" s="417"/>
      <c r="E11" s="416"/>
      <c r="F11" s="416"/>
      <c r="G11" s="416"/>
      <c r="H11" s="416"/>
      <c r="I11" s="416"/>
      <c r="J11" s="416"/>
      <c r="K11" s="416"/>
      <c r="L11" s="416"/>
      <c r="M11" s="417">
        <f t="shared" si="2"/>
        <v>19.346924999999999</v>
      </c>
      <c r="N11" s="416"/>
      <c r="O11" s="416"/>
      <c r="P11" s="416"/>
      <c r="Q11" s="416"/>
      <c r="R11" s="416"/>
      <c r="S11" s="416"/>
      <c r="T11" s="416"/>
      <c r="U11" s="416"/>
      <c r="V11" s="417">
        <f t="shared" si="3"/>
        <v>3.7205624999999998</v>
      </c>
      <c r="W11" s="416"/>
      <c r="X11" s="416"/>
      <c r="Y11" s="416"/>
      <c r="Z11" s="416"/>
      <c r="AA11" s="416"/>
      <c r="AB11" s="416"/>
      <c r="AC11" s="416"/>
      <c r="AD11" s="416"/>
      <c r="AE11" s="417">
        <f t="shared" si="4"/>
        <v>23.067487499999999</v>
      </c>
      <c r="AF11" s="417"/>
      <c r="AG11" s="417">
        <f t="shared" si="5"/>
        <v>23.067487499999999</v>
      </c>
      <c r="AH11" s="416"/>
      <c r="AI11" s="416"/>
      <c r="AJ11" s="416"/>
      <c r="AK11" s="416"/>
      <c r="AL11" s="73"/>
    </row>
    <row r="12" spans="1:38" s="5" customFormat="1">
      <c r="A12" s="438" t="str">
        <f>'1-συμβολαια'!A12</f>
        <v>6ο</v>
      </c>
      <c r="B12" s="414" t="str">
        <f>'1-συμβολαια'!C12</f>
        <v>*δωρεά ΑΙΤΙΑ θανάτου</v>
      </c>
      <c r="C12" s="318">
        <f>'1-συμβολαια'!D12</f>
        <v>0</v>
      </c>
      <c r="D12" s="318"/>
      <c r="E12" s="414"/>
      <c r="F12" s="414"/>
      <c r="G12" s="414"/>
      <c r="H12" s="414"/>
      <c r="I12" s="414"/>
      <c r="J12" s="414"/>
      <c r="K12" s="414"/>
      <c r="L12" s="414"/>
      <c r="M12" s="318">
        <f t="shared" si="2"/>
        <v>0</v>
      </c>
      <c r="N12" s="414"/>
      <c r="O12" s="414"/>
      <c r="P12" s="414"/>
      <c r="Q12" s="414"/>
      <c r="R12" s="414"/>
      <c r="S12" s="414"/>
      <c r="T12" s="414"/>
      <c r="U12" s="414"/>
      <c r="V12" s="318">
        <f t="shared" si="3"/>
        <v>0</v>
      </c>
      <c r="W12" s="414"/>
      <c r="X12" s="414"/>
      <c r="Y12" s="414"/>
      <c r="Z12" s="414"/>
      <c r="AA12" s="414"/>
      <c r="AB12" s="414"/>
      <c r="AC12" s="414"/>
      <c r="AD12" s="414"/>
      <c r="AE12" s="318">
        <f t="shared" si="4"/>
        <v>0</v>
      </c>
      <c r="AF12" s="318"/>
      <c r="AG12" s="318">
        <f t="shared" si="5"/>
        <v>0</v>
      </c>
      <c r="AH12" s="414"/>
      <c r="AI12" s="414"/>
      <c r="AJ12" s="414"/>
      <c r="AK12" s="414"/>
      <c r="AL12" s="73"/>
    </row>
    <row r="13" spans="1:38" s="5" customFormat="1">
      <c r="A13" s="439">
        <f>'1-συμβολαια'!A13</f>
        <v>0</v>
      </c>
      <c r="B13" s="73" t="str">
        <f>'1-συμβολαια'!C13</f>
        <v>ΧΡΗΣΙΚΤΗΣΙΑ αγροτεμαχίου [νυν οικόπεδο ΜΕ οικοδομή] ] = 1970 ΑΝΑΔΑΣΜΟΣ</v>
      </c>
      <c r="C13" s="325">
        <f>'1-συμβολαια'!D13</f>
        <v>1111</v>
      </c>
      <c r="D13" s="325"/>
      <c r="E13" s="73"/>
      <c r="F13" s="73"/>
      <c r="G13" s="73"/>
      <c r="H13" s="73"/>
      <c r="I13" s="73"/>
      <c r="J13" s="73"/>
      <c r="K13" s="73"/>
      <c r="L13" s="73"/>
      <c r="M13" s="325">
        <f t="shared" si="2"/>
        <v>7.2215000000000007</v>
      </c>
      <c r="N13" s="73"/>
      <c r="O13" s="73"/>
      <c r="P13" s="73"/>
      <c r="Q13" s="73"/>
      <c r="R13" s="73"/>
      <c r="S13" s="73"/>
      <c r="T13" s="73"/>
      <c r="U13" s="73"/>
      <c r="V13" s="325">
        <f t="shared" si="3"/>
        <v>1.3887499999999999</v>
      </c>
      <c r="W13" s="73"/>
      <c r="X13" s="73"/>
      <c r="Y13" s="73"/>
      <c r="Z13" s="73"/>
      <c r="AA13" s="73"/>
      <c r="AB13" s="73"/>
      <c r="AC13" s="73"/>
      <c r="AD13" s="73"/>
      <c r="AE13" s="318">
        <f t="shared" si="4"/>
        <v>8.6102500000000006</v>
      </c>
      <c r="AF13" s="318"/>
      <c r="AG13" s="318">
        <f t="shared" si="5"/>
        <v>8.6102500000000006</v>
      </c>
      <c r="AH13" s="73"/>
      <c r="AI13" s="73"/>
      <c r="AJ13" s="73"/>
      <c r="AK13" s="73"/>
      <c r="AL13" s="73"/>
    </row>
    <row r="14" spans="1:38" s="5" customFormat="1" ht="12" thickBot="1">
      <c r="A14" s="440">
        <f>'1-συμβολαια'!A14</f>
        <v>0</v>
      </c>
      <c r="B14" s="416" t="str">
        <f>'1-συμβολαια'!C14</f>
        <v>*γονικής 1262  ΕΠΙΚΑΡΠΙΑ …  ΔΩΡΕΑ αιτία θανάτου</v>
      </c>
      <c r="C14" s="417">
        <f>'1-συμβολαια'!D14</f>
        <v>8888</v>
      </c>
      <c r="D14" s="417"/>
      <c r="E14" s="416"/>
      <c r="F14" s="416"/>
      <c r="G14" s="416"/>
      <c r="H14" s="416"/>
      <c r="I14" s="416"/>
      <c r="J14" s="416"/>
      <c r="K14" s="416"/>
      <c r="L14" s="416"/>
      <c r="M14" s="417">
        <f t="shared" ref="M14" si="6">C14*0.65%</f>
        <v>57.772000000000006</v>
      </c>
      <c r="N14" s="416"/>
      <c r="O14" s="416"/>
      <c r="P14" s="416"/>
      <c r="Q14" s="416"/>
      <c r="R14" s="416"/>
      <c r="S14" s="416"/>
      <c r="T14" s="416"/>
      <c r="U14" s="416"/>
      <c r="V14" s="417">
        <f t="shared" ref="V14" si="7">C14*0.125%</f>
        <v>11.11</v>
      </c>
      <c r="W14" s="416"/>
      <c r="X14" s="416"/>
      <c r="Y14" s="416"/>
      <c r="Z14" s="416"/>
      <c r="AA14" s="416"/>
      <c r="AB14" s="416"/>
      <c r="AC14" s="416"/>
      <c r="AD14" s="416"/>
      <c r="AE14" s="417">
        <f t="shared" ref="AE14" si="8">D14+M14+V14</f>
        <v>68.882000000000005</v>
      </c>
      <c r="AF14" s="417"/>
      <c r="AG14" s="417">
        <f t="shared" ref="AG14" si="9">AE14-AF14</f>
        <v>68.882000000000005</v>
      </c>
      <c r="AH14" s="416"/>
      <c r="AI14" s="416"/>
      <c r="AJ14" s="416"/>
      <c r="AK14" s="416"/>
      <c r="AL14" s="416"/>
    </row>
    <row r="15" spans="1:38">
      <c r="A15" s="710" t="str">
        <f>'1-συμβολαια'!A15</f>
        <v>σύνολο</v>
      </c>
      <c r="B15" s="711"/>
      <c r="C15" s="712"/>
      <c r="D15" s="427">
        <f>SUM(D3:D13)</f>
        <v>0</v>
      </c>
      <c r="E15" s="496"/>
      <c r="F15" s="496"/>
      <c r="G15" s="496"/>
      <c r="H15" s="496"/>
      <c r="I15" s="496"/>
      <c r="J15" s="496"/>
      <c r="K15" s="496"/>
      <c r="L15" s="496"/>
      <c r="M15" s="427">
        <f t="shared" ref="M15:AG15" si="10">SUM(M3:M14)</f>
        <v>283.10854</v>
      </c>
      <c r="N15" s="427">
        <f t="shared" si="10"/>
        <v>0</v>
      </c>
      <c r="O15" s="427">
        <f t="shared" si="10"/>
        <v>0</v>
      </c>
      <c r="P15" s="427">
        <f t="shared" si="10"/>
        <v>0</v>
      </c>
      <c r="Q15" s="427">
        <f t="shared" si="10"/>
        <v>0</v>
      </c>
      <c r="R15" s="427">
        <f t="shared" si="10"/>
        <v>0</v>
      </c>
      <c r="S15" s="427">
        <f t="shared" si="10"/>
        <v>0</v>
      </c>
      <c r="T15" s="427">
        <f t="shared" si="10"/>
        <v>0</v>
      </c>
      <c r="U15" s="427">
        <f t="shared" si="10"/>
        <v>0</v>
      </c>
      <c r="V15" s="427">
        <f t="shared" si="10"/>
        <v>54.443950000000008</v>
      </c>
      <c r="W15" s="427">
        <f t="shared" si="10"/>
        <v>0</v>
      </c>
      <c r="X15" s="427">
        <f t="shared" si="10"/>
        <v>0</v>
      </c>
      <c r="Y15" s="427">
        <f t="shared" si="10"/>
        <v>0</v>
      </c>
      <c r="Z15" s="427">
        <f t="shared" si="10"/>
        <v>0</v>
      </c>
      <c r="AA15" s="427">
        <f t="shared" si="10"/>
        <v>0</v>
      </c>
      <c r="AB15" s="427">
        <f t="shared" si="10"/>
        <v>0</v>
      </c>
      <c r="AC15" s="427">
        <f t="shared" si="10"/>
        <v>0</v>
      </c>
      <c r="AD15" s="427">
        <f t="shared" si="10"/>
        <v>0</v>
      </c>
      <c r="AE15" s="427">
        <f t="shared" si="10"/>
        <v>337.55249000000009</v>
      </c>
      <c r="AF15" s="427">
        <f t="shared" si="10"/>
        <v>152.67605</v>
      </c>
      <c r="AG15" s="427">
        <f t="shared" si="10"/>
        <v>184.87644000000003</v>
      </c>
      <c r="AH15" s="496"/>
      <c r="AI15" s="496"/>
      <c r="AJ15" s="496"/>
      <c r="AK15" s="496"/>
      <c r="AL15" s="184"/>
    </row>
    <row r="17" spans="5:31">
      <c r="E17" s="2"/>
      <c r="F17" s="2"/>
      <c r="G17" s="2"/>
      <c r="H17" s="154" t="s">
        <v>335</v>
      </c>
      <c r="I17" s="2"/>
      <c r="J17" s="2"/>
      <c r="K17" s="2"/>
      <c r="L17" s="2"/>
      <c r="M17" s="2"/>
      <c r="N17" s="2"/>
      <c r="O17" s="2"/>
      <c r="P17" s="2"/>
      <c r="Q17" s="154" t="s">
        <v>335</v>
      </c>
      <c r="R17" s="2"/>
      <c r="S17" s="2"/>
      <c r="T17" s="2"/>
      <c r="U17" s="2"/>
      <c r="V17" s="2"/>
      <c r="W17" s="2"/>
      <c r="X17" s="2"/>
      <c r="Y17" s="2"/>
      <c r="Z17" s="154" t="s">
        <v>335</v>
      </c>
      <c r="AA17" s="2"/>
      <c r="AB17" s="2"/>
      <c r="AC17" s="2"/>
      <c r="AD17" s="2"/>
      <c r="AE17" s="2"/>
    </row>
    <row r="18" spans="5:31">
      <c r="E18" s="2"/>
      <c r="F18" s="188" t="s">
        <v>336</v>
      </c>
      <c r="G18" s="188"/>
      <c r="H18" s="188"/>
      <c r="I18" s="188"/>
      <c r="J18" s="188"/>
      <c r="K18" s="188"/>
      <c r="L18" s="188"/>
      <c r="M18" s="188"/>
      <c r="N18" s="188"/>
      <c r="O18" s="188" t="s">
        <v>336</v>
      </c>
      <c r="P18" s="2"/>
      <c r="Q18" s="2"/>
      <c r="R18" s="2"/>
      <c r="S18" s="2"/>
      <c r="T18" s="2"/>
      <c r="U18" s="2"/>
      <c r="V18" s="2"/>
      <c r="W18" s="2"/>
      <c r="X18" s="188" t="s">
        <v>336</v>
      </c>
      <c r="Y18" s="2"/>
      <c r="Z18" s="2"/>
      <c r="AA18" s="2"/>
      <c r="AB18" s="2"/>
      <c r="AC18" s="2"/>
      <c r="AD18" s="2"/>
      <c r="AE18" s="2"/>
    </row>
    <row r="19" spans="5:31">
      <c r="E19" s="2"/>
      <c r="F19" s="2"/>
      <c r="G19" s="2"/>
      <c r="H19" s="2"/>
      <c r="I19" s="4"/>
      <c r="J19" s="158" t="s">
        <v>337</v>
      </c>
      <c r="K19" s="154"/>
      <c r="L19" s="2"/>
      <c r="M19" s="2"/>
      <c r="N19" s="2"/>
      <c r="O19" s="2"/>
      <c r="P19" s="2"/>
      <c r="Q19" s="4"/>
      <c r="R19" s="158" t="s">
        <v>338</v>
      </c>
      <c r="S19" s="158"/>
      <c r="T19" s="158"/>
      <c r="U19" s="158"/>
      <c r="V19" s="4"/>
      <c r="W19" s="4"/>
      <c r="X19" s="4"/>
      <c r="Y19" s="4"/>
      <c r="Z19" s="4"/>
      <c r="AA19" s="158" t="s">
        <v>338</v>
      </c>
      <c r="AB19" s="158"/>
      <c r="AC19" s="158"/>
      <c r="AD19" s="154"/>
      <c r="AE19" s="2"/>
    </row>
    <row r="20" spans="5:31">
      <c r="E20" s="2"/>
      <c r="F20" s="2"/>
      <c r="G20" s="2"/>
      <c r="H20" s="2"/>
      <c r="I20" s="158" t="s">
        <v>338</v>
      </c>
      <c r="J20" s="4"/>
      <c r="K20" s="2"/>
      <c r="L20" s="2"/>
      <c r="M20" s="2"/>
      <c r="N20" s="2"/>
      <c r="O20" s="2"/>
      <c r="P20" s="2"/>
      <c r="Q20" s="4"/>
      <c r="R20" s="4"/>
      <c r="S20" s="158" t="s">
        <v>337</v>
      </c>
      <c r="T20" s="158"/>
      <c r="U20" s="4"/>
      <c r="V20" s="4"/>
      <c r="W20" s="4"/>
      <c r="X20" s="4"/>
      <c r="Y20" s="4"/>
      <c r="Z20" s="4"/>
      <c r="AA20" s="4"/>
      <c r="AB20" s="158" t="s">
        <v>337</v>
      </c>
      <c r="AC20" s="158"/>
      <c r="AD20" s="2"/>
      <c r="AE20" s="2"/>
    </row>
    <row r="21" spans="5:31">
      <c r="E21" s="2"/>
      <c r="F21" s="2"/>
      <c r="G21" s="2"/>
      <c r="H21" s="2"/>
      <c r="I21" s="4"/>
      <c r="J21" s="4"/>
      <c r="K21" s="2"/>
      <c r="L21" s="2"/>
      <c r="M21" s="2"/>
      <c r="N21" s="2"/>
      <c r="O21" s="2"/>
      <c r="P21" s="2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2"/>
      <c r="AE21" s="2"/>
    </row>
    <row r="22" spans="5:31">
      <c r="E22" s="189" t="s">
        <v>339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190" t="s">
        <v>340</v>
      </c>
      <c r="R22" s="2"/>
      <c r="S22" s="2"/>
      <c r="T22" s="2"/>
      <c r="U22" s="2"/>
      <c r="V22" s="2"/>
      <c r="W22" s="2"/>
      <c r="X22" s="2"/>
      <c r="Y22" s="2"/>
      <c r="Z22" s="191" t="s">
        <v>341</v>
      </c>
      <c r="AA22" s="2"/>
      <c r="AB22" s="2"/>
      <c r="AC22" s="2"/>
      <c r="AD22" s="2"/>
      <c r="AE22" s="2"/>
    </row>
    <row r="23" spans="5:31">
      <c r="E23" s="192" t="s">
        <v>342</v>
      </c>
      <c r="F23" s="2"/>
      <c r="G23" s="2"/>
      <c r="H23" s="2"/>
      <c r="I23" s="2"/>
      <c r="J23" s="2"/>
      <c r="K23" s="2"/>
      <c r="L23" s="2"/>
      <c r="M23" s="8"/>
      <c r="N23" s="2"/>
      <c r="O23" s="154"/>
      <c r="P23" s="154"/>
      <c r="Q23" s="154"/>
      <c r="R23" s="154"/>
      <c r="S23" s="193" t="s">
        <v>343</v>
      </c>
      <c r="T23" s="154"/>
      <c r="U23" s="154"/>
      <c r="V23" s="154"/>
      <c r="W23" s="2"/>
      <c r="X23" s="2"/>
      <c r="Y23" s="2"/>
      <c r="Z23" s="2"/>
      <c r="AA23" s="194" t="s">
        <v>344</v>
      </c>
      <c r="AB23" s="2"/>
      <c r="AC23" s="2"/>
      <c r="AD23" s="2"/>
      <c r="AE23" s="2"/>
    </row>
    <row r="24" spans="5:31">
      <c r="E24" s="2"/>
      <c r="F24" s="192" t="s">
        <v>345</v>
      </c>
      <c r="G24" s="2"/>
      <c r="H24" s="2"/>
      <c r="I24" s="2"/>
      <c r="J24" s="2"/>
      <c r="K24" s="2"/>
      <c r="L24" s="2"/>
      <c r="M24" s="8"/>
      <c r="N24" s="2"/>
      <c r="O24" s="2"/>
      <c r="P24" s="2"/>
      <c r="Q24" s="2"/>
      <c r="R24" s="2"/>
      <c r="S24" s="195" t="s">
        <v>346</v>
      </c>
      <c r="T24" s="2"/>
      <c r="U24" s="2"/>
      <c r="V24" s="2"/>
      <c r="W24" s="2"/>
      <c r="X24" s="2"/>
      <c r="Y24" s="2"/>
      <c r="Z24" s="2"/>
      <c r="AA24" s="2"/>
      <c r="AB24" s="195" t="s">
        <v>346</v>
      </c>
      <c r="AC24" s="2"/>
      <c r="AD24" s="2"/>
      <c r="AE24" s="2"/>
    </row>
    <row r="25" spans="5:31">
      <c r="E25" s="2"/>
      <c r="F25" s="2"/>
      <c r="G25" s="2"/>
      <c r="H25" s="2"/>
      <c r="I25" s="2"/>
      <c r="J25" s="2"/>
      <c r="K25" s="2"/>
      <c r="L25" s="2"/>
      <c r="M25" s="8"/>
      <c r="N25" s="2"/>
      <c r="O25" s="2"/>
      <c r="P25" s="154"/>
      <c r="Q25" s="154"/>
      <c r="R25" s="154"/>
      <c r="S25" s="154"/>
      <c r="T25" s="154"/>
      <c r="U25" s="154"/>
      <c r="V25" s="154"/>
      <c r="W25" s="154"/>
      <c r="X25" s="154"/>
      <c r="Y25" s="2"/>
      <c r="Z25" s="2"/>
      <c r="AA25" s="2"/>
      <c r="AB25" s="193" t="s">
        <v>343</v>
      </c>
      <c r="AC25" s="2"/>
      <c r="AD25" s="2"/>
      <c r="AE25" s="2"/>
    </row>
    <row r="26" spans="5:31">
      <c r="E26" s="2"/>
      <c r="F26" s="2"/>
      <c r="G26" s="2"/>
      <c r="H26" s="2"/>
      <c r="I26" s="2"/>
      <c r="J26" s="2"/>
      <c r="K26" s="2"/>
      <c r="L26" s="2"/>
      <c r="M26" s="8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</row>
  </sheetData>
  <mergeCells count="10">
    <mergeCell ref="A15:C15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2026-02-08T08:24:49Z</dcterms:modified>
</cp:coreProperties>
</file>