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O21" i="5"/>
  <c r="AM21"/>
  <c r="AK21"/>
  <c r="AO17"/>
  <c r="AM17"/>
  <c r="AK17"/>
  <c r="AQ18" l="1"/>
  <c r="AQ19"/>
  <c r="AH17"/>
  <c r="AH18"/>
  <c r="AH19"/>
  <c r="AH20"/>
  <c r="AG17"/>
  <c r="AG18"/>
  <c r="AG19"/>
  <c r="AG20"/>
  <c r="AE18"/>
  <c r="AE19"/>
  <c r="AE15"/>
  <c r="AE16"/>
  <c r="AE17"/>
  <c r="AE20"/>
  <c r="AE21"/>
  <c r="AD16"/>
  <c r="AD17"/>
  <c r="AD18"/>
  <c r="AD19"/>
  <c r="AD20"/>
  <c r="AD21"/>
  <c r="AD4"/>
  <c r="AD5"/>
  <c r="AD6"/>
  <c r="AD7"/>
  <c r="AD8"/>
  <c r="AD9"/>
  <c r="AD3"/>
  <c r="AA4"/>
  <c r="AA5"/>
  <c r="AA6"/>
  <c r="AA7"/>
  <c r="AA8"/>
  <c r="AA9"/>
  <c r="AA3"/>
  <c r="W4"/>
  <c r="W5"/>
  <c r="W6"/>
  <c r="W7"/>
  <c r="W8"/>
  <c r="W9"/>
  <c r="W3"/>
  <c r="L10"/>
  <c r="M10"/>
  <c r="N10"/>
  <c r="P10"/>
  <c r="Q10"/>
  <c r="R10"/>
  <c r="K3" i="24" l="1"/>
  <c r="T6" i="20"/>
  <c r="T4"/>
  <c r="T9"/>
  <c r="T8"/>
  <c r="T5"/>
  <c r="T3"/>
  <c r="S6"/>
  <c r="S4"/>
  <c r="S9"/>
  <c r="U6"/>
  <c r="H6" i="24" s="1"/>
  <c r="S5" i="20"/>
  <c r="H6" i="4"/>
  <c r="I6" i="1" s="1"/>
  <c r="F6" i="4"/>
  <c r="D23" i="16"/>
  <c r="D16"/>
  <c r="D7" i="26"/>
  <c r="P33" i="1"/>
  <c r="O33"/>
  <c r="N3"/>
  <c r="N8"/>
  <c r="K7" i="9"/>
  <c r="I4" i="1"/>
  <c r="I5"/>
  <c r="I7"/>
  <c r="I8"/>
  <c r="I9"/>
  <c r="H4"/>
  <c r="H5"/>
  <c r="H6"/>
  <c r="H7"/>
  <c r="H8"/>
  <c r="H9"/>
  <c r="G4"/>
  <c r="G5"/>
  <c r="G6"/>
  <c r="G7"/>
  <c r="G8"/>
  <c r="G9"/>
  <c r="F4"/>
  <c r="F5"/>
  <c r="F6"/>
  <c r="F7"/>
  <c r="F8"/>
  <c r="F9"/>
  <c r="E4"/>
  <c r="E8"/>
  <c r="AQ7" i="5"/>
  <c r="AL7"/>
  <c r="AM7" s="1"/>
  <c r="E7"/>
  <c r="D7"/>
  <c r="C7"/>
  <c r="A7"/>
  <c r="AQ6"/>
  <c r="AL6"/>
  <c r="AM6" s="1"/>
  <c r="E6"/>
  <c r="D6"/>
  <c r="C6"/>
  <c r="A6"/>
  <c r="C7" i="28"/>
  <c r="B7"/>
  <c r="A7"/>
  <c r="R7" i="10"/>
  <c r="P7" s="1"/>
  <c r="L7"/>
  <c r="J7"/>
  <c r="H7"/>
  <c r="G7"/>
  <c r="E7"/>
  <c r="C7"/>
  <c r="A7"/>
  <c r="R6"/>
  <c r="P6" s="1"/>
  <c r="L6"/>
  <c r="J6"/>
  <c r="H6"/>
  <c r="G6"/>
  <c r="E6"/>
  <c r="C6"/>
  <c r="A6"/>
  <c r="A7" i="22"/>
  <c r="A7" i="8"/>
  <c r="D7" i="9"/>
  <c r="C7"/>
  <c r="B7"/>
  <c r="A7"/>
  <c r="D6"/>
  <c r="C6"/>
  <c r="B6"/>
  <c r="A6"/>
  <c r="BY7" i="24"/>
  <c r="BS7"/>
  <c r="BG7"/>
  <c r="BC7"/>
  <c r="AW7"/>
  <c r="AH7"/>
  <c r="I7"/>
  <c r="H7"/>
  <c r="G7"/>
  <c r="F7"/>
  <c r="E7"/>
  <c r="D7"/>
  <c r="B7"/>
  <c r="A7"/>
  <c r="BY6"/>
  <c r="BS6"/>
  <c r="BG6"/>
  <c r="BC6"/>
  <c r="AW6"/>
  <c r="AH6"/>
  <c r="I6"/>
  <c r="G6"/>
  <c r="F6"/>
  <c r="E6"/>
  <c r="D6"/>
  <c r="B6"/>
  <c r="A6"/>
  <c r="B7" i="23"/>
  <c r="A7"/>
  <c r="B6"/>
  <c r="A6"/>
  <c r="C7" i="15"/>
  <c r="B7"/>
  <c r="A7"/>
  <c r="C6"/>
  <c r="B6"/>
  <c r="A6"/>
  <c r="H7" i="27"/>
  <c r="D7"/>
  <c r="C7"/>
  <c r="B7"/>
  <c r="A7"/>
  <c r="AF7" i="26"/>
  <c r="C7"/>
  <c r="E7" i="27" s="1"/>
  <c r="B7" i="26"/>
  <c r="AF6"/>
  <c r="C6"/>
  <c r="B6"/>
  <c r="U7" i="20"/>
  <c r="D7"/>
  <c r="C7"/>
  <c r="B7"/>
  <c r="A7"/>
  <c r="D6"/>
  <c r="C6"/>
  <c r="B6"/>
  <c r="A6"/>
  <c r="O7" i="4"/>
  <c r="H7"/>
  <c r="F7"/>
  <c r="D7"/>
  <c r="C7"/>
  <c r="B7"/>
  <c r="A7"/>
  <c r="O6"/>
  <c r="D6"/>
  <c r="C6"/>
  <c r="B6"/>
  <c r="A6"/>
  <c r="AN7" i="16"/>
  <c r="C7" i="24" s="1"/>
  <c r="AM7" i="16"/>
  <c r="H7"/>
  <c r="E7"/>
  <c r="I7" s="1"/>
  <c r="D7"/>
  <c r="C7"/>
  <c r="B7"/>
  <c r="A7"/>
  <c r="AN6"/>
  <c r="C6" i="24" s="1"/>
  <c r="AM6" i="16"/>
  <c r="I6"/>
  <c r="H6"/>
  <c r="J6" s="1"/>
  <c r="E6"/>
  <c r="D6"/>
  <c r="C6"/>
  <c r="B6"/>
  <c r="A6"/>
  <c r="P7" i="14"/>
  <c r="B7"/>
  <c r="A7"/>
  <c r="P6"/>
  <c r="B6"/>
  <c r="A6"/>
  <c r="F7" i="12"/>
  <c r="C7"/>
  <c r="B7"/>
  <c r="A7"/>
  <c r="F6"/>
  <c r="C6"/>
  <c r="B6"/>
  <c r="A6"/>
  <c r="N7" i="13"/>
  <c r="J7"/>
  <c r="C7"/>
  <c r="G7" s="1"/>
  <c r="B7"/>
  <c r="A7"/>
  <c r="N6"/>
  <c r="J6"/>
  <c r="C6"/>
  <c r="G6" s="1"/>
  <c r="B6"/>
  <c r="A6"/>
  <c r="C6" i="25"/>
  <c r="B6"/>
  <c r="A6"/>
  <c r="C5"/>
  <c r="B5"/>
  <c r="A5"/>
  <c r="CA6" i="24" l="1"/>
  <c r="Q6" i="9" s="1"/>
  <c r="G6" i="5" s="1"/>
  <c r="CA7" i="24"/>
  <c r="Q7" i="9" s="1"/>
  <c r="G7" i="5" s="1"/>
  <c r="BZ6" i="24"/>
  <c r="R6" i="9" s="1"/>
  <c r="U6" i="5" s="1"/>
  <c r="V6" s="1"/>
  <c r="BZ7" i="24"/>
  <c r="R7" i="9" s="1"/>
  <c r="U7" i="5" s="1"/>
  <c r="V7" s="1"/>
  <c r="AE6" i="26"/>
  <c r="AG6" s="1"/>
  <c r="F7" i="27"/>
  <c r="P7" i="16"/>
  <c r="N7" s="1"/>
  <c r="N6"/>
  <c r="L7"/>
  <c r="L6"/>
  <c r="P6"/>
  <c r="K7"/>
  <c r="K6"/>
  <c r="O6" s="1"/>
  <c r="J7"/>
  <c r="H7" i="13"/>
  <c r="I7"/>
  <c r="H6"/>
  <c r="I6"/>
  <c r="V7" i="27" l="1"/>
  <c r="G7"/>
  <c r="AE7" i="26"/>
  <c r="AG7" s="1"/>
  <c r="J6" i="5"/>
  <c r="K6" s="1"/>
  <c r="P6" i="9"/>
  <c r="Q6" i="16"/>
  <c r="M6"/>
  <c r="O7"/>
  <c r="K6" i="13"/>
  <c r="L6"/>
  <c r="O6" s="1"/>
  <c r="K7"/>
  <c r="L7"/>
  <c r="W7" i="27" l="1"/>
  <c r="I7"/>
  <c r="X7"/>
  <c r="J7"/>
  <c r="P7" i="9"/>
  <c r="J7" i="5"/>
  <c r="K7" s="1"/>
  <c r="O7" i="13"/>
  <c r="M6"/>
  <c r="E6" i="1" s="1"/>
  <c r="L6" i="9"/>
  <c r="O6" s="1"/>
  <c r="F6" i="5" s="1"/>
  <c r="H6" s="1"/>
  <c r="I6" s="1"/>
  <c r="Q7" i="16"/>
  <c r="M7"/>
  <c r="L7" i="9" l="1"/>
  <c r="O7" s="1"/>
  <c r="F7" i="5" s="1"/>
  <c r="H7" s="1"/>
  <c r="I7" s="1"/>
  <c r="M7" i="13"/>
  <c r="E7" i="1" s="1"/>
  <c r="L7" s="1"/>
  <c r="D7" i="23"/>
  <c r="J7" i="1"/>
  <c r="J6"/>
  <c r="L6" s="1"/>
  <c r="D6" i="23" l="1"/>
  <c r="K6" i="9"/>
  <c r="AQ21" i="5"/>
  <c r="AQ20"/>
  <c r="AQ17"/>
  <c r="AQ16"/>
  <c r="AQ15"/>
  <c r="AI22"/>
  <c r="AF22"/>
  <c r="F9" i="24"/>
  <c r="F8"/>
  <c r="F5"/>
  <c r="F4"/>
  <c r="F3"/>
  <c r="U9" i="20"/>
  <c r="U8"/>
  <c r="U4"/>
  <c r="U5"/>
  <c r="U3"/>
  <c r="S8"/>
  <c r="S3"/>
  <c r="O6" i="1" l="1"/>
  <c r="N6" i="9" s="1"/>
  <c r="S6" i="5" s="1"/>
  <c r="AJ6"/>
  <c r="C6" i="23"/>
  <c r="E6" s="1"/>
  <c r="AQ22" i="5"/>
  <c r="Z10"/>
  <c r="AZ8" i="24"/>
  <c r="AZ3"/>
  <c r="AX8"/>
  <c r="AX3"/>
  <c r="AL8"/>
  <c r="AL3"/>
  <c r="AJ8"/>
  <c r="AJ3"/>
  <c r="F4" i="12"/>
  <c r="C9" i="13"/>
  <c r="M45" i="1"/>
  <c r="L45"/>
  <c r="J45"/>
  <c r="I45"/>
  <c r="H45"/>
  <c r="H46" s="1"/>
  <c r="N33"/>
  <c r="M33"/>
  <c r="L33"/>
  <c r="J33"/>
  <c r="I33"/>
  <c r="H33"/>
  <c r="H34" s="1"/>
  <c r="Q33" l="1"/>
  <c r="T6" i="5"/>
  <c r="AN6"/>
  <c r="AK6"/>
  <c r="N45" i="1"/>
  <c r="O3" i="4"/>
  <c r="O4"/>
  <c r="O5"/>
  <c r="O8"/>
  <c r="O9"/>
  <c r="AO6" i="5" l="1"/>
  <c r="AW3" i="24"/>
  <c r="AW4"/>
  <c r="AW5"/>
  <c r="AW8"/>
  <c r="AW9"/>
  <c r="X6" i="5" l="1"/>
  <c r="AE6"/>
  <c r="N10" i="4"/>
  <c r="AQ3" i="5" l="1"/>
  <c r="AQ4"/>
  <c r="AQ5"/>
  <c r="AQ8"/>
  <c r="AQ9"/>
  <c r="AL3"/>
  <c r="AL4"/>
  <c r="AL5"/>
  <c r="AL8"/>
  <c r="AL9"/>
  <c r="BY3" i="24" l="1"/>
  <c r="BY4"/>
  <c r="BY5"/>
  <c r="BY8"/>
  <c r="BY9"/>
  <c r="AN4" i="16" l="1"/>
  <c r="AN5"/>
  <c r="AN9"/>
  <c r="AM3"/>
  <c r="D3" i="24" s="1"/>
  <c r="AM4" i="16"/>
  <c r="D4" i="24" s="1"/>
  <c r="AM5" i="16"/>
  <c r="D5" i="24" s="1"/>
  <c r="AM8" i="16"/>
  <c r="D8" i="24" s="1"/>
  <c r="AM9" i="16"/>
  <c r="D9" i="24" s="1"/>
  <c r="G3" i="12" l="1"/>
  <c r="G8"/>
  <c r="J3" i="13"/>
  <c r="J4"/>
  <c r="J5"/>
  <c r="J8"/>
  <c r="J9"/>
  <c r="O10" i="24" l="1"/>
  <c r="AT10"/>
  <c r="AU10"/>
  <c r="V10"/>
  <c r="J3" i="1"/>
  <c r="J4"/>
  <c r="L4" s="1"/>
  <c r="J5"/>
  <c r="J8"/>
  <c r="L8" s="1"/>
  <c r="J9"/>
  <c r="T10" i="23"/>
  <c r="T10" i="24"/>
  <c r="U10"/>
  <c r="U10" i="9"/>
  <c r="V10"/>
  <c r="W10"/>
  <c r="X10"/>
  <c r="Y10" i="5" l="1"/>
  <c r="AA10"/>
  <c r="AD10" i="16" l="1"/>
  <c r="AE10"/>
  <c r="AF10"/>
  <c r="AH10"/>
  <c r="AI10"/>
  <c r="AL10"/>
  <c r="AM10"/>
  <c r="M10" i="9"/>
  <c r="D10" i="15" l="1"/>
  <c r="E10"/>
  <c r="F10"/>
  <c r="G10"/>
  <c r="H10"/>
  <c r="I10"/>
  <c r="J10"/>
  <c r="K10" l="1"/>
  <c r="F3" i="4"/>
  <c r="H3" s="1"/>
  <c r="F4"/>
  <c r="H4" s="1"/>
  <c r="F5"/>
  <c r="H5" s="1"/>
  <c r="F8"/>
  <c r="H8" s="1"/>
  <c r="F9"/>
  <c r="H9" s="1"/>
  <c r="F3" i="12" l="1"/>
  <c r="F3" i="1" s="1"/>
  <c r="F5" i="12"/>
  <c r="F8"/>
  <c r="F9"/>
  <c r="AI10" i="5" l="1"/>
  <c r="AF10"/>
  <c r="E9" l="1"/>
  <c r="D9"/>
  <c r="C9"/>
  <c r="A9"/>
  <c r="E8"/>
  <c r="D8"/>
  <c r="C8"/>
  <c r="B8"/>
  <c r="A8"/>
  <c r="E5" l="1"/>
  <c r="D5"/>
  <c r="C5"/>
  <c r="A5"/>
  <c r="E4"/>
  <c r="D4"/>
  <c r="C4"/>
  <c r="A4"/>
  <c r="E3"/>
  <c r="D3"/>
  <c r="C3"/>
  <c r="B3"/>
  <c r="A3"/>
  <c r="AQ10" l="1"/>
  <c r="C9" i="28" l="1"/>
  <c r="B9"/>
  <c r="A9"/>
  <c r="C8"/>
  <c r="B8"/>
  <c r="A8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6"/>
  <c r="A5"/>
  <c r="A4"/>
  <c r="A3"/>
  <c r="A9" i="8"/>
  <c r="A8"/>
  <c r="A6"/>
  <c r="A5"/>
  <c r="A4"/>
  <c r="A3"/>
  <c r="T10" i="9" l="1"/>
  <c r="S10"/>
  <c r="J10" l="1"/>
  <c r="I10"/>
  <c r="H10"/>
  <c r="G10"/>
  <c r="F10"/>
  <c r="E10"/>
  <c r="D9" l="1"/>
  <c r="C9"/>
  <c r="B9"/>
  <c r="A9"/>
  <c r="D8"/>
  <c r="C8"/>
  <c r="B8"/>
  <c r="A8"/>
  <c r="D5"/>
  <c r="C5"/>
  <c r="B5"/>
  <c r="A5"/>
  <c r="D4"/>
  <c r="C4"/>
  <c r="B4"/>
  <c r="A4"/>
  <c r="D3"/>
  <c r="C3"/>
  <c r="B3"/>
  <c r="A3"/>
  <c r="BR10" i="24" l="1"/>
  <c r="BO10"/>
  <c r="BN10"/>
  <c r="BM10"/>
  <c r="BL10"/>
  <c r="BK10"/>
  <c r="BJ10"/>
  <c r="BI10"/>
  <c r="BH10"/>
  <c r="BF10"/>
  <c r="BE10"/>
  <c r="BD10"/>
  <c r="BB10"/>
  <c r="BA10"/>
  <c r="AZ10"/>
  <c r="AY10"/>
  <c r="AX10"/>
  <c r="AV10"/>
  <c r="AS10"/>
  <c r="AR10"/>
  <c r="AQ10"/>
  <c r="AP10"/>
  <c r="AO10"/>
  <c r="AN10"/>
  <c r="AM10"/>
  <c r="AL10"/>
  <c r="AK10"/>
  <c r="AJ10"/>
  <c r="AG10"/>
  <c r="AF10"/>
  <c r="AE10"/>
  <c r="AD10"/>
  <c r="AC10"/>
  <c r="AB10"/>
  <c r="AA10"/>
  <c r="Z10"/>
  <c r="X10"/>
  <c r="S10"/>
  <c r="N10"/>
  <c r="M10"/>
  <c r="L10"/>
  <c r="K10"/>
  <c r="J10"/>
  <c r="BS9"/>
  <c r="BG9"/>
  <c r="BC9"/>
  <c r="AH9"/>
  <c r="I9"/>
  <c r="CA9" s="1"/>
  <c r="Q9" i="9" s="1"/>
  <c r="G9" i="5" s="1"/>
  <c r="G9" i="24"/>
  <c r="B9"/>
  <c r="A9"/>
  <c r="BS8"/>
  <c r="BG8"/>
  <c r="BC8"/>
  <c r="AH8"/>
  <c r="I8"/>
  <c r="CA8" s="1"/>
  <c r="Q8" i="9" s="1"/>
  <c r="G8" i="24"/>
  <c r="B8"/>
  <c r="A8"/>
  <c r="BS5"/>
  <c r="BG5"/>
  <c r="BC5"/>
  <c r="AH5"/>
  <c r="I5"/>
  <c r="CA5" s="1"/>
  <c r="Q5" i="9" s="1"/>
  <c r="G5" i="5" s="1"/>
  <c r="G5" i="24"/>
  <c r="B5"/>
  <c r="A5"/>
  <c r="BS4"/>
  <c r="BG4"/>
  <c r="BC4"/>
  <c r="AH4"/>
  <c r="I4"/>
  <c r="CA4" s="1"/>
  <c r="Q4" i="9" s="1"/>
  <c r="G4" i="5" s="1"/>
  <c r="G4" i="24"/>
  <c r="B4"/>
  <c r="A4"/>
  <c r="BS3"/>
  <c r="BG3"/>
  <c r="BC3"/>
  <c r="AH3"/>
  <c r="I3"/>
  <c r="CA3" s="1"/>
  <c r="G3"/>
  <c r="B3"/>
  <c r="A3"/>
  <c r="C19" i="23"/>
  <c r="S10"/>
  <c r="R10"/>
  <c r="Q10"/>
  <c r="P10"/>
  <c r="O10"/>
  <c r="N10"/>
  <c r="M10"/>
  <c r="L10"/>
  <c r="K10"/>
  <c r="J10"/>
  <c r="I10"/>
  <c r="G8" i="5" l="1"/>
  <c r="Q3" i="9"/>
  <c r="CA10" i="24"/>
  <c r="BG10"/>
  <c r="BC10"/>
  <c r="BS10"/>
  <c r="AW10"/>
  <c r="AH10"/>
  <c r="G10"/>
  <c r="F10" s="1"/>
  <c r="D10"/>
  <c r="I10"/>
  <c r="G3" i="5" l="1"/>
  <c r="G10" s="1"/>
  <c r="Q10" i="9"/>
  <c r="B9" i="23"/>
  <c r="A9"/>
  <c r="B8"/>
  <c r="A8"/>
  <c r="B5"/>
  <c r="A5"/>
  <c r="B4"/>
  <c r="A4"/>
  <c r="B3"/>
  <c r="A3"/>
  <c r="L10" i="15" l="1"/>
  <c r="C9"/>
  <c r="B9"/>
  <c r="A9"/>
  <c r="C8"/>
  <c r="B8"/>
  <c r="A8"/>
  <c r="C5"/>
  <c r="B5"/>
  <c r="A5"/>
  <c r="C4"/>
  <c r="B4"/>
  <c r="A4"/>
  <c r="C3"/>
  <c r="B3"/>
  <c r="A3"/>
  <c r="A10" i="27" l="1"/>
  <c r="C9"/>
  <c r="B9"/>
  <c r="A9"/>
  <c r="C8"/>
  <c r="B8"/>
  <c r="A8"/>
  <c r="C6"/>
  <c r="B6"/>
  <c r="A6"/>
  <c r="C5"/>
  <c r="B5"/>
  <c r="A5"/>
  <c r="C4"/>
  <c r="B4"/>
  <c r="A4"/>
  <c r="C3"/>
  <c r="B3"/>
  <c r="A3"/>
  <c r="AH10" i="26"/>
  <c r="A10"/>
  <c r="AF9" l="1"/>
  <c r="AM9" i="5" s="1"/>
  <c r="C9" i="26"/>
  <c r="M9" s="1"/>
  <c r="B9"/>
  <c r="AM8" i="5"/>
  <c r="C8" i="26"/>
  <c r="B8"/>
  <c r="A8"/>
  <c r="F6" i="27"/>
  <c r="AF5" i="26"/>
  <c r="AM5" i="5" s="1"/>
  <c r="C5" i="26"/>
  <c r="M5" s="1"/>
  <c r="B5"/>
  <c r="AF4"/>
  <c r="AM4" i="5" s="1"/>
  <c r="C4" i="26"/>
  <c r="B4"/>
  <c r="AM3" i="5"/>
  <c r="C3" i="26"/>
  <c r="M3" s="1"/>
  <c r="B3"/>
  <c r="A3"/>
  <c r="D5" i="27" l="1"/>
  <c r="D3"/>
  <c r="M8" i="26"/>
  <c r="E6" i="27"/>
  <c r="D8"/>
  <c r="M4" i="26"/>
  <c r="V10" i="20"/>
  <c r="O10"/>
  <c r="N10"/>
  <c r="M10"/>
  <c r="L10"/>
  <c r="K10"/>
  <c r="J10"/>
  <c r="I10"/>
  <c r="E10"/>
  <c r="H9" i="24"/>
  <c r="D9" i="20"/>
  <c r="C9"/>
  <c r="B9"/>
  <c r="A9"/>
  <c r="H8" i="24"/>
  <c r="D8" i="20"/>
  <c r="C8"/>
  <c r="B8"/>
  <c r="A8"/>
  <c r="H5" i="24"/>
  <c r="D5" i="20"/>
  <c r="C5"/>
  <c r="B5"/>
  <c r="A5"/>
  <c r="H4" i="24"/>
  <c r="D4" i="20"/>
  <c r="C4"/>
  <c r="B4"/>
  <c r="A4"/>
  <c r="H3" i="24"/>
  <c r="D3" i="20"/>
  <c r="C3"/>
  <c r="B3"/>
  <c r="A3"/>
  <c r="BD10" i="4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C10"/>
  <c r="AB10"/>
  <c r="AA10"/>
  <c r="Z10"/>
  <c r="Y10"/>
  <c r="W10"/>
  <c r="U10"/>
  <c r="R10"/>
  <c r="Q10"/>
  <c r="P10"/>
  <c r="M10"/>
  <c r="L10"/>
  <c r="K10"/>
  <c r="G10"/>
  <c r="F10"/>
  <c r="E10"/>
  <c r="E9" i="24"/>
  <c r="D9" i="4"/>
  <c r="C9"/>
  <c r="B9"/>
  <c r="A9"/>
  <c r="E8" i="24"/>
  <c r="D8" i="4"/>
  <c r="C8"/>
  <c r="B8"/>
  <c r="A8"/>
  <c r="E5" i="24"/>
  <c r="D5" i="4"/>
  <c r="C5"/>
  <c r="B5"/>
  <c r="A5"/>
  <c r="E4" i="24"/>
  <c r="D4" i="4"/>
  <c r="C4"/>
  <c r="B4"/>
  <c r="A4"/>
  <c r="E3" i="24"/>
  <c r="D3" i="4"/>
  <c r="C3"/>
  <c r="B3"/>
  <c r="A3"/>
  <c r="AM10" i="5" l="1"/>
  <c r="AL10"/>
  <c r="H10" i="24"/>
  <c r="U10" i="20"/>
  <c r="E10" i="24"/>
  <c r="O10" i="4"/>
  <c r="H10"/>
  <c r="D6" i="27"/>
  <c r="AC10" i="16"/>
  <c r="AA10"/>
  <c r="W10"/>
  <c r="V10"/>
  <c r="U10"/>
  <c r="T10"/>
  <c r="S10"/>
  <c r="R10"/>
  <c r="D10" i="26" l="1"/>
  <c r="M10"/>
  <c r="G10" i="16"/>
  <c r="F10"/>
  <c r="C9" i="24" l="1"/>
  <c r="BZ9" s="1"/>
  <c r="E9" i="16"/>
  <c r="I9" s="1"/>
  <c r="D9"/>
  <c r="H9" s="1"/>
  <c r="C9"/>
  <c r="B9"/>
  <c r="A9"/>
  <c r="E8"/>
  <c r="I8" s="1"/>
  <c r="D8"/>
  <c r="H8" s="1"/>
  <c r="AN8" s="1"/>
  <c r="C8" i="24" s="1"/>
  <c r="BZ8" s="1"/>
  <c r="C8" i="16"/>
  <c r="B8"/>
  <c r="A8"/>
  <c r="P9" l="1"/>
  <c r="N9" s="1"/>
  <c r="L9"/>
  <c r="K9"/>
  <c r="J9"/>
  <c r="P8"/>
  <c r="N8" s="1"/>
  <c r="L8"/>
  <c r="K8"/>
  <c r="J8"/>
  <c r="R8" i="9"/>
  <c r="R9"/>
  <c r="C5" i="24"/>
  <c r="BZ5" s="1"/>
  <c r="E5" i="16"/>
  <c r="I5" s="1"/>
  <c r="D5"/>
  <c r="H5" s="1"/>
  <c r="C5"/>
  <c r="B5"/>
  <c r="A5"/>
  <c r="C4" i="24"/>
  <c r="BZ4" s="1"/>
  <c r="E4" i="16"/>
  <c r="I4" s="1"/>
  <c r="D4"/>
  <c r="H4" s="1"/>
  <c r="C4"/>
  <c r="B4"/>
  <c r="A4"/>
  <c r="E3"/>
  <c r="D3"/>
  <c r="H3" s="1"/>
  <c r="AN3" s="1"/>
  <c r="C3" i="24" s="1"/>
  <c r="BZ3" s="1"/>
  <c r="C3" i="16"/>
  <c r="B3"/>
  <c r="A3"/>
  <c r="B9" i="14"/>
  <c r="A9"/>
  <c r="B8"/>
  <c r="A8"/>
  <c r="B5"/>
  <c r="A5"/>
  <c r="B4"/>
  <c r="A4"/>
  <c r="B3"/>
  <c r="A3"/>
  <c r="G10" i="12"/>
  <c r="AB10" i="16" l="1"/>
  <c r="O8"/>
  <c r="Q8" s="1"/>
  <c r="R8" i="10" s="1"/>
  <c r="K4" i="16"/>
  <c r="L4"/>
  <c r="J4"/>
  <c r="P4"/>
  <c r="N4" s="1"/>
  <c r="O9"/>
  <c r="P5"/>
  <c r="N5" s="1"/>
  <c r="L3"/>
  <c r="K3"/>
  <c r="J3"/>
  <c r="K5"/>
  <c r="J5"/>
  <c r="L5"/>
  <c r="I3"/>
  <c r="R3" i="9"/>
  <c r="R5"/>
  <c r="R4"/>
  <c r="AN10" i="16" l="1"/>
  <c r="M8"/>
  <c r="O3"/>
  <c r="M9"/>
  <c r="Q9"/>
  <c r="R9" i="10" s="1"/>
  <c r="J10" i="16"/>
  <c r="P3"/>
  <c r="N3" s="1"/>
  <c r="L10"/>
  <c r="O4"/>
  <c r="O5"/>
  <c r="K10"/>
  <c r="I10"/>
  <c r="C10" i="24"/>
  <c r="H10" i="16"/>
  <c r="C9" i="12"/>
  <c r="B9"/>
  <c r="A9"/>
  <c r="C8"/>
  <c r="B8"/>
  <c r="A8"/>
  <c r="C5"/>
  <c r="B5"/>
  <c r="A5"/>
  <c r="C4"/>
  <c r="B4"/>
  <c r="A4"/>
  <c r="C3"/>
  <c r="B3"/>
  <c r="A3"/>
  <c r="F10"/>
  <c r="Q3" i="16" l="1"/>
  <c r="R3" i="10" s="1"/>
  <c r="M3" i="16"/>
  <c r="H3" i="1" s="1"/>
  <c r="M4" i="16"/>
  <c r="Q4"/>
  <c r="R4" i="10" s="1"/>
  <c r="P10" i="16"/>
  <c r="O10"/>
  <c r="Q5"/>
  <c r="R5" i="10" s="1"/>
  <c r="M5" i="16"/>
  <c r="BZ10" i="24"/>
  <c r="R10" i="9"/>
  <c r="F10" i="13"/>
  <c r="E10"/>
  <c r="D10"/>
  <c r="N10" i="16" l="1"/>
  <c r="Q10"/>
  <c r="R10" i="10"/>
  <c r="M10" i="16"/>
  <c r="N9" i="13" l="1"/>
  <c r="P9" i="14" s="1"/>
  <c r="B9" i="13"/>
  <c r="A9"/>
  <c r="N8"/>
  <c r="P8" i="14" s="1"/>
  <c r="C8" i="13"/>
  <c r="B8"/>
  <c r="A8"/>
  <c r="N5"/>
  <c r="P5" i="14" s="1"/>
  <c r="C5" i="13"/>
  <c r="B5"/>
  <c r="A5"/>
  <c r="N4"/>
  <c r="P4" i="14" s="1"/>
  <c r="C4" i="13"/>
  <c r="B4"/>
  <c r="A4"/>
  <c r="N3"/>
  <c r="P3" i="14" s="1"/>
  <c r="C3" i="13"/>
  <c r="B3"/>
  <c r="A3"/>
  <c r="K9" i="25" l="1"/>
  <c r="J9"/>
  <c r="I9"/>
  <c r="H9"/>
  <c r="G9"/>
  <c r="F9"/>
  <c r="E9"/>
  <c r="D9"/>
  <c r="A9"/>
  <c r="C8"/>
  <c r="B8"/>
  <c r="A8"/>
  <c r="C7"/>
  <c r="B7"/>
  <c r="A7"/>
  <c r="C4"/>
  <c r="B4"/>
  <c r="A4"/>
  <c r="C3"/>
  <c r="B3"/>
  <c r="A3"/>
  <c r="C2"/>
  <c r="B2"/>
  <c r="A2"/>
  <c r="M10" i="1"/>
  <c r="K10"/>
  <c r="P10" i="14" l="1"/>
  <c r="I3" i="1" l="1"/>
  <c r="G3" l="1"/>
  <c r="F10"/>
  <c r="I10" l="1"/>
  <c r="J10"/>
  <c r="U5" i="5" l="1"/>
  <c r="V5" s="1"/>
  <c r="U3"/>
  <c r="V3" s="1"/>
  <c r="U4"/>
  <c r="V4" s="1"/>
  <c r="U8"/>
  <c r="V8" s="1"/>
  <c r="U9"/>
  <c r="V9" s="1"/>
  <c r="G10" i="1" l="1"/>
  <c r="H10" l="1"/>
  <c r="G3" i="13" l="1"/>
  <c r="G5"/>
  <c r="G8"/>
  <c r="G9"/>
  <c r="N10"/>
  <c r="V3" i="26"/>
  <c r="AE3" s="1"/>
  <c r="AG3" s="1"/>
  <c r="V4"/>
  <c r="V5"/>
  <c r="F5" i="27" s="1"/>
  <c r="V8" i="26"/>
  <c r="AE8" s="1"/>
  <c r="AG8" s="1"/>
  <c r="V9"/>
  <c r="AE9" s="1"/>
  <c r="AG9" s="1"/>
  <c r="AF10"/>
  <c r="D4" i="27"/>
  <c r="D9"/>
  <c r="E3"/>
  <c r="E4"/>
  <c r="E5"/>
  <c r="E8"/>
  <c r="E9"/>
  <c r="H9" i="13" l="1"/>
  <c r="K9" s="1"/>
  <c r="I9"/>
  <c r="H3"/>
  <c r="K3" s="1"/>
  <c r="I3" i="27" s="1"/>
  <c r="I3" i="13"/>
  <c r="H5"/>
  <c r="L5" s="1"/>
  <c r="I5"/>
  <c r="H8"/>
  <c r="L8" s="1"/>
  <c r="I8"/>
  <c r="H4"/>
  <c r="H4" i="27" s="1"/>
  <c r="I4" i="13"/>
  <c r="V4" i="27" s="1"/>
  <c r="J8" i="5"/>
  <c r="K8" s="1"/>
  <c r="P8" i="9"/>
  <c r="J3" i="5"/>
  <c r="K3" s="1"/>
  <c r="P3" i="9"/>
  <c r="J9" i="5"/>
  <c r="K9" s="1"/>
  <c r="P9" i="9"/>
  <c r="V10" i="5"/>
  <c r="U10"/>
  <c r="D10" i="27"/>
  <c r="E10"/>
  <c r="F9"/>
  <c r="F4"/>
  <c r="AE4" i="26"/>
  <c r="AG4" s="1"/>
  <c r="F8" i="27"/>
  <c r="V10" i="26"/>
  <c r="H8" i="27"/>
  <c r="H9"/>
  <c r="H5"/>
  <c r="G10" i="13"/>
  <c r="F3" i="27"/>
  <c r="AE5" i="26"/>
  <c r="AG5" s="1"/>
  <c r="H6" i="27"/>
  <c r="H3"/>
  <c r="K5" i="13" l="1"/>
  <c r="I5" i="27" s="1"/>
  <c r="X6"/>
  <c r="K8" i="13"/>
  <c r="I8" i="27" s="1"/>
  <c r="W3"/>
  <c r="L9" i="13"/>
  <c r="J9" i="27" s="1"/>
  <c r="L4" i="13"/>
  <c r="X4" i="27" s="1"/>
  <c r="L3" i="13"/>
  <c r="X3" i="27" s="1"/>
  <c r="K4" i="13"/>
  <c r="O4" s="1"/>
  <c r="H10"/>
  <c r="V9" i="27"/>
  <c r="J5"/>
  <c r="X5"/>
  <c r="G6"/>
  <c r="V6"/>
  <c r="I9"/>
  <c r="W9"/>
  <c r="I6"/>
  <c r="W6"/>
  <c r="J4" i="5"/>
  <c r="K4" s="1"/>
  <c r="P4" i="9"/>
  <c r="J8" i="27"/>
  <c r="X8"/>
  <c r="J5" i="5"/>
  <c r="K5" s="1"/>
  <c r="P5" i="9"/>
  <c r="V3" i="27"/>
  <c r="V8"/>
  <c r="V5"/>
  <c r="G8"/>
  <c r="G4"/>
  <c r="J10" i="13"/>
  <c r="AE10" i="26"/>
  <c r="G9" i="27"/>
  <c r="G3"/>
  <c r="G5"/>
  <c r="I10" i="13"/>
  <c r="F10" i="27"/>
  <c r="O5" i="13" l="1"/>
  <c r="M5" s="1"/>
  <c r="E5" i="1" s="1"/>
  <c r="L5" s="1"/>
  <c r="W5" i="27"/>
  <c r="J6"/>
  <c r="W8"/>
  <c r="O8" i="13"/>
  <c r="M8" s="1"/>
  <c r="AG10" i="26"/>
  <c r="O9" i="13"/>
  <c r="L9" i="9" s="1"/>
  <c r="X9" i="27"/>
  <c r="I4"/>
  <c r="J3"/>
  <c r="J4"/>
  <c r="O3" i="13"/>
  <c r="M3" s="1"/>
  <c r="E3" i="1" s="1"/>
  <c r="L3" s="1"/>
  <c r="W4" i="27"/>
  <c r="K10" i="13"/>
  <c r="L10"/>
  <c r="M4"/>
  <c r="L4" i="9"/>
  <c r="H10" i="27"/>
  <c r="G10"/>
  <c r="AJ8" i="5" l="1"/>
  <c r="L5" i="9"/>
  <c r="AJ5" i="5" s="1"/>
  <c r="L8" i="9"/>
  <c r="AJ4" i="5"/>
  <c r="J10" i="27"/>
  <c r="M9" i="13"/>
  <c r="I10" i="27"/>
  <c r="L3" i="9"/>
  <c r="AJ3" i="5" s="1"/>
  <c r="C4" i="23"/>
  <c r="C5"/>
  <c r="O10" i="13"/>
  <c r="P10" i="9"/>
  <c r="K10" i="5"/>
  <c r="O9" i="9"/>
  <c r="F9" i="5" s="1"/>
  <c r="H9" s="1"/>
  <c r="O4" i="9"/>
  <c r="F4" i="5" s="1"/>
  <c r="H4" s="1"/>
  <c r="J10"/>
  <c r="E9" i="1" l="1"/>
  <c r="L9" s="1"/>
  <c r="C9" i="23" s="1"/>
  <c r="O7" i="1"/>
  <c r="N7" i="9" s="1"/>
  <c r="S7" i="5" s="1"/>
  <c r="C7" i="23"/>
  <c r="E7" s="1"/>
  <c r="AJ7" i="5"/>
  <c r="O5" i="9"/>
  <c r="F5" i="5" s="1"/>
  <c r="H5" s="1"/>
  <c r="I5" s="1"/>
  <c r="O8" i="9"/>
  <c r="F8" i="5" s="1"/>
  <c r="H8" s="1"/>
  <c r="O3" i="9"/>
  <c r="F3" i="5" s="1"/>
  <c r="H3" s="1"/>
  <c r="M10" i="13"/>
  <c r="L10" i="9"/>
  <c r="K8"/>
  <c r="P8" i="10" s="1"/>
  <c r="AK3" i="5"/>
  <c r="AN3"/>
  <c r="I9"/>
  <c r="D5" i="23"/>
  <c r="E5" s="1"/>
  <c r="K5" i="9"/>
  <c r="P5" i="10" s="1"/>
  <c r="O5" i="1"/>
  <c r="N5" i="9" s="1"/>
  <c r="I4" i="5"/>
  <c r="K9" i="9"/>
  <c r="P9" i="10" s="1"/>
  <c r="D9" i="23"/>
  <c r="O8" i="1"/>
  <c r="N8" i="9" s="1"/>
  <c r="D4" i="23"/>
  <c r="E4" s="1"/>
  <c r="K4" i="9"/>
  <c r="P4" i="10" s="1"/>
  <c r="O4" i="1"/>
  <c r="N4" i="9" s="1"/>
  <c r="S4" i="5" s="1"/>
  <c r="T4" s="1"/>
  <c r="AK8"/>
  <c r="AN8"/>
  <c r="AK4"/>
  <c r="AN4"/>
  <c r="K3" i="9"/>
  <c r="P3" i="10" s="1"/>
  <c r="O3" i="1"/>
  <c r="N3" i="9" s="1"/>
  <c r="N10" i="1"/>
  <c r="AJ9" i="5" l="1"/>
  <c r="AN9" s="1"/>
  <c r="O9" i="1"/>
  <c r="N9" i="9" s="1"/>
  <c r="S9" i="5" s="1"/>
  <c r="T9" s="1"/>
  <c r="T7"/>
  <c r="AN7"/>
  <c r="AK7"/>
  <c r="S5"/>
  <c r="T5" s="1"/>
  <c r="AO8"/>
  <c r="AO4"/>
  <c r="AO3"/>
  <c r="I8"/>
  <c r="I3"/>
  <c r="S8"/>
  <c r="T8" s="1"/>
  <c r="L10" i="1"/>
  <c r="E9" i="23"/>
  <c r="E10" i="1"/>
  <c r="S3" i="5"/>
  <c r="T3" s="1"/>
  <c r="O10" i="9"/>
  <c r="F10" i="5"/>
  <c r="X4"/>
  <c r="X3"/>
  <c r="X8"/>
  <c r="AK5"/>
  <c r="AN5"/>
  <c r="H10"/>
  <c r="K10" i="9"/>
  <c r="D10" i="23"/>
  <c r="AK9" i="5" l="1"/>
  <c r="AK10" s="1"/>
  <c r="AO7"/>
  <c r="AG16"/>
  <c r="AH16" s="1"/>
  <c r="AD15"/>
  <c r="I10"/>
  <c r="AE4"/>
  <c r="AE3"/>
  <c r="AE8"/>
  <c r="AO5"/>
  <c r="AO9"/>
  <c r="AJ10"/>
  <c r="E10" i="23"/>
  <c r="C10"/>
  <c r="O10" i="1"/>
  <c r="AG21" i="5" l="1"/>
  <c r="AH21" s="1"/>
  <c r="X7"/>
  <c r="AE7"/>
  <c r="AE22"/>
  <c r="AD22"/>
  <c r="AG15"/>
  <c r="X9"/>
  <c r="AE9"/>
  <c r="X5"/>
  <c r="AE5"/>
  <c r="AO10"/>
  <c r="AB10"/>
  <c r="AC10"/>
  <c r="N10" i="9"/>
  <c r="AN10" i="5"/>
  <c r="P10" i="10"/>
  <c r="AH15" i="5" l="1"/>
  <c r="AH22" s="1"/>
  <c r="AG22"/>
  <c r="T10"/>
  <c r="S10"/>
  <c r="AH10"/>
  <c r="W10"/>
  <c r="X10"/>
  <c r="AG10" l="1"/>
  <c r="AE10"/>
  <c r="AD10"/>
</calcChain>
</file>

<file path=xl/sharedStrings.xml><?xml version="1.0" encoding="utf-8"?>
<sst xmlns="http://schemas.openxmlformats.org/spreadsheetml/2006/main" count="1103" uniqueCount="587">
  <si>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</si>
  <si>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</si>
  <si>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</si>
  <si>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</si>
  <si>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</si>
  <si>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</si>
  <si>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</si>
  <si>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</si>
  <si>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</si>
  <si>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</si>
  <si>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</si>
  <si>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</si>
  <si>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</si>
  <si>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</si>
  <si>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</si>
  <si>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</si>
  <si>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</si>
  <si>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</si>
  <si>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</si>
  <si>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</si>
  <si>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</si>
  <si>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</si>
  <si>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</si>
  <si>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</si>
  <si>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</si>
  <si>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</si>
  <si>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</si>
  <si>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</si>
  <si>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</si>
  <si>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</si>
  <si>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</si>
  <si>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</si>
  <si>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</si>
  <si>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</si>
  <si>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</si>
  <si>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</si>
  <si>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</si>
  <si>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</si>
  <si>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</si>
  <si>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</si>
  <si>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</si>
  <si>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</si>
  <si>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</si>
  <si>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</si>
  <si>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</si>
  <si>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</si>
  <si>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</si>
  <si>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</si>
  <si>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</si>
  <si>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</si>
  <si>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</si>
  <si>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</si>
  <si>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</si>
  <si>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</si>
  <si>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</si>
  <si>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</si>
  <si>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</si>
  <si>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</si>
  <si>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</si>
  <si>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</si>
  <si>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</si>
  <si>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</si>
  <si>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</si>
  <si>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</si>
  <si>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</si>
  <si>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</si>
  <si>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</si>
  <si>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</si>
  <si>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</si>
  <si>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</si>
  <si>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</si>
  <si>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</si>
  <si>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</si>
  <si>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</si>
  <si>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</si>
  <si>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</si>
  <si>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</si>
  <si>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</si>
  <si>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</si>
  <si>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</si>
  <si>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</si>
  <si>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</si>
  <si>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</si>
  <si>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</si>
  <si>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</si>
  <si>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</si>
  <si>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</si>
  <si>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</si>
  <si>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</si>
  <si>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</si>
  <si>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</si>
  <si>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</si>
  <si>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</si>
  <si>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</si>
  <si>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</si>
  <si>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</si>
  <si>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</si>
  <si>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</si>
  <si>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</si>
  <si>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</si>
  <si>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</si>
  <si>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</si>
  <si>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</si>
  <si>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</si>
  <si>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</si>
  <si>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</si>
  <si>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</si>
  <si>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</si>
  <si>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</si>
  <si>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</si>
  <si>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</si>
  <si>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</si>
  <si>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</si>
  <si>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</si>
  <si>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</si>
  <si>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</si>
  <si>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</si>
  <si>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</si>
  <si>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</si>
  <si>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</si>
  <si>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</si>
  <si>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</si>
  <si>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</si>
  <si>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</si>
  <si>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</si>
  <si>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</si>
  <si>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</si>
  <si>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</si>
  <si>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</si>
  <si>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</si>
  <si>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</si>
  <si>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</si>
  <si>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</si>
  <si>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</si>
  <si>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</si>
  <si>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</si>
  <si>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</si>
  <si>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</si>
  <si>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</si>
  <si>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</si>
  <si>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</si>
  <si>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</si>
  <si>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</si>
  <si>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</si>
  <si>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</si>
  <si>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</si>
  <si>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</si>
  <si>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</si>
  <si>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</si>
  <si>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</si>
  <si>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</si>
  <si>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</si>
  <si>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</si>
  <si>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</si>
  <si>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</si>
  <si>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</si>
  <si>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</si>
  <si>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</si>
  <si>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</si>
  <si>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</si>
  <si>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</si>
  <si>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</si>
  <si>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</si>
  <si>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</si>
  <si>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</si>
  <si>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</si>
  <si>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</si>
  <si>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</si>
  <si>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</si>
  <si>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</si>
  <si>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</si>
  <si>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</si>
  <si>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</si>
  <si>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</si>
  <si>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</si>
  <si>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</si>
  <si>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</si>
  <si>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</si>
  <si>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</si>
  <si>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</si>
  <si>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</si>
  <si>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</si>
  <si>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</si>
  <si>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</si>
  <si>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</si>
  <si>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</si>
  <si>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</si>
  <si>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</si>
  <si>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</si>
  <si>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</si>
  <si>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</si>
  <si>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</si>
  <si>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</si>
  <si>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</si>
  <si>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</si>
  <si>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</si>
  <si>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</si>
  <si>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</si>
  <si>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</si>
  <si>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</si>
  <si>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</si>
  <si>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</si>
  <si>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</si>
  <si>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</si>
  <si>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</si>
  <si>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</si>
  <si>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</si>
  <si>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</si>
  <si>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</si>
  <si>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</si>
  <si>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</si>
  <si>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</si>
  <si>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</si>
  <si>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</si>
  <si>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</si>
  <si>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</si>
  <si>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</si>
  <si>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</si>
  <si>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</si>
  <si>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</si>
  <si>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</si>
  <si>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</si>
  <si>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</si>
  <si>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</si>
  <si>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</si>
  <si>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</si>
  <si>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</si>
  <si>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</si>
  <si>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</si>
  <si>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</si>
  <si>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</si>
  <si>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</si>
  <si>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</si>
  <si>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</si>
  <si>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</si>
  <si>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</si>
  <si>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</si>
  <si>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</si>
  <si>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</si>
  <si>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</si>
  <si>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</si>
  <si>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</si>
  <si>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</si>
  <si>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</si>
  <si>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</si>
  <si>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</si>
  <si>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</si>
  <si>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</si>
  <si>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</si>
  <si>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</si>
  <si>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</si>
  <si>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</si>
  <si>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</si>
  <si>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</si>
  <si>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</si>
  <si>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</si>
  <si>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</si>
  <si>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</si>
  <si>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</si>
  <si>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</si>
  <si>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</si>
  <si>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</si>
  <si>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</si>
  <si>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</si>
  <si>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</si>
  <si>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</si>
  <si>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</si>
  <si>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</si>
  <si>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</si>
  <si>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</si>
  <si>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</si>
  <si>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</si>
  <si>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</si>
  <si>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</si>
  <si>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</si>
  <si>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</si>
  <si>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</si>
  <si>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</si>
  <si>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</si>
  <si>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</si>
  <si>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</si>
  <si>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</si>
  <si>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</si>
  <si>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</si>
  <si>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</si>
  <si>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</si>
  <si>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</si>
  <si>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</si>
  <si>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</si>
  <si>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</si>
  <si>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</si>
  <si>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</si>
  <si>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</si>
  <si>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</si>
  <si>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</si>
  <si>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</si>
  <si>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</si>
  <si>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</si>
  <si>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</si>
  <si>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</si>
  <si>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</si>
  <si>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</si>
  <si>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</si>
  <si>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</si>
  <si>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</si>
  <si>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</si>
  <si>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</si>
  <si>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</si>
  <si>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</si>
  <si>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</si>
  <si>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</si>
  <si>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</si>
  <si>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</si>
  <si>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</si>
  <si>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</si>
  <si>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</si>
  <si>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</si>
  <si>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</si>
  <si>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</si>
  <si>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</si>
  <si>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</si>
  <si>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</si>
  <si>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</si>
  <si>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</si>
  <si>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</si>
  <si>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</si>
  <si>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</si>
  <si>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</si>
  <si>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</si>
  <si>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</si>
  <si>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</si>
  <si>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</si>
  <si>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</si>
  <si>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</si>
  <si>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</si>
  <si>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</si>
  <si>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</si>
  <si>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</si>
  <si>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</si>
  <si>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</si>
  <si>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</si>
  <si>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</si>
  <si>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</si>
  <si>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</si>
  <si>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</si>
  <si>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</si>
  <si>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</si>
  <si>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</si>
  <si>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</si>
  <si>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</si>
  <si>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</si>
  <si>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</si>
  <si>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</si>
  <si>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</si>
  <si>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</si>
  <si>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</si>
  <si>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</si>
  <si>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</si>
  <si>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</si>
  <si>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</si>
  <si>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</si>
  <si>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</si>
  <si>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</si>
  <si>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</si>
  <si>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</si>
  <si>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</si>
  <si>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</si>
  <si>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</si>
  <si>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</si>
  <si>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</si>
  <si>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</si>
  <si>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</si>
  <si>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</si>
  <si>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</si>
  <si>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</si>
  <si>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</si>
  <si>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</si>
  <si>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</si>
  <si>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</si>
  <si>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</si>
  <si>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</si>
  <si>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</si>
  <si>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</si>
  <si>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</si>
  <si>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</si>
  <si>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</si>
  <si>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</si>
  <si>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</si>
  <si>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</si>
  <si>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</si>
  <si>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</si>
  <si>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</si>
  <si>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</si>
  <si>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</si>
  <si>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</si>
  <si>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</si>
  <si>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</si>
  <si>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</si>
  <si>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</si>
  <si>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</si>
  <si>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</si>
  <si>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</si>
  <si>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</si>
  <si>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</si>
  <si>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</si>
  <si>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</si>
  <si>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</si>
  <si>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</si>
  <si>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</si>
  <si>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</si>
  <si>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</si>
  <si>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</si>
  <si>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</si>
  <si>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</si>
  <si>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</si>
  <si>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</si>
  <si>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</si>
  <si>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</si>
  <si>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</si>
  <si>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</si>
  <si>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</si>
  <si>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</si>
  <si>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</si>
  <si>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</si>
  <si>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</si>
  <si>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</si>
  <si>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</si>
  <si>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</si>
  <si>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</si>
  <si>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</si>
  <si>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</si>
  <si>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</si>
  <si>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</si>
  <si>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</si>
  <si>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</si>
  <si>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</si>
  <si>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</si>
  <si>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</si>
  <si>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</si>
  <si>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</si>
  <si>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</si>
  <si>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</si>
  <si>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</si>
  <si>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</si>
  <si>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</si>
  <si>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</si>
  <si>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</si>
  <si>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</si>
  <si>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</si>
  <si>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</si>
  <si>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</si>
  <si>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</si>
  <si>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</si>
  <si>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</si>
  <si>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</si>
  <si>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</si>
  <si>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</si>
  <si>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</si>
  <si>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</si>
  <si>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</si>
  <si>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</si>
  <si>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</si>
  <si>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</si>
  <si>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</si>
  <si>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</si>
  <si>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</si>
  <si>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</si>
  <si>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</si>
  <si>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</si>
  <si>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</si>
  <si>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</si>
  <si>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</si>
  <si>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</si>
  <si>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</si>
  <si>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</si>
  <si>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</si>
  <si>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</si>
  <si>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</si>
  <si>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</si>
  <si>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</si>
  <si>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</si>
  <si>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</si>
  <si>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</si>
  <si>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</si>
  <si>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</si>
  <si>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</si>
  <si>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</si>
  <si>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</si>
  <si>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</si>
  <si>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</si>
  <si>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</si>
  <si>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</si>
  <si>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</si>
  <si>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</si>
  <si>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</si>
  <si>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</si>
  <si>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</si>
  <si>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</si>
  <si>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</si>
  <si>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</si>
  <si>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</si>
  <si>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</si>
  <si>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</si>
  <si>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</si>
  <si>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</si>
  <si>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</si>
  <si>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</si>
  <si>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</si>
  <si>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</si>
  <si>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</si>
  <si>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</si>
  <si>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</si>
  <si>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</si>
  <si>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</si>
  <si>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</si>
  <si>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</si>
  <si>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</si>
  <si>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</si>
  <si>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</si>
  <si>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</si>
  <si>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</si>
  <si>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</si>
  <si>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</si>
  <si>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</si>
  <si>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</si>
  <si>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</si>
  <si>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τελη</t>
  </si>
  <si>
    <t>ωςΠαγιαΤεληΧαρτοσημου</t>
  </si>
  <si>
    <t>ΤΑΣΠ</t>
  </si>
  <si>
    <t>ΤΑΣΥ</t>
  </si>
  <si>
    <t>γαλικηςΑρχαιολογικηςΣχολης</t>
  </si>
  <si>
    <t>αποΔικαιωμ</t>
  </si>
  <si>
    <t>συνταξη</t>
  </si>
  <si>
    <t>**7αα**=σφραγίδα - υπογραφή στα ΑΤΕΛΩΣ</t>
  </si>
  <si>
    <t>**7γ**=συν (+) 1 για Δ.Ο.Υ. = ΑΤΕΛΩΣ</t>
  </si>
  <si>
    <t>σύσταση καθέτου</t>
  </si>
  <si>
    <t>!!!!!</t>
  </si>
  <si>
    <t>ΔΕΝ αναφέρει</t>
  </si>
  <si>
    <t>είναι 4</t>
  </si>
  <si>
    <t>bookManOldStyle</t>
  </si>
  <si>
    <t>3.695 αντί  36.024</t>
  </si>
  <si>
    <t>ΝΑΙ</t>
  </si>
  <si>
    <t>8έτη &amp; 1μήνα</t>
  </si>
  <si>
    <t>ζημία</t>
  </si>
  <si>
    <t>καθεστώς ΤΟΓΚΑΣ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</si>
  <si>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</si>
  <si>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</si>
  <si>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</si>
  <si>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</si>
  <si>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</si>
  <si>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</si>
  <si>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</si>
  <si>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</si>
  <si>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</si>
  <si>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αν ΌΧΙ σε καθεστώς ΤΟΓΚΑΣ</t>
  </si>
  <si>
    <t>ΜΕ 2οροφο οικία 92μ2 έκαστος όροφος</t>
  </si>
  <si>
    <t>ΜΕ 2οροφο οικία 58μ2 έκαστος όροφος</t>
  </si>
  <si>
    <t>εξισορρόπηση διαφοράς διανεμομένων μεριδίων</t>
  </si>
  <si>
    <t>συν διανομη &amp; εξισοροπηση</t>
  </si>
  <si>
    <t>συν 12 συμβόλαια</t>
  </si>
  <si>
    <t>χρησικτησία αγροτεμαχίου [νυν οικόπεδο] = 1970 ΑΝΑΔΑΣΜΟΣ</t>
  </si>
  <si>
    <t>γονική ΨΙΛΗΣ ΚΥΡΙΟΤΗΤΑΣ του 1'</t>
  </si>
  <si>
    <t>γονική ΨΙΛΗΣ ΚΥΡΙΟΤΗΤΑΣ  του 2'</t>
  </si>
  <si>
    <t xml:space="preserve">διανομή [1ος = οικόπεδο 169,44μ2 &amp; οικία 92μ2] , [2η = οικόπεδο  67,35μ2 &amp; οικία 58μ2] </t>
  </si>
  <si>
    <t xml:space="preserve">κάθετος ΣΥΣΤΑΣΗ &amp; διανομή </t>
  </si>
  <si>
    <t>φ5</t>
  </si>
  <si>
    <t>1 σε 1</t>
  </si>
  <si>
    <t>71η</t>
  </si>
  <si>
    <t>71θ</t>
  </si>
  <si>
    <t>71ι</t>
  </si>
  <si>
    <t>**71η** = δήμος = πίνακας πράξης εφαρμογής</t>
  </si>
  <si>
    <t>**71θ** = δήμος = περί παλαιότητας οικήματος</t>
  </si>
  <si>
    <t>71ι = δήμος = δόμησης ΟΡΟΙ</t>
  </si>
  <si>
    <t>72ε</t>
  </si>
  <si>
    <t>72ε = Δ.Ο.Υ. = ΑΦΜ</t>
  </si>
  <si>
    <t>73β</t>
  </si>
  <si>
    <t>73β = Νομαρχία = τοπογραφική</t>
  </si>
  <si>
    <t>καθεστώς πληρωμής από ΑΓΑΠΕ</t>
  </si>
  <si>
    <t>καθεστώς</t>
  </si>
  <si>
    <t>1ο</t>
  </si>
  <si>
    <t>2ο</t>
  </si>
  <si>
    <t xml:space="preserve">1] οικοπεδου αα-;;;??? , τομέας -;;;??? ,Σκαλα Σωτήρος 169,44μ2 </t>
  </si>
  <si>
    <t>2] 71,55% οικοπεδου αα-;;;??? , τομέας -;;;??? ,Σκαλα Σωτήρος 236,79μ2 [= 169,44μ2</t>
  </si>
  <si>
    <t>2] 28,45% οικοπεδου αα-;;;??? , τομέας -;;;??? ,Σκαλα Σωτήρος 236,79μ2 [= 67,35μ2</t>
  </si>
  <si>
    <t>219-119</t>
  </si>
  <si>
    <t>219-119 θυγατέρα</t>
  </si>
  <si>
    <t>219-119 υιός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</si>
</sst>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9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3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4" fontId="17" fillId="0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9" fillId="4" borderId="1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14" fontId="22" fillId="0" borderId="14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6" fillId="5" borderId="1" xfId="1" applyNumberFormat="1" applyFont="1" applyFill="1" applyBorder="1" applyAlignment="1">
      <alignment horizontal="right" vertical="center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34" fillId="0" borderId="1" xfId="1" applyNumberFormat="1" applyFont="1" applyFill="1" applyBorder="1"/>
    <xf numFmtId="164" fontId="17" fillId="3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35" fillId="2" borderId="2" xfId="1" applyNumberFormat="1" applyFont="1" applyFill="1" applyBorder="1" applyAlignment="1">
      <alignment horizontal="center" vertical="center"/>
    </xf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20" fillId="2" borderId="1" xfId="1" applyNumberFormat="1" applyFont="1" applyFill="1" applyBorder="1" applyAlignment="1">
      <alignment wrapText="1"/>
    </xf>
    <xf numFmtId="43" fontId="20" fillId="6" borderId="0" xfId="1" applyFont="1" applyFill="1"/>
    <xf numFmtId="164" fontId="23" fillId="0" borderId="0" xfId="1" applyNumberFormat="1" applyFont="1" applyAlignment="1">
      <alignment horizontal="right"/>
    </xf>
    <xf numFmtId="0" fontId="45" fillId="0" borderId="1" xfId="0" applyFont="1" applyFill="1" applyBorder="1" applyAlignment="1">
      <alignment horizontal="left"/>
    </xf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0" fontId="20" fillId="2" borderId="1" xfId="0" applyFont="1" applyFill="1" applyBorder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4" fontId="41" fillId="0" borderId="1" xfId="1" applyNumberFormat="1" applyFont="1" applyBorder="1"/>
    <xf numFmtId="43" fontId="46" fillId="0" borderId="0" xfId="1" applyFont="1" applyFill="1"/>
    <xf numFmtId="43" fontId="32" fillId="0" borderId="0" xfId="1" applyFont="1"/>
    <xf numFmtId="43" fontId="32" fillId="7" borderId="0" xfId="1" applyFont="1" applyFill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164" fontId="19" fillId="0" borderId="1" xfId="1" applyNumberFormat="1" applyFont="1" applyBorder="1"/>
    <xf numFmtId="43" fontId="19" fillId="0" borderId="1" xfId="1" applyFont="1" applyBorder="1"/>
    <xf numFmtId="164" fontId="20" fillId="5" borderId="0" xfId="1" applyNumberFormat="1" applyFont="1" applyFill="1"/>
    <xf numFmtId="164" fontId="20" fillId="4" borderId="0" xfId="1" applyNumberFormat="1" applyFont="1" applyFill="1"/>
    <xf numFmtId="0" fontId="17" fillId="0" borderId="14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3" borderId="9" xfId="1" applyNumberFormat="1" applyFont="1" applyFill="1" applyBorder="1"/>
    <xf numFmtId="164" fontId="20" fillId="0" borderId="0" xfId="0" applyNumberFormat="1" applyFont="1"/>
    <xf numFmtId="43" fontId="41" fillId="3" borderId="0" xfId="1" applyFont="1" applyFill="1"/>
    <xf numFmtId="164" fontId="20" fillId="2" borderId="1" xfId="1" applyNumberFormat="1" applyFont="1" applyFill="1" applyBorder="1"/>
    <xf numFmtId="164" fontId="20" fillId="8" borderId="1" xfId="1" applyNumberFormat="1" applyFont="1" applyFill="1" applyBorder="1"/>
    <xf numFmtId="164" fontId="20" fillId="8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0" fontId="20" fillId="4" borderId="14" xfId="0" applyFont="1" applyFill="1" applyBorder="1"/>
    <xf numFmtId="14" fontId="41" fillId="0" borderId="14" xfId="1" applyNumberFormat="1" applyFont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0" fontId="20" fillId="4" borderId="9" xfId="0" applyFont="1" applyFill="1" applyBorder="1"/>
    <xf numFmtId="164" fontId="22" fillId="8" borderId="18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17" fillId="0" borderId="9" xfId="1" applyNumberFormat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0" fontId="20" fillId="8" borderId="1" xfId="0" applyFont="1" applyFill="1" applyBorder="1"/>
    <xf numFmtId="0" fontId="20" fillId="8" borderId="14" xfId="0" applyFont="1" applyFill="1" applyBorder="1"/>
    <xf numFmtId="0" fontId="20" fillId="0" borderId="14" xfId="0" applyFont="1" applyFill="1" applyBorder="1"/>
    <xf numFmtId="164" fontId="20" fillId="4" borderId="14" xfId="1" applyNumberFormat="1" applyFont="1" applyFill="1" applyBorder="1"/>
    <xf numFmtId="0" fontId="20" fillId="2" borderId="9" xfId="0" applyFont="1" applyFill="1" applyBorder="1"/>
    <xf numFmtId="0" fontId="20" fillId="0" borderId="9" xfId="0" applyFont="1" applyFill="1" applyBorder="1"/>
    <xf numFmtId="164" fontId="20" fillId="0" borderId="9" xfId="1" applyNumberFormat="1" applyFont="1" applyFill="1" applyBorder="1"/>
    <xf numFmtId="164" fontId="35" fillId="8" borderId="2" xfId="1" applyNumberFormat="1" applyFont="1" applyFill="1" applyBorder="1" applyAlignment="1">
      <alignment horizontal="center" vertical="center"/>
    </xf>
    <xf numFmtId="164" fontId="35" fillId="8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164" fontId="16" fillId="5" borderId="9" xfId="1" applyNumberFormat="1" applyFont="1" applyFill="1" applyBorder="1" applyAlignment="1">
      <alignment horizontal="right" vertical="center"/>
    </xf>
    <xf numFmtId="0" fontId="45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0" fontId="20" fillId="0" borderId="14" xfId="0" applyFont="1" applyFill="1" applyBorder="1" applyAlignment="1">
      <alignment horizontal="center" wrapText="1"/>
    </xf>
    <xf numFmtId="164" fontId="41" fillId="0" borderId="9" xfId="1" applyNumberFormat="1" applyFont="1" applyFill="1" applyBorder="1" applyAlignment="1">
      <alignment horizontal="center" wrapText="1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0" fillId="8" borderId="1" xfId="1" applyNumberFormat="1" applyFont="1" applyFill="1" applyBorder="1" applyAlignment="1">
      <alignment wrapText="1"/>
    </xf>
    <xf numFmtId="164" fontId="20" fillId="8" borderId="14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65" fontId="41" fillId="0" borderId="14" xfId="1" applyNumberFormat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164" fontId="38" fillId="8" borderId="2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9" fillId="4" borderId="14" xfId="1" applyNumberFormat="1" applyFont="1" applyFill="1" applyBorder="1" applyAlignment="1">
      <alignment horizontal="center" vertical="center"/>
    </xf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9" fillId="4" borderId="9" xfId="1" applyNumberFormat="1" applyFont="1" applyFill="1" applyBorder="1" applyAlignment="1">
      <alignment horizontal="center" vertical="center"/>
    </xf>
    <xf numFmtId="164" fontId="34" fillId="0" borderId="9" xfId="1" applyNumberFormat="1" applyFont="1" applyFill="1" applyBorder="1"/>
    <xf numFmtId="164" fontId="35" fillId="8" borderId="1" xfId="1" applyNumberFormat="1" applyFont="1" applyFill="1" applyBorder="1" applyAlignment="1">
      <alignment horizontal="center" vertical="center"/>
    </xf>
    <xf numFmtId="164" fontId="35" fillId="8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1" fillId="0" borderId="9" xfId="0" applyFont="1" applyFill="1" applyBorder="1" applyAlignment="1">
      <alignment horizontal="center" wrapText="1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22" fillId="8" borderId="1" xfId="1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2" fillId="8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17" fillId="0" borderId="0" xfId="1" applyFont="1" applyFill="1"/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22" fillId="0" borderId="14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41" fillId="0" borderId="9" xfId="1" applyNumberFormat="1" applyFont="1" applyFill="1" applyBorder="1"/>
    <xf numFmtId="164" fontId="17" fillId="5" borderId="0" xfId="1" applyNumberFormat="1" applyFont="1" applyFill="1"/>
    <xf numFmtId="164" fontId="32" fillId="4" borderId="10" xfId="1" applyNumberFormat="1" applyFont="1" applyFill="1" applyBorder="1" applyAlignment="1">
      <alignment horizontal="center" vertical="center" wrapText="1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4" borderId="10" xfId="1" applyNumberFormat="1" applyFont="1" applyFill="1" applyBorder="1" applyAlignment="1">
      <alignment horizontal="center" vertical="center" wrapText="1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20" fillId="13" borderId="9" xfId="1" applyNumberFormat="1" applyFont="1" applyFill="1" applyBorder="1"/>
    <xf numFmtId="14" fontId="20" fillId="0" borderId="14" xfId="0" applyNumberFormat="1" applyFont="1" applyFill="1" applyBorder="1"/>
    <xf numFmtId="14" fontId="20" fillId="0" borderId="9" xfId="0" applyNumberFormat="1" applyFont="1" applyFill="1" applyBorder="1"/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19" fillId="3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4" borderId="3" xfId="1" applyNumberFormat="1" applyFont="1" applyFill="1" applyBorder="1" applyAlignment="1">
      <alignment horizontal="center" vertical="center" wrapText="1"/>
    </xf>
    <xf numFmtId="164" fontId="29" fillId="4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64" fontId="47" fillId="14" borderId="3" xfId="1" applyNumberFormat="1" applyFont="1" applyFill="1" applyBorder="1" applyAlignment="1">
      <alignment horizontal="center" vertical="center" wrapText="1"/>
    </xf>
    <xf numFmtId="164" fontId="47" fillId="14" borderId="12" xfId="1" applyNumberFormat="1" applyFont="1" applyFill="1" applyBorder="1" applyAlignment="1">
      <alignment horizontal="center" vertical="center" wrapText="1"/>
    </xf>
    <xf numFmtId="164" fontId="47" fillId="14" borderId="13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43" fontId="26" fillId="7" borderId="0" xfId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6"/>
  <sheetViews>
    <sheetView tabSelected="1" workbookViewId="0">
      <pane ySplit="2" topLeftCell="A3" activePane="bottomLeft" state="frozen"/>
      <selection pane="bottomLeft" activeCell="C42" sqref="C42"/>
    </sheetView>
  </sheetViews>
  <sheetFormatPr defaultRowHeight="11.25"/>
  <cols>
    <col min="1" max="1" width="9.28515625" style="8" customWidth="1"/>
    <col min="2" max="2" width="9" style="133" customWidth="1"/>
    <col min="3" max="3" width="66.42578125" style="3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9.140625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38" t="s">
        <v>1</v>
      </c>
      <c r="B1" s="540" t="s">
        <v>2</v>
      </c>
      <c r="C1" s="542" t="s">
        <v>0</v>
      </c>
      <c r="D1" s="544" t="s">
        <v>62</v>
      </c>
      <c r="E1" s="531" t="s">
        <v>84</v>
      </c>
      <c r="F1" s="532"/>
      <c r="G1" s="532"/>
      <c r="H1" s="532"/>
      <c r="I1" s="532"/>
      <c r="J1" s="532"/>
      <c r="K1" s="532"/>
      <c r="L1" s="535" t="s">
        <v>370</v>
      </c>
      <c r="M1" s="535"/>
      <c r="N1" s="533" t="s">
        <v>63</v>
      </c>
      <c r="O1" s="534"/>
      <c r="P1" s="528" t="s">
        <v>29</v>
      </c>
      <c r="Q1" s="529"/>
      <c r="R1" s="529"/>
      <c r="S1" s="529"/>
      <c r="T1" s="529"/>
      <c r="U1" s="529"/>
      <c r="V1" s="529"/>
      <c r="W1" s="529"/>
      <c r="X1" s="529"/>
      <c r="Y1" s="529"/>
      <c r="Z1" s="529"/>
      <c r="AA1" s="530"/>
    </row>
    <row r="2" spans="1:27" ht="12" thickBot="1">
      <c r="A2" s="539"/>
      <c r="B2" s="541"/>
      <c r="C2" s="543"/>
      <c r="D2" s="545"/>
      <c r="E2" s="85" t="s">
        <v>93</v>
      </c>
      <c r="F2" s="85" t="s">
        <v>3</v>
      </c>
      <c r="G2" s="85" t="s">
        <v>143</v>
      </c>
      <c r="H2" s="85" t="s">
        <v>94</v>
      </c>
      <c r="I2" s="85" t="s">
        <v>95</v>
      </c>
      <c r="J2" s="85" t="s">
        <v>96</v>
      </c>
      <c r="K2" s="95" t="s">
        <v>141</v>
      </c>
      <c r="L2" s="61" t="s">
        <v>23</v>
      </c>
      <c r="M2" s="151" t="s">
        <v>69</v>
      </c>
      <c r="N2" s="143" t="s">
        <v>23</v>
      </c>
      <c r="O2" s="94" t="s">
        <v>142</v>
      </c>
      <c r="P2" s="344">
        <v>1</v>
      </c>
      <c r="Q2" s="153" t="s">
        <v>225</v>
      </c>
      <c r="R2" s="153" t="s">
        <v>226</v>
      </c>
      <c r="S2" s="153" t="s">
        <v>227</v>
      </c>
      <c r="T2" s="153" t="s">
        <v>228</v>
      </c>
      <c r="U2" s="153" t="s">
        <v>382</v>
      </c>
      <c r="V2" s="153" t="s">
        <v>383</v>
      </c>
      <c r="W2" s="153" t="s">
        <v>384</v>
      </c>
      <c r="X2" s="153" t="s">
        <v>385</v>
      </c>
      <c r="Y2" s="153"/>
      <c r="Z2" s="153"/>
      <c r="AA2" s="154"/>
    </row>
    <row r="3" spans="1:27" s="5" customFormat="1">
      <c r="A3" s="382">
        <v>1262</v>
      </c>
      <c r="B3" s="342">
        <v>36822</v>
      </c>
      <c r="C3" s="292" t="s">
        <v>561</v>
      </c>
      <c r="D3" s="267">
        <v>12600000</v>
      </c>
      <c r="E3" s="293">
        <f>'2-δικαιώμ'!M3</f>
        <v>131246</v>
      </c>
      <c r="F3" s="268">
        <f>'3-φύλλα2α'!F3</f>
        <v>3000</v>
      </c>
      <c r="G3" s="268">
        <f>'4-πολλυπρ'!P3</f>
        <v>0</v>
      </c>
      <c r="H3" s="267">
        <f>'5-αντίγρ'!M3</f>
        <v>7832</v>
      </c>
      <c r="I3" s="267">
        <f>'6-μεταγρ'!H3</f>
        <v>3300</v>
      </c>
      <c r="J3" s="267">
        <f>'7-προςΔΟΥ'!E3</f>
        <v>2200</v>
      </c>
      <c r="K3" s="267"/>
      <c r="L3" s="293">
        <f t="shared" ref="L3:L9" si="0">E3+F3+G3+H3+I3+J3+K3</f>
        <v>147578</v>
      </c>
      <c r="M3" s="293">
        <v>233023</v>
      </c>
      <c r="N3" s="269">
        <f>M3-P3-'8-κ-15-17'!N3-'14-βιβλΕσ'!M3-1000</f>
        <v>207941</v>
      </c>
      <c r="O3" s="269">
        <f t="shared" ref="O3:O9" si="1">L3-N3</f>
        <v>-60363</v>
      </c>
      <c r="P3" s="270"/>
      <c r="Q3" s="294"/>
      <c r="R3" s="294"/>
      <c r="S3" s="294" t="s">
        <v>539</v>
      </c>
      <c r="T3" s="294"/>
      <c r="U3" s="294"/>
      <c r="V3" s="294"/>
      <c r="W3" s="294"/>
      <c r="X3" s="294" t="s">
        <v>530</v>
      </c>
      <c r="Y3" s="294"/>
      <c r="Z3" s="71"/>
      <c r="AA3" s="71"/>
    </row>
    <row r="4" spans="1:27" s="5" customFormat="1">
      <c r="A4" s="382"/>
      <c r="B4" s="342"/>
      <c r="C4" s="292" t="s">
        <v>535</v>
      </c>
      <c r="D4" s="267"/>
      <c r="E4" s="293">
        <f>'2-δικαιώμ'!M4</f>
        <v>17800</v>
      </c>
      <c r="F4" s="268">
        <f>'3-φύλλα2α'!F4</f>
        <v>2400</v>
      </c>
      <c r="G4" s="268">
        <f>'4-πολλυπρ'!P4</f>
        <v>0</v>
      </c>
      <c r="H4" s="267">
        <f>'5-αντίγρ'!M4</f>
        <v>0</v>
      </c>
      <c r="I4" s="267">
        <f>'6-μεταγρ'!H4</f>
        <v>3300</v>
      </c>
      <c r="J4" s="267">
        <f>'7-προςΔΟΥ'!E4</f>
        <v>2200</v>
      </c>
      <c r="K4" s="267"/>
      <c r="L4" s="293">
        <f t="shared" si="0"/>
        <v>25700</v>
      </c>
      <c r="M4" s="293"/>
      <c r="N4" s="269"/>
      <c r="O4" s="269">
        <f t="shared" si="1"/>
        <v>25700</v>
      </c>
      <c r="P4" s="270"/>
      <c r="Q4" s="294"/>
      <c r="R4" s="294"/>
      <c r="S4" s="294"/>
      <c r="T4" s="294"/>
      <c r="U4" s="294"/>
      <c r="V4" s="294"/>
      <c r="W4" s="294"/>
      <c r="X4" s="294"/>
      <c r="Y4" s="294"/>
      <c r="Z4" s="71"/>
      <c r="AA4" s="71"/>
    </row>
    <row r="5" spans="1:27" s="5" customFormat="1">
      <c r="A5" s="382"/>
      <c r="B5" s="342"/>
      <c r="C5" s="292" t="s">
        <v>560</v>
      </c>
      <c r="D5" s="379">
        <v>9999999</v>
      </c>
      <c r="E5" s="293">
        <f>'2-δικαιώμ'!M5</f>
        <v>104725.9898</v>
      </c>
      <c r="F5" s="268">
        <f>'3-φύλλα2α'!F5</f>
        <v>3000</v>
      </c>
      <c r="G5" s="268">
        <f>'4-πολλυπρ'!P5</f>
        <v>0</v>
      </c>
      <c r="H5" s="267">
        <f>'5-αντίγρ'!M5</f>
        <v>0</v>
      </c>
      <c r="I5" s="267">
        <f>'6-μεταγρ'!H5</f>
        <v>0</v>
      </c>
      <c r="J5" s="267">
        <f>'7-προςΔΟΥ'!E5</f>
        <v>2200</v>
      </c>
      <c r="K5" s="267"/>
      <c r="L5" s="293">
        <f t="shared" si="0"/>
        <v>109925.9898</v>
      </c>
      <c r="M5" s="293"/>
      <c r="N5" s="269"/>
      <c r="O5" s="269">
        <f t="shared" si="1"/>
        <v>109925.9898</v>
      </c>
      <c r="P5" s="270"/>
      <c r="Q5" s="294"/>
      <c r="R5" s="294"/>
      <c r="S5" s="294"/>
      <c r="T5" s="294"/>
      <c r="U5" s="294"/>
      <c r="V5" s="294"/>
      <c r="W5" s="294"/>
      <c r="X5" s="294"/>
      <c r="Y5" s="294"/>
      <c r="Z5" s="71"/>
      <c r="AA5" s="71"/>
    </row>
    <row r="6" spans="1:27" s="5" customFormat="1">
      <c r="A6" s="382"/>
      <c r="B6" s="342"/>
      <c r="C6" s="292" t="s">
        <v>563</v>
      </c>
      <c r="D6" s="379">
        <v>27777777</v>
      </c>
      <c r="E6" s="293">
        <f>'2-δικαιώμ'!M6</f>
        <v>286059.32540000003</v>
      </c>
      <c r="F6" s="268">
        <f>'3-φύλλα2α'!F6</f>
        <v>3000</v>
      </c>
      <c r="G6" s="268">
        <f>'4-πολλυπρ'!P6</f>
        <v>0</v>
      </c>
      <c r="H6" s="267">
        <f>'5-αντίγρ'!M6</f>
        <v>0</v>
      </c>
      <c r="I6" s="267">
        <f>'6-μεταγρ'!H6</f>
        <v>3300</v>
      </c>
      <c r="J6" s="267">
        <f>'7-προςΔΟΥ'!E6</f>
        <v>2200</v>
      </c>
      <c r="K6" s="267"/>
      <c r="L6" s="293">
        <f t="shared" si="0"/>
        <v>294559.32540000003</v>
      </c>
      <c r="M6" s="293"/>
      <c r="N6" s="269"/>
      <c r="O6" s="269">
        <f t="shared" ref="O6:O7" si="2">L6-N6</f>
        <v>294559.32540000003</v>
      </c>
      <c r="P6" s="270"/>
      <c r="Q6" s="294"/>
      <c r="R6" s="294"/>
      <c r="S6" s="294"/>
      <c r="T6" s="294"/>
      <c r="U6" s="294"/>
      <c r="V6" s="294"/>
      <c r="W6" s="294"/>
      <c r="X6" s="294"/>
      <c r="Y6" s="294"/>
      <c r="Z6" s="71"/>
      <c r="AA6" s="71"/>
    </row>
    <row r="7" spans="1:27" s="5" customFormat="1" ht="12" thickBot="1">
      <c r="A7" s="419"/>
      <c r="B7" s="420"/>
      <c r="C7" s="421" t="s">
        <v>557</v>
      </c>
      <c r="D7" s="422">
        <v>777777</v>
      </c>
      <c r="E7" s="436">
        <f>'2-δικαιώμ'!M7</f>
        <v>10659.3254</v>
      </c>
      <c r="F7" s="436">
        <f>'3-φύλλα2α'!F7</f>
        <v>3000</v>
      </c>
      <c r="G7" s="436">
        <f>'4-πολλυπρ'!P7</f>
        <v>0</v>
      </c>
      <c r="H7" s="437">
        <f>'5-αντίγρ'!M7</f>
        <v>0</v>
      </c>
      <c r="I7" s="437">
        <f>'6-μεταγρ'!H7</f>
        <v>0</v>
      </c>
      <c r="J7" s="437">
        <f>'7-προςΔΟΥ'!E8</f>
        <v>2200</v>
      </c>
      <c r="K7" s="437"/>
      <c r="L7" s="436">
        <f t="shared" si="0"/>
        <v>15859.3254</v>
      </c>
      <c r="M7" s="436"/>
      <c r="N7" s="446"/>
      <c r="O7" s="446">
        <f t="shared" si="2"/>
        <v>15859.3254</v>
      </c>
      <c r="P7" s="270"/>
      <c r="Q7" s="294"/>
      <c r="R7" s="294"/>
      <c r="S7" s="294"/>
      <c r="T7" s="294"/>
      <c r="U7" s="294"/>
      <c r="V7" s="294"/>
      <c r="W7" s="294"/>
      <c r="X7" s="294"/>
      <c r="Y7" s="294"/>
      <c r="Z7" s="71"/>
      <c r="AA7" s="71"/>
    </row>
    <row r="8" spans="1:27" s="5" customFormat="1">
      <c r="A8" s="405">
        <v>1263</v>
      </c>
      <c r="B8" s="332">
        <v>36822</v>
      </c>
      <c r="C8" s="418" t="s">
        <v>562</v>
      </c>
      <c r="D8" s="297">
        <v>3122000</v>
      </c>
      <c r="E8" s="268">
        <f>'2-δικαιώμ'!M8</f>
        <v>34570.400000000001</v>
      </c>
      <c r="F8" s="268">
        <f>'3-φύλλα2α'!F8</f>
        <v>3000</v>
      </c>
      <c r="G8" s="268">
        <f>'4-πολλυπρ'!P8</f>
        <v>0</v>
      </c>
      <c r="H8" s="297">
        <f>'5-αντίγρ'!M8</f>
        <v>7832</v>
      </c>
      <c r="I8" s="297">
        <f>'6-μεταγρ'!H8</f>
        <v>3300</v>
      </c>
      <c r="J8" s="297">
        <f>'7-προςΔΟΥ'!E8</f>
        <v>2200</v>
      </c>
      <c r="K8" s="297"/>
      <c r="L8" s="268">
        <f t="shared" si="0"/>
        <v>50902.400000000001</v>
      </c>
      <c r="M8" s="268">
        <v>41064</v>
      </c>
      <c r="N8" s="269">
        <f>M8-P8-'14-βιβλΕσ'!M8-1000</f>
        <v>38618</v>
      </c>
      <c r="O8" s="269">
        <f t="shared" si="1"/>
        <v>12284.400000000001</v>
      </c>
      <c r="P8" s="270"/>
      <c r="Q8" s="294"/>
      <c r="R8" s="294"/>
      <c r="S8" s="294" t="s">
        <v>539</v>
      </c>
      <c r="T8" s="294"/>
      <c r="U8" s="294"/>
      <c r="V8" s="294"/>
      <c r="W8" s="294"/>
      <c r="X8" s="294" t="s">
        <v>530</v>
      </c>
      <c r="Y8" s="294"/>
      <c r="Z8" s="71"/>
      <c r="AA8" s="71"/>
    </row>
    <row r="9" spans="1:27" s="5" customFormat="1">
      <c r="A9" s="382"/>
      <c r="B9" s="342"/>
      <c r="C9" s="292" t="s">
        <v>560</v>
      </c>
      <c r="D9" s="379">
        <v>2222222</v>
      </c>
      <c r="E9" s="293">
        <f>'2-δικαιώμ'!M9</f>
        <v>25392.664400000001</v>
      </c>
      <c r="F9" s="268">
        <f>'3-φύλλα2α'!F9</f>
        <v>3000</v>
      </c>
      <c r="G9" s="268">
        <f>'4-πολλυπρ'!P9</f>
        <v>0</v>
      </c>
      <c r="H9" s="267">
        <f>'5-αντίγρ'!M9</f>
        <v>0</v>
      </c>
      <c r="I9" s="267">
        <f>'6-μεταγρ'!H9</f>
        <v>0</v>
      </c>
      <c r="J9" s="267">
        <f>'7-προςΔΟΥ'!E9</f>
        <v>2200</v>
      </c>
      <c r="K9" s="267"/>
      <c r="L9" s="293">
        <f t="shared" si="0"/>
        <v>30592.664400000001</v>
      </c>
      <c r="M9" s="293"/>
      <c r="N9" s="269"/>
      <c r="O9" s="269">
        <f t="shared" si="1"/>
        <v>30592.664400000001</v>
      </c>
      <c r="P9" s="270"/>
      <c r="Q9" s="294"/>
      <c r="R9" s="294"/>
      <c r="S9" s="294"/>
      <c r="T9" s="294"/>
      <c r="U9" s="294"/>
      <c r="V9" s="294"/>
      <c r="W9" s="294"/>
      <c r="X9" s="294"/>
      <c r="Y9" s="294"/>
      <c r="Z9" s="71"/>
      <c r="AA9" s="71"/>
    </row>
    <row r="10" spans="1:27">
      <c r="A10" s="536" t="s">
        <v>47</v>
      </c>
      <c r="B10" s="537"/>
      <c r="C10" s="537"/>
      <c r="D10" s="537"/>
      <c r="E10" s="152">
        <f t="shared" ref="E10:O10" si="3">SUM(E3:E9)</f>
        <v>610453.70500000007</v>
      </c>
      <c r="F10" s="152">
        <f t="shared" si="3"/>
        <v>20400</v>
      </c>
      <c r="G10" s="152">
        <f t="shared" si="3"/>
        <v>0</v>
      </c>
      <c r="H10" s="152">
        <f t="shared" si="3"/>
        <v>15664</v>
      </c>
      <c r="I10" s="152">
        <f t="shared" si="3"/>
        <v>13200</v>
      </c>
      <c r="J10" s="152">
        <f t="shared" si="3"/>
        <v>15400</v>
      </c>
      <c r="K10" s="152">
        <f t="shared" si="3"/>
        <v>0</v>
      </c>
      <c r="L10" s="152">
        <f t="shared" si="3"/>
        <v>675117.70500000007</v>
      </c>
      <c r="M10" s="152">
        <f t="shared" si="3"/>
        <v>274087</v>
      </c>
      <c r="N10" s="152">
        <f t="shared" si="3"/>
        <v>246559</v>
      </c>
      <c r="O10" s="152">
        <f t="shared" si="3"/>
        <v>428558.70500000002</v>
      </c>
    </row>
    <row r="12" spans="1:27">
      <c r="C12" s="113" t="s">
        <v>558</v>
      </c>
      <c r="P12" s="200" t="s">
        <v>99</v>
      </c>
      <c r="Q12" s="125"/>
      <c r="R12" s="125"/>
      <c r="S12" s="125"/>
      <c r="T12" s="135"/>
      <c r="U12" s="135"/>
      <c r="V12" s="135"/>
      <c r="W12" s="135"/>
      <c r="X12" s="135"/>
      <c r="Z12" s="125"/>
      <c r="AA12" s="125"/>
    </row>
    <row r="13" spans="1:27">
      <c r="C13" s="113" t="s">
        <v>559</v>
      </c>
      <c r="D13" s="8"/>
      <c r="K13" s="208" t="s">
        <v>374</v>
      </c>
      <c r="L13" s="8"/>
      <c r="M13" s="8"/>
      <c r="Q13" s="113" t="s">
        <v>376</v>
      </c>
      <c r="R13" s="113"/>
      <c r="S13" s="113"/>
      <c r="T13" s="127"/>
      <c r="U13" s="135"/>
      <c r="V13" s="135"/>
      <c r="W13" s="135"/>
      <c r="X13" s="135"/>
      <c r="Z13" s="126"/>
      <c r="AA13" s="113"/>
    </row>
    <row r="14" spans="1:27">
      <c r="K14" s="156" t="s">
        <v>229</v>
      </c>
      <c r="L14" s="115"/>
      <c r="M14" s="115"/>
      <c r="Q14" s="113"/>
      <c r="R14" s="113" t="s">
        <v>138</v>
      </c>
      <c r="S14" s="113"/>
      <c r="T14" s="135"/>
      <c r="U14" s="135"/>
      <c r="V14" s="135"/>
      <c r="W14" s="135"/>
      <c r="X14" s="135"/>
      <c r="Z14" s="113"/>
    </row>
    <row r="15" spans="1:27">
      <c r="D15" s="8"/>
      <c r="F15" s="8"/>
      <c r="K15" s="207" t="s">
        <v>230</v>
      </c>
      <c r="S15" s="113" t="s">
        <v>375</v>
      </c>
      <c r="T15" s="89"/>
      <c r="U15" s="89"/>
      <c r="V15" s="89"/>
      <c r="W15" s="89"/>
      <c r="X15" s="89"/>
    </row>
    <row r="16" spans="1:27">
      <c r="G16" s="8"/>
      <c r="H16" s="8"/>
      <c r="I16" s="8"/>
      <c r="J16" s="8"/>
      <c r="K16" s="8"/>
      <c r="L16" s="8"/>
      <c r="M16" s="8"/>
      <c r="N16" s="8"/>
      <c r="O16" s="8"/>
      <c r="T16" s="113" t="s">
        <v>377</v>
      </c>
      <c r="U16" s="135"/>
      <c r="V16" s="135"/>
      <c r="W16" s="135"/>
      <c r="X16" s="135"/>
    </row>
    <row r="17" spans="3:25">
      <c r="T17" s="89"/>
      <c r="U17" s="135" t="s">
        <v>378</v>
      </c>
      <c r="V17" s="135"/>
      <c r="W17" s="135"/>
      <c r="X17" s="135"/>
    </row>
    <row r="18" spans="3:25">
      <c r="T18" s="89"/>
      <c r="U18" s="89"/>
      <c r="V18" s="135" t="s">
        <v>379</v>
      </c>
      <c r="W18" s="89"/>
      <c r="X18" s="89"/>
    </row>
    <row r="19" spans="3:25">
      <c r="T19" s="89"/>
      <c r="U19" s="89"/>
      <c r="V19" s="89"/>
      <c r="W19" s="209" t="s">
        <v>380</v>
      </c>
      <c r="X19" s="89"/>
    </row>
    <row r="20" spans="3:25">
      <c r="U20" s="135"/>
      <c r="V20" s="135"/>
      <c r="W20" s="89"/>
      <c r="X20" s="90" t="s">
        <v>381</v>
      </c>
      <c r="Y20" s="135"/>
    </row>
    <row r="21" spans="3:25">
      <c r="U21" s="89"/>
      <c r="V21" s="135"/>
      <c r="W21" s="135"/>
      <c r="X21" s="135"/>
      <c r="Y21" s="135"/>
    </row>
    <row r="22" spans="3:25">
      <c r="I22" s="8" t="s">
        <v>256</v>
      </c>
      <c r="J22" s="339" t="s">
        <v>522</v>
      </c>
      <c r="K22" s="340"/>
      <c r="L22" s="527" t="s">
        <v>510</v>
      </c>
      <c r="M22" s="527"/>
      <c r="N22" s="527"/>
      <c r="O22" s="8"/>
      <c r="P22" s="3"/>
    </row>
    <row r="23" spans="3:25">
      <c r="C23" s="3" t="s">
        <v>564</v>
      </c>
      <c r="D23" s="8"/>
      <c r="E23" s="338" t="s">
        <v>579</v>
      </c>
      <c r="F23" s="8">
        <v>233023</v>
      </c>
      <c r="G23" s="2" t="s">
        <v>319</v>
      </c>
      <c r="H23" s="8">
        <v>1000</v>
      </c>
      <c r="I23" s="8"/>
      <c r="J23" s="8">
        <v>1100</v>
      </c>
      <c r="K23" s="8"/>
      <c r="L23" s="8">
        <v>1100</v>
      </c>
      <c r="M23" s="8">
        <v>1100</v>
      </c>
      <c r="N23" s="8">
        <v>1100</v>
      </c>
      <c r="O23" s="8">
        <v>1100</v>
      </c>
      <c r="P23" s="8">
        <v>1100</v>
      </c>
      <c r="Q23" s="2"/>
      <c r="R23" s="8">
        <v>1000</v>
      </c>
      <c r="S23" s="2" t="s">
        <v>319</v>
      </c>
    </row>
    <row r="24" spans="3:25">
      <c r="C24" s="3" t="s">
        <v>581</v>
      </c>
      <c r="D24" s="8"/>
      <c r="E24" s="338"/>
      <c r="G24" s="131" t="s">
        <v>521</v>
      </c>
      <c r="H24" s="8"/>
      <c r="I24" s="8"/>
      <c r="J24" s="8"/>
      <c r="K24" s="8"/>
      <c r="L24" s="8"/>
      <c r="M24" s="8"/>
      <c r="N24" s="8"/>
      <c r="O24" s="8"/>
      <c r="Q24" s="2"/>
      <c r="R24" s="8">
        <v>288</v>
      </c>
      <c r="S24" s="2" t="s">
        <v>526</v>
      </c>
      <c r="U24" s="8"/>
    </row>
    <row r="25" spans="3:25">
      <c r="C25" s="295" t="s">
        <v>555</v>
      </c>
      <c r="D25" s="8"/>
      <c r="E25" s="338"/>
      <c r="G25" s="2" t="s">
        <v>79</v>
      </c>
      <c r="H25" s="8">
        <v>20000</v>
      </c>
      <c r="I25" s="8">
        <v>2200</v>
      </c>
      <c r="J25" s="8">
        <v>20000</v>
      </c>
      <c r="K25" s="8"/>
      <c r="L25" s="8"/>
      <c r="M25" s="8">
        <v>20000</v>
      </c>
      <c r="N25" s="8"/>
      <c r="O25" s="8"/>
      <c r="Q25" s="2"/>
      <c r="R25" s="8"/>
      <c r="S25" s="2"/>
      <c r="U25" s="8"/>
    </row>
    <row r="26" spans="3:25">
      <c r="C26" s="3" t="s">
        <v>582</v>
      </c>
      <c r="D26" s="8"/>
      <c r="E26" s="397" t="s">
        <v>536</v>
      </c>
      <c r="F26" s="396">
        <v>20000</v>
      </c>
      <c r="G26" s="2" t="s">
        <v>511</v>
      </c>
      <c r="H26" s="8">
        <v>1000</v>
      </c>
      <c r="I26" s="8"/>
      <c r="J26" s="8">
        <v>1000</v>
      </c>
      <c r="K26" s="8"/>
      <c r="L26" s="8">
        <v>1000</v>
      </c>
      <c r="M26" s="8"/>
      <c r="N26" s="8">
        <v>1000</v>
      </c>
      <c r="O26" s="8">
        <v>1000</v>
      </c>
      <c r="P26" s="8">
        <v>1000</v>
      </c>
      <c r="Q26" s="2"/>
      <c r="R26" s="8"/>
      <c r="S26" s="2"/>
      <c r="U26" s="8"/>
    </row>
    <row r="27" spans="3:25">
      <c r="C27" s="295" t="s">
        <v>556</v>
      </c>
      <c r="D27" s="8"/>
      <c r="E27" s="338"/>
      <c r="F27" s="361" t="s">
        <v>527</v>
      </c>
      <c r="G27" s="341" t="s">
        <v>512</v>
      </c>
      <c r="H27" s="8">
        <v>3600</v>
      </c>
      <c r="I27" s="8"/>
      <c r="J27" s="8">
        <v>3600</v>
      </c>
      <c r="K27" s="8"/>
      <c r="L27" s="8">
        <v>3600</v>
      </c>
      <c r="M27" s="8"/>
      <c r="N27" s="8">
        <v>3600</v>
      </c>
      <c r="O27" s="8">
        <v>3600</v>
      </c>
      <c r="P27" s="8">
        <v>3600</v>
      </c>
      <c r="Q27" s="2"/>
      <c r="R27" s="8">
        <v>11651</v>
      </c>
      <c r="S27" s="2" t="s">
        <v>528</v>
      </c>
    </row>
    <row r="28" spans="3:25">
      <c r="D28" s="8"/>
      <c r="E28" s="220" t="s">
        <v>537</v>
      </c>
      <c r="G28" s="361" t="s">
        <v>513</v>
      </c>
      <c r="H28" s="366">
        <v>149760</v>
      </c>
      <c r="I28" s="8">
        <v>21855</v>
      </c>
      <c r="J28" s="8">
        <v>149760</v>
      </c>
      <c r="K28" s="8"/>
      <c r="L28" s="8">
        <v>149760</v>
      </c>
      <c r="M28" s="8"/>
      <c r="N28" s="8">
        <v>118560</v>
      </c>
      <c r="O28" s="8">
        <v>331893</v>
      </c>
      <c r="P28" s="8">
        <v>7893</v>
      </c>
      <c r="Q28" s="2"/>
      <c r="R28" s="8">
        <v>2330</v>
      </c>
      <c r="S28" s="2" t="s">
        <v>529</v>
      </c>
    </row>
    <row r="29" spans="3:25">
      <c r="D29" s="8"/>
      <c r="G29" s="2" t="s">
        <v>514</v>
      </c>
      <c r="H29" s="8">
        <v>4000</v>
      </c>
      <c r="I29" s="8"/>
      <c r="J29" s="8">
        <v>4000</v>
      </c>
      <c r="K29" s="8"/>
      <c r="L29" s="8">
        <v>4000</v>
      </c>
      <c r="M29" s="8">
        <v>4000</v>
      </c>
      <c r="N29" s="8">
        <v>4000</v>
      </c>
      <c r="O29" s="8">
        <v>4000</v>
      </c>
      <c r="P29" s="8">
        <v>4000</v>
      </c>
      <c r="Q29" s="2"/>
      <c r="R29" s="8"/>
      <c r="S29" s="2"/>
    </row>
    <row r="30" spans="3:25">
      <c r="D30" s="8"/>
      <c r="E30" s="8">
        <v>680</v>
      </c>
      <c r="F30" s="8">
        <v>7880</v>
      </c>
      <c r="G30" s="2" t="s">
        <v>94</v>
      </c>
      <c r="H30" s="416">
        <v>7880</v>
      </c>
      <c r="I30" s="8">
        <v>680</v>
      </c>
      <c r="J30" s="8">
        <v>11000</v>
      </c>
      <c r="K30" s="8"/>
      <c r="L30" s="8">
        <v>11000</v>
      </c>
      <c r="M30" s="8"/>
      <c r="N30" s="8"/>
      <c r="O30" s="8"/>
      <c r="Q30" s="2"/>
      <c r="R30" s="55">
        <v>2972</v>
      </c>
      <c r="S30" s="3" t="s">
        <v>531</v>
      </c>
    </row>
    <row r="31" spans="3:25">
      <c r="C31" s="295"/>
      <c r="D31" s="8"/>
      <c r="E31" s="8"/>
      <c r="F31" s="8"/>
      <c r="G31" s="2" t="s">
        <v>369</v>
      </c>
      <c r="H31" s="416">
        <v>34472</v>
      </c>
      <c r="I31" s="8"/>
      <c r="J31" s="8">
        <v>97650</v>
      </c>
      <c r="K31" s="8"/>
      <c r="L31" s="8">
        <v>97650</v>
      </c>
      <c r="M31" s="8"/>
      <c r="N31" s="8">
        <v>77500</v>
      </c>
      <c r="O31" s="8"/>
      <c r="P31" s="8">
        <v>10111</v>
      </c>
      <c r="Q31" s="2"/>
      <c r="R31" s="8">
        <v>31500</v>
      </c>
      <c r="S31" s="3" t="s">
        <v>532</v>
      </c>
    </row>
    <row r="32" spans="3:25">
      <c r="D32" s="8"/>
      <c r="E32" s="8"/>
      <c r="F32" s="220"/>
      <c r="G32" s="424" t="s">
        <v>464</v>
      </c>
      <c r="H32" s="365">
        <v>11311</v>
      </c>
      <c r="I32" s="8"/>
      <c r="J32" s="8"/>
      <c r="K32" s="8"/>
      <c r="L32" s="8"/>
      <c r="M32" s="8"/>
      <c r="N32" s="8"/>
      <c r="O32" s="8"/>
      <c r="Q32" s="8"/>
      <c r="R32" s="8">
        <v>7875</v>
      </c>
      <c r="S32" s="3" t="s">
        <v>95</v>
      </c>
    </row>
    <row r="33" spans="3:19">
      <c r="H33" s="220">
        <f>SUM(H23:H32)</f>
        <v>233023</v>
      </c>
      <c r="I33" s="220">
        <f>SUM(I23:I32)</f>
        <v>24735</v>
      </c>
      <c r="J33" s="220">
        <f>SUM(J23:J32)</f>
        <v>288110</v>
      </c>
      <c r="K33" s="220"/>
      <c r="L33" s="220">
        <f>SUM(L23:L32)</f>
        <v>268110</v>
      </c>
      <c r="M33" s="220">
        <f>SUM(M23:M32)</f>
        <v>25100</v>
      </c>
      <c r="N33" s="220">
        <f>SUM(N23:N32)</f>
        <v>205760</v>
      </c>
      <c r="O33" s="220">
        <f t="shared" ref="O33:P33" si="4">SUM(O23:O32)</f>
        <v>341593</v>
      </c>
      <c r="P33" s="220">
        <f t="shared" si="4"/>
        <v>27704</v>
      </c>
      <c r="Q33" s="366">
        <f>SUM(L33:P33)</f>
        <v>868267</v>
      </c>
      <c r="R33" s="8"/>
    </row>
    <row r="34" spans="3:19">
      <c r="H34" s="8">
        <f>F23-H33</f>
        <v>0</v>
      </c>
      <c r="L34" s="527" t="s">
        <v>510</v>
      </c>
      <c r="M34" s="527"/>
      <c r="Q34" s="423"/>
      <c r="S34" s="8"/>
    </row>
    <row r="35" spans="3:19">
      <c r="C35" s="3" t="s">
        <v>583</v>
      </c>
      <c r="E35" s="338" t="s">
        <v>580</v>
      </c>
      <c r="F35" s="8">
        <v>41064</v>
      </c>
      <c r="G35" s="2" t="s">
        <v>319</v>
      </c>
      <c r="H35" s="8">
        <v>1000</v>
      </c>
      <c r="I35" s="8"/>
      <c r="J35" s="8">
        <v>1000</v>
      </c>
      <c r="K35" s="8"/>
      <c r="L35" s="8">
        <v>100</v>
      </c>
      <c r="M35" s="8">
        <v>100</v>
      </c>
      <c r="O35" s="8">
        <v>1000</v>
      </c>
      <c r="P35" s="2" t="s">
        <v>319</v>
      </c>
      <c r="S35" s="8"/>
    </row>
    <row r="36" spans="3:19">
      <c r="C36" s="295" t="s">
        <v>556</v>
      </c>
      <c r="E36" s="338"/>
      <c r="G36" s="131" t="s">
        <v>521</v>
      </c>
      <c r="H36" s="8"/>
      <c r="I36" s="8"/>
      <c r="J36" s="8"/>
      <c r="K36" s="8"/>
      <c r="L36" s="8"/>
      <c r="M36" s="8"/>
      <c r="O36" s="8">
        <v>288</v>
      </c>
      <c r="P36" s="2" t="s">
        <v>526</v>
      </c>
    </row>
    <row r="37" spans="3:19">
      <c r="E37" s="338"/>
      <c r="G37" s="2" t="s">
        <v>79</v>
      </c>
      <c r="H37" s="8"/>
      <c r="I37" s="8"/>
      <c r="J37" s="8"/>
      <c r="K37" s="8"/>
      <c r="L37" s="8"/>
      <c r="M37" s="8"/>
      <c r="O37" s="8"/>
      <c r="P37" s="2"/>
    </row>
    <row r="38" spans="3:19">
      <c r="E38" s="338"/>
      <c r="G38" s="2" t="s">
        <v>511</v>
      </c>
      <c r="H38" s="8">
        <v>1000</v>
      </c>
      <c r="I38" s="8"/>
      <c r="J38" s="8">
        <v>1000</v>
      </c>
      <c r="K38" s="8"/>
      <c r="L38" s="8">
        <v>1000</v>
      </c>
      <c r="M38" s="8">
        <v>1000</v>
      </c>
      <c r="O38" s="8"/>
      <c r="P38" s="2"/>
    </row>
    <row r="39" spans="3:19">
      <c r="E39" s="338"/>
      <c r="F39" s="361" t="s">
        <v>527</v>
      </c>
      <c r="G39" s="341" t="s">
        <v>512</v>
      </c>
      <c r="H39" s="8">
        <v>3600</v>
      </c>
      <c r="I39" s="8"/>
      <c r="J39" s="8">
        <v>3600</v>
      </c>
      <c r="K39" s="8"/>
      <c r="L39" s="8">
        <v>3600</v>
      </c>
      <c r="M39" s="8">
        <v>3600</v>
      </c>
      <c r="O39" s="8">
        <v>2053</v>
      </c>
      <c r="P39" s="2" t="s">
        <v>528</v>
      </c>
    </row>
    <row r="40" spans="3:19">
      <c r="E40" s="338"/>
      <c r="G40" s="361" t="s">
        <v>513</v>
      </c>
      <c r="H40" s="518">
        <v>3695</v>
      </c>
      <c r="I40" s="8">
        <v>746</v>
      </c>
      <c r="J40" s="8">
        <v>36024</v>
      </c>
      <c r="K40" s="8"/>
      <c r="L40" s="8">
        <v>36024</v>
      </c>
      <c r="M40" s="8">
        <v>6560</v>
      </c>
      <c r="O40" s="8">
        <v>410</v>
      </c>
      <c r="P40" s="2" t="s">
        <v>529</v>
      </c>
    </row>
    <row r="41" spans="3:19">
      <c r="G41" s="2" t="s">
        <v>514</v>
      </c>
      <c r="H41" s="417"/>
      <c r="I41" s="8"/>
      <c r="J41" s="8">
        <v>4000</v>
      </c>
      <c r="K41" s="8"/>
      <c r="L41" s="8">
        <v>4000</v>
      </c>
      <c r="M41" s="8">
        <v>4000</v>
      </c>
      <c r="O41" s="8"/>
      <c r="P41" s="2"/>
    </row>
    <row r="42" spans="3:19">
      <c r="E42" s="8">
        <v>680</v>
      </c>
      <c r="F42" s="8">
        <v>7880</v>
      </c>
      <c r="G42" s="2" t="s">
        <v>94</v>
      </c>
      <c r="H42" s="416">
        <v>7880</v>
      </c>
      <c r="I42" s="8">
        <v>680</v>
      </c>
      <c r="J42" s="8">
        <v>11000</v>
      </c>
      <c r="K42" s="8"/>
      <c r="L42" s="8">
        <v>11000</v>
      </c>
      <c r="M42" s="8"/>
      <c r="O42" s="8">
        <v>2053</v>
      </c>
      <c r="P42" s="3" t="s">
        <v>531</v>
      </c>
    </row>
    <row r="43" spans="3:19">
      <c r="E43" s="8"/>
      <c r="F43" s="8"/>
      <c r="G43" s="2" t="s">
        <v>369</v>
      </c>
      <c r="H43" s="416">
        <v>22343</v>
      </c>
      <c r="I43" s="8"/>
      <c r="J43" s="8">
        <v>24196</v>
      </c>
      <c r="K43" s="8"/>
      <c r="L43" s="8">
        <v>24196</v>
      </c>
      <c r="M43" s="8"/>
      <c r="O43" s="8">
        <v>20293</v>
      </c>
      <c r="P43" s="3" t="s">
        <v>532</v>
      </c>
    </row>
    <row r="44" spans="3:19">
      <c r="E44" s="8"/>
      <c r="F44" s="220"/>
      <c r="G44" s="170" t="s">
        <v>464</v>
      </c>
      <c r="H44" s="220">
        <v>1546</v>
      </c>
      <c r="I44" s="8"/>
      <c r="J44" s="8"/>
      <c r="K44" s="8"/>
      <c r="L44" s="8"/>
      <c r="M44" s="8"/>
      <c r="O44" s="8">
        <v>5073</v>
      </c>
      <c r="P44" s="3" t="s">
        <v>95</v>
      </c>
    </row>
    <row r="45" spans="3:19">
      <c r="H45" s="220">
        <f>SUM(H35:H44)</f>
        <v>41064</v>
      </c>
      <c r="I45" s="220">
        <f>SUM(I35:I44)</f>
        <v>1426</v>
      </c>
      <c r="J45" s="220">
        <f>SUM(J35:J44)</f>
        <v>80820</v>
      </c>
      <c r="K45" s="220"/>
      <c r="L45" s="220">
        <f>SUM(L35:L44)</f>
        <v>79920</v>
      </c>
      <c r="M45" s="220">
        <f>SUM(M35:M44)</f>
        <v>15260</v>
      </c>
      <c r="N45" s="366">
        <f>SUM(L45:M45)</f>
        <v>95180</v>
      </c>
    </row>
    <row r="46" spans="3:19">
      <c r="H46" s="2">
        <f>F35-H45</f>
        <v>0</v>
      </c>
    </row>
  </sheetData>
  <mergeCells count="11">
    <mergeCell ref="A10:D10"/>
    <mergeCell ref="A1:A2"/>
    <mergeCell ref="B1:B2"/>
    <mergeCell ref="C1:C2"/>
    <mergeCell ref="D1:D2"/>
    <mergeCell ref="L34:M34"/>
    <mergeCell ref="P1:AA1"/>
    <mergeCell ref="E1:K1"/>
    <mergeCell ref="N1:O1"/>
    <mergeCell ref="L1:M1"/>
    <mergeCell ref="L22:N2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pane ySplit="2" topLeftCell="A3" activePane="bottomLeft" state="frozen"/>
      <selection pane="bottomLeft" activeCell="A7" sqref="A7:XFD7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6" t="s">
        <v>19</v>
      </c>
      <c r="B1" s="688" t="s">
        <v>354</v>
      </c>
      <c r="C1" s="688" t="s">
        <v>86</v>
      </c>
      <c r="D1" s="690" t="s">
        <v>355</v>
      </c>
      <c r="E1" s="691"/>
      <c r="F1" s="691"/>
      <c r="G1" s="692" t="s">
        <v>323</v>
      </c>
      <c r="H1" s="693"/>
      <c r="I1" s="682" t="s">
        <v>324</v>
      </c>
      <c r="J1" s="682"/>
      <c r="K1" s="254"/>
      <c r="L1" s="255"/>
      <c r="M1" s="683" t="s">
        <v>356</v>
      </c>
      <c r="N1" s="683"/>
      <c r="O1" s="683"/>
      <c r="P1" s="255"/>
      <c r="Q1" s="683" t="s">
        <v>357</v>
      </c>
      <c r="R1" s="683"/>
      <c r="S1" s="683"/>
      <c r="T1" s="683"/>
      <c r="U1" s="256"/>
      <c r="V1" s="684" t="s">
        <v>323</v>
      </c>
      <c r="W1" s="684" t="s">
        <v>358</v>
      </c>
      <c r="X1" s="684" t="s">
        <v>359</v>
      </c>
      <c r="Y1" s="256"/>
      <c r="Z1" s="676" t="s">
        <v>360</v>
      </c>
      <c r="AA1" s="677"/>
      <c r="AB1" s="677"/>
      <c r="AC1" s="677"/>
      <c r="AD1" s="678"/>
    </row>
    <row r="2" spans="1:30" ht="12" thickBot="1">
      <c r="A2" s="687"/>
      <c r="B2" s="689"/>
      <c r="C2" s="689"/>
      <c r="D2" s="202" t="s">
        <v>332</v>
      </c>
      <c r="E2" s="202" t="s">
        <v>338</v>
      </c>
      <c r="F2" s="146" t="s">
        <v>339</v>
      </c>
      <c r="G2" s="203" t="s">
        <v>361</v>
      </c>
      <c r="H2" s="204" t="s">
        <v>362</v>
      </c>
      <c r="I2" s="203" t="s">
        <v>363</v>
      </c>
      <c r="J2" s="205" t="s">
        <v>364</v>
      </c>
      <c r="K2" s="257" t="s">
        <v>365</v>
      </c>
      <c r="L2" s="258"/>
      <c r="M2" s="259" t="s">
        <v>368</v>
      </c>
      <c r="N2" s="259" t="s">
        <v>366</v>
      </c>
      <c r="O2" s="259" t="s">
        <v>367</v>
      </c>
      <c r="P2" s="258"/>
      <c r="Q2" s="260" t="s">
        <v>368</v>
      </c>
      <c r="R2" s="261">
        <v>1.2999999999999999E-2</v>
      </c>
      <c r="S2" s="261">
        <v>6.4999999999999997E-3</v>
      </c>
      <c r="T2" s="262">
        <v>1.25E-3</v>
      </c>
      <c r="U2" s="263"/>
      <c r="V2" s="685"/>
      <c r="W2" s="685"/>
      <c r="X2" s="685"/>
      <c r="Y2" s="263"/>
      <c r="Z2" s="264" t="s">
        <v>368</v>
      </c>
      <c r="AA2" s="264" t="s">
        <v>366</v>
      </c>
      <c r="AB2" s="265" t="s">
        <v>367</v>
      </c>
      <c r="AC2" s="264" t="s">
        <v>358</v>
      </c>
      <c r="AD2" s="264" t="s">
        <v>359</v>
      </c>
    </row>
    <row r="3" spans="1:30" s="18" customFormat="1">
      <c r="A3" s="120">
        <f>'1-συμβολαια'!A3</f>
        <v>1262</v>
      </c>
      <c r="B3" s="120" t="str">
        <f>'1-συμβολαια'!C3</f>
        <v>γονική ΨΙΛΗΣ ΚΥΡΙΟΤΗΤΑΣ του 1'</v>
      </c>
      <c r="C3" s="206">
        <f>'1-συμβολαια'!D3</f>
        <v>12600000</v>
      </c>
      <c r="D3" s="206">
        <f>'8-κ-15-17'!D3</f>
        <v>0</v>
      </c>
      <c r="E3" s="206">
        <f>'8-κ-15-17'!M3</f>
        <v>81900</v>
      </c>
      <c r="F3" s="206">
        <f>'8-κ-15-17'!V3</f>
        <v>15750</v>
      </c>
      <c r="G3" s="206">
        <f>'2-δικαιώμ'!I3</f>
        <v>13802.4</v>
      </c>
      <c r="H3" s="206">
        <f>'2-δικαιώμ'!J3</f>
        <v>50</v>
      </c>
      <c r="I3" s="206">
        <f>'2-δικαιώμ'!K3</f>
        <v>7718</v>
      </c>
      <c r="J3" s="206">
        <f>'2-δικαιώμ'!L3</f>
        <v>1543.6000000000001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13852.4</v>
      </c>
      <c r="W3" s="12">
        <f>'2-δικαιώμ'!K3</f>
        <v>7718</v>
      </c>
      <c r="X3" s="12">
        <f>'2-δικαιώμ'!L3</f>
        <v>1543.6000000000001</v>
      </c>
      <c r="Z3" s="12"/>
      <c r="AA3" s="12"/>
      <c r="AB3" s="12"/>
      <c r="AC3" s="12"/>
      <c r="AD3" s="12"/>
    </row>
    <row r="4" spans="1:30" s="18" customFormat="1">
      <c r="A4" s="120">
        <f>'1-συμβολαια'!A4</f>
        <v>0</v>
      </c>
      <c r="B4" s="120" t="str">
        <f>'1-συμβολαια'!C4</f>
        <v>σύσταση καθέτου</v>
      </c>
      <c r="C4" s="206">
        <f>'1-συμβολαια'!D4</f>
        <v>0</v>
      </c>
      <c r="D4" s="206">
        <f>'8-κ-15-17'!D4</f>
        <v>0</v>
      </c>
      <c r="E4" s="206">
        <f>'8-κ-15-17'!M4</f>
        <v>0</v>
      </c>
      <c r="F4" s="206">
        <f>'8-κ-15-17'!V4</f>
        <v>0</v>
      </c>
      <c r="G4" s="206">
        <f>'2-δικαιώμ'!I4</f>
        <v>0</v>
      </c>
      <c r="H4" s="206">
        <f>'2-δικαιώμ'!J4</f>
        <v>1000</v>
      </c>
      <c r="I4" s="206">
        <f>'2-δικαιώμ'!K4</f>
        <v>1000</v>
      </c>
      <c r="J4" s="206">
        <f>'2-δικαιώμ'!L4</f>
        <v>200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1000</v>
      </c>
      <c r="W4" s="12">
        <f>'2-δικαιώμ'!K4</f>
        <v>1000</v>
      </c>
      <c r="X4" s="12">
        <f>'2-δικαιώμ'!L4</f>
        <v>200</v>
      </c>
      <c r="Z4" s="12"/>
      <c r="AA4" s="12"/>
      <c r="AB4" s="12"/>
      <c r="AC4" s="12"/>
      <c r="AD4" s="12"/>
    </row>
    <row r="5" spans="1:30" s="18" customFormat="1">
      <c r="A5" s="120">
        <f>'1-συμβολαια'!A5</f>
        <v>0</v>
      </c>
      <c r="B5" s="120" t="str">
        <f>'1-συμβολαια'!C5</f>
        <v>χρησικτησία αγροτεμαχίου [νυν οικόπεδο] = 1970 ΑΝΑΔΑΣΜΟΣ</v>
      </c>
      <c r="C5" s="206">
        <f>'1-συμβολαια'!D5</f>
        <v>9999999</v>
      </c>
      <c r="D5" s="206">
        <f>'8-κ-15-17'!D5</f>
        <v>0</v>
      </c>
      <c r="E5" s="206">
        <f>'8-κ-15-17'!M5</f>
        <v>64999.993500000004</v>
      </c>
      <c r="F5" s="206">
        <f>'8-κ-15-17'!V5</f>
        <v>12499.998750000001</v>
      </c>
      <c r="G5" s="206">
        <f>'2-δικαιώμ'!I5</f>
        <v>10994.39892</v>
      </c>
      <c r="H5" s="206">
        <f>'2-δικαιώμ'!J5</f>
        <v>50</v>
      </c>
      <c r="I5" s="206">
        <f>'2-δικαιώμ'!K5</f>
        <v>6157.9994000000006</v>
      </c>
      <c r="J5" s="206">
        <f>'2-δικαιώμ'!L5</f>
        <v>1231.59988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11044.39892</v>
      </c>
      <c r="W5" s="12">
        <f>'2-δικαιώμ'!K5</f>
        <v>6157.9994000000006</v>
      </c>
      <c r="X5" s="12">
        <f>'2-δικαιώμ'!L5</f>
        <v>1231.59988</v>
      </c>
      <c r="Z5" s="12"/>
      <c r="AA5" s="12"/>
      <c r="AB5" s="12"/>
      <c r="AC5" s="12"/>
      <c r="AD5" s="12"/>
    </row>
    <row r="6" spans="1:30" s="18" customFormat="1">
      <c r="A6" s="120">
        <f>'1-συμβολαια'!A6</f>
        <v>0</v>
      </c>
      <c r="B6" s="120" t="str">
        <f>'1-συμβολαια'!C6</f>
        <v xml:space="preserve">διανομή [1ος = οικόπεδο 169,44μ2 &amp; οικία 92μ2] , [2η = οικόπεδο  67,35μ2 &amp; οικία 58μ2] </v>
      </c>
      <c r="C6" s="206">
        <f>'1-συμβολαια'!D6</f>
        <v>27777777</v>
      </c>
      <c r="D6" s="206">
        <f>'8-κ-15-17'!D6</f>
        <v>0</v>
      </c>
      <c r="E6" s="206">
        <f>'8-κ-15-17'!M6</f>
        <v>0</v>
      </c>
      <c r="F6" s="206">
        <f>'8-κ-15-17'!V6</f>
        <v>0</v>
      </c>
      <c r="G6" s="206">
        <f>'2-δικαιώμ'!I6</f>
        <v>30194.399160000001</v>
      </c>
      <c r="H6" s="206">
        <f>'2-δικαιώμ'!J6</f>
        <v>50</v>
      </c>
      <c r="I6" s="206">
        <f>'2-δικαιώμ'!K6</f>
        <v>16824.666200000003</v>
      </c>
      <c r="J6" s="206">
        <f>'2-δικαιώμ'!L6</f>
        <v>3364.9332400000003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30244.399160000001</v>
      </c>
      <c r="W6" s="12">
        <f>'2-δικαιώμ'!K6</f>
        <v>16824.666200000003</v>
      </c>
      <c r="X6" s="12">
        <f>'2-δικαιώμ'!L6</f>
        <v>3364.9332400000003</v>
      </c>
      <c r="Z6" s="12"/>
      <c r="AA6" s="12"/>
      <c r="AB6" s="12"/>
      <c r="AC6" s="12"/>
      <c r="AD6" s="12"/>
    </row>
    <row r="7" spans="1:30" s="18" customFormat="1">
      <c r="A7" s="120">
        <f>'1-συμβολαια'!A7</f>
        <v>0</v>
      </c>
      <c r="B7" s="120" t="str">
        <f>'1-συμβολαια'!C7</f>
        <v>εξισορρόπηση διαφοράς διανεμομένων μεριδίων</v>
      </c>
      <c r="C7" s="206">
        <f>'1-συμβολαια'!D7</f>
        <v>777777</v>
      </c>
      <c r="D7" s="206">
        <f>'8-κ-15-17'!D7</f>
        <v>10111.101000000001</v>
      </c>
      <c r="E7" s="206">
        <f>'8-κ-15-17'!M7</f>
        <v>0</v>
      </c>
      <c r="F7" s="206">
        <f>'8-κ-15-17'!V7</f>
        <v>0</v>
      </c>
      <c r="G7" s="206">
        <f>'2-δικαιώμ'!I7</f>
        <v>1034.3991599999999</v>
      </c>
      <c r="H7" s="206">
        <f>'2-δικαιώμ'!J7</f>
        <v>50</v>
      </c>
      <c r="I7" s="206">
        <f>'2-δικαιώμ'!K7</f>
        <v>624.66620000000012</v>
      </c>
      <c r="J7" s="206">
        <f>'2-δικαιώμ'!L7</f>
        <v>124.93324000000001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1084.3991599999999</v>
      </c>
      <c r="W7" s="12">
        <f>'2-δικαιώμ'!K7</f>
        <v>624.66620000000012</v>
      </c>
      <c r="X7" s="12">
        <f>'2-δικαιώμ'!L7</f>
        <v>124.93324000000001</v>
      </c>
      <c r="Z7" s="12"/>
      <c r="AA7" s="12"/>
      <c r="AB7" s="12"/>
      <c r="AC7" s="12"/>
      <c r="AD7" s="12"/>
    </row>
    <row r="8" spans="1:30" s="18" customFormat="1">
      <c r="A8" s="120">
        <f>'1-συμβολαια'!A8</f>
        <v>1263</v>
      </c>
      <c r="B8" s="120" t="str">
        <f>'1-συμβολαια'!C8</f>
        <v>γονική ΨΙΛΗΣ ΚΥΡΙΟΤΗΤΑΣ  του 2'</v>
      </c>
      <c r="C8" s="206">
        <f>'1-συμβολαια'!D8</f>
        <v>3122000</v>
      </c>
      <c r="D8" s="206">
        <f>'8-κ-15-17'!D8</f>
        <v>0</v>
      </c>
      <c r="E8" s="206">
        <f>'8-κ-15-17'!M8</f>
        <v>20293</v>
      </c>
      <c r="F8" s="206">
        <f>'8-κ-15-17'!V8</f>
        <v>3902.5</v>
      </c>
      <c r="G8" s="206">
        <f>'2-δικαιώμ'!I8</f>
        <v>3566.16</v>
      </c>
      <c r="H8" s="206">
        <f>'2-δικαιώμ'!J8</f>
        <v>50</v>
      </c>
      <c r="I8" s="206">
        <f>'2-δικαιώμ'!K8</f>
        <v>2031.2</v>
      </c>
      <c r="J8" s="206">
        <f>'2-δικαιώμ'!L8</f>
        <v>406.24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3616.16</v>
      </c>
      <c r="W8" s="12">
        <f>'2-δικαιώμ'!K8</f>
        <v>2031.2</v>
      </c>
      <c r="X8" s="12">
        <f>'2-δικαιώμ'!L8</f>
        <v>406.24</v>
      </c>
      <c r="Z8" s="12"/>
      <c r="AA8" s="12"/>
      <c r="AB8" s="12"/>
      <c r="AC8" s="12"/>
      <c r="AD8" s="12"/>
    </row>
    <row r="9" spans="1:30" s="18" customFormat="1">
      <c r="A9" s="120">
        <f>'1-συμβολαια'!A9</f>
        <v>0</v>
      </c>
      <c r="B9" s="120" t="str">
        <f>'1-συμβολαια'!C9</f>
        <v>χρησικτησία αγροτεμαχίου [νυν οικόπεδο] = 1970 ΑΝΑΔΑΣΜΟΣ</v>
      </c>
      <c r="C9" s="206">
        <f>'1-συμβολαια'!D9</f>
        <v>2222222</v>
      </c>
      <c r="D9" s="206">
        <f>'8-κ-15-17'!D9</f>
        <v>0</v>
      </c>
      <c r="E9" s="206">
        <f>'8-κ-15-17'!M9</f>
        <v>14444.443000000001</v>
      </c>
      <c r="F9" s="206">
        <f>'8-κ-15-17'!V9</f>
        <v>2777.7775000000001</v>
      </c>
      <c r="G9" s="206">
        <f>'2-δικαιώμ'!I9</f>
        <v>2594.3997599999998</v>
      </c>
      <c r="H9" s="206">
        <f>'2-δικαιώμ'!J9</f>
        <v>50</v>
      </c>
      <c r="I9" s="206">
        <f>'2-δικαιώμ'!K9</f>
        <v>1491.3332</v>
      </c>
      <c r="J9" s="206">
        <f>'2-δικαιώμ'!L9</f>
        <v>298.26664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2644.3997599999998</v>
      </c>
      <c r="W9" s="12">
        <f>'2-δικαιώμ'!K9</f>
        <v>1491.3332</v>
      </c>
      <c r="X9" s="12">
        <f>'2-δικαιώμ'!L9</f>
        <v>298.26664</v>
      </c>
      <c r="Z9" s="12"/>
      <c r="AA9" s="12"/>
      <c r="AB9" s="12"/>
      <c r="AC9" s="12"/>
      <c r="AD9" s="12"/>
    </row>
    <row r="10" spans="1:30">
      <c r="A10" s="679" t="str">
        <f>'1-συμβολαια'!A10</f>
        <v>σύνολο</v>
      </c>
      <c r="B10" s="680"/>
      <c r="C10" s="681"/>
      <c r="D10" s="196">
        <f t="shared" ref="D10:J10" si="0">SUM(D3:D9)</f>
        <v>10111.101000000001</v>
      </c>
      <c r="E10" s="196">
        <f t="shared" si="0"/>
        <v>181637.43650000001</v>
      </c>
      <c r="F10" s="196">
        <f t="shared" si="0"/>
        <v>34930.276249999995</v>
      </c>
      <c r="G10" s="196">
        <f t="shared" si="0"/>
        <v>62186.157000000007</v>
      </c>
      <c r="H10" s="196">
        <f t="shared" si="0"/>
        <v>1300</v>
      </c>
      <c r="I10" s="196">
        <f t="shared" si="0"/>
        <v>35847.865000000005</v>
      </c>
      <c r="J10" s="196">
        <f t="shared" si="0"/>
        <v>7169.5730000000003</v>
      </c>
    </row>
    <row r="13" spans="1:30">
      <c r="B13" s="89"/>
      <c r="D13" s="2"/>
      <c r="E13" s="2"/>
      <c r="F13" s="2"/>
      <c r="G13" s="2"/>
      <c r="H13" s="2"/>
      <c r="I13" s="2"/>
      <c r="J13" s="2"/>
    </row>
    <row r="14" spans="1:30" ht="12.75">
      <c r="B14" s="217" t="s">
        <v>399</v>
      </c>
      <c r="D14" s="2"/>
      <c r="E14" s="2"/>
      <c r="F14" s="2"/>
      <c r="G14" s="159">
        <v>50</v>
      </c>
      <c r="H14" s="5"/>
      <c r="I14" s="5" t="s">
        <v>402</v>
      </c>
      <c r="J14" s="2"/>
      <c r="K14" s="3" t="s">
        <v>427</v>
      </c>
    </row>
    <row r="15" spans="1:30" ht="12.75">
      <c r="B15" s="218" t="s">
        <v>400</v>
      </c>
      <c r="D15" s="2"/>
      <c r="E15" s="2"/>
      <c r="F15" s="2"/>
      <c r="G15" s="113">
        <v>150</v>
      </c>
      <c r="H15" s="3">
        <v>191</v>
      </c>
      <c r="I15" s="3" t="s">
        <v>403</v>
      </c>
      <c r="J15" s="2"/>
      <c r="L15" s="113" t="s">
        <v>428</v>
      </c>
    </row>
    <row r="16" spans="1:30" ht="15.75">
      <c r="B16" s="232" t="s">
        <v>401</v>
      </c>
      <c r="D16" s="2"/>
      <c r="E16" s="2"/>
      <c r="F16" s="2"/>
      <c r="G16" s="2"/>
      <c r="H16" s="5">
        <v>250</v>
      </c>
      <c r="I16" s="5" t="s">
        <v>133</v>
      </c>
      <c r="J16" s="2"/>
    </row>
    <row r="17" spans="2:10">
      <c r="B17" s="89"/>
      <c r="D17" s="2"/>
      <c r="E17" s="2"/>
      <c r="F17" s="2"/>
      <c r="G17" s="2"/>
      <c r="H17" s="5">
        <v>500</v>
      </c>
      <c r="I17" s="3" t="s">
        <v>404</v>
      </c>
      <c r="J17" s="2"/>
    </row>
    <row r="18" spans="2:10">
      <c r="B18" s="89"/>
      <c r="D18" s="2"/>
      <c r="E18" s="2"/>
      <c r="F18" s="2"/>
      <c r="G18" s="2"/>
      <c r="H18" s="225">
        <v>1260</v>
      </c>
      <c r="I18" s="5" t="s">
        <v>405</v>
      </c>
      <c r="J18" s="5"/>
    </row>
    <row r="19" spans="2:10">
      <c r="B19" s="89"/>
      <c r="D19" s="2"/>
      <c r="E19" s="2"/>
      <c r="F19" s="2"/>
      <c r="G19" s="2"/>
      <c r="H19" s="2"/>
      <c r="I19" s="2"/>
      <c r="J19" s="2"/>
    </row>
    <row r="20" spans="2:10">
      <c r="B20" s="89"/>
      <c r="D20" s="2"/>
      <c r="E20" s="2"/>
      <c r="F20" s="2"/>
      <c r="G20" s="2"/>
      <c r="H20" s="2"/>
      <c r="I20" s="2"/>
      <c r="J20" s="2"/>
    </row>
    <row r="21" spans="2:10">
      <c r="B21" s="89"/>
      <c r="D21" s="2"/>
      <c r="E21" s="2"/>
      <c r="F21" s="2"/>
      <c r="G21" s="2"/>
      <c r="H21" s="2"/>
      <c r="I21" s="2"/>
      <c r="J21" s="2"/>
    </row>
    <row r="22" spans="2:10">
      <c r="B22" s="89"/>
      <c r="D22" s="2"/>
      <c r="E22" s="2"/>
      <c r="F22" s="2"/>
      <c r="G22" s="2"/>
      <c r="H22" s="2"/>
      <c r="I22" s="2"/>
      <c r="J22" s="2"/>
    </row>
    <row r="24" spans="2:10">
      <c r="B24" s="295"/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G27" s="8"/>
      <c r="H27" s="8"/>
      <c r="I27" s="8"/>
    </row>
    <row r="28" spans="2:10">
      <c r="G28" s="8"/>
      <c r="H28" s="8"/>
      <c r="I28" s="8"/>
    </row>
    <row r="29" spans="2:10">
      <c r="G29" s="8"/>
      <c r="H29" s="8"/>
      <c r="I29" s="8"/>
    </row>
    <row r="30" spans="2:10">
      <c r="B30" s="295"/>
      <c r="G30" s="55"/>
      <c r="H30" s="8"/>
      <c r="I30" s="8"/>
    </row>
    <row r="31" spans="2:10">
      <c r="F31" s="55"/>
      <c r="G31" s="55"/>
      <c r="H31" s="8"/>
      <c r="I31" s="8"/>
    </row>
    <row r="32" spans="2:10">
      <c r="F32" s="55"/>
      <c r="G32" s="55"/>
      <c r="H32" s="8"/>
      <c r="I32" s="8"/>
    </row>
    <row r="33" spans="6:9">
      <c r="F33" s="55"/>
      <c r="G33" s="55"/>
      <c r="H33" s="8"/>
      <c r="I33" s="2"/>
    </row>
    <row r="34" spans="6:9">
      <c r="F34" s="8"/>
      <c r="G34" s="8"/>
      <c r="H34" s="8"/>
      <c r="I34" s="2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10.42578125" style="8" bestFit="1" customWidth="1"/>
    <col min="2" max="2" width="71.28515625" style="89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6" t="s">
        <v>1</v>
      </c>
      <c r="B1" s="568" t="s">
        <v>0</v>
      </c>
      <c r="C1" s="604" t="s">
        <v>7</v>
      </c>
      <c r="D1" s="699" t="s">
        <v>45</v>
      </c>
      <c r="E1" s="700"/>
      <c r="F1" s="700"/>
      <c r="G1" s="701" t="s">
        <v>430</v>
      </c>
      <c r="H1" s="702"/>
      <c r="I1" s="702"/>
      <c r="J1" s="702"/>
      <c r="K1" s="703"/>
      <c r="L1" s="697" t="s">
        <v>57</v>
      </c>
      <c r="M1" s="694" t="s">
        <v>29</v>
      </c>
      <c r="N1" s="695"/>
      <c r="O1" s="695"/>
      <c r="P1" s="695"/>
      <c r="Q1" s="695"/>
      <c r="R1" s="695"/>
      <c r="S1" s="696"/>
    </row>
    <row r="2" spans="1:25" ht="34.5" customHeight="1" thickBot="1">
      <c r="A2" s="567"/>
      <c r="B2" s="569"/>
      <c r="C2" s="605"/>
      <c r="D2" s="229" t="s">
        <v>319</v>
      </c>
      <c r="E2" s="229" t="s">
        <v>429</v>
      </c>
      <c r="F2" s="235" t="s">
        <v>91</v>
      </c>
      <c r="G2" s="233" t="s">
        <v>319</v>
      </c>
      <c r="H2" s="234" t="s">
        <v>323</v>
      </c>
      <c r="I2" s="234" t="s">
        <v>431</v>
      </c>
      <c r="J2" s="234" t="s">
        <v>324</v>
      </c>
      <c r="K2" s="231" t="s">
        <v>33</v>
      </c>
      <c r="L2" s="698"/>
      <c r="M2" s="559"/>
      <c r="N2" s="560"/>
      <c r="O2" s="560"/>
      <c r="P2" s="560"/>
      <c r="Q2" s="560"/>
      <c r="R2" s="560"/>
      <c r="S2" s="561"/>
    </row>
    <row r="3" spans="1:25" s="322" customFormat="1" ht="14.25">
      <c r="A3" s="400">
        <f>'1-συμβολαια'!A3</f>
        <v>1262</v>
      </c>
      <c r="B3" s="319" t="str">
        <f>'1-συμβολαια'!C3</f>
        <v>γονική ΨΙΛΗΣ ΚΥΡΙΟΤΗΤΑΣ του 1'</v>
      </c>
      <c r="C3" s="320">
        <f>'1-συμβολαια'!D3</f>
        <v>12600000</v>
      </c>
      <c r="D3" s="378">
        <v>1000</v>
      </c>
      <c r="E3" s="378">
        <v>288</v>
      </c>
      <c r="F3" s="378">
        <v>680</v>
      </c>
      <c r="G3" s="348"/>
      <c r="H3" s="348"/>
      <c r="I3" s="348"/>
      <c r="J3" s="348"/>
      <c r="K3" s="321"/>
      <c r="L3" s="321"/>
      <c r="M3" s="294"/>
      <c r="N3" s="294"/>
      <c r="O3" s="294" t="s">
        <v>132</v>
      </c>
      <c r="P3" s="294" t="s">
        <v>437</v>
      </c>
      <c r="Q3" s="294" t="s">
        <v>438</v>
      </c>
      <c r="R3" s="294" t="s">
        <v>439</v>
      </c>
      <c r="S3" s="71"/>
    </row>
    <row r="4" spans="1:25" s="322" customFormat="1" ht="14.25">
      <c r="A4" s="400">
        <f>'1-συμβολαια'!A4</f>
        <v>0</v>
      </c>
      <c r="B4" s="319" t="str">
        <f>'1-συμβολαια'!C4</f>
        <v>σύσταση καθέτου</v>
      </c>
      <c r="C4" s="320">
        <f>'1-συμβολαια'!D4</f>
        <v>0</v>
      </c>
      <c r="D4" s="348"/>
      <c r="E4" s="348"/>
      <c r="F4" s="348"/>
      <c r="G4" s="348"/>
      <c r="H4" s="348"/>
      <c r="I4" s="348"/>
      <c r="J4" s="348"/>
      <c r="K4" s="321"/>
      <c r="L4" s="321">
        <v>100</v>
      </c>
      <c r="M4" s="294" t="s">
        <v>137</v>
      </c>
      <c r="N4" s="294" t="s">
        <v>436</v>
      </c>
      <c r="O4" s="294" t="s">
        <v>132</v>
      </c>
      <c r="P4" s="294" t="s">
        <v>437</v>
      </c>
      <c r="Q4" s="294" t="s">
        <v>438</v>
      </c>
      <c r="R4" s="294" t="s">
        <v>439</v>
      </c>
      <c r="S4" s="71"/>
    </row>
    <row r="5" spans="1:25" s="322" customFormat="1" ht="14.25">
      <c r="A5" s="400">
        <f>'1-συμβολαια'!A5</f>
        <v>0</v>
      </c>
      <c r="B5" s="319" t="str">
        <f>'1-συμβολαια'!C5</f>
        <v>χρησικτησία αγροτεμαχίου [νυν οικόπεδο] = 1970 ΑΝΑΔΑΣΜΟΣ</v>
      </c>
      <c r="C5" s="320">
        <f>'1-συμβολαια'!D5</f>
        <v>9999999</v>
      </c>
      <c r="D5" s="348"/>
      <c r="E5" s="348"/>
      <c r="F5" s="348"/>
      <c r="G5" s="348"/>
      <c r="H5" s="348"/>
      <c r="I5" s="348"/>
      <c r="J5" s="348"/>
      <c r="K5" s="321"/>
      <c r="L5" s="321">
        <v>1000</v>
      </c>
      <c r="M5" s="294" t="s">
        <v>137</v>
      </c>
      <c r="N5" s="294" t="s">
        <v>436</v>
      </c>
      <c r="O5" s="294" t="s">
        <v>132</v>
      </c>
      <c r="P5" s="294" t="s">
        <v>437</v>
      </c>
      <c r="Q5" s="294" t="s">
        <v>438</v>
      </c>
      <c r="R5" s="294" t="s">
        <v>439</v>
      </c>
      <c r="S5" s="71"/>
    </row>
    <row r="6" spans="1:25" s="322" customFormat="1" ht="14.25">
      <c r="A6" s="400">
        <f>'1-συμβολαια'!A6</f>
        <v>0</v>
      </c>
      <c r="B6" s="319" t="str">
        <f>'1-συμβολαια'!C6</f>
        <v xml:space="preserve">διανομή [1ος = οικόπεδο 169,44μ2 &amp; οικία 92μ2] , [2η = οικόπεδο  67,35μ2 &amp; οικία 58μ2] </v>
      </c>
      <c r="C6" s="320">
        <f>'1-συμβολαια'!D6</f>
        <v>27777777</v>
      </c>
      <c r="D6" s="348"/>
      <c r="E6" s="348"/>
      <c r="F6" s="348"/>
      <c r="G6" s="348"/>
      <c r="H6" s="348"/>
      <c r="I6" s="348"/>
      <c r="J6" s="348"/>
      <c r="K6" s="321"/>
      <c r="L6" s="321">
        <v>1000</v>
      </c>
      <c r="M6" s="294" t="s">
        <v>137</v>
      </c>
      <c r="N6" s="294" t="s">
        <v>436</v>
      </c>
      <c r="O6" s="294" t="s">
        <v>132</v>
      </c>
      <c r="P6" s="294" t="s">
        <v>437</v>
      </c>
      <c r="Q6" s="294" t="s">
        <v>438</v>
      </c>
      <c r="R6" s="294" t="s">
        <v>439</v>
      </c>
      <c r="S6" s="71"/>
    </row>
    <row r="7" spans="1:25" s="322" customFormat="1" ht="15" thickBot="1">
      <c r="A7" s="484">
        <f>'1-συμβολαια'!A7</f>
        <v>0</v>
      </c>
      <c r="B7" s="485" t="str">
        <f>'1-συμβολαια'!C7</f>
        <v>εξισορρόπηση διαφοράς διανεμομένων μεριδίων</v>
      </c>
      <c r="C7" s="486">
        <f>'1-συμβολαια'!D7</f>
        <v>777777</v>
      </c>
      <c r="D7" s="487"/>
      <c r="E7" s="487"/>
      <c r="F7" s="487"/>
      <c r="G7" s="487"/>
      <c r="H7" s="487"/>
      <c r="I7" s="487"/>
      <c r="J7" s="487"/>
      <c r="K7" s="488"/>
      <c r="L7" s="488">
        <v>1000</v>
      </c>
      <c r="M7" s="294" t="s">
        <v>137</v>
      </c>
      <c r="N7" s="294" t="s">
        <v>436</v>
      </c>
      <c r="O7" s="294" t="s">
        <v>132</v>
      </c>
      <c r="P7" s="294" t="s">
        <v>437</v>
      </c>
      <c r="Q7" s="294" t="s">
        <v>438</v>
      </c>
      <c r="R7" s="294" t="s">
        <v>439</v>
      </c>
      <c r="S7" s="71"/>
    </row>
    <row r="8" spans="1:25" s="322" customFormat="1" ht="14.25">
      <c r="A8" s="481">
        <f>'1-συμβολαια'!A8</f>
        <v>1263</v>
      </c>
      <c r="B8" s="482" t="str">
        <f>'1-συμβολαια'!C8</f>
        <v>γονική ΨΙΛΗΣ ΚΥΡΙΟΤΗΤΑΣ  του 2'</v>
      </c>
      <c r="C8" s="320">
        <f>'1-συμβολαια'!D8</f>
        <v>3122000</v>
      </c>
      <c r="D8" s="321">
        <v>1000</v>
      </c>
      <c r="E8" s="321">
        <v>288</v>
      </c>
      <c r="F8" s="321">
        <v>680</v>
      </c>
      <c r="G8" s="483"/>
      <c r="H8" s="483"/>
      <c r="I8" s="483"/>
      <c r="J8" s="483"/>
      <c r="K8" s="321"/>
      <c r="L8" s="321"/>
      <c r="M8" s="294"/>
      <c r="N8" s="294"/>
      <c r="O8" s="294" t="s">
        <v>132</v>
      </c>
      <c r="P8" s="294" t="s">
        <v>437</v>
      </c>
      <c r="Q8" s="294" t="s">
        <v>438</v>
      </c>
      <c r="R8" s="294" t="s">
        <v>439</v>
      </c>
      <c r="S8" s="71"/>
    </row>
    <row r="9" spans="1:25" s="322" customFormat="1" ht="14.25">
      <c r="A9" s="480">
        <f>'1-συμβολαια'!A9</f>
        <v>0</v>
      </c>
      <c r="B9" s="319" t="str">
        <f>'1-συμβολαια'!C9</f>
        <v>χρησικτησία αγροτεμαχίου [νυν οικόπεδο] = 1970 ΑΝΑΔΑΣΜΟΣ</v>
      </c>
      <c r="C9" s="320">
        <f>'1-συμβολαια'!D9</f>
        <v>2222222</v>
      </c>
      <c r="D9" s="348"/>
      <c r="E9" s="348"/>
      <c r="F9" s="348"/>
      <c r="G9" s="348"/>
      <c r="H9" s="348"/>
      <c r="I9" s="348"/>
      <c r="J9" s="348"/>
      <c r="K9" s="321"/>
      <c r="L9" s="321">
        <v>1000</v>
      </c>
      <c r="M9" s="294" t="s">
        <v>137</v>
      </c>
      <c r="N9" s="294" t="s">
        <v>436</v>
      </c>
      <c r="O9" s="294" t="s">
        <v>132</v>
      </c>
      <c r="P9" s="294" t="s">
        <v>437</v>
      </c>
      <c r="Q9" s="294" t="s">
        <v>438</v>
      </c>
      <c r="R9" s="294" t="s">
        <v>439</v>
      </c>
      <c r="S9" s="71"/>
    </row>
    <row r="10" spans="1:25" ht="15.75">
      <c r="A10" s="584" t="s">
        <v>56</v>
      </c>
      <c r="B10" s="585"/>
      <c r="C10" s="585"/>
      <c r="D10" s="236">
        <f t="shared" ref="D10:L10" si="0">SUM(D3:D9)</f>
        <v>2000</v>
      </c>
      <c r="E10" s="236">
        <f t="shared" si="0"/>
        <v>576</v>
      </c>
      <c r="F10" s="236">
        <f t="shared" si="0"/>
        <v>1360</v>
      </c>
      <c r="G10" s="236">
        <f t="shared" si="0"/>
        <v>0</v>
      </c>
      <c r="H10" s="236">
        <f t="shared" si="0"/>
        <v>0</v>
      </c>
      <c r="I10" s="236">
        <f t="shared" si="0"/>
        <v>0</v>
      </c>
      <c r="J10" s="236">
        <f t="shared" si="0"/>
        <v>0</v>
      </c>
      <c r="K10" s="236">
        <f t="shared" si="0"/>
        <v>0</v>
      </c>
      <c r="L10" s="236">
        <f t="shared" si="0"/>
        <v>4100</v>
      </c>
    </row>
    <row r="11" spans="1:25" ht="15.75">
      <c r="M11" s="122" t="s">
        <v>102</v>
      </c>
      <c r="N11" s="137"/>
      <c r="O11" s="137"/>
      <c r="P11" s="137"/>
      <c r="Q11" s="137"/>
      <c r="R11" s="137"/>
      <c r="S11" s="137"/>
      <c r="T11" s="118"/>
      <c r="U11" s="118"/>
      <c r="V11" s="118"/>
      <c r="W11" s="118"/>
      <c r="X11" s="5"/>
    </row>
    <row r="12" spans="1:25" ht="15.75">
      <c r="M12" s="230"/>
      <c r="N12" s="122" t="s">
        <v>432</v>
      </c>
      <c r="O12" s="230"/>
      <c r="P12" s="230"/>
      <c r="Q12" s="230"/>
      <c r="R12" s="230"/>
      <c r="S12" s="230"/>
      <c r="T12" s="230"/>
      <c r="U12" s="230"/>
      <c r="V12" s="230"/>
      <c r="W12" s="238"/>
      <c r="X12" s="238"/>
      <c r="Y12" s="238"/>
    </row>
    <row r="13" spans="1:25" ht="15.75">
      <c r="M13" s="238"/>
      <c r="N13" s="238"/>
      <c r="O13" s="137" t="s">
        <v>103</v>
      </c>
      <c r="P13" s="137"/>
      <c r="Q13" s="137"/>
      <c r="R13" s="137"/>
      <c r="S13" s="137"/>
      <c r="T13" s="137"/>
      <c r="U13" s="137"/>
      <c r="V13" s="137"/>
      <c r="W13" s="137"/>
      <c r="X13" s="238"/>
      <c r="Y13" s="237"/>
    </row>
    <row r="14" spans="1:25" ht="15.75">
      <c r="B14" s="128"/>
      <c r="M14" s="238"/>
      <c r="N14" s="238"/>
      <c r="O14" s="238"/>
      <c r="P14" s="239" t="s">
        <v>433</v>
      </c>
      <c r="Q14" s="238"/>
      <c r="R14" s="238"/>
      <c r="S14" s="239"/>
      <c r="T14" s="239"/>
      <c r="U14" s="239"/>
      <c r="V14" s="239"/>
      <c r="W14" s="239"/>
      <c r="X14" s="239"/>
      <c r="Y14" s="237"/>
    </row>
    <row r="15" spans="1:25" ht="15.75">
      <c r="B15" s="129"/>
      <c r="M15" s="238"/>
      <c r="N15" s="238"/>
      <c r="O15" s="238"/>
      <c r="P15" s="238"/>
      <c r="Q15" s="137" t="s">
        <v>434</v>
      </c>
      <c r="R15" s="137"/>
      <c r="S15" s="137"/>
      <c r="T15" s="239"/>
      <c r="U15" s="239"/>
      <c r="V15" s="137"/>
      <c r="W15" s="137"/>
      <c r="X15" s="137"/>
      <c r="Y15" s="237"/>
    </row>
    <row r="16" spans="1:25" ht="15.75">
      <c r="M16" s="238"/>
      <c r="N16" s="238"/>
      <c r="O16" s="238"/>
      <c r="P16" s="238"/>
      <c r="Q16" s="238"/>
      <c r="R16" s="239" t="s">
        <v>435</v>
      </c>
      <c r="S16" s="239"/>
      <c r="T16" s="239"/>
      <c r="U16" s="239"/>
      <c r="V16" s="239"/>
      <c r="W16" s="239"/>
      <c r="X16" s="239"/>
      <c r="Y16" s="237"/>
    </row>
    <row r="17" spans="2:25" ht="15.75">
      <c r="B17" s="128"/>
      <c r="T17" s="124"/>
      <c r="Y17" s="237"/>
    </row>
    <row r="18" spans="2:25" ht="15.75">
      <c r="B18" s="129"/>
      <c r="T18" s="124"/>
    </row>
    <row r="19" spans="2:25" ht="15.75">
      <c r="B19" s="295"/>
      <c r="C19" s="3"/>
      <c r="D19" s="5"/>
      <c r="E19" s="8"/>
      <c r="T19" s="124"/>
    </row>
    <row r="20" spans="2:25" ht="15.75">
      <c r="B20" s="3"/>
      <c r="C20" s="3"/>
      <c r="D20" s="5"/>
      <c r="E20" s="8"/>
      <c r="T20" s="124"/>
    </row>
    <row r="21" spans="2:25">
      <c r="B21" s="3"/>
      <c r="C21" s="3"/>
      <c r="D21" s="5"/>
      <c r="E21" s="8"/>
    </row>
    <row r="22" spans="2:25">
      <c r="B22" s="3"/>
      <c r="C22" s="3"/>
      <c r="D22" s="5"/>
      <c r="E22" s="8"/>
    </row>
    <row r="23" spans="2:25">
      <c r="B23" s="3"/>
      <c r="C23" s="3"/>
      <c r="D23" s="5"/>
      <c r="E23" s="8"/>
    </row>
    <row r="24" spans="2:25">
      <c r="B24" s="3"/>
      <c r="C24" s="3"/>
      <c r="D24" s="5"/>
      <c r="E24" s="8"/>
    </row>
    <row r="25" spans="2:25">
      <c r="B25" s="295"/>
      <c r="C25" s="3"/>
      <c r="D25" s="5"/>
      <c r="E25" s="55"/>
    </row>
    <row r="26" spans="2:25">
      <c r="B26" s="3"/>
      <c r="C26" s="3"/>
      <c r="D26" s="5"/>
      <c r="E26" s="55"/>
    </row>
    <row r="27" spans="2:25">
      <c r="B27" s="3"/>
      <c r="C27" s="3"/>
      <c r="D27" s="5"/>
      <c r="E27" s="55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E29" sqref="E29"/>
    </sheetView>
  </sheetViews>
  <sheetFormatPr defaultRowHeight="15"/>
  <cols>
    <col min="1" max="1" width="11.5703125" style="101" bestFit="1" customWidth="1"/>
    <col min="2" max="2" width="76.5703125" style="102" bestFit="1" customWidth="1"/>
    <col min="3" max="3" width="14.28515625" style="103" customWidth="1"/>
    <col min="4" max="4" width="10.425781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566" t="s">
        <v>1</v>
      </c>
      <c r="B1" s="704" t="s">
        <v>0</v>
      </c>
      <c r="C1" s="706" t="s">
        <v>144</v>
      </c>
      <c r="D1" s="706"/>
      <c r="E1" s="706"/>
      <c r="F1" s="707" t="s">
        <v>29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9"/>
    </row>
    <row r="2" spans="1:22" ht="16.5" thickBot="1">
      <c r="A2" s="567"/>
      <c r="B2" s="705"/>
      <c r="C2" s="99" t="s">
        <v>23</v>
      </c>
      <c r="D2" s="104" t="s">
        <v>9</v>
      </c>
      <c r="E2" s="107" t="s">
        <v>33</v>
      </c>
      <c r="F2" s="282">
        <v>61</v>
      </c>
      <c r="G2" s="282">
        <v>62</v>
      </c>
      <c r="H2" s="282">
        <v>63</v>
      </c>
      <c r="I2" s="283">
        <v>64</v>
      </c>
      <c r="J2" s="284" t="s">
        <v>471</v>
      </c>
      <c r="K2" s="284" t="s">
        <v>472</v>
      </c>
      <c r="L2" s="284" t="s">
        <v>473</v>
      </c>
      <c r="M2" s="285">
        <v>65</v>
      </c>
      <c r="N2" s="286" t="s">
        <v>474</v>
      </c>
      <c r="O2" s="286" t="s">
        <v>475</v>
      </c>
      <c r="P2" s="286" t="s">
        <v>476</v>
      </c>
      <c r="Q2" s="286" t="s">
        <v>477</v>
      </c>
      <c r="R2" s="286" t="s">
        <v>478</v>
      </c>
      <c r="S2" s="282">
        <v>67</v>
      </c>
      <c r="T2" s="173"/>
      <c r="U2" s="173"/>
      <c r="V2" s="281"/>
    </row>
    <row r="3" spans="1:22" s="134" customFormat="1">
      <c r="A3" s="399">
        <f>'1-συμβολαια'!A3</f>
        <v>1262</v>
      </c>
      <c r="B3" s="323" t="str">
        <f>'1-συμβολαια'!C3</f>
        <v>γονική ΨΙΛΗΣ ΚΥΡΙΟΤΗΤΑΣ του 1'</v>
      </c>
      <c r="C3" s="300"/>
      <c r="D3" s="324"/>
      <c r="E3" s="324"/>
      <c r="F3" s="301"/>
      <c r="G3" s="301"/>
      <c r="H3" s="325"/>
      <c r="I3" s="326"/>
      <c r="J3" s="326"/>
      <c r="K3" s="326"/>
      <c r="L3" s="326"/>
      <c r="M3" s="326"/>
      <c r="N3" s="301"/>
      <c r="O3" s="301"/>
      <c r="P3" s="301"/>
      <c r="Q3" s="301"/>
      <c r="R3" s="301"/>
      <c r="S3" s="301"/>
      <c r="T3" s="301"/>
      <c r="U3" s="301"/>
      <c r="V3" s="301"/>
    </row>
    <row r="4" spans="1:22" s="134" customFormat="1">
      <c r="A4" s="399">
        <f>'1-συμβολαια'!A4</f>
        <v>0</v>
      </c>
      <c r="B4" s="323" t="str">
        <f>'1-συμβολαια'!C4</f>
        <v>σύσταση καθέτου</v>
      </c>
      <c r="C4" s="300">
        <f>'1-συμβολαια'!L4</f>
        <v>25700</v>
      </c>
      <c r="D4" s="324">
        <f>'1-συμβολαια'!N4</f>
        <v>0</v>
      </c>
      <c r="E4" s="324">
        <f t="shared" ref="E4:E9" si="0">C4-D4</f>
        <v>25700</v>
      </c>
      <c r="F4" s="301">
        <v>61</v>
      </c>
      <c r="G4" s="301">
        <v>62</v>
      </c>
      <c r="H4" s="325"/>
      <c r="I4" s="326"/>
      <c r="J4" s="326"/>
      <c r="K4" s="326"/>
      <c r="L4" s="326">
        <v>1</v>
      </c>
      <c r="M4" s="326"/>
      <c r="N4" s="301"/>
      <c r="O4" s="301"/>
      <c r="P4" s="301"/>
      <c r="Q4" s="301"/>
      <c r="R4" s="301"/>
      <c r="S4" s="301"/>
      <c r="T4" s="301"/>
      <c r="U4" s="301"/>
      <c r="V4" s="301"/>
    </row>
    <row r="5" spans="1:22" s="134" customFormat="1">
      <c r="A5" s="399">
        <f>'1-συμβολαια'!A5</f>
        <v>0</v>
      </c>
      <c r="B5" s="323" t="str">
        <f>'1-συμβολαια'!C5</f>
        <v>χρησικτησία αγροτεμαχίου [νυν οικόπεδο] = 1970 ΑΝΑΔΑΣΜΟΣ</v>
      </c>
      <c r="C5" s="300">
        <f>'1-συμβολαια'!L5</f>
        <v>109925.9898</v>
      </c>
      <c r="D5" s="324">
        <f>'1-συμβολαια'!N5</f>
        <v>0</v>
      </c>
      <c r="E5" s="324">
        <f t="shared" si="0"/>
        <v>109925.9898</v>
      </c>
      <c r="F5" s="301">
        <v>61</v>
      </c>
      <c r="G5" s="301">
        <v>62</v>
      </c>
      <c r="H5" s="325"/>
      <c r="I5" s="326"/>
      <c r="J5" s="326"/>
      <c r="K5" s="326"/>
      <c r="L5" s="326"/>
      <c r="M5" s="326"/>
      <c r="N5" s="301"/>
      <c r="O5" s="301"/>
      <c r="P5" s="301"/>
      <c r="Q5" s="301"/>
      <c r="R5" s="301"/>
      <c r="S5" s="301">
        <v>1</v>
      </c>
      <c r="T5" s="301"/>
      <c r="U5" s="301"/>
      <c r="V5" s="301"/>
    </row>
    <row r="6" spans="1:22" s="134" customFormat="1">
      <c r="A6" s="399">
        <f>'1-συμβολαια'!A6</f>
        <v>0</v>
      </c>
      <c r="B6" s="323" t="str">
        <f>'1-συμβολαια'!C6</f>
        <v xml:space="preserve">διανομή [1ος = οικόπεδο 169,44μ2 &amp; οικία 92μ2] , [2η = οικόπεδο  67,35μ2 &amp; οικία 58μ2] </v>
      </c>
      <c r="C6" s="300">
        <f>'1-συμβολαια'!L6</f>
        <v>294559.32540000003</v>
      </c>
      <c r="D6" s="324">
        <f>'1-συμβολαια'!N6</f>
        <v>0</v>
      </c>
      <c r="E6" s="324">
        <f t="shared" ref="E6:E7" si="1">C6-D6</f>
        <v>294559.32540000003</v>
      </c>
      <c r="F6" s="301">
        <v>61</v>
      </c>
      <c r="G6" s="301">
        <v>62</v>
      </c>
      <c r="H6" s="325"/>
      <c r="I6" s="326"/>
      <c r="J6" s="326"/>
      <c r="K6" s="326"/>
      <c r="L6" s="326"/>
      <c r="M6" s="326">
        <v>1</v>
      </c>
      <c r="N6" s="301"/>
      <c r="O6" s="301"/>
      <c r="P6" s="301"/>
      <c r="Q6" s="301"/>
      <c r="R6" s="301"/>
      <c r="S6" s="301"/>
      <c r="T6" s="301"/>
      <c r="U6" s="301"/>
      <c r="V6" s="301"/>
    </row>
    <row r="7" spans="1:22" s="134" customFormat="1" ht="15.75" thickBot="1">
      <c r="A7" s="495">
        <f>'1-συμβολαια'!A7</f>
        <v>0</v>
      </c>
      <c r="B7" s="496" t="str">
        <f>'1-συμβολαια'!C7</f>
        <v>εξισορρόπηση διαφοράς διανεμομένων μεριδίων</v>
      </c>
      <c r="C7" s="456">
        <f>'1-συμβολαια'!L7</f>
        <v>15859.3254</v>
      </c>
      <c r="D7" s="456">
        <f>'1-συμβολαια'!N7</f>
        <v>0</v>
      </c>
      <c r="E7" s="456">
        <f t="shared" si="1"/>
        <v>15859.3254</v>
      </c>
      <c r="F7" s="497">
        <v>61</v>
      </c>
      <c r="G7" s="497">
        <v>62</v>
      </c>
      <c r="H7" s="498"/>
      <c r="I7" s="499"/>
      <c r="J7" s="499"/>
      <c r="K7" s="499"/>
      <c r="L7" s="499"/>
      <c r="M7" s="499">
        <v>1</v>
      </c>
      <c r="N7" s="497"/>
      <c r="O7" s="497"/>
      <c r="P7" s="497"/>
      <c r="Q7" s="497"/>
      <c r="R7" s="497"/>
      <c r="S7" s="497"/>
      <c r="T7" s="497"/>
      <c r="U7" s="497"/>
      <c r="V7" s="301"/>
    </row>
    <row r="8" spans="1:22" s="134" customFormat="1">
      <c r="A8" s="490">
        <f>'1-συμβολαια'!A8</f>
        <v>1263</v>
      </c>
      <c r="B8" s="491" t="str">
        <f>'1-συμβολαια'!C8</f>
        <v>γονική ΨΙΛΗΣ ΚΥΡΙΟΤΗΤΑΣ  του 2'</v>
      </c>
      <c r="C8" s="324"/>
      <c r="D8" s="324"/>
      <c r="E8" s="324"/>
      <c r="F8" s="492"/>
      <c r="G8" s="492"/>
      <c r="H8" s="493"/>
      <c r="I8" s="494"/>
      <c r="J8" s="494"/>
      <c r="K8" s="494"/>
      <c r="L8" s="494"/>
      <c r="M8" s="494"/>
      <c r="N8" s="492"/>
      <c r="O8" s="492"/>
      <c r="P8" s="492"/>
      <c r="Q8" s="492"/>
      <c r="R8" s="492"/>
      <c r="S8" s="492"/>
      <c r="T8" s="492"/>
      <c r="U8" s="492"/>
      <c r="V8" s="301"/>
    </row>
    <row r="9" spans="1:22" s="134" customFormat="1">
      <c r="A9" s="489">
        <f>'1-συμβολαια'!A9</f>
        <v>0</v>
      </c>
      <c r="B9" s="323" t="str">
        <f>'1-συμβολαια'!C9</f>
        <v>χρησικτησία αγροτεμαχίου [νυν οικόπεδο] = 1970 ΑΝΑΔΑΣΜΟΣ</v>
      </c>
      <c r="C9" s="300">
        <f>'1-συμβολαια'!L9</f>
        <v>30592.664400000001</v>
      </c>
      <c r="D9" s="324">
        <f>'1-συμβολαια'!N9</f>
        <v>0</v>
      </c>
      <c r="E9" s="324">
        <f t="shared" si="0"/>
        <v>30592.664400000001</v>
      </c>
      <c r="F9" s="301">
        <v>61</v>
      </c>
      <c r="G9" s="301">
        <v>62</v>
      </c>
      <c r="H9" s="325"/>
      <c r="I9" s="326"/>
      <c r="J9" s="326"/>
      <c r="K9" s="326"/>
      <c r="L9" s="326"/>
      <c r="M9" s="326"/>
      <c r="N9" s="301"/>
      <c r="O9" s="301"/>
      <c r="P9" s="301"/>
      <c r="Q9" s="301"/>
      <c r="R9" s="301"/>
      <c r="S9" s="301">
        <v>1</v>
      </c>
      <c r="T9" s="301"/>
      <c r="U9" s="301"/>
      <c r="V9" s="301"/>
    </row>
    <row r="10" spans="1:22" ht="15.75">
      <c r="A10" s="584" t="s">
        <v>47</v>
      </c>
      <c r="B10" s="585"/>
      <c r="C10" s="105">
        <f>SUM(C3:C9)</f>
        <v>476637.30499999999</v>
      </c>
      <c r="D10" s="105">
        <f>SUM(D3:D9)</f>
        <v>0</v>
      </c>
      <c r="E10" s="105">
        <f>SUM(E3:E9)</f>
        <v>476637.30499999999</v>
      </c>
      <c r="I10" s="66">
        <f t="shared" ref="I10:T10" si="2">SUM(I3:I9)</f>
        <v>0</v>
      </c>
      <c r="J10" s="66">
        <f t="shared" si="2"/>
        <v>0</v>
      </c>
      <c r="K10" s="66">
        <f t="shared" si="2"/>
        <v>0</v>
      </c>
      <c r="L10" s="66">
        <f t="shared" si="2"/>
        <v>1</v>
      </c>
      <c r="M10" s="66">
        <f t="shared" si="2"/>
        <v>2</v>
      </c>
      <c r="N10" s="66">
        <f t="shared" si="2"/>
        <v>0</v>
      </c>
      <c r="O10" s="66">
        <f t="shared" si="2"/>
        <v>0</v>
      </c>
      <c r="P10" s="66">
        <f t="shared" si="2"/>
        <v>0</v>
      </c>
      <c r="Q10" s="66">
        <f t="shared" si="2"/>
        <v>0</v>
      </c>
      <c r="R10" s="66">
        <f t="shared" si="2"/>
        <v>0</v>
      </c>
      <c r="S10" s="66">
        <f t="shared" si="2"/>
        <v>2</v>
      </c>
      <c r="T10" s="66">
        <f t="shared" si="2"/>
        <v>0</v>
      </c>
    </row>
    <row r="11" spans="1:22"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</row>
    <row r="12" spans="1:22" ht="15.75">
      <c r="F12" s="155" t="s">
        <v>242</v>
      </c>
      <c r="G12" s="122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8"/>
    </row>
    <row r="13" spans="1:22" ht="15.75">
      <c r="F13" s="289"/>
      <c r="G13" s="137" t="s">
        <v>243</v>
      </c>
      <c r="H13" s="287"/>
      <c r="I13" s="287"/>
      <c r="J13" s="287"/>
      <c r="K13" s="287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8"/>
    </row>
    <row r="14" spans="1:22" ht="15.75">
      <c r="F14" s="288"/>
      <c r="G14" s="288"/>
      <c r="H14" s="155" t="s">
        <v>244</v>
      </c>
      <c r="I14" s="122"/>
      <c r="J14" s="122"/>
      <c r="K14" s="122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8"/>
    </row>
    <row r="15" spans="1:22" ht="15.75">
      <c r="F15" s="288"/>
      <c r="G15" s="289"/>
      <c r="H15" s="288"/>
      <c r="I15" s="137" t="s">
        <v>264</v>
      </c>
      <c r="J15" s="137"/>
      <c r="K15" s="137"/>
      <c r="L15" s="290"/>
      <c r="M15" s="290"/>
      <c r="N15" s="290"/>
      <c r="O15" s="290"/>
      <c r="P15" s="290"/>
      <c r="Q15" s="290"/>
      <c r="R15" s="290"/>
      <c r="S15" s="290"/>
      <c r="T15" s="290"/>
      <c r="U15" s="287"/>
      <c r="V15" s="288"/>
    </row>
    <row r="16" spans="1:22" ht="15.75">
      <c r="F16" s="288"/>
      <c r="G16" s="289"/>
      <c r="H16" s="288"/>
      <c r="I16" s="137"/>
      <c r="J16" s="155" t="s">
        <v>479</v>
      </c>
      <c r="K16" s="137"/>
      <c r="L16" s="290"/>
      <c r="M16" s="290"/>
      <c r="N16" s="290"/>
      <c r="O16" s="290"/>
      <c r="P16" s="290"/>
      <c r="Q16" s="290"/>
      <c r="R16" s="290"/>
      <c r="S16" s="290"/>
      <c r="T16" s="290"/>
      <c r="U16" s="287"/>
      <c r="V16" s="288"/>
    </row>
    <row r="17" spans="2:22" ht="15.75">
      <c r="F17" s="288"/>
      <c r="G17" s="289"/>
      <c r="H17" s="288"/>
      <c r="I17" s="137"/>
      <c r="J17" s="137"/>
      <c r="K17" s="137" t="s">
        <v>480</v>
      </c>
      <c r="L17" s="290"/>
      <c r="M17" s="290"/>
      <c r="N17" s="290"/>
      <c r="O17" s="290"/>
      <c r="P17" s="290"/>
      <c r="Q17" s="290"/>
      <c r="R17" s="290"/>
      <c r="S17" s="290"/>
      <c r="T17" s="290"/>
      <c r="U17" s="287"/>
      <c r="V17" s="288"/>
    </row>
    <row r="18" spans="2:22" ht="15.75">
      <c r="F18" s="288"/>
      <c r="G18" s="288"/>
      <c r="H18" s="287"/>
      <c r="I18" s="290"/>
      <c r="J18" s="290"/>
      <c r="K18" s="290"/>
      <c r="L18" s="155" t="s">
        <v>481</v>
      </c>
      <c r="M18" s="290"/>
      <c r="N18" s="290"/>
      <c r="O18" s="290"/>
      <c r="P18" s="290"/>
      <c r="Q18" s="290"/>
      <c r="R18" s="290"/>
      <c r="S18" s="290"/>
      <c r="T18" s="290"/>
      <c r="U18" s="287"/>
      <c r="V18" s="288"/>
    </row>
    <row r="19" spans="2:22" ht="15.75">
      <c r="B19" s="128"/>
      <c r="C19" s="103">
        <f>SUM(C11:C12)</f>
        <v>0</v>
      </c>
      <c r="F19" s="287"/>
      <c r="G19" s="287"/>
      <c r="H19" s="287"/>
      <c r="I19" s="290"/>
      <c r="J19" s="290"/>
      <c r="K19" s="290"/>
      <c r="L19" s="290"/>
      <c r="M19" s="137" t="s">
        <v>265</v>
      </c>
      <c r="N19" s="290"/>
      <c r="O19" s="290"/>
      <c r="P19" s="290"/>
      <c r="Q19" s="290"/>
      <c r="R19" s="290"/>
      <c r="S19" s="290"/>
      <c r="T19" s="290"/>
      <c r="U19" s="287"/>
      <c r="V19" s="288"/>
    </row>
    <row r="20" spans="2:22" ht="15.75">
      <c r="B20" s="129"/>
      <c r="F20" s="288"/>
      <c r="G20" s="288"/>
      <c r="H20" s="287"/>
      <c r="I20" s="290"/>
      <c r="J20" s="290"/>
      <c r="K20" s="290"/>
      <c r="L20" s="290"/>
      <c r="M20" s="290"/>
      <c r="N20" s="155" t="s">
        <v>482</v>
      </c>
      <c r="O20" s="290"/>
      <c r="P20" s="290"/>
      <c r="Q20" s="290"/>
      <c r="R20" s="290"/>
      <c r="S20" s="290"/>
      <c r="T20" s="290"/>
      <c r="U20" s="287"/>
      <c r="V20" s="288"/>
    </row>
    <row r="21" spans="2:22" ht="15.75">
      <c r="F21" s="288"/>
      <c r="G21" s="288"/>
      <c r="H21" s="287"/>
      <c r="I21" s="290"/>
      <c r="J21" s="290"/>
      <c r="K21" s="290"/>
      <c r="L21" s="290"/>
      <c r="M21" s="290"/>
      <c r="N21" s="290"/>
      <c r="O21" s="137" t="s">
        <v>483</v>
      </c>
      <c r="P21" s="290"/>
      <c r="Q21" s="290"/>
      <c r="R21" s="290"/>
      <c r="S21" s="290"/>
      <c r="T21" s="290"/>
      <c r="U21" s="287"/>
      <c r="V21" s="288"/>
    </row>
    <row r="22" spans="2:22" ht="15.75">
      <c r="F22" s="288"/>
      <c r="G22" s="288"/>
      <c r="H22" s="287"/>
      <c r="I22" s="290"/>
      <c r="J22" s="290"/>
      <c r="K22" s="290"/>
      <c r="L22" s="290"/>
      <c r="M22" s="290"/>
      <c r="N22" s="290"/>
      <c r="O22" s="290"/>
      <c r="P22" s="155" t="s">
        <v>266</v>
      </c>
      <c r="Q22" s="290"/>
      <c r="R22" s="290"/>
      <c r="S22" s="290"/>
      <c r="T22" s="290"/>
      <c r="U22" s="287"/>
      <c r="V22" s="288"/>
    </row>
    <row r="23" spans="2:22" ht="15.75">
      <c r="F23" s="288"/>
      <c r="G23" s="288"/>
      <c r="H23" s="287"/>
      <c r="I23" s="290"/>
      <c r="J23" s="290"/>
      <c r="K23" s="290"/>
      <c r="L23" s="290"/>
      <c r="M23" s="290"/>
      <c r="N23" s="290"/>
      <c r="O23" s="290"/>
      <c r="P23" s="290"/>
      <c r="Q23" s="137" t="s">
        <v>267</v>
      </c>
      <c r="R23" s="137"/>
      <c r="S23" s="137"/>
      <c r="T23" s="290"/>
      <c r="U23" s="287"/>
      <c r="V23" s="288"/>
    </row>
    <row r="24" spans="2:22" ht="15.75">
      <c r="F24" s="288"/>
      <c r="G24" s="288"/>
      <c r="H24" s="287"/>
      <c r="I24" s="290"/>
      <c r="J24" s="290"/>
      <c r="K24" s="290"/>
      <c r="L24" s="290"/>
      <c r="M24" s="290"/>
      <c r="N24" s="290"/>
      <c r="O24" s="290"/>
      <c r="P24" s="290"/>
      <c r="Q24" s="290"/>
      <c r="R24" s="155" t="s">
        <v>268</v>
      </c>
      <c r="S24" s="290"/>
      <c r="T24" s="290"/>
      <c r="U24" s="287"/>
      <c r="V24" s="288"/>
    </row>
    <row r="25" spans="2:22" ht="15.75">
      <c r="F25" s="288"/>
      <c r="G25" s="288"/>
      <c r="H25" s="287"/>
      <c r="I25" s="290"/>
      <c r="J25" s="290"/>
      <c r="K25" s="290"/>
      <c r="L25" s="290"/>
      <c r="M25" s="290"/>
      <c r="N25" s="290"/>
      <c r="O25" s="290"/>
      <c r="P25" s="290"/>
      <c r="Q25" s="290"/>
      <c r="R25" s="290"/>
      <c r="S25" s="137" t="s">
        <v>269</v>
      </c>
      <c r="T25" s="290"/>
      <c r="U25" s="287"/>
      <c r="V25" s="288"/>
    </row>
    <row r="26" spans="2:22" ht="15.75">
      <c r="F26" s="288"/>
      <c r="G26" s="288"/>
      <c r="H26" s="287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155" t="s">
        <v>484</v>
      </c>
      <c r="U26" s="287"/>
      <c r="V26" s="288"/>
    </row>
    <row r="27" spans="2:22">
      <c r="F27" s="288"/>
      <c r="G27" s="288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8"/>
    </row>
    <row r="28" spans="2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2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2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2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2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8:21"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</row>
    <row r="36" spans="8:21"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</row>
    <row r="37" spans="8:21"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</row>
    <row r="38" spans="8:21"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</row>
    <row r="39" spans="8:21"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1"/>
  <sheetViews>
    <sheetView workbookViewId="0">
      <pane ySplit="2" topLeftCell="A3" activePane="bottomLeft" state="frozen"/>
      <selection pane="bottomLeft" activeCell="B15" sqref="B15:C24"/>
    </sheetView>
  </sheetViews>
  <sheetFormatPr defaultRowHeight="11.25"/>
  <cols>
    <col min="1" max="1" width="9" style="8" customWidth="1"/>
    <col min="2" max="2" width="64.7109375" style="140" customWidth="1"/>
    <col min="3" max="3" width="9.42578125" style="2" customWidth="1"/>
    <col min="4" max="4" width="7.140625" style="2" customWidth="1"/>
    <col min="5" max="6" width="7.85546875" style="79" customWidth="1"/>
    <col min="7" max="7" width="10.7109375" style="79" customWidth="1"/>
    <col min="8" max="8" width="9.5703125" style="79" customWidth="1"/>
    <col min="9" max="9" width="7.85546875" style="79" customWidth="1"/>
    <col min="10" max="10" width="7.42578125" style="79" customWidth="1"/>
    <col min="11" max="11" width="8.28515625" style="79" customWidth="1"/>
    <col min="12" max="12" width="8" style="79" customWidth="1"/>
    <col min="13" max="14" width="7.140625" style="79" customWidth="1"/>
    <col min="15" max="18" width="9" style="79" customWidth="1"/>
    <col min="19" max="19" width="8.28515625" style="79" customWidth="1"/>
    <col min="20" max="21" width="7.140625" style="79" customWidth="1"/>
    <col min="22" max="23" width="7.85546875" style="79" customWidth="1"/>
    <col min="24" max="27" width="7.140625" style="79" customWidth="1"/>
    <col min="28" max="28" width="8.7109375" style="79" customWidth="1"/>
    <col min="29" max="29" width="7.140625" style="79" customWidth="1"/>
    <col min="30" max="33" width="6.140625" style="79" customWidth="1"/>
    <col min="34" max="34" width="7.85546875" style="79" customWidth="1"/>
    <col min="35" max="35" width="16.28515625" style="79" customWidth="1"/>
    <col min="36" max="37" width="7.140625" style="79" customWidth="1"/>
    <col min="38" max="38" width="8.140625" style="79" customWidth="1"/>
    <col min="39" max="39" width="7.7109375" style="79" customWidth="1"/>
    <col min="40" max="40" width="7" style="79" customWidth="1"/>
    <col min="41" max="41" width="6.140625" style="79" customWidth="1"/>
    <col min="42" max="46" width="7.85546875" style="79" customWidth="1"/>
    <col min="47" max="48" width="6.140625" style="79" customWidth="1"/>
    <col min="49" max="49" width="8.28515625" style="79" customWidth="1"/>
    <col min="50" max="50" width="9" style="79" customWidth="1"/>
    <col min="51" max="51" width="6.140625" style="79" customWidth="1"/>
    <col min="52" max="52" width="9.28515625" style="79" customWidth="1"/>
    <col min="53" max="54" width="6.140625" style="79" customWidth="1"/>
    <col min="55" max="55" width="8" style="79" customWidth="1"/>
    <col min="56" max="57" width="6.140625" style="79" customWidth="1"/>
    <col min="58" max="58" width="7.42578125" style="79" customWidth="1"/>
    <col min="59" max="59" width="8.5703125" style="79" customWidth="1"/>
    <col min="60" max="66" width="6.140625" style="79" customWidth="1"/>
    <col min="67" max="67" width="7.7109375" style="79" customWidth="1"/>
    <col min="68" max="68" width="6.140625" style="79" customWidth="1"/>
    <col min="69" max="69" width="7" style="79" customWidth="1"/>
    <col min="70" max="70" width="5.5703125" style="79" customWidth="1"/>
    <col min="71" max="77" width="10.5703125" style="79" customWidth="1"/>
    <col min="78" max="79" width="12.42578125" style="81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38" t="s">
        <v>1</v>
      </c>
      <c r="B1" s="722" t="s">
        <v>0</v>
      </c>
      <c r="C1" s="725" t="s">
        <v>94</v>
      </c>
      <c r="D1" s="726"/>
      <c r="E1" s="713" t="s">
        <v>95</v>
      </c>
      <c r="F1" s="713"/>
      <c r="G1" s="713"/>
      <c r="H1" s="714" t="s">
        <v>173</v>
      </c>
      <c r="I1" s="714"/>
      <c r="J1" s="713" t="s">
        <v>177</v>
      </c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3"/>
      <c r="W1" s="713"/>
      <c r="X1" s="713"/>
      <c r="Y1" s="713"/>
      <c r="Z1" s="713"/>
      <c r="AA1" s="713"/>
      <c r="AB1" s="713"/>
      <c r="AC1" s="713"/>
      <c r="AD1" s="713"/>
      <c r="AE1" s="713"/>
      <c r="AF1" s="713"/>
      <c r="AG1" s="713"/>
      <c r="AH1" s="713"/>
      <c r="AI1" s="713"/>
      <c r="AJ1" s="724" t="s">
        <v>178</v>
      </c>
      <c r="AK1" s="724"/>
      <c r="AL1" s="724"/>
      <c r="AM1" s="724"/>
      <c r="AN1" s="724"/>
      <c r="AO1" s="724"/>
      <c r="AP1" s="724"/>
      <c r="AQ1" s="724"/>
      <c r="AR1" s="724"/>
      <c r="AS1" s="724"/>
      <c r="AT1" s="724"/>
      <c r="AU1" s="724"/>
      <c r="AV1" s="724"/>
      <c r="AW1" s="724"/>
      <c r="AX1" s="715" t="s">
        <v>194</v>
      </c>
      <c r="AY1" s="716"/>
      <c r="AZ1" s="716"/>
      <c r="BA1" s="716"/>
      <c r="BB1" s="716"/>
      <c r="BC1" s="717"/>
      <c r="BD1" s="718" t="s">
        <v>198</v>
      </c>
      <c r="BE1" s="719"/>
      <c r="BF1" s="719"/>
      <c r="BG1" s="720"/>
      <c r="BH1" s="721" t="s">
        <v>186</v>
      </c>
      <c r="BI1" s="721"/>
      <c r="BJ1" s="721"/>
      <c r="BK1" s="721"/>
      <c r="BL1" s="721"/>
      <c r="BM1" s="721"/>
      <c r="BN1" s="721"/>
      <c r="BO1" s="721"/>
      <c r="BP1" s="721"/>
      <c r="BQ1" s="721"/>
      <c r="BR1" s="721"/>
      <c r="BS1" s="721"/>
      <c r="BT1" s="727" t="s">
        <v>515</v>
      </c>
      <c r="BU1" s="728"/>
      <c r="BV1" s="728"/>
      <c r="BW1" s="728"/>
      <c r="BX1" s="728"/>
      <c r="BY1" s="729"/>
      <c r="BZ1" s="710" t="s">
        <v>291</v>
      </c>
      <c r="CA1" s="710"/>
      <c r="CB1" s="710"/>
    </row>
    <row r="2" spans="1:80" ht="23.25" thickBot="1">
      <c r="A2" s="539"/>
      <c r="B2" s="723"/>
      <c r="C2" s="163"/>
      <c r="D2" s="182" t="s">
        <v>92</v>
      </c>
      <c r="E2" s="143"/>
      <c r="F2" s="183" t="s">
        <v>92</v>
      </c>
      <c r="G2" s="142" t="s">
        <v>172</v>
      </c>
      <c r="H2" s="143"/>
      <c r="I2" s="205" t="s">
        <v>92</v>
      </c>
      <c r="J2" s="143" t="s">
        <v>245</v>
      </c>
      <c r="K2" s="143" t="s">
        <v>246</v>
      </c>
      <c r="L2" s="143" t="s">
        <v>247</v>
      </c>
      <c r="M2" s="143" t="s">
        <v>248</v>
      </c>
      <c r="N2" s="143" t="s">
        <v>249</v>
      </c>
      <c r="O2" s="143" t="s">
        <v>501</v>
      </c>
      <c r="P2" s="143" t="s">
        <v>567</v>
      </c>
      <c r="Q2" s="143" t="s">
        <v>568</v>
      </c>
      <c r="R2" s="143" t="s">
        <v>569</v>
      </c>
      <c r="S2" s="143" t="s">
        <v>250</v>
      </c>
      <c r="T2" s="143" t="s">
        <v>467</v>
      </c>
      <c r="U2" s="143" t="s">
        <v>468</v>
      </c>
      <c r="V2" s="143" t="s">
        <v>495</v>
      </c>
      <c r="W2" s="143" t="s">
        <v>573</v>
      </c>
      <c r="X2" s="143" t="s">
        <v>504</v>
      </c>
      <c r="Y2" s="143" t="s">
        <v>575</v>
      </c>
      <c r="Z2" s="143" t="s">
        <v>251</v>
      </c>
      <c r="AA2" s="143" t="s">
        <v>252</v>
      </c>
      <c r="AB2" s="143" t="s">
        <v>253</v>
      </c>
      <c r="AC2" s="143" t="s">
        <v>284</v>
      </c>
      <c r="AD2" s="143" t="s">
        <v>282</v>
      </c>
      <c r="AE2" s="143" t="s">
        <v>283</v>
      </c>
      <c r="AF2" s="143"/>
      <c r="AG2" s="143"/>
      <c r="AH2" s="143" t="s">
        <v>47</v>
      </c>
      <c r="AI2" s="141" t="s">
        <v>29</v>
      </c>
      <c r="AJ2" s="143" t="s">
        <v>179</v>
      </c>
      <c r="AK2" s="143" t="s">
        <v>180</v>
      </c>
      <c r="AL2" s="143" t="s">
        <v>181</v>
      </c>
      <c r="AM2" s="143" t="s">
        <v>183</v>
      </c>
      <c r="AN2" s="143" t="s">
        <v>184</v>
      </c>
      <c r="AO2" s="143" t="s">
        <v>185</v>
      </c>
      <c r="AP2" s="143" t="s">
        <v>270</v>
      </c>
      <c r="AQ2" s="143" t="s">
        <v>271</v>
      </c>
      <c r="AR2" s="143" t="s">
        <v>272</v>
      </c>
      <c r="AS2" s="143" t="s">
        <v>497</v>
      </c>
      <c r="AT2" s="143" t="s">
        <v>498</v>
      </c>
      <c r="AU2" s="143"/>
      <c r="AV2" s="143"/>
      <c r="AW2" s="146" t="s">
        <v>47</v>
      </c>
      <c r="AX2" s="143" t="s">
        <v>191</v>
      </c>
      <c r="AY2" s="143" t="s">
        <v>192</v>
      </c>
      <c r="AZ2" s="143" t="s">
        <v>195</v>
      </c>
      <c r="BA2" s="143" t="s">
        <v>193</v>
      </c>
      <c r="BB2" s="143" t="s">
        <v>197</v>
      </c>
      <c r="BC2" s="141" t="s">
        <v>47</v>
      </c>
      <c r="BD2" s="143" t="s">
        <v>202</v>
      </c>
      <c r="BE2" s="143" t="s">
        <v>203</v>
      </c>
      <c r="BF2" s="143" t="s">
        <v>204</v>
      </c>
      <c r="BG2" s="144" t="s">
        <v>47</v>
      </c>
      <c r="BH2" s="143" t="s">
        <v>213</v>
      </c>
      <c r="BI2" s="143" t="s">
        <v>214</v>
      </c>
      <c r="BJ2" s="143" t="s">
        <v>217</v>
      </c>
      <c r="BK2" s="143" t="s">
        <v>222</v>
      </c>
      <c r="BL2" s="143" t="s">
        <v>223</v>
      </c>
      <c r="BM2" s="143" t="s">
        <v>224</v>
      </c>
      <c r="BN2" s="143" t="s">
        <v>286</v>
      </c>
      <c r="BO2" s="143" t="s">
        <v>287</v>
      </c>
      <c r="BP2" s="143" t="s">
        <v>485</v>
      </c>
      <c r="BQ2" s="143" t="s">
        <v>486</v>
      </c>
      <c r="BR2" s="143"/>
      <c r="BS2" s="141" t="s">
        <v>47</v>
      </c>
      <c r="BT2" s="143"/>
      <c r="BU2" s="143"/>
      <c r="BV2" s="143"/>
      <c r="BW2" s="143"/>
      <c r="BX2" s="143"/>
      <c r="BY2" s="146" t="s">
        <v>516</v>
      </c>
      <c r="BZ2" s="402" t="s">
        <v>139</v>
      </c>
      <c r="CA2" s="403" t="s">
        <v>517</v>
      </c>
      <c r="CB2" s="180" t="s">
        <v>290</v>
      </c>
    </row>
    <row r="3" spans="1:80" s="5" customFormat="1">
      <c r="A3" s="404">
        <f>'1-συμβολαια'!A3</f>
        <v>1262</v>
      </c>
      <c r="B3" s="327" t="str">
        <f>'1-συμβολαια'!C3</f>
        <v>γονική ΨΙΛΗΣ ΚΥΡΙΟΤΗΤΑΣ του 1'</v>
      </c>
      <c r="C3" s="501">
        <f>'5-αντίγρ'!AN3</f>
        <v>11500</v>
      </c>
      <c r="D3" s="501">
        <f>'5-αντίγρ'!AM3</f>
        <v>1600</v>
      </c>
      <c r="E3" s="275">
        <f>'6-μεταγρ'!O3</f>
        <v>4000</v>
      </c>
      <c r="F3" s="275">
        <f>'6-μεταγρ'!M3</f>
        <v>800</v>
      </c>
      <c r="G3" s="276">
        <f>'6-μεταγρ'!P3</f>
        <v>0</v>
      </c>
      <c r="H3" s="275">
        <f>'7-προςΔΟΥ'!U3</f>
        <v>43505</v>
      </c>
      <c r="I3" s="275">
        <f>'7-προςΔΟΥ'!K3</f>
        <v>605</v>
      </c>
      <c r="J3" s="274"/>
      <c r="K3" s="274">
        <f>2000+2000+1100</f>
        <v>5100</v>
      </c>
      <c r="L3" s="274">
        <v>1100</v>
      </c>
      <c r="M3" s="274"/>
      <c r="N3" s="274"/>
      <c r="O3" s="274">
        <v>1100</v>
      </c>
      <c r="P3" s="274">
        <v>1100</v>
      </c>
      <c r="Q3" s="274"/>
      <c r="R3" s="274">
        <v>1100</v>
      </c>
      <c r="S3" s="274">
        <v>5100</v>
      </c>
      <c r="T3" s="274">
        <v>1100</v>
      </c>
      <c r="U3" s="274"/>
      <c r="V3" s="274">
        <v>1100</v>
      </c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>
        <f t="shared" ref="AH3:AH9" si="0">SUM(J3:AG3)</f>
        <v>16800</v>
      </c>
      <c r="AI3" s="274"/>
      <c r="AJ3" s="274">
        <f>2*1100</f>
        <v>2200</v>
      </c>
      <c r="AK3" s="274"/>
      <c r="AL3" s="274">
        <f>2*1100</f>
        <v>2200</v>
      </c>
      <c r="AM3" s="274"/>
      <c r="AN3" s="274"/>
      <c r="AO3" s="274"/>
      <c r="AP3" s="274"/>
      <c r="AQ3" s="274">
        <v>1100</v>
      </c>
      <c r="AR3" s="274">
        <v>1100</v>
      </c>
      <c r="AS3" s="274"/>
      <c r="AT3" s="274"/>
      <c r="AU3" s="274"/>
      <c r="AV3" s="274"/>
      <c r="AW3" s="274">
        <f t="shared" ref="AW3:AW9" si="1">SUM(AJ3:AV3)</f>
        <v>6600</v>
      </c>
      <c r="AX3" s="274">
        <f>2*1100+2000</f>
        <v>4200</v>
      </c>
      <c r="AY3" s="274"/>
      <c r="AZ3" s="274">
        <f>2*1100+2000</f>
        <v>4200</v>
      </c>
      <c r="BA3" s="274"/>
      <c r="BB3" s="274"/>
      <c r="BC3" s="274">
        <f t="shared" ref="BC3:BC9" si="2">SUM(AX3:BB3)</f>
        <v>8400</v>
      </c>
      <c r="BD3" s="274"/>
      <c r="BE3" s="274"/>
      <c r="BF3" s="274"/>
      <c r="BG3" s="274">
        <f t="shared" ref="BG3:BG9" si="3">SUM(BD3:BF3)</f>
        <v>0</v>
      </c>
      <c r="BH3" s="274"/>
      <c r="BI3" s="274"/>
      <c r="BJ3" s="274"/>
      <c r="BK3" s="274"/>
      <c r="BL3" s="274"/>
      <c r="BM3" s="274"/>
      <c r="BN3" s="274"/>
      <c r="BO3" s="274">
        <v>400</v>
      </c>
      <c r="BP3" s="274">
        <v>100</v>
      </c>
      <c r="BQ3" s="274">
        <v>100</v>
      </c>
      <c r="BR3" s="271"/>
      <c r="BS3" s="277">
        <f t="shared" ref="BS3:BS9" si="4">SUM(BH3:BR3)</f>
        <v>600</v>
      </c>
      <c r="BT3" s="349"/>
      <c r="BU3" s="349"/>
      <c r="BV3" s="349"/>
      <c r="BW3" s="349"/>
      <c r="BX3" s="349"/>
      <c r="BY3" s="349">
        <f t="shared" ref="BY3:BY9" si="5">SUM(BT3:BX3)</f>
        <v>0</v>
      </c>
      <c r="BZ3" s="276">
        <f t="shared" ref="BZ3:BZ9" si="6">C3+E3+G3+H3+AH3-AB3-AD3+AW3+BC3+BG3+BS3-BO3+BY3-BX3</f>
        <v>91005</v>
      </c>
      <c r="CA3" s="276">
        <f t="shared" ref="CA3:CA9" si="7">D3+F3+I3+AB3+AD3+BO3+BX3</f>
        <v>3405</v>
      </c>
      <c r="CB3" s="318"/>
    </row>
    <row r="4" spans="1:80" s="5" customFormat="1">
      <c r="A4" s="404">
        <f>'1-συμβολαια'!A4</f>
        <v>0</v>
      </c>
      <c r="B4" s="327" t="str">
        <f>'1-συμβολαια'!C4</f>
        <v>σύσταση καθέτου</v>
      </c>
      <c r="C4" s="501">
        <f>'5-αντίγρ'!AN4</f>
        <v>0</v>
      </c>
      <c r="D4" s="501">
        <f>'5-αντίγρ'!AM4</f>
        <v>0</v>
      </c>
      <c r="E4" s="275">
        <f>'6-μεταγρ'!O4</f>
        <v>0</v>
      </c>
      <c r="F4" s="275">
        <f>'6-μεταγρ'!M4</f>
        <v>800</v>
      </c>
      <c r="G4" s="276">
        <f>'6-μεταγρ'!P4</f>
        <v>0</v>
      </c>
      <c r="H4" s="275">
        <f>'7-προςΔΟΥ'!U4</f>
        <v>56505</v>
      </c>
      <c r="I4" s="275">
        <f>'7-προςΔΟΥ'!K4</f>
        <v>605</v>
      </c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>
        <f t="shared" si="0"/>
        <v>0</v>
      </c>
      <c r="AI4" s="274"/>
      <c r="AJ4" s="274"/>
      <c r="AK4" s="274"/>
      <c r="AL4" s="274"/>
      <c r="AM4" s="274"/>
      <c r="AN4" s="274"/>
      <c r="AO4" s="274"/>
      <c r="AP4" s="274"/>
      <c r="AQ4" s="274"/>
      <c r="AR4" s="274"/>
      <c r="AS4" s="274"/>
      <c r="AT4" s="274"/>
      <c r="AU4" s="274"/>
      <c r="AV4" s="274"/>
      <c r="AW4" s="274">
        <f t="shared" si="1"/>
        <v>0</v>
      </c>
      <c r="AX4" s="274"/>
      <c r="AY4" s="274"/>
      <c r="AZ4" s="274"/>
      <c r="BA4" s="274"/>
      <c r="BB4" s="274"/>
      <c r="BC4" s="274">
        <f t="shared" si="2"/>
        <v>0</v>
      </c>
      <c r="BD4" s="274"/>
      <c r="BE4" s="274"/>
      <c r="BF4" s="274"/>
      <c r="BG4" s="274">
        <f t="shared" si="3"/>
        <v>0</v>
      </c>
      <c r="BH4" s="274"/>
      <c r="BI4" s="274"/>
      <c r="BJ4" s="274"/>
      <c r="BK4" s="274"/>
      <c r="BL4" s="274"/>
      <c r="BM4" s="274"/>
      <c r="BN4" s="274"/>
      <c r="BO4" s="274"/>
      <c r="BP4" s="274"/>
      <c r="BQ4" s="274"/>
      <c r="BR4" s="271"/>
      <c r="BS4" s="277">
        <f t="shared" si="4"/>
        <v>0</v>
      </c>
      <c r="BT4" s="349"/>
      <c r="BU4" s="349"/>
      <c r="BV4" s="349"/>
      <c r="BW4" s="349"/>
      <c r="BX4" s="349"/>
      <c r="BY4" s="349">
        <f t="shared" si="5"/>
        <v>0</v>
      </c>
      <c r="BZ4" s="276">
        <f t="shared" si="6"/>
        <v>56505</v>
      </c>
      <c r="CA4" s="276">
        <f t="shared" si="7"/>
        <v>1405</v>
      </c>
      <c r="CB4" s="318"/>
    </row>
    <row r="5" spans="1:80" s="5" customFormat="1">
      <c r="A5" s="404">
        <f>'1-συμβολαια'!A5</f>
        <v>0</v>
      </c>
      <c r="B5" s="327" t="str">
        <f>'1-συμβολαια'!C5</f>
        <v>χρησικτησία αγροτεμαχίου [νυν οικόπεδο] = 1970 ΑΝΑΔΑΣΜΟΣ</v>
      </c>
      <c r="C5" s="501">
        <f>'5-αντίγρ'!AN5</f>
        <v>0</v>
      </c>
      <c r="D5" s="501">
        <f>'5-αντίγρ'!AM5</f>
        <v>0</v>
      </c>
      <c r="E5" s="275">
        <f>'6-μεταγρ'!O5</f>
        <v>0</v>
      </c>
      <c r="F5" s="275">
        <f>'6-μεταγρ'!M5</f>
        <v>0</v>
      </c>
      <c r="G5" s="276">
        <f>'6-μεταγρ'!P5</f>
        <v>0</v>
      </c>
      <c r="H5" s="275">
        <f>'7-προςΔΟΥ'!U5</f>
        <v>39505</v>
      </c>
      <c r="I5" s="275">
        <f>'7-προςΔΟΥ'!K5</f>
        <v>605</v>
      </c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>
        <f t="shared" si="0"/>
        <v>0</v>
      </c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>
        <f t="shared" si="1"/>
        <v>0</v>
      </c>
      <c r="AX5" s="274"/>
      <c r="AY5" s="274"/>
      <c r="AZ5" s="274"/>
      <c r="BA5" s="274"/>
      <c r="BB5" s="274"/>
      <c r="BC5" s="274">
        <f t="shared" si="2"/>
        <v>0</v>
      </c>
      <c r="BD5" s="274"/>
      <c r="BE5" s="274"/>
      <c r="BF5" s="274"/>
      <c r="BG5" s="274">
        <f t="shared" si="3"/>
        <v>0</v>
      </c>
      <c r="BH5" s="274"/>
      <c r="BI5" s="274"/>
      <c r="BJ5" s="274"/>
      <c r="BK5" s="274"/>
      <c r="BL5" s="274"/>
      <c r="BM5" s="274"/>
      <c r="BN5" s="274"/>
      <c r="BO5" s="274"/>
      <c r="BP5" s="274"/>
      <c r="BQ5" s="274"/>
      <c r="BR5" s="271"/>
      <c r="BS5" s="277">
        <f t="shared" si="4"/>
        <v>0</v>
      </c>
      <c r="BT5" s="349"/>
      <c r="BU5" s="349"/>
      <c r="BV5" s="349"/>
      <c r="BW5" s="349"/>
      <c r="BX5" s="349"/>
      <c r="BY5" s="349">
        <f t="shared" si="5"/>
        <v>0</v>
      </c>
      <c r="BZ5" s="276">
        <f t="shared" si="6"/>
        <v>39505</v>
      </c>
      <c r="CA5" s="276">
        <f t="shared" si="7"/>
        <v>605</v>
      </c>
      <c r="CB5" s="318"/>
    </row>
    <row r="6" spans="1:80" s="5" customFormat="1">
      <c r="A6" s="404">
        <f>'1-συμβολαια'!A6</f>
        <v>0</v>
      </c>
      <c r="B6" s="327" t="str">
        <f>'1-συμβολαια'!C6</f>
        <v xml:space="preserve">διανομή [1ος = οικόπεδο 169,44μ2 &amp; οικία 92μ2] , [2η = οικόπεδο  67,35μ2 &amp; οικία 58μ2] </v>
      </c>
      <c r="C6" s="501">
        <f>'5-αντίγρ'!AN6</f>
        <v>0</v>
      </c>
      <c r="D6" s="501">
        <f>'5-αντίγρ'!AM6</f>
        <v>0</v>
      </c>
      <c r="E6" s="275">
        <f>'6-μεταγρ'!O6</f>
        <v>0</v>
      </c>
      <c r="F6" s="275">
        <f>'6-μεταγρ'!M6</f>
        <v>800</v>
      </c>
      <c r="G6" s="276">
        <f>'6-μεταγρ'!P6</f>
        <v>0</v>
      </c>
      <c r="H6" s="275">
        <f>'7-προςΔΟΥ'!U6</f>
        <v>56505</v>
      </c>
      <c r="I6" s="275">
        <f>'7-προςΔΟΥ'!K6</f>
        <v>605</v>
      </c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>
        <f t="shared" ref="AH6:AH7" si="8">SUM(J6:AG6)</f>
        <v>0</v>
      </c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4"/>
      <c r="AW6" s="274">
        <f t="shared" ref="AW6:AW7" si="9">SUM(AJ6:AV6)</f>
        <v>0</v>
      </c>
      <c r="AX6" s="274"/>
      <c r="AY6" s="274"/>
      <c r="AZ6" s="274"/>
      <c r="BA6" s="274"/>
      <c r="BB6" s="274"/>
      <c r="BC6" s="274">
        <f t="shared" ref="BC6:BC7" si="10">SUM(AX6:BB6)</f>
        <v>0</v>
      </c>
      <c r="BD6" s="274"/>
      <c r="BE6" s="274"/>
      <c r="BF6" s="274"/>
      <c r="BG6" s="274">
        <f t="shared" ref="BG6:BG7" si="11">SUM(BD6:BF6)</f>
        <v>0</v>
      </c>
      <c r="BH6" s="274"/>
      <c r="BI6" s="274"/>
      <c r="BJ6" s="274"/>
      <c r="BK6" s="274"/>
      <c r="BL6" s="274"/>
      <c r="BM6" s="274"/>
      <c r="BN6" s="274"/>
      <c r="BO6" s="274"/>
      <c r="BP6" s="274"/>
      <c r="BQ6" s="274"/>
      <c r="BR6" s="271"/>
      <c r="BS6" s="277">
        <f t="shared" ref="BS6:BS7" si="12">SUM(BH6:BR6)</f>
        <v>0</v>
      </c>
      <c r="BT6" s="349"/>
      <c r="BU6" s="349"/>
      <c r="BV6" s="349"/>
      <c r="BW6" s="349"/>
      <c r="BX6" s="349"/>
      <c r="BY6" s="349">
        <f t="shared" ref="BY6:BY7" si="13">SUM(BT6:BX6)</f>
        <v>0</v>
      </c>
      <c r="BZ6" s="276">
        <f t="shared" ref="BZ6:BZ7" si="14">C6+E6+G6+H6+AH6-AB6-AD6+AW6+BC6+BG6+BS6-BO6+BY6-BX6</f>
        <v>56505</v>
      </c>
      <c r="CA6" s="276">
        <f t="shared" ref="CA6:CA7" si="15">D6+F6+I6+AB6+AD6+BO6+BX6</f>
        <v>1405</v>
      </c>
      <c r="CB6" s="318"/>
    </row>
    <row r="7" spans="1:80" s="5" customFormat="1" ht="12" thickBot="1">
      <c r="A7" s="504">
        <f>'1-συμβολαια'!A7</f>
        <v>0</v>
      </c>
      <c r="B7" s="505" t="str">
        <f>'1-συμβολαια'!C7</f>
        <v>εξισορρόπηση διαφοράς διανεμομένων μεριδίων</v>
      </c>
      <c r="C7" s="506">
        <f>'5-αντίγρ'!AN7</f>
        <v>0</v>
      </c>
      <c r="D7" s="506">
        <f>'5-αντίγρ'!AM7</f>
        <v>0</v>
      </c>
      <c r="E7" s="507">
        <f>'6-μεταγρ'!O7</f>
        <v>0</v>
      </c>
      <c r="F7" s="507">
        <f>'6-μεταγρ'!M7</f>
        <v>0</v>
      </c>
      <c r="G7" s="508">
        <f>'6-μεταγρ'!P7</f>
        <v>0</v>
      </c>
      <c r="H7" s="507">
        <f>'7-προςΔΟΥ'!U7</f>
        <v>0</v>
      </c>
      <c r="I7" s="507">
        <f>'7-προςΔΟΥ'!K7</f>
        <v>0</v>
      </c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8"/>
      <c r="V7" s="508"/>
      <c r="W7" s="508"/>
      <c r="X7" s="508"/>
      <c r="Y7" s="508"/>
      <c r="Z7" s="508"/>
      <c r="AA7" s="508"/>
      <c r="AB7" s="508"/>
      <c r="AC7" s="508"/>
      <c r="AD7" s="508"/>
      <c r="AE7" s="508"/>
      <c r="AF7" s="508"/>
      <c r="AG7" s="508"/>
      <c r="AH7" s="508">
        <f t="shared" si="8"/>
        <v>0</v>
      </c>
      <c r="AI7" s="508"/>
      <c r="AJ7" s="508"/>
      <c r="AK7" s="508"/>
      <c r="AL7" s="508"/>
      <c r="AM7" s="508"/>
      <c r="AN7" s="508"/>
      <c r="AO7" s="508"/>
      <c r="AP7" s="508"/>
      <c r="AQ7" s="508"/>
      <c r="AR7" s="508"/>
      <c r="AS7" s="508"/>
      <c r="AT7" s="508"/>
      <c r="AU7" s="508"/>
      <c r="AV7" s="508"/>
      <c r="AW7" s="508">
        <f t="shared" si="9"/>
        <v>0</v>
      </c>
      <c r="AX7" s="508"/>
      <c r="AY7" s="508"/>
      <c r="AZ7" s="508"/>
      <c r="BA7" s="508"/>
      <c r="BB7" s="508"/>
      <c r="BC7" s="508">
        <f t="shared" si="10"/>
        <v>0</v>
      </c>
      <c r="BD7" s="508"/>
      <c r="BE7" s="508"/>
      <c r="BF7" s="508"/>
      <c r="BG7" s="508">
        <f t="shared" si="11"/>
        <v>0</v>
      </c>
      <c r="BH7" s="508"/>
      <c r="BI7" s="508"/>
      <c r="BJ7" s="508"/>
      <c r="BK7" s="508"/>
      <c r="BL7" s="508"/>
      <c r="BM7" s="508"/>
      <c r="BN7" s="508"/>
      <c r="BO7" s="508"/>
      <c r="BP7" s="508"/>
      <c r="BQ7" s="508"/>
      <c r="BR7" s="471"/>
      <c r="BS7" s="510">
        <f t="shared" si="12"/>
        <v>0</v>
      </c>
      <c r="BT7" s="510"/>
      <c r="BU7" s="510"/>
      <c r="BV7" s="510"/>
      <c r="BW7" s="510"/>
      <c r="BX7" s="510"/>
      <c r="BY7" s="510">
        <f t="shared" si="13"/>
        <v>0</v>
      </c>
      <c r="BZ7" s="508">
        <f t="shared" si="14"/>
        <v>0</v>
      </c>
      <c r="CA7" s="508">
        <f t="shared" si="15"/>
        <v>0</v>
      </c>
      <c r="CB7" s="511"/>
    </row>
    <row r="8" spans="1:80" s="5" customFormat="1">
      <c r="A8" s="502">
        <f>'1-συμβολαια'!A8</f>
        <v>1263</v>
      </c>
      <c r="B8" s="503" t="str">
        <f>'1-συμβολαια'!C8</f>
        <v>γονική ΨΙΛΗΣ ΚΥΡΙΟΤΗΤΑΣ  του 2'</v>
      </c>
      <c r="C8" s="501">
        <f>'5-αντίγρ'!AN8</f>
        <v>16900</v>
      </c>
      <c r="D8" s="501">
        <f>'5-αντίγρ'!AM8</f>
        <v>1600</v>
      </c>
      <c r="E8" s="275">
        <f>'6-μεταγρ'!O8</f>
        <v>0</v>
      </c>
      <c r="F8" s="275">
        <f>'6-μεταγρ'!M8</f>
        <v>800</v>
      </c>
      <c r="G8" s="276">
        <f>'6-μεταγρ'!P8</f>
        <v>0</v>
      </c>
      <c r="H8" s="275">
        <f>'7-προςΔΟΥ'!U8</f>
        <v>39505</v>
      </c>
      <c r="I8" s="275">
        <f>'7-προςΔΟΥ'!K8</f>
        <v>605</v>
      </c>
      <c r="J8" s="276"/>
      <c r="K8" s="276">
        <v>1100</v>
      </c>
      <c r="L8" s="276">
        <v>1100</v>
      </c>
      <c r="M8" s="276"/>
      <c r="N8" s="276"/>
      <c r="O8" s="276">
        <v>1100</v>
      </c>
      <c r="P8" s="276">
        <v>1100</v>
      </c>
      <c r="Q8" s="276"/>
      <c r="R8" s="276">
        <v>1100</v>
      </c>
      <c r="S8" s="276">
        <v>1100</v>
      </c>
      <c r="T8" s="276">
        <v>1100</v>
      </c>
      <c r="U8" s="276"/>
      <c r="V8" s="276">
        <v>1100</v>
      </c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>
        <f t="shared" si="0"/>
        <v>8800</v>
      </c>
      <c r="AI8" s="276"/>
      <c r="AJ8" s="276">
        <f>2*1100</f>
        <v>2200</v>
      </c>
      <c r="AK8" s="276"/>
      <c r="AL8" s="276">
        <f>2*1100</f>
        <v>2200</v>
      </c>
      <c r="AM8" s="276"/>
      <c r="AN8" s="276"/>
      <c r="AO8" s="276"/>
      <c r="AP8" s="276"/>
      <c r="AQ8" s="276">
        <v>1100</v>
      </c>
      <c r="AR8" s="276">
        <v>1100</v>
      </c>
      <c r="AS8" s="276"/>
      <c r="AT8" s="276"/>
      <c r="AU8" s="276"/>
      <c r="AV8" s="276"/>
      <c r="AW8" s="276">
        <f t="shared" si="1"/>
        <v>6600</v>
      </c>
      <c r="AX8" s="276">
        <f>2*1100+2000</f>
        <v>4200</v>
      </c>
      <c r="AY8" s="276"/>
      <c r="AZ8" s="276">
        <f>2*1100+2000</f>
        <v>4200</v>
      </c>
      <c r="BA8" s="276"/>
      <c r="BB8" s="276"/>
      <c r="BC8" s="276">
        <f t="shared" si="2"/>
        <v>8400</v>
      </c>
      <c r="BD8" s="276"/>
      <c r="BE8" s="276"/>
      <c r="BF8" s="276"/>
      <c r="BG8" s="276">
        <f t="shared" si="3"/>
        <v>0</v>
      </c>
      <c r="BH8" s="276"/>
      <c r="BI8" s="276"/>
      <c r="BJ8" s="276"/>
      <c r="BK8" s="276"/>
      <c r="BL8" s="276"/>
      <c r="BM8" s="276"/>
      <c r="BN8" s="276"/>
      <c r="BO8" s="276">
        <v>400</v>
      </c>
      <c r="BP8" s="276">
        <v>100</v>
      </c>
      <c r="BQ8" s="276">
        <v>100</v>
      </c>
      <c r="BR8" s="468"/>
      <c r="BS8" s="349">
        <f t="shared" si="4"/>
        <v>600</v>
      </c>
      <c r="BT8" s="349"/>
      <c r="BU8" s="349"/>
      <c r="BV8" s="349"/>
      <c r="BW8" s="349"/>
      <c r="BX8" s="349"/>
      <c r="BY8" s="349">
        <f t="shared" si="5"/>
        <v>0</v>
      </c>
      <c r="BZ8" s="276">
        <f t="shared" si="6"/>
        <v>80405</v>
      </c>
      <c r="CA8" s="276">
        <f t="shared" si="7"/>
        <v>3405</v>
      </c>
      <c r="CB8" s="330"/>
    </row>
    <row r="9" spans="1:80" s="5" customFormat="1">
      <c r="A9" s="500">
        <f>'1-συμβολαια'!A9</f>
        <v>0</v>
      </c>
      <c r="B9" s="327" t="str">
        <f>'1-συμβολαια'!C9</f>
        <v>χρησικτησία αγροτεμαχίου [νυν οικόπεδο] = 1970 ΑΝΑΔΑΣΜΟΣ</v>
      </c>
      <c r="C9" s="501">
        <f>'5-αντίγρ'!AN9</f>
        <v>0</v>
      </c>
      <c r="D9" s="501">
        <f>'5-αντίγρ'!AM9</f>
        <v>0</v>
      </c>
      <c r="E9" s="275">
        <f>'6-μεταγρ'!O9</f>
        <v>0</v>
      </c>
      <c r="F9" s="275">
        <f>'6-μεταγρ'!M9</f>
        <v>0</v>
      </c>
      <c r="G9" s="276">
        <f>'6-μεταγρ'!P9</f>
        <v>0</v>
      </c>
      <c r="H9" s="275">
        <f>'7-προςΔΟΥ'!U9</f>
        <v>39505</v>
      </c>
      <c r="I9" s="275">
        <f>'7-προςΔΟΥ'!K9</f>
        <v>605</v>
      </c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274"/>
      <c r="AC9" s="274"/>
      <c r="AD9" s="274"/>
      <c r="AE9" s="274"/>
      <c r="AF9" s="274"/>
      <c r="AG9" s="274"/>
      <c r="AH9" s="274">
        <f t="shared" si="0"/>
        <v>0</v>
      </c>
      <c r="AI9" s="274"/>
      <c r="AJ9" s="274"/>
      <c r="AK9" s="274"/>
      <c r="AL9" s="274"/>
      <c r="AM9" s="274"/>
      <c r="AN9" s="274"/>
      <c r="AO9" s="274"/>
      <c r="AP9" s="274"/>
      <c r="AQ9" s="274"/>
      <c r="AR9" s="274"/>
      <c r="AS9" s="274"/>
      <c r="AT9" s="274"/>
      <c r="AU9" s="274"/>
      <c r="AV9" s="274"/>
      <c r="AW9" s="274">
        <f t="shared" si="1"/>
        <v>0</v>
      </c>
      <c r="AX9" s="274"/>
      <c r="AY9" s="274"/>
      <c r="AZ9" s="274"/>
      <c r="BA9" s="274"/>
      <c r="BB9" s="274"/>
      <c r="BC9" s="274">
        <f t="shared" si="2"/>
        <v>0</v>
      </c>
      <c r="BD9" s="274"/>
      <c r="BE9" s="274"/>
      <c r="BF9" s="274"/>
      <c r="BG9" s="274">
        <f t="shared" si="3"/>
        <v>0</v>
      </c>
      <c r="BH9" s="274"/>
      <c r="BI9" s="274"/>
      <c r="BJ9" s="274"/>
      <c r="BK9" s="274"/>
      <c r="BL9" s="274"/>
      <c r="BM9" s="274"/>
      <c r="BN9" s="274"/>
      <c r="BO9" s="274"/>
      <c r="BP9" s="274"/>
      <c r="BQ9" s="274"/>
      <c r="BR9" s="271"/>
      <c r="BS9" s="277">
        <f t="shared" si="4"/>
        <v>0</v>
      </c>
      <c r="BT9" s="349"/>
      <c r="BU9" s="349"/>
      <c r="BV9" s="349"/>
      <c r="BW9" s="349"/>
      <c r="BX9" s="349"/>
      <c r="BY9" s="349">
        <f t="shared" si="5"/>
        <v>0</v>
      </c>
      <c r="BZ9" s="276">
        <f t="shared" si="6"/>
        <v>39505</v>
      </c>
      <c r="CA9" s="276">
        <f t="shared" si="7"/>
        <v>605</v>
      </c>
      <c r="CB9" s="318"/>
    </row>
    <row r="10" spans="1:80" s="8" customFormat="1">
      <c r="A10" s="711" t="s">
        <v>47</v>
      </c>
      <c r="B10" s="712"/>
      <c r="C10" s="152">
        <f t="shared" ref="C10:AH10" si="16">SUM(C3:C9)</f>
        <v>28400</v>
      </c>
      <c r="D10" s="152">
        <f t="shared" si="16"/>
        <v>3200</v>
      </c>
      <c r="E10" s="152">
        <f t="shared" si="16"/>
        <v>4000</v>
      </c>
      <c r="F10" s="152">
        <f t="shared" si="16"/>
        <v>3200</v>
      </c>
      <c r="G10" s="152">
        <f t="shared" si="16"/>
        <v>0</v>
      </c>
      <c r="H10" s="152">
        <f t="shared" si="16"/>
        <v>275030</v>
      </c>
      <c r="I10" s="152">
        <f t="shared" si="16"/>
        <v>3630</v>
      </c>
      <c r="J10" s="152">
        <f t="shared" si="16"/>
        <v>0</v>
      </c>
      <c r="K10" s="152">
        <f t="shared" si="16"/>
        <v>6200</v>
      </c>
      <c r="L10" s="152">
        <f t="shared" si="16"/>
        <v>2200</v>
      </c>
      <c r="M10" s="152">
        <f t="shared" si="16"/>
        <v>0</v>
      </c>
      <c r="N10" s="152">
        <f t="shared" si="16"/>
        <v>0</v>
      </c>
      <c r="O10" s="152">
        <f t="shared" si="16"/>
        <v>2200</v>
      </c>
      <c r="P10" s="152"/>
      <c r="Q10" s="152"/>
      <c r="R10" s="152"/>
      <c r="S10" s="152">
        <f t="shared" si="16"/>
        <v>6200</v>
      </c>
      <c r="T10" s="152">
        <f t="shared" si="16"/>
        <v>2200</v>
      </c>
      <c r="U10" s="152">
        <f t="shared" si="16"/>
        <v>0</v>
      </c>
      <c r="V10" s="152">
        <f t="shared" si="16"/>
        <v>2200</v>
      </c>
      <c r="W10" s="152"/>
      <c r="X10" s="152">
        <f t="shared" si="16"/>
        <v>0</v>
      </c>
      <c r="Y10" s="152"/>
      <c r="Z10" s="152">
        <f t="shared" si="16"/>
        <v>0</v>
      </c>
      <c r="AA10" s="152">
        <f t="shared" si="16"/>
        <v>0</v>
      </c>
      <c r="AB10" s="152">
        <f t="shared" si="16"/>
        <v>0</v>
      </c>
      <c r="AC10" s="152">
        <f t="shared" si="16"/>
        <v>0</v>
      </c>
      <c r="AD10" s="152">
        <f t="shared" si="16"/>
        <v>0</v>
      </c>
      <c r="AE10" s="152">
        <f t="shared" si="16"/>
        <v>0</v>
      </c>
      <c r="AF10" s="152">
        <f t="shared" si="16"/>
        <v>0</v>
      </c>
      <c r="AG10" s="152">
        <f t="shared" si="16"/>
        <v>0</v>
      </c>
      <c r="AH10" s="152">
        <f t="shared" si="16"/>
        <v>25600</v>
      </c>
      <c r="AI10" s="152"/>
      <c r="AJ10" s="152">
        <f t="shared" ref="AJ10:BO10" si="17">SUM(AJ3:AJ9)</f>
        <v>4400</v>
      </c>
      <c r="AK10" s="152">
        <f t="shared" si="17"/>
        <v>0</v>
      </c>
      <c r="AL10" s="152">
        <f t="shared" si="17"/>
        <v>4400</v>
      </c>
      <c r="AM10" s="152">
        <f t="shared" si="17"/>
        <v>0</v>
      </c>
      <c r="AN10" s="152">
        <f t="shared" si="17"/>
        <v>0</v>
      </c>
      <c r="AO10" s="354">
        <f t="shared" si="17"/>
        <v>0</v>
      </c>
      <c r="AP10" s="152">
        <f t="shared" si="17"/>
        <v>0</v>
      </c>
      <c r="AQ10" s="152">
        <f t="shared" si="17"/>
        <v>2200</v>
      </c>
      <c r="AR10" s="152">
        <f t="shared" si="17"/>
        <v>2200</v>
      </c>
      <c r="AS10" s="152">
        <f t="shared" si="17"/>
        <v>0</v>
      </c>
      <c r="AT10" s="152">
        <f t="shared" si="17"/>
        <v>0</v>
      </c>
      <c r="AU10" s="152">
        <f t="shared" si="17"/>
        <v>0</v>
      </c>
      <c r="AV10" s="152">
        <f t="shared" si="17"/>
        <v>0</v>
      </c>
      <c r="AW10" s="152">
        <f t="shared" si="17"/>
        <v>13200</v>
      </c>
      <c r="AX10" s="152">
        <f t="shared" si="17"/>
        <v>8400</v>
      </c>
      <c r="AY10" s="355">
        <f t="shared" si="17"/>
        <v>0</v>
      </c>
      <c r="AZ10" s="152">
        <f t="shared" si="17"/>
        <v>8400</v>
      </c>
      <c r="BA10" s="355">
        <f t="shared" si="17"/>
        <v>0</v>
      </c>
      <c r="BB10" s="355">
        <f t="shared" si="17"/>
        <v>0</v>
      </c>
      <c r="BC10" s="152">
        <f t="shared" si="17"/>
        <v>16800</v>
      </c>
      <c r="BD10" s="152">
        <f t="shared" si="17"/>
        <v>0</v>
      </c>
      <c r="BE10" s="355">
        <f t="shared" si="17"/>
        <v>0</v>
      </c>
      <c r="BF10" s="152">
        <f t="shared" si="17"/>
        <v>0</v>
      </c>
      <c r="BG10" s="152">
        <f t="shared" si="17"/>
        <v>0</v>
      </c>
      <c r="BH10" s="152">
        <f t="shared" si="17"/>
        <v>0</v>
      </c>
      <c r="BI10" s="152">
        <f t="shared" si="17"/>
        <v>0</v>
      </c>
      <c r="BJ10" s="152">
        <f t="shared" si="17"/>
        <v>0</v>
      </c>
      <c r="BK10" s="152">
        <f t="shared" si="17"/>
        <v>0</v>
      </c>
      <c r="BL10" s="152">
        <f t="shared" si="17"/>
        <v>0</v>
      </c>
      <c r="BM10" s="152">
        <f t="shared" si="17"/>
        <v>0</v>
      </c>
      <c r="BN10" s="152">
        <f t="shared" si="17"/>
        <v>0</v>
      </c>
      <c r="BO10" s="152">
        <f t="shared" si="17"/>
        <v>800</v>
      </c>
      <c r="BP10" s="152"/>
      <c r="BQ10" s="152"/>
      <c r="BR10" s="152">
        <f>SUM(BR3:BR9)</f>
        <v>0</v>
      </c>
      <c r="BS10" s="152">
        <f>SUM(BS3:BS9)</f>
        <v>1200</v>
      </c>
      <c r="BT10" s="152"/>
      <c r="BU10" s="152"/>
      <c r="BV10" s="152"/>
      <c r="BW10" s="152"/>
      <c r="BX10" s="152"/>
      <c r="BY10" s="152"/>
      <c r="BZ10" s="152">
        <f>SUM(BZ3:BZ9)</f>
        <v>363430</v>
      </c>
      <c r="CA10" s="152">
        <f>SUM(CA3:CA9)</f>
        <v>10830</v>
      </c>
      <c r="CB10" s="355"/>
    </row>
    <row r="11" spans="1:80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8"/>
      <c r="CA11" s="8"/>
      <c r="CB11" s="2"/>
    </row>
    <row r="12" spans="1:80" ht="11.25" customHeight="1">
      <c r="C12" s="125"/>
      <c r="D12" s="125"/>
      <c r="E12" s="2"/>
      <c r="F12" s="2"/>
      <c r="G12" s="2"/>
      <c r="H12" s="2"/>
      <c r="I12" s="2"/>
      <c r="J12" s="159" t="s">
        <v>441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18" t="s">
        <v>452</v>
      </c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150" t="s">
        <v>187</v>
      </c>
      <c r="AY12" s="2"/>
      <c r="AZ12" s="2"/>
      <c r="BA12" s="2"/>
      <c r="BB12" s="2"/>
      <c r="BC12" s="2"/>
      <c r="BD12" s="150" t="s">
        <v>199</v>
      </c>
      <c r="BE12" s="2"/>
      <c r="BF12" s="2"/>
      <c r="BG12" s="2"/>
      <c r="BH12" s="150" t="s">
        <v>212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518</v>
      </c>
      <c r="BU12" s="2"/>
      <c r="BV12" s="2"/>
      <c r="BW12" s="2"/>
      <c r="BX12" s="2"/>
      <c r="BY12" s="2"/>
      <c r="BZ12" s="8"/>
      <c r="CA12" s="8"/>
      <c r="CB12" s="2"/>
    </row>
    <row r="13" spans="1:80" ht="11.25" customHeight="1">
      <c r="C13" s="125"/>
      <c r="D13" s="125"/>
      <c r="E13" s="2"/>
      <c r="F13" s="2"/>
      <c r="G13" s="2"/>
      <c r="H13" s="2"/>
      <c r="I13" s="2"/>
      <c r="J13" s="4"/>
      <c r="K13" s="159" t="s">
        <v>442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159" t="s">
        <v>182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44" t="s">
        <v>190</v>
      </c>
      <c r="AZ13" s="2"/>
      <c r="BA13" s="2"/>
      <c r="BB13" s="2"/>
      <c r="BC13" s="2"/>
      <c r="BD13" s="2"/>
      <c r="BE13" s="243" t="s">
        <v>200</v>
      </c>
      <c r="BF13" s="2"/>
      <c r="BG13" s="2"/>
      <c r="BH13" s="2"/>
      <c r="BI13" s="170" t="s">
        <v>215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519</v>
      </c>
      <c r="BV13" s="2"/>
      <c r="BW13" s="2"/>
      <c r="BX13" s="2"/>
      <c r="BY13" s="2"/>
      <c r="BZ13" s="8"/>
      <c r="CA13" s="8"/>
      <c r="CB13" s="2"/>
    </row>
    <row r="14" spans="1:80" ht="11.25" customHeight="1">
      <c r="C14" s="125"/>
      <c r="D14" s="125"/>
      <c r="E14" s="2"/>
      <c r="F14" s="2"/>
      <c r="G14" s="2"/>
      <c r="H14" s="2"/>
      <c r="I14" s="2"/>
      <c r="J14" s="4"/>
      <c r="K14" s="4"/>
      <c r="L14" s="159" t="s">
        <v>443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18" t="s">
        <v>453</v>
      </c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4" t="s">
        <v>188</v>
      </c>
      <c r="BA14" s="2"/>
      <c r="BB14" s="2"/>
      <c r="BC14" s="2"/>
      <c r="BD14" s="2"/>
      <c r="BE14" s="2"/>
      <c r="BF14" s="150" t="s">
        <v>201</v>
      </c>
      <c r="BG14" s="2"/>
      <c r="BH14" s="2"/>
      <c r="BI14" s="2"/>
      <c r="BJ14" s="150" t="s">
        <v>216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31</v>
      </c>
      <c r="BW14" s="2"/>
      <c r="BX14" s="2"/>
      <c r="BY14" s="2"/>
      <c r="BZ14" s="8"/>
      <c r="CA14" s="8"/>
      <c r="CB14" s="2"/>
    </row>
    <row r="15" spans="1:80" ht="11.25" customHeight="1">
      <c r="B15" s="3" t="s">
        <v>564</v>
      </c>
      <c r="C15" s="8" t="s">
        <v>579</v>
      </c>
      <c r="D15" s="125"/>
      <c r="E15" s="2"/>
      <c r="F15" s="2"/>
      <c r="G15" s="2"/>
      <c r="H15" s="2"/>
      <c r="I15" s="2"/>
      <c r="J15" s="4"/>
      <c r="K15" s="4"/>
      <c r="L15" s="4"/>
      <c r="M15" s="172" t="s">
        <v>444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113" t="s">
        <v>454</v>
      </c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44" t="s">
        <v>189</v>
      </c>
      <c r="BB15" s="2"/>
      <c r="BC15" s="2"/>
      <c r="BD15" s="2"/>
      <c r="BE15" s="2"/>
      <c r="BF15" s="2"/>
      <c r="BG15" s="2"/>
      <c r="BH15" s="2"/>
      <c r="BI15" s="2"/>
      <c r="BJ15" s="2"/>
      <c r="BK15" s="170" t="s">
        <v>218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520</v>
      </c>
      <c r="BX15" s="2"/>
      <c r="BY15" s="2"/>
      <c r="BZ15" s="8"/>
      <c r="CA15" s="8"/>
      <c r="CB15" s="2"/>
    </row>
    <row r="16" spans="1:80" ht="11.25" customHeight="1">
      <c r="B16" s="3" t="s">
        <v>581</v>
      </c>
      <c r="C16" s="8" t="s">
        <v>565</v>
      </c>
      <c r="D16" s="125"/>
      <c r="E16" s="2"/>
      <c r="F16" s="2"/>
      <c r="G16" s="2"/>
      <c r="H16" s="2"/>
      <c r="I16" s="8"/>
      <c r="J16" s="4"/>
      <c r="K16" s="4"/>
      <c r="L16" s="4"/>
      <c r="M16" s="4"/>
      <c r="N16" s="4" t="s">
        <v>445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18" t="s">
        <v>455</v>
      </c>
      <c r="AO16" s="2"/>
      <c r="AP16" s="2"/>
      <c r="AQ16" s="2"/>
      <c r="AR16" s="2"/>
      <c r="AS16" s="2"/>
      <c r="AT16" s="2"/>
      <c r="AU16" s="2"/>
      <c r="AV16" s="2"/>
      <c r="AW16" s="2"/>
      <c r="AX16" s="8">
        <v>1100</v>
      </c>
      <c r="AY16" s="2"/>
      <c r="AZ16" s="2"/>
      <c r="BA16" s="2"/>
      <c r="BB16" s="243" t="s">
        <v>196</v>
      </c>
      <c r="BC16" s="2"/>
      <c r="BD16" s="2"/>
      <c r="BE16" s="2"/>
      <c r="BF16" s="2"/>
      <c r="BG16" s="2"/>
      <c r="BH16" s="2"/>
      <c r="BI16" s="2"/>
      <c r="BJ16" s="2"/>
      <c r="BK16" s="2"/>
      <c r="BL16" s="150" t="s">
        <v>219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 t="s">
        <v>59</v>
      </c>
      <c r="BY16" s="2"/>
      <c r="BZ16" s="8"/>
      <c r="CA16" s="8"/>
    </row>
    <row r="17" spans="2:79" ht="11.25" customHeight="1">
      <c r="B17" s="295" t="s">
        <v>555</v>
      </c>
      <c r="C17" s="8" t="s">
        <v>566</v>
      </c>
      <c r="D17" s="125"/>
      <c r="E17" s="2"/>
      <c r="F17" s="2"/>
      <c r="G17" s="2"/>
      <c r="H17" s="2"/>
      <c r="I17" s="8"/>
      <c r="J17" s="4"/>
      <c r="K17" s="4"/>
      <c r="L17" s="4"/>
      <c r="M17" s="4"/>
      <c r="N17" s="4"/>
      <c r="O17" s="4" t="s">
        <v>502</v>
      </c>
      <c r="P17" s="4"/>
      <c r="Q17" s="4"/>
      <c r="R17" s="4"/>
      <c r="S17" s="4"/>
      <c r="T17" s="172"/>
      <c r="U17" s="172"/>
      <c r="V17" s="172"/>
      <c r="W17" s="172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42" t="s">
        <v>456</v>
      </c>
      <c r="AP17" s="113"/>
      <c r="AQ17" s="113"/>
      <c r="AR17" s="113"/>
      <c r="AS17" s="113"/>
      <c r="AT17" s="113"/>
      <c r="AU17" s="113"/>
      <c r="AV17" s="113"/>
      <c r="AW17" s="2"/>
      <c r="AX17" s="8">
        <v>2000</v>
      </c>
      <c r="AY17" s="2" t="s">
        <v>299</v>
      </c>
      <c r="AZ17" s="2"/>
      <c r="BA17" s="2"/>
      <c r="BB17" s="2"/>
      <c r="BC17" s="2"/>
      <c r="BD17" s="2"/>
      <c r="BE17" s="2"/>
      <c r="BF17" s="150" t="s">
        <v>207</v>
      </c>
      <c r="BG17" s="2"/>
      <c r="BH17" s="2"/>
      <c r="BI17" s="2"/>
      <c r="BJ17" s="2"/>
      <c r="BK17" s="2"/>
      <c r="BL17" s="2"/>
      <c r="BM17" s="170" t="s">
        <v>220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8"/>
      <c r="CA17" s="8"/>
    </row>
    <row r="18" spans="2:79">
      <c r="B18" s="3" t="s">
        <v>582</v>
      </c>
      <c r="C18" s="8"/>
      <c r="D18" s="79"/>
      <c r="E18" s="2"/>
      <c r="F18" s="2"/>
      <c r="G18" s="2"/>
      <c r="H18" s="2"/>
      <c r="I18" s="8"/>
      <c r="J18" s="4"/>
      <c r="K18" s="4"/>
      <c r="L18" s="4"/>
      <c r="M18" s="4"/>
      <c r="N18" s="4"/>
      <c r="O18" s="4"/>
      <c r="P18" s="4" t="s">
        <v>570</v>
      </c>
      <c r="Q18" s="4"/>
      <c r="R18" s="4"/>
      <c r="S18" s="172"/>
      <c r="T18" s="172"/>
      <c r="U18" s="172"/>
      <c r="V18" s="172"/>
      <c r="W18" s="172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158" t="s">
        <v>457</v>
      </c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44" t="s">
        <v>205</v>
      </c>
      <c r="BG18" s="2"/>
      <c r="BH18" s="2"/>
      <c r="BI18" s="2"/>
      <c r="BJ18" s="2"/>
      <c r="BK18" s="2"/>
      <c r="BL18" s="2"/>
      <c r="BM18" s="2"/>
      <c r="BN18" s="150" t="s">
        <v>221</v>
      </c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8"/>
      <c r="CA18" s="8"/>
    </row>
    <row r="19" spans="2:79">
      <c r="B19" s="295" t="s">
        <v>556</v>
      </c>
      <c r="C19" s="8"/>
      <c r="D19" s="79"/>
      <c r="E19" s="2"/>
      <c r="F19" s="2"/>
      <c r="G19" s="2"/>
      <c r="H19" s="2"/>
      <c r="I19" s="8"/>
      <c r="J19" s="4"/>
      <c r="K19" s="4"/>
      <c r="L19" s="4"/>
      <c r="M19" s="4"/>
      <c r="N19" s="4"/>
      <c r="O19" s="4"/>
      <c r="P19" s="4"/>
      <c r="Q19" s="4" t="s">
        <v>571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113" t="s">
        <v>499</v>
      </c>
      <c r="AR19" s="113"/>
      <c r="AS19" s="113"/>
      <c r="AT19" s="113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150" t="s">
        <v>206</v>
      </c>
      <c r="BG19" s="2"/>
      <c r="BH19" s="2"/>
      <c r="BI19" s="2"/>
      <c r="BJ19" s="2"/>
      <c r="BK19" s="2"/>
      <c r="BL19" s="2"/>
      <c r="BM19" s="2"/>
      <c r="BN19" s="2"/>
      <c r="BO19" s="170" t="s">
        <v>288</v>
      </c>
      <c r="BP19" s="170"/>
      <c r="BQ19" s="170"/>
      <c r="BR19" s="2"/>
      <c r="BS19" s="2"/>
      <c r="BT19" s="2"/>
      <c r="BU19" s="2"/>
      <c r="BV19" s="2"/>
      <c r="BW19" s="2"/>
      <c r="BX19" s="2"/>
      <c r="BY19" s="2"/>
      <c r="BZ19" s="8"/>
      <c r="CA19" s="8"/>
    </row>
    <row r="20" spans="2:79">
      <c r="B20" s="3"/>
      <c r="C20" s="8"/>
      <c r="D20" s="79"/>
      <c r="E20" s="2"/>
      <c r="F20" s="2"/>
      <c r="G20" s="2"/>
      <c r="H20" s="2"/>
      <c r="I20" s="8"/>
      <c r="J20" s="4"/>
      <c r="K20" s="4"/>
      <c r="L20" s="4"/>
      <c r="M20" s="4"/>
      <c r="N20" s="4"/>
      <c r="O20" s="4"/>
      <c r="P20" s="4"/>
      <c r="Q20" s="4"/>
      <c r="R20" s="150" t="s">
        <v>572</v>
      </c>
      <c r="S20" s="4"/>
      <c r="T20" s="4"/>
      <c r="U20" s="509"/>
      <c r="V20" s="172"/>
      <c r="W20" s="172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158" t="s">
        <v>500</v>
      </c>
      <c r="AS20" s="2"/>
      <c r="AT20" s="158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170" t="s">
        <v>208</v>
      </c>
      <c r="BG20" s="2"/>
      <c r="BH20" s="2"/>
      <c r="BI20" s="2"/>
      <c r="BJ20" s="2"/>
      <c r="BK20" s="2"/>
      <c r="BL20" s="2"/>
      <c r="BM20" s="2"/>
      <c r="BN20" s="2"/>
      <c r="BO20" s="2"/>
      <c r="BP20" s="150" t="s">
        <v>488</v>
      </c>
      <c r="BQ20" s="150"/>
      <c r="BR20" s="2"/>
      <c r="BS20" s="2"/>
      <c r="BT20" s="2"/>
      <c r="BU20" s="2"/>
      <c r="BV20" s="2"/>
      <c r="BW20" s="2"/>
      <c r="BX20" s="2"/>
      <c r="BY20" s="2"/>
      <c r="BZ20" s="8"/>
      <c r="CA20" s="8"/>
    </row>
    <row r="21" spans="2:79">
      <c r="B21" s="3"/>
      <c r="C21" s="8"/>
      <c r="D21" s="79"/>
      <c r="E21" s="84"/>
      <c r="F21" s="84"/>
      <c r="G21" s="84"/>
      <c r="H21" s="84"/>
      <c r="I21" s="84"/>
      <c r="J21" s="84"/>
      <c r="K21" s="84"/>
      <c r="L21" s="84"/>
      <c r="M21" s="84"/>
      <c r="N21" s="4"/>
      <c r="O21" s="4"/>
      <c r="P21" s="4"/>
      <c r="Q21" s="4"/>
      <c r="R21" s="4"/>
      <c r="S21" s="172" t="s">
        <v>446</v>
      </c>
      <c r="T21" s="172"/>
      <c r="U21" s="172"/>
      <c r="V21" s="172"/>
      <c r="W21" s="172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84"/>
      <c r="AM21" s="84"/>
      <c r="AN21" s="84"/>
      <c r="AO21" s="84"/>
      <c r="AP21" s="84"/>
      <c r="AQ21" s="84"/>
      <c r="AR21" s="84"/>
      <c r="AS21" s="113" t="s">
        <v>458</v>
      </c>
      <c r="AT21" s="113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175" t="s">
        <v>254</v>
      </c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172" t="s">
        <v>487</v>
      </c>
      <c r="BR21" s="84"/>
      <c r="BS21" s="84"/>
      <c r="BT21" s="84"/>
      <c r="BU21" s="84"/>
      <c r="BV21" s="84"/>
      <c r="BW21" s="84"/>
      <c r="BX21" s="84"/>
      <c r="BY21" s="84"/>
      <c r="BZ21" s="8"/>
      <c r="CA21" s="8"/>
    </row>
    <row r="22" spans="2:79">
      <c r="B22" s="3" t="s">
        <v>583</v>
      </c>
      <c r="C22" s="8" t="s">
        <v>580</v>
      </c>
      <c r="D22" s="79"/>
      <c r="J22" s="84"/>
      <c r="K22" s="84"/>
      <c r="L22" s="84"/>
      <c r="M22" s="84"/>
      <c r="N22" s="84"/>
      <c r="O22" s="84"/>
      <c r="P22" s="84"/>
      <c r="Q22" s="84"/>
      <c r="R22" s="84"/>
      <c r="S22" s="4"/>
      <c r="T22" s="4" t="s">
        <v>469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2"/>
      <c r="AT22" s="158" t="s">
        <v>459</v>
      </c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176" t="s">
        <v>255</v>
      </c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"/>
      <c r="CA22" s="8"/>
    </row>
    <row r="23" spans="2:79">
      <c r="B23" s="295" t="s">
        <v>556</v>
      </c>
      <c r="C23" s="8" t="s">
        <v>565</v>
      </c>
      <c r="D23" s="79"/>
      <c r="I23" s="8"/>
      <c r="L23" s="84"/>
      <c r="M23" s="84"/>
      <c r="N23" s="84"/>
      <c r="O23" s="84"/>
      <c r="P23" s="84"/>
      <c r="Q23" s="84"/>
      <c r="R23" s="84"/>
      <c r="S23" s="4"/>
      <c r="T23" s="4"/>
      <c r="U23" s="509" t="s">
        <v>470</v>
      </c>
      <c r="V23" s="172"/>
      <c r="W23" s="172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175" t="s">
        <v>256</v>
      </c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"/>
      <c r="CA23" s="8"/>
    </row>
    <row r="24" spans="2:79">
      <c r="B24" s="3"/>
      <c r="C24" s="8" t="s">
        <v>566</v>
      </c>
      <c r="D24" s="79"/>
      <c r="I24" s="8"/>
      <c r="L24" s="84"/>
      <c r="M24" s="84"/>
      <c r="N24" s="84"/>
      <c r="O24" s="84"/>
      <c r="P24" s="84"/>
      <c r="Q24" s="84"/>
      <c r="R24" s="84"/>
      <c r="S24" s="4"/>
      <c r="T24" s="4"/>
      <c r="U24" s="4"/>
      <c r="V24" s="4" t="s">
        <v>496</v>
      </c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2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"/>
      <c r="CA24" s="8"/>
    </row>
    <row r="25" spans="2:79">
      <c r="B25" s="87"/>
      <c r="C25" s="3"/>
      <c r="D25" s="79"/>
      <c r="I25" s="8"/>
      <c r="L25" s="84"/>
      <c r="M25" s="84"/>
      <c r="N25" s="84"/>
      <c r="O25" s="84"/>
      <c r="P25" s="84"/>
      <c r="Q25" s="84"/>
      <c r="R25" s="84"/>
      <c r="S25" s="4"/>
      <c r="T25" s="4"/>
      <c r="U25" s="4"/>
      <c r="V25" s="4"/>
      <c r="W25" s="150" t="s">
        <v>574</v>
      </c>
      <c r="X25" s="172"/>
      <c r="Y25" s="172"/>
      <c r="Z25" s="4"/>
      <c r="AA25" s="4"/>
      <c r="AB25" s="4"/>
      <c r="AC25" s="4"/>
      <c r="AD25" s="4"/>
      <c r="AE25" s="4"/>
      <c r="AF25" s="4"/>
      <c r="AG25" s="4"/>
      <c r="AH25" s="2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"/>
      <c r="CA25" s="8"/>
    </row>
    <row r="26" spans="2:79">
      <c r="I26" s="8"/>
      <c r="L26" s="84"/>
      <c r="M26" s="84"/>
      <c r="N26" s="84"/>
      <c r="O26" s="84"/>
      <c r="P26" s="84"/>
      <c r="Q26" s="84"/>
      <c r="R26" s="84"/>
      <c r="S26" s="4"/>
      <c r="T26" s="4"/>
      <c r="U26" s="4"/>
      <c r="V26" s="4"/>
      <c r="W26" s="4"/>
      <c r="X26" s="172" t="s">
        <v>503</v>
      </c>
      <c r="Y26" s="172"/>
      <c r="Z26" s="4"/>
      <c r="AA26" s="4"/>
      <c r="AB26" s="4"/>
      <c r="AC26" s="4"/>
      <c r="AD26" s="4"/>
      <c r="AE26" s="4"/>
      <c r="AF26" s="4"/>
      <c r="AG26" s="4"/>
      <c r="AH26" s="2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</row>
    <row r="27" spans="2:79">
      <c r="K27" s="3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4"/>
      <c r="Y27" s="150" t="s">
        <v>576</v>
      </c>
      <c r="Z27" s="172"/>
      <c r="AA27" s="4"/>
      <c r="AB27" s="4"/>
      <c r="AC27" s="4"/>
      <c r="AD27" s="4"/>
      <c r="AE27" s="4"/>
      <c r="AF27" s="4"/>
      <c r="AG27" s="4"/>
      <c r="AH27" s="2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</row>
    <row r="28" spans="2:79">
      <c r="K28" s="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4"/>
      <c r="Y28" s="4"/>
      <c r="Z28" s="172" t="s">
        <v>447</v>
      </c>
      <c r="AA28" s="4"/>
      <c r="AB28" s="4"/>
      <c r="AC28" s="4"/>
      <c r="AD28" s="4"/>
      <c r="AE28" s="4"/>
      <c r="AF28" s="4"/>
      <c r="AG28" s="4"/>
      <c r="AH28" s="2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</row>
    <row r="29" spans="2:79">
      <c r="K29" s="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4"/>
      <c r="Y29" s="4"/>
      <c r="Z29" s="4"/>
      <c r="AA29" s="150" t="s">
        <v>448</v>
      </c>
      <c r="AB29" s="4"/>
      <c r="AC29" s="4"/>
      <c r="AD29" s="4"/>
      <c r="AE29" s="4"/>
      <c r="AF29" s="4"/>
      <c r="AG29" s="84"/>
      <c r="AH29" s="2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</row>
    <row r="30" spans="2:79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4"/>
      <c r="Y30" s="4"/>
      <c r="Z30" s="4"/>
      <c r="AA30" s="4"/>
      <c r="AB30" s="171" t="s">
        <v>449</v>
      </c>
      <c r="AC30" s="4"/>
      <c r="AD30" s="4"/>
      <c r="AE30" s="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</row>
    <row r="31" spans="2:79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4"/>
      <c r="AA31" s="4"/>
      <c r="AB31" s="4"/>
      <c r="AC31" s="172" t="s">
        <v>450</v>
      </c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</row>
    <row r="32" spans="2:79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150" t="s">
        <v>285</v>
      </c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</row>
    <row r="33" spans="12:77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172" t="s">
        <v>451</v>
      </c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</row>
    <row r="34" spans="12:77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</row>
    <row r="35" spans="12:77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</row>
    <row r="36" spans="12:77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</row>
    <row r="37" spans="12:77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</row>
    <row r="38" spans="12:77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</row>
    <row r="39" spans="12:77">
      <c r="L39" s="84"/>
      <c r="M39" s="84"/>
      <c r="N39" s="84"/>
      <c r="O39" s="84"/>
      <c r="P39" s="84"/>
      <c r="Q39" s="84"/>
      <c r="R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</row>
    <row r="40" spans="12:77">
      <c r="L40" s="84"/>
      <c r="M40" s="84"/>
      <c r="N40" s="84"/>
      <c r="O40" s="84"/>
      <c r="P40" s="84"/>
      <c r="Q40" s="84"/>
      <c r="R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</row>
    <row r="41" spans="12:77">
      <c r="L41" s="84"/>
      <c r="M41" s="84"/>
      <c r="N41" s="84"/>
      <c r="O41" s="84"/>
      <c r="P41" s="84"/>
      <c r="Q41" s="84"/>
      <c r="R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</row>
  </sheetData>
  <mergeCells count="13">
    <mergeCell ref="BZ1:CB1"/>
    <mergeCell ref="A10:B10"/>
    <mergeCell ref="E1:G1"/>
    <mergeCell ref="H1:I1"/>
    <mergeCell ref="AX1:BC1"/>
    <mergeCell ref="BD1:BG1"/>
    <mergeCell ref="BH1:BS1"/>
    <mergeCell ref="A1:A2"/>
    <mergeCell ref="B1:B2"/>
    <mergeCell ref="J1:AI1"/>
    <mergeCell ref="AJ1:AW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9"/>
  <sheetViews>
    <sheetView workbookViewId="0">
      <pane ySplit="2" topLeftCell="A3" activePane="bottomLeft" state="frozen"/>
      <selection pane="bottomLeft" activeCell="N26" sqref="N26"/>
    </sheetView>
  </sheetViews>
  <sheetFormatPr defaultRowHeight="11.25"/>
  <cols>
    <col min="1" max="1" width="7.28515625" style="8" bestFit="1" customWidth="1"/>
    <col min="2" max="2" width="8.7109375" style="133" bestFit="1" customWidth="1"/>
    <col min="3" max="3" width="53" style="87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9.28515625" style="2" customWidth="1"/>
    <col min="17" max="17" width="8.85546875" style="2" bestFit="1" customWidth="1"/>
    <col min="18" max="18" width="9" style="2" bestFit="1" customWidth="1"/>
    <col min="19" max="19" width="7.7109375" style="81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35" t="s">
        <v>1</v>
      </c>
      <c r="B1" s="737" t="s">
        <v>2</v>
      </c>
      <c r="C1" s="739" t="s">
        <v>0</v>
      </c>
      <c r="D1" s="741" t="s">
        <v>7</v>
      </c>
      <c r="E1" s="730" t="s">
        <v>6</v>
      </c>
      <c r="F1" s="731"/>
      <c r="G1" s="732" t="s">
        <v>5</v>
      </c>
      <c r="H1" s="733"/>
      <c r="I1" s="730" t="s">
        <v>64</v>
      </c>
      <c r="J1" s="731"/>
      <c r="K1" s="746" t="s">
        <v>9</v>
      </c>
      <c r="L1" s="531" t="s">
        <v>460</v>
      </c>
      <c r="M1" s="748"/>
      <c r="N1" s="531" t="s">
        <v>83</v>
      </c>
      <c r="O1" s="532"/>
      <c r="P1" s="532"/>
      <c r="Q1" s="532"/>
      <c r="R1" s="532"/>
      <c r="S1" s="742" t="s">
        <v>85</v>
      </c>
      <c r="T1" s="742"/>
      <c r="U1" s="742"/>
      <c r="V1" s="742"/>
      <c r="W1" s="742"/>
      <c r="X1" s="742"/>
    </row>
    <row r="2" spans="1:28" ht="15.75" customHeight="1" thickBot="1">
      <c r="A2" s="736"/>
      <c r="B2" s="738"/>
      <c r="C2" s="740"/>
      <c r="D2" s="605"/>
      <c r="E2" s="59"/>
      <c r="F2" s="32" t="s">
        <v>9</v>
      </c>
      <c r="G2" s="59"/>
      <c r="H2" s="60" t="s">
        <v>9</v>
      </c>
      <c r="I2" s="59"/>
      <c r="J2" s="32" t="s">
        <v>9</v>
      </c>
      <c r="K2" s="747"/>
      <c r="L2" s="240"/>
      <c r="M2" s="174" t="s">
        <v>9</v>
      </c>
      <c r="N2" s="177" t="s">
        <v>140</v>
      </c>
      <c r="O2" s="177" t="s">
        <v>460</v>
      </c>
      <c r="P2" s="177" t="s">
        <v>369</v>
      </c>
      <c r="Q2" s="177" t="s">
        <v>59</v>
      </c>
      <c r="R2" s="177" t="s">
        <v>139</v>
      </c>
      <c r="S2" s="743" t="s">
        <v>466</v>
      </c>
      <c r="T2" s="744"/>
      <c r="U2" s="744"/>
      <c r="V2" s="744"/>
      <c r="W2" s="745"/>
      <c r="X2" s="178" t="s">
        <v>47</v>
      </c>
    </row>
    <row r="3" spans="1:28" s="5" customFormat="1">
      <c r="A3" s="404">
        <f>'1-συμβολαια'!A3</f>
        <v>1262</v>
      </c>
      <c r="B3" s="351">
        <f>'1-συμβολαια'!B3</f>
        <v>36822</v>
      </c>
      <c r="C3" s="327" t="str">
        <f>'1-συμβολαια'!C3</f>
        <v>γονική ΨΙΛΗΣ ΚΥΡΙΟΤΗΤΑΣ του 1'</v>
      </c>
      <c r="D3" s="328">
        <f>'1-συμβολαια'!D3</f>
        <v>12600000</v>
      </c>
      <c r="E3" s="273"/>
      <c r="F3" s="273"/>
      <c r="G3" s="273"/>
      <c r="H3" s="273"/>
      <c r="I3" s="273"/>
      <c r="J3" s="273"/>
      <c r="K3" s="268">
        <f>'1-συμβολαια'!N3</f>
        <v>207941</v>
      </c>
      <c r="L3" s="268">
        <f>'2-δικαιώμ'!O3+'5-αντίγρ'!O3</f>
        <v>24082</v>
      </c>
      <c r="M3" s="268">
        <v>24082</v>
      </c>
      <c r="N3" s="268">
        <f>'1-συμβολαια'!O3</f>
        <v>-60363</v>
      </c>
      <c r="O3" s="268">
        <f t="shared" ref="O3:O9" si="0">L3-M3</f>
        <v>0</v>
      </c>
      <c r="P3" s="268">
        <f>'8-κ-15-17'!AG3</f>
        <v>63178</v>
      </c>
      <c r="Q3" s="268">
        <f>'11-χαρτόσ'!L3+'13-ντιΜιΧο'!CA3</f>
        <v>3405</v>
      </c>
      <c r="R3" s="268">
        <f>'13-ντιΜιΧο'!BZ3</f>
        <v>91005</v>
      </c>
      <c r="S3" s="278"/>
      <c r="T3" s="270"/>
      <c r="U3" s="270"/>
      <c r="V3" s="270"/>
      <c r="W3" s="270"/>
      <c r="X3" s="273"/>
    </row>
    <row r="4" spans="1:28" s="5" customFormat="1">
      <c r="A4" s="404">
        <f>'1-συμβολαια'!A4</f>
        <v>0</v>
      </c>
      <c r="B4" s="351">
        <f>'1-συμβολαια'!B4</f>
        <v>0</v>
      </c>
      <c r="C4" s="327" t="str">
        <f>'1-συμβολαια'!C4</f>
        <v>σύσταση καθέτου</v>
      </c>
      <c r="D4" s="328">
        <f>'1-συμβολαια'!D4</f>
        <v>0</v>
      </c>
      <c r="E4" s="273"/>
      <c r="F4" s="273"/>
      <c r="G4" s="273"/>
      <c r="H4" s="273"/>
      <c r="I4" s="273"/>
      <c r="J4" s="273"/>
      <c r="K4" s="268">
        <f>'1-συμβολαια'!N4</f>
        <v>0</v>
      </c>
      <c r="L4" s="268">
        <f>'2-δικαιώμ'!O4+'5-αντίγρ'!O4</f>
        <v>2200</v>
      </c>
      <c r="M4" s="268"/>
      <c r="N4" s="268">
        <f>'1-συμβολαια'!O4</f>
        <v>25700</v>
      </c>
      <c r="O4" s="268">
        <f t="shared" si="0"/>
        <v>2200</v>
      </c>
      <c r="P4" s="268">
        <f>'8-κ-15-17'!AG4</f>
        <v>0</v>
      </c>
      <c r="Q4" s="268">
        <f>'11-χαρτόσ'!L4+'13-ντιΜιΧο'!CA4</f>
        <v>1505</v>
      </c>
      <c r="R4" s="268">
        <f>'13-ντιΜιΧο'!BZ4</f>
        <v>56505</v>
      </c>
      <c r="S4" s="278"/>
      <c r="T4" s="270"/>
      <c r="U4" s="270"/>
      <c r="V4" s="270"/>
      <c r="W4" s="270"/>
      <c r="X4" s="273"/>
    </row>
    <row r="5" spans="1:28" s="5" customFormat="1">
      <c r="A5" s="404">
        <f>'1-συμβολαια'!A5</f>
        <v>0</v>
      </c>
      <c r="B5" s="351">
        <f>'1-συμβολαια'!B5</f>
        <v>0</v>
      </c>
      <c r="C5" s="327" t="str">
        <f>'1-συμβολαια'!C5</f>
        <v>χρησικτησία αγροτεμαχίου [νυν οικόπεδο] = 1970 ΑΝΑΔΑΣΜΟΣ</v>
      </c>
      <c r="D5" s="328">
        <f>'1-συμβολαια'!D5</f>
        <v>9999999</v>
      </c>
      <c r="E5" s="273"/>
      <c r="F5" s="273"/>
      <c r="G5" s="273"/>
      <c r="H5" s="273"/>
      <c r="I5" s="273"/>
      <c r="J5" s="273"/>
      <c r="K5" s="268">
        <f>'1-συμβολαια'!N5</f>
        <v>0</v>
      </c>
      <c r="L5" s="268">
        <f>'2-δικαιώμ'!O5+'5-αντίγρ'!O5</f>
        <v>18433.998200000002</v>
      </c>
      <c r="M5" s="268"/>
      <c r="N5" s="268">
        <f>'1-συμβολαια'!O5</f>
        <v>109925.9898</v>
      </c>
      <c r="O5" s="268">
        <f t="shared" si="0"/>
        <v>18433.998200000002</v>
      </c>
      <c r="P5" s="268">
        <f>'8-κ-15-17'!AG5</f>
        <v>77499.99225000001</v>
      </c>
      <c r="Q5" s="268">
        <f>'11-χαρτόσ'!L5+'13-ντιΜιΧο'!CA5</f>
        <v>1605</v>
      </c>
      <c r="R5" s="268">
        <f>'13-ντιΜιΧο'!BZ5</f>
        <v>39505</v>
      </c>
      <c r="S5" s="278"/>
      <c r="T5" s="270"/>
      <c r="U5" s="270"/>
      <c r="V5" s="270"/>
      <c r="W5" s="270"/>
      <c r="X5" s="273"/>
    </row>
    <row r="6" spans="1:28" s="5" customFormat="1">
      <c r="A6" s="404">
        <f>'1-συμβολαια'!A6</f>
        <v>0</v>
      </c>
      <c r="B6" s="351">
        <f>'1-συμβολαια'!B6</f>
        <v>0</v>
      </c>
      <c r="C6" s="327" t="str">
        <f>'1-συμβολαια'!C6</f>
        <v xml:space="preserve">διανομή [1ος = οικόπεδο 169,44μ2 &amp; οικία 92μ2] , [2η = οικόπεδο  67,35μ2 &amp; οικία 58μ2] </v>
      </c>
      <c r="D6" s="328">
        <f>'1-συμβολαια'!D6</f>
        <v>27777777</v>
      </c>
      <c r="E6" s="273"/>
      <c r="F6" s="273"/>
      <c r="G6" s="273"/>
      <c r="H6" s="273"/>
      <c r="I6" s="273"/>
      <c r="J6" s="273"/>
      <c r="K6" s="268">
        <f>'1-συμβολαια'!N6</f>
        <v>0</v>
      </c>
      <c r="L6" s="268">
        <f>'2-δικαιώμ'!O6+'5-αντίγρ'!O6</f>
        <v>50433.998600000006</v>
      </c>
      <c r="M6" s="268"/>
      <c r="N6" s="268">
        <f>'1-συμβολαια'!O6</f>
        <v>294559.32540000003</v>
      </c>
      <c r="O6" s="268">
        <f t="shared" ref="O6:O7" si="1">L6-M6</f>
        <v>50433.998600000006</v>
      </c>
      <c r="P6" s="268">
        <f>'8-κ-15-17'!AG6</f>
        <v>0</v>
      </c>
      <c r="Q6" s="268">
        <f>'11-χαρτόσ'!L6+'13-ντιΜιΧο'!CA6</f>
        <v>2405</v>
      </c>
      <c r="R6" s="268">
        <f>'13-ντιΜιΧο'!BZ6</f>
        <v>56505</v>
      </c>
      <c r="S6" s="278"/>
      <c r="T6" s="270"/>
      <c r="U6" s="270"/>
      <c r="V6" s="270"/>
      <c r="W6" s="270"/>
      <c r="X6" s="273"/>
    </row>
    <row r="7" spans="1:28" s="5" customFormat="1" ht="12" thickBot="1">
      <c r="A7" s="504">
        <f>'1-συμβολαια'!A7</f>
        <v>0</v>
      </c>
      <c r="B7" s="514">
        <f>'1-συμβολαια'!B7</f>
        <v>0</v>
      </c>
      <c r="C7" s="505" t="str">
        <f>'1-συμβολαια'!C7</f>
        <v>εξισορρόπηση διαφοράς διανεμομένων μεριδίων</v>
      </c>
      <c r="D7" s="515">
        <f>'1-συμβολαια'!D7</f>
        <v>777777</v>
      </c>
      <c r="E7" s="446"/>
      <c r="F7" s="446"/>
      <c r="G7" s="446"/>
      <c r="H7" s="446"/>
      <c r="I7" s="446"/>
      <c r="J7" s="446"/>
      <c r="K7" s="436">
        <f>'1-συμβολαια'!N7</f>
        <v>0</v>
      </c>
      <c r="L7" s="436">
        <f>'2-δικαιώμ'!O7+'5-αντίγρ'!O7</f>
        <v>1833.9986000000001</v>
      </c>
      <c r="M7" s="436"/>
      <c r="N7" s="436">
        <f>'1-συμβολαια'!O7</f>
        <v>15859.3254</v>
      </c>
      <c r="O7" s="436">
        <f t="shared" si="1"/>
        <v>1833.9986000000001</v>
      </c>
      <c r="P7" s="436">
        <f>'8-κ-15-17'!AG7</f>
        <v>10111.101000000001</v>
      </c>
      <c r="Q7" s="436">
        <f>'11-χαρτόσ'!L7+'13-ντιΜιΧο'!CA7</f>
        <v>1000</v>
      </c>
      <c r="R7" s="436">
        <f>'13-ντιΜιΧο'!BZ7</f>
        <v>0</v>
      </c>
      <c r="S7" s="516"/>
      <c r="T7" s="517"/>
      <c r="U7" s="517"/>
      <c r="V7" s="517"/>
      <c r="W7" s="517"/>
      <c r="X7" s="446"/>
    </row>
    <row r="8" spans="1:28" s="5" customFormat="1">
      <c r="A8" s="502">
        <f>'1-συμβολαια'!A8</f>
        <v>1263</v>
      </c>
      <c r="B8" s="351">
        <f>'1-συμβολαια'!B8</f>
        <v>36822</v>
      </c>
      <c r="C8" s="503" t="str">
        <f>'1-συμβολαια'!C8</f>
        <v>γονική ΨΙΛΗΣ ΚΥΡΙΟΤΗΤΑΣ  του 2'</v>
      </c>
      <c r="D8" s="512">
        <f>'1-συμβολαια'!D8</f>
        <v>3122000</v>
      </c>
      <c r="E8" s="269"/>
      <c r="F8" s="269"/>
      <c r="G8" s="269"/>
      <c r="H8" s="269"/>
      <c r="I8" s="269"/>
      <c r="J8" s="269"/>
      <c r="K8" s="268">
        <f>'1-συμβολαια'!N8</f>
        <v>38618</v>
      </c>
      <c r="L8" s="268">
        <f>'2-δικαιώμ'!O8+'5-αντίγρ'!O8</f>
        <v>7021.5999999999995</v>
      </c>
      <c r="M8" s="268">
        <v>1446</v>
      </c>
      <c r="N8" s="268">
        <f>'1-συμβολαια'!O8</f>
        <v>12284.400000000001</v>
      </c>
      <c r="O8" s="268">
        <f t="shared" si="0"/>
        <v>5575.5999999999995</v>
      </c>
      <c r="P8" s="268">
        <f>'8-κ-15-17'!AG8</f>
        <v>1852.5</v>
      </c>
      <c r="Q8" s="268">
        <f>'11-χαρτόσ'!L8+'13-ντιΜιΧο'!CA8</f>
        <v>3405</v>
      </c>
      <c r="R8" s="268">
        <f>'13-ντιΜιΧο'!BZ8</f>
        <v>80405</v>
      </c>
      <c r="S8" s="278"/>
      <c r="T8" s="513"/>
      <c r="U8" s="513"/>
      <c r="V8" s="513"/>
      <c r="W8" s="513"/>
      <c r="X8" s="269"/>
    </row>
    <row r="9" spans="1:28" s="5" customFormat="1">
      <c r="A9" s="500">
        <f>'1-συμβολαια'!A9</f>
        <v>0</v>
      </c>
      <c r="B9" s="351">
        <f>'1-συμβολαια'!B9</f>
        <v>0</v>
      </c>
      <c r="C9" s="327" t="str">
        <f>'1-συμβολαια'!C9</f>
        <v>χρησικτησία αγροτεμαχίου [νυν οικόπεδο] = 1970 ΑΝΑΔΑΣΜΟΣ</v>
      </c>
      <c r="D9" s="328">
        <f>'1-συμβολαια'!D9</f>
        <v>2222222</v>
      </c>
      <c r="E9" s="273"/>
      <c r="F9" s="273"/>
      <c r="G9" s="273"/>
      <c r="H9" s="273"/>
      <c r="I9" s="273"/>
      <c r="J9" s="273"/>
      <c r="K9" s="268">
        <f>'1-συμβολαια'!N9</f>
        <v>0</v>
      </c>
      <c r="L9" s="268">
        <f>'2-δικαιώμ'!O9+'5-αντίγρ'!O9</f>
        <v>4433.9995999999992</v>
      </c>
      <c r="M9" s="268"/>
      <c r="N9" s="268">
        <f>'1-συμβολαια'!O9</f>
        <v>30592.664400000001</v>
      </c>
      <c r="O9" s="268">
        <f t="shared" si="0"/>
        <v>4433.9995999999992</v>
      </c>
      <c r="P9" s="268">
        <f>'8-κ-15-17'!AG9</f>
        <v>17222.220500000003</v>
      </c>
      <c r="Q9" s="268">
        <f>'11-χαρτόσ'!L9+'13-ντιΜιΧο'!CA9</f>
        <v>1605</v>
      </c>
      <c r="R9" s="268">
        <f>'13-ντιΜιΧο'!BZ9</f>
        <v>39505</v>
      </c>
      <c r="S9" s="278"/>
      <c r="T9" s="270"/>
      <c r="U9" s="270"/>
      <c r="V9" s="270"/>
      <c r="W9" s="270"/>
      <c r="X9" s="273"/>
    </row>
    <row r="10" spans="1:28">
      <c r="A10" s="734" t="s">
        <v>56</v>
      </c>
      <c r="B10" s="734"/>
      <c r="C10" s="734"/>
      <c r="D10" s="734"/>
      <c r="E10" s="246">
        <f t="shared" ref="E10:X10" si="2">SUM(E3:E9)</f>
        <v>0</v>
      </c>
      <c r="F10" s="246">
        <f t="shared" si="2"/>
        <v>0</v>
      </c>
      <c r="G10" s="246">
        <f t="shared" si="2"/>
        <v>0</v>
      </c>
      <c r="H10" s="246">
        <f t="shared" si="2"/>
        <v>0</v>
      </c>
      <c r="I10" s="246">
        <f t="shared" si="2"/>
        <v>0</v>
      </c>
      <c r="J10" s="246">
        <f t="shared" si="2"/>
        <v>0</v>
      </c>
      <c r="K10" s="246">
        <f t="shared" si="2"/>
        <v>246559</v>
      </c>
      <c r="L10" s="246">
        <f t="shared" si="2"/>
        <v>108439.59500000002</v>
      </c>
      <c r="M10" s="246">
        <f t="shared" si="2"/>
        <v>25528</v>
      </c>
      <c r="N10" s="246">
        <f t="shared" si="2"/>
        <v>428558.70500000002</v>
      </c>
      <c r="O10" s="246">
        <f t="shared" si="2"/>
        <v>82911.595000000016</v>
      </c>
      <c r="P10" s="246">
        <f t="shared" si="2"/>
        <v>169863.81375</v>
      </c>
      <c r="Q10" s="246">
        <f t="shared" si="2"/>
        <v>14930</v>
      </c>
      <c r="R10" s="246">
        <f t="shared" si="2"/>
        <v>363430</v>
      </c>
      <c r="S10" s="279">
        <f t="shared" si="2"/>
        <v>0</v>
      </c>
      <c r="T10" s="279">
        <f t="shared" si="2"/>
        <v>0</v>
      </c>
      <c r="U10" s="279">
        <f t="shared" si="2"/>
        <v>0</v>
      </c>
      <c r="V10" s="279">
        <f t="shared" si="2"/>
        <v>0</v>
      </c>
      <c r="W10" s="279">
        <f t="shared" si="2"/>
        <v>0</v>
      </c>
      <c r="X10" s="280">
        <f t="shared" si="2"/>
        <v>0</v>
      </c>
    </row>
    <row r="12" spans="1:28">
      <c r="T12" s="81"/>
      <c r="U12" s="81"/>
      <c r="V12" s="81"/>
      <c r="W12" s="81"/>
      <c r="X12" s="81"/>
      <c r="Y12" s="81"/>
      <c r="Z12" s="81"/>
      <c r="AA12" s="81"/>
      <c r="AB12" s="81"/>
    </row>
    <row r="13" spans="1:28">
      <c r="T13" s="81"/>
      <c r="U13" s="81"/>
      <c r="V13" s="81"/>
      <c r="W13" s="81"/>
      <c r="X13" s="81"/>
      <c r="Y13" s="81"/>
      <c r="Z13" s="81"/>
      <c r="AA13" s="81"/>
      <c r="AB13" s="81"/>
    </row>
    <row r="14" spans="1:28" s="5" customFormat="1">
      <c r="A14" s="55"/>
      <c r="B14" s="108"/>
      <c r="C14" s="109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1"/>
      <c r="T14" s="81"/>
      <c r="U14" s="81"/>
      <c r="V14" s="81"/>
      <c r="W14" s="81"/>
      <c r="X14" s="81"/>
      <c r="Y14" s="81"/>
      <c r="Z14" s="81"/>
      <c r="AA14" s="81"/>
      <c r="AB14" s="81"/>
    </row>
    <row r="15" spans="1:28" s="5" customFormat="1">
      <c r="A15" s="55"/>
      <c r="B15" s="108"/>
      <c r="C15" s="128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81"/>
      <c r="T15" s="81"/>
      <c r="U15" s="81"/>
      <c r="V15" s="81"/>
      <c r="W15" s="81"/>
      <c r="X15" s="81"/>
      <c r="Y15" s="81"/>
      <c r="Z15" s="81"/>
      <c r="AA15" s="81"/>
      <c r="AB15" s="81"/>
    </row>
    <row r="16" spans="1:28" s="5" customFormat="1">
      <c r="A16" s="55"/>
      <c r="B16" s="108"/>
      <c r="C16" s="129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10"/>
      <c r="T16" s="81"/>
      <c r="U16" s="81"/>
      <c r="V16" s="81"/>
      <c r="W16" s="81"/>
      <c r="X16" s="81"/>
      <c r="Y16" s="81"/>
      <c r="Z16" s="81"/>
      <c r="AA16" s="81"/>
      <c r="AB16" s="81"/>
    </row>
    <row r="17" spans="1:28" s="5" customFormat="1">
      <c r="A17" s="55"/>
      <c r="B17" s="108"/>
      <c r="C17" s="109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10"/>
      <c r="T17" s="81"/>
      <c r="U17" s="81"/>
      <c r="V17" s="81"/>
      <c r="W17" s="81"/>
      <c r="X17" s="81"/>
      <c r="Y17" s="81"/>
      <c r="Z17" s="81"/>
      <c r="AA17" s="81"/>
      <c r="AB17" s="81"/>
    </row>
    <row r="18" spans="1:28" s="5" customFormat="1">
      <c r="A18" s="55"/>
      <c r="B18" s="108"/>
      <c r="C18" s="109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110"/>
      <c r="T18" s="81"/>
      <c r="U18" s="81"/>
      <c r="V18" s="81"/>
      <c r="W18" s="81"/>
      <c r="X18" s="81"/>
      <c r="Y18" s="81"/>
      <c r="Z18" s="81"/>
      <c r="AA18" s="81"/>
      <c r="AB18" s="81"/>
    </row>
    <row r="19" spans="1:28">
      <c r="T19" s="81"/>
      <c r="U19" s="81"/>
      <c r="V19" s="81"/>
      <c r="W19" s="81"/>
      <c r="X19" s="81"/>
      <c r="Y19" s="81"/>
      <c r="Z19" s="81"/>
      <c r="AA19" s="81"/>
      <c r="AB19" s="81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0:D10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A6" sqref="A6:A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52" t="s">
        <v>76</v>
      </c>
      <c r="B1" s="752"/>
      <c r="C1" s="752"/>
      <c r="D1" s="752"/>
      <c r="E1" s="752"/>
      <c r="F1" s="752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</row>
    <row r="2" spans="1:17" s="9" customFormat="1" ht="23.25" customHeight="1" thickBot="1">
      <c r="A2" s="249" t="s">
        <v>19</v>
      </c>
      <c r="B2" s="753" t="s">
        <v>29</v>
      </c>
      <c r="C2" s="754"/>
      <c r="D2" s="755"/>
      <c r="E2" s="756" t="s">
        <v>85</v>
      </c>
      <c r="F2" s="757"/>
      <c r="G2" s="757"/>
      <c r="H2" s="758"/>
      <c r="I2" s="759" t="s">
        <v>85</v>
      </c>
      <c r="J2" s="760"/>
      <c r="K2" s="760"/>
      <c r="L2" s="761"/>
      <c r="M2" s="250" t="s">
        <v>38</v>
      </c>
      <c r="N2" s="250" t="s">
        <v>39</v>
      </c>
      <c r="O2" s="250" t="s">
        <v>40</v>
      </c>
      <c r="P2" s="250" t="s">
        <v>41</v>
      </c>
      <c r="Q2" s="250" t="s">
        <v>42</v>
      </c>
    </row>
    <row r="3" spans="1:17" s="18" customFormat="1">
      <c r="A3" s="30">
        <f>'1-συμβολαια'!A3</f>
        <v>1262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>
        <f>'1-συμβολαια'!A8</f>
        <v>1263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0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1" spans="1:17" ht="15.75" customHeight="1">
      <c r="B11" s="749" t="s">
        <v>104</v>
      </c>
      <c r="C11" s="749"/>
      <c r="D11" s="749"/>
      <c r="E11" s="749"/>
      <c r="F11" s="749"/>
      <c r="G11" s="749"/>
      <c r="H11" s="749"/>
      <c r="I11" s="749"/>
      <c r="J11" s="749"/>
      <c r="K11" s="749"/>
      <c r="L11" s="3"/>
      <c r="M11" s="3"/>
      <c r="N11" s="3"/>
      <c r="O11" s="3"/>
      <c r="P11" s="3"/>
      <c r="Q11" s="3"/>
    </row>
    <row r="12" spans="1:17" ht="15.75" customHeight="1">
      <c r="C12" s="751" t="s">
        <v>105</v>
      </c>
      <c r="D12" s="751"/>
      <c r="E12" s="751"/>
      <c r="F12" s="751"/>
      <c r="G12" s="751"/>
      <c r="H12" s="751"/>
      <c r="I12" s="751"/>
      <c r="J12" s="751"/>
      <c r="K12" s="751"/>
      <c r="L12" s="3"/>
      <c r="M12" s="3"/>
      <c r="N12" s="3"/>
      <c r="O12" s="3"/>
      <c r="P12" s="3"/>
      <c r="Q12" s="3"/>
    </row>
    <row r="13" spans="1:17" ht="15.75" customHeight="1">
      <c r="D13" s="749" t="s">
        <v>289</v>
      </c>
      <c r="E13" s="749"/>
      <c r="F13" s="749"/>
      <c r="G13" s="749"/>
      <c r="H13" s="749"/>
      <c r="I13" s="749"/>
      <c r="J13" s="749"/>
      <c r="K13" s="749"/>
      <c r="L13" s="749"/>
      <c r="M13" s="749"/>
      <c r="N13" s="749"/>
      <c r="O13" s="749"/>
      <c r="P13" s="3"/>
      <c r="Q13" s="3"/>
    </row>
    <row r="14" spans="1:17" s="5" customFormat="1" ht="15.75" customHeight="1">
      <c r="A14" s="55"/>
      <c r="B14" s="247"/>
      <c r="C14" s="247"/>
      <c r="D14" s="248"/>
      <c r="E14" s="751" t="s">
        <v>461</v>
      </c>
      <c r="F14" s="751"/>
      <c r="G14" s="751"/>
      <c r="H14" s="751"/>
      <c r="I14" s="751"/>
      <c r="J14" s="751"/>
      <c r="K14" s="751"/>
      <c r="L14" s="751"/>
      <c r="M14" s="751"/>
      <c r="N14" s="3"/>
      <c r="O14" s="3"/>
      <c r="P14" s="3"/>
      <c r="Q14" s="3"/>
    </row>
    <row r="15" spans="1:17" s="5" customFormat="1" ht="15.75" customHeight="1">
      <c r="A15" s="55"/>
      <c r="B15" s="247"/>
      <c r="C15" s="247"/>
      <c r="D15" s="248"/>
      <c r="E15" s="6"/>
      <c r="F15" s="749" t="s">
        <v>127</v>
      </c>
      <c r="G15" s="749"/>
      <c r="H15" s="749"/>
      <c r="I15" s="749"/>
      <c r="J15" s="749"/>
      <c r="K15" s="749"/>
      <c r="L15" s="749"/>
      <c r="M15" s="749"/>
      <c r="N15" s="749"/>
      <c r="O15" s="749"/>
      <c r="P15" s="749"/>
      <c r="Q15" s="3"/>
    </row>
    <row r="16" spans="1:17" s="5" customFormat="1" ht="15.75" customHeight="1">
      <c r="A16" s="55"/>
      <c r="B16" s="247"/>
      <c r="C16" s="247"/>
      <c r="D16" s="248"/>
      <c r="E16" s="6"/>
      <c r="F16" s="6"/>
      <c r="G16" s="751" t="s">
        <v>462</v>
      </c>
      <c r="H16" s="751"/>
      <c r="I16" s="751"/>
      <c r="J16" s="751"/>
      <c r="K16" s="751"/>
      <c r="L16" s="751"/>
      <c r="M16" s="751"/>
      <c r="N16" s="751"/>
      <c r="O16" s="751"/>
      <c r="P16" s="751"/>
      <c r="Q16" s="751"/>
    </row>
    <row r="17" spans="1:23" s="5" customFormat="1" ht="15.75" customHeight="1">
      <c r="A17" s="55"/>
      <c r="B17" s="247"/>
      <c r="C17" s="247"/>
      <c r="D17" s="248"/>
      <c r="E17" s="6"/>
      <c r="F17" s="6"/>
      <c r="G17" s="241"/>
      <c r="H17" s="749" t="s">
        <v>106</v>
      </c>
      <c r="I17" s="749"/>
      <c r="J17" s="749"/>
      <c r="K17" s="749"/>
      <c r="L17" s="749"/>
      <c r="M17" s="749"/>
      <c r="N17" s="749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55"/>
      <c r="B18" s="247"/>
      <c r="C18" s="247"/>
      <c r="D18" s="248"/>
      <c r="E18" s="6"/>
      <c r="F18" s="6"/>
      <c r="G18" s="241"/>
      <c r="H18" s="6"/>
      <c r="I18" s="751" t="s">
        <v>107</v>
      </c>
      <c r="J18" s="751"/>
      <c r="K18" s="751"/>
      <c r="L18" s="751"/>
      <c r="M18" s="751"/>
      <c r="N18" s="751"/>
      <c r="O18" s="751"/>
      <c r="P18" s="751"/>
      <c r="Q18" s="751"/>
      <c r="R18" s="751"/>
      <c r="S18" s="3"/>
      <c r="T18" s="3"/>
      <c r="U18" s="3"/>
      <c r="V18" s="3"/>
      <c r="W18" s="3"/>
    </row>
    <row r="19" spans="1:23" s="5" customFormat="1" ht="15.75" customHeight="1">
      <c r="A19" s="55"/>
      <c r="B19" s="247"/>
      <c r="C19" s="247"/>
      <c r="D19" s="248"/>
      <c r="E19" s="6"/>
      <c r="F19" s="6"/>
      <c r="G19" s="241"/>
      <c r="H19" s="6"/>
      <c r="I19" s="6"/>
      <c r="J19" s="749" t="s">
        <v>108</v>
      </c>
      <c r="K19" s="749"/>
      <c r="L19" s="749"/>
      <c r="M19" s="749"/>
      <c r="N19" s="749"/>
      <c r="O19" s="749"/>
      <c r="P19" s="749"/>
      <c r="Q19" s="749"/>
      <c r="R19" s="3"/>
      <c r="S19" s="3"/>
      <c r="T19" s="3"/>
      <c r="U19" s="3"/>
      <c r="V19" s="3"/>
      <c r="W19" s="3"/>
    </row>
    <row r="20" spans="1:23" s="5" customFormat="1" ht="15.75" customHeight="1">
      <c r="A20" s="55"/>
      <c r="B20" s="247"/>
      <c r="C20" s="247"/>
      <c r="D20" s="248"/>
      <c r="E20" s="6"/>
      <c r="F20" s="6"/>
      <c r="G20" s="241"/>
      <c r="H20" s="6"/>
      <c r="I20" s="6"/>
      <c r="J20" s="6"/>
      <c r="K20" s="750" t="s">
        <v>128</v>
      </c>
      <c r="L20" s="750"/>
      <c r="M20" s="750"/>
      <c r="N20" s="750"/>
      <c r="O20" s="750"/>
      <c r="P20" s="750"/>
      <c r="Q20" s="750"/>
      <c r="R20" s="750"/>
      <c r="S20" s="750"/>
      <c r="T20" s="750"/>
      <c r="U20" s="750"/>
      <c r="V20" s="3"/>
      <c r="W20" s="3"/>
    </row>
    <row r="21" spans="1:23" s="5" customFormat="1" ht="15.75" customHeight="1">
      <c r="A21" s="55"/>
      <c r="B21" s="247"/>
      <c r="C21" s="247"/>
      <c r="D21" s="248"/>
      <c r="E21" s="6"/>
      <c r="F21" s="6"/>
      <c r="G21" s="241"/>
      <c r="H21" s="6"/>
      <c r="I21" s="6"/>
      <c r="J21" s="6"/>
      <c r="K21" s="6"/>
      <c r="L21" s="749" t="s">
        <v>109</v>
      </c>
      <c r="M21" s="749"/>
      <c r="N21" s="749"/>
      <c r="O21" s="749"/>
      <c r="P21" s="749"/>
      <c r="Q21" s="749"/>
      <c r="R21" s="749"/>
      <c r="S21" s="749"/>
      <c r="T21" s="3"/>
      <c r="U21" s="3"/>
      <c r="V21" s="3"/>
      <c r="W21" s="3"/>
    </row>
    <row r="22" spans="1:23" s="5" customFormat="1" ht="15.75" customHeight="1">
      <c r="A22" s="55"/>
      <c r="B22" s="247"/>
      <c r="C22" s="247"/>
      <c r="D22" s="248"/>
      <c r="E22" s="6"/>
      <c r="F22" s="6"/>
      <c r="G22" s="241"/>
      <c r="H22" s="6"/>
      <c r="I22" s="6"/>
      <c r="J22" s="6"/>
      <c r="K22" s="6"/>
      <c r="L22" s="3"/>
      <c r="M22" s="751" t="s">
        <v>110</v>
      </c>
      <c r="N22" s="751"/>
      <c r="O22" s="751"/>
      <c r="P22" s="751"/>
      <c r="Q22" s="751"/>
      <c r="R22" s="751"/>
      <c r="S22" s="751"/>
      <c r="T22" s="751"/>
      <c r="U22" s="3"/>
      <c r="V22" s="3"/>
      <c r="W22" s="3"/>
    </row>
    <row r="23" spans="1:23" s="5" customFormat="1" ht="15.75" customHeight="1">
      <c r="A23" s="55"/>
      <c r="B23" s="247"/>
      <c r="C23" s="247"/>
      <c r="D23" s="248"/>
      <c r="E23" s="6"/>
      <c r="F23" s="6"/>
      <c r="G23" s="241"/>
      <c r="H23" s="6"/>
      <c r="I23" s="6"/>
      <c r="J23" s="6"/>
      <c r="K23" s="6"/>
      <c r="L23" s="3"/>
      <c r="M23" s="3"/>
      <c r="N23" s="749" t="s">
        <v>111</v>
      </c>
      <c r="O23" s="749"/>
      <c r="P23" s="749"/>
      <c r="Q23" s="749"/>
      <c r="R23" s="749"/>
      <c r="S23" s="749"/>
      <c r="T23" s="749"/>
      <c r="U23" s="749"/>
      <c r="V23" s="749"/>
      <c r="W23" s="749"/>
    </row>
    <row r="24" spans="1:23" s="5" customFormat="1" ht="15.75" customHeight="1">
      <c r="A24" s="55"/>
      <c r="B24" s="247"/>
      <c r="C24" s="247"/>
      <c r="D24" s="248"/>
      <c r="E24" s="6"/>
      <c r="F24" s="6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</row>
  </sheetData>
  <mergeCells count="17">
    <mergeCell ref="H17:N17"/>
    <mergeCell ref="I18:R18"/>
    <mergeCell ref="C12:K12"/>
    <mergeCell ref="D13:O13"/>
    <mergeCell ref="E14:M14"/>
    <mergeCell ref="F15:P15"/>
    <mergeCell ref="G16:Q16"/>
    <mergeCell ref="A1:Q1"/>
    <mergeCell ref="B2:D2"/>
    <mergeCell ref="E2:H2"/>
    <mergeCell ref="I2:L2"/>
    <mergeCell ref="B11:K11"/>
    <mergeCell ref="J19:Q19"/>
    <mergeCell ref="K20:U20"/>
    <mergeCell ref="L21:S21"/>
    <mergeCell ref="M22:T22"/>
    <mergeCell ref="N23:W2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A6" sqref="A6:A7"/>
    </sheetView>
  </sheetViews>
  <sheetFormatPr defaultRowHeight="11.25"/>
  <cols>
    <col min="1" max="1" width="7.42578125" style="8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752" t="s">
        <v>76</v>
      </c>
      <c r="B1" s="752"/>
      <c r="C1" s="752"/>
      <c r="D1" s="752"/>
      <c r="E1" s="752"/>
      <c r="F1" s="752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  <c r="R1" s="752"/>
      <c r="S1" s="752"/>
      <c r="T1" s="752"/>
    </row>
    <row r="2" spans="1:20" s="9" customFormat="1" ht="23.25" customHeight="1" thickBot="1">
      <c r="A2" s="249" t="s">
        <v>19</v>
      </c>
      <c r="B2" s="753" t="s">
        <v>29</v>
      </c>
      <c r="C2" s="754"/>
      <c r="D2" s="755"/>
      <c r="E2" s="756" t="s">
        <v>85</v>
      </c>
      <c r="F2" s="757"/>
      <c r="G2" s="758"/>
      <c r="H2" s="763" t="s">
        <v>85</v>
      </c>
      <c r="I2" s="764"/>
      <c r="J2" s="765"/>
      <c r="K2" s="759" t="s">
        <v>85</v>
      </c>
      <c r="L2" s="760"/>
      <c r="M2" s="761"/>
      <c r="N2" s="250" t="s">
        <v>36</v>
      </c>
      <c r="O2" s="250" t="s">
        <v>37</v>
      </c>
      <c r="P2" s="250" t="s">
        <v>38</v>
      </c>
      <c r="Q2" s="250" t="s">
        <v>39</v>
      </c>
      <c r="R2" s="250" t="s">
        <v>40</v>
      </c>
      <c r="S2" s="250" t="s">
        <v>41</v>
      </c>
      <c r="T2" s="250" t="s">
        <v>42</v>
      </c>
    </row>
    <row r="3" spans="1:20" s="18" customFormat="1">
      <c r="A3" s="30">
        <f>'1-συμβολαια'!A3</f>
        <v>1262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8" customFormat="1">
      <c r="A4" s="30">
        <f>'1-συμβολαια'!A4</f>
        <v>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8" customFormat="1">
      <c r="A5" s="30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0" s="18" customFormat="1">
      <c r="A6" s="30">
        <f>'1-συμβολαια'!A6</f>
        <v>0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0" s="18" customFormat="1">
      <c r="A7" s="30">
        <f>'1-συμβολαια'!A7</f>
        <v>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0" s="18" customFormat="1">
      <c r="A8" s="30">
        <f>'1-συμβολαια'!A8</f>
        <v>1263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</row>
    <row r="9" spans="1:20" s="18" customFormat="1">
      <c r="A9" s="30">
        <f>'1-συμβολαια'!A9</f>
        <v>0</v>
      </c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1" spans="1:20" ht="15.75">
      <c r="B11" s="749" t="s">
        <v>112</v>
      </c>
      <c r="C11" s="749"/>
      <c r="D11" s="749"/>
      <c r="E11" s="749"/>
      <c r="F11" s="749"/>
      <c r="G11" s="749"/>
      <c r="H11" s="749"/>
      <c r="I11" s="117"/>
      <c r="J11" s="6"/>
      <c r="K11" s="6"/>
      <c r="L11" s="3"/>
      <c r="M11" s="3"/>
      <c r="N11" s="3"/>
      <c r="O11" s="3"/>
    </row>
    <row r="12" spans="1:20" ht="15.75">
      <c r="B12" s="6"/>
      <c r="C12" s="751" t="s">
        <v>113</v>
      </c>
      <c r="D12" s="751"/>
      <c r="E12" s="751"/>
      <c r="F12" s="751"/>
      <c r="G12" s="751"/>
      <c r="H12" s="751"/>
      <c r="I12" s="751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749" t="s">
        <v>114</v>
      </c>
      <c r="E13" s="749"/>
      <c r="F13" s="749"/>
      <c r="G13" s="749"/>
      <c r="H13" s="749"/>
      <c r="I13" s="749"/>
      <c r="J13" s="749"/>
      <c r="K13" s="749"/>
      <c r="L13" s="3"/>
      <c r="M13" s="3"/>
      <c r="N13" s="3"/>
      <c r="O13" s="3"/>
    </row>
    <row r="14" spans="1:20" ht="15.75" customHeight="1">
      <c r="B14" s="6"/>
      <c r="C14" s="6"/>
      <c r="D14" s="6"/>
      <c r="E14" s="762" t="s">
        <v>119</v>
      </c>
      <c r="F14" s="762"/>
      <c r="G14" s="762"/>
      <c r="H14" s="762"/>
      <c r="I14" s="762"/>
      <c r="J14" s="762"/>
      <c r="K14" s="762"/>
      <c r="L14" s="762"/>
      <c r="M14" s="3"/>
      <c r="N14" s="3"/>
      <c r="O14" s="3"/>
    </row>
    <row r="15" spans="1:20" ht="15.75" customHeight="1">
      <c r="B15" s="6"/>
      <c r="C15" s="6"/>
      <c r="D15" s="6"/>
      <c r="E15" s="6"/>
      <c r="F15" s="749" t="s">
        <v>115</v>
      </c>
      <c r="G15" s="749"/>
      <c r="H15" s="749"/>
      <c r="I15" s="749"/>
      <c r="J15" s="749"/>
      <c r="K15" s="749"/>
      <c r="L15" s="749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751" t="s">
        <v>116</v>
      </c>
      <c r="H16" s="751"/>
      <c r="I16" s="751"/>
      <c r="J16" s="751"/>
      <c r="K16" s="751"/>
      <c r="L16" s="751"/>
      <c r="M16" s="751"/>
      <c r="N16" s="3"/>
      <c r="O16" s="3"/>
    </row>
    <row r="17" spans="2:15" ht="15.75">
      <c r="B17" s="6"/>
      <c r="C17" s="6"/>
      <c r="D17" s="6"/>
      <c r="E17" s="6"/>
      <c r="F17" s="6"/>
      <c r="G17" s="6"/>
      <c r="H17" s="749" t="s">
        <v>117</v>
      </c>
      <c r="I17" s="749"/>
      <c r="J17" s="749"/>
      <c r="K17" s="749"/>
      <c r="L17" s="749"/>
      <c r="M17" s="749"/>
      <c r="N17" s="749"/>
      <c r="O17" s="3"/>
    </row>
    <row r="18" spans="2:15" ht="15.75">
      <c r="B18" s="6"/>
      <c r="C18" s="6"/>
      <c r="D18" s="6"/>
      <c r="E18" s="6"/>
      <c r="F18" s="6"/>
      <c r="G18" s="6"/>
      <c r="H18" s="6"/>
      <c r="I18" s="751" t="s">
        <v>118</v>
      </c>
      <c r="J18" s="751"/>
      <c r="K18" s="751"/>
      <c r="L18" s="751"/>
      <c r="M18" s="751"/>
      <c r="N18" s="751"/>
      <c r="O18" s="751"/>
    </row>
  </sheetData>
  <mergeCells count="13">
    <mergeCell ref="A1:T1"/>
    <mergeCell ref="B2:D2"/>
    <mergeCell ref="E2:G2"/>
    <mergeCell ref="H2:J2"/>
    <mergeCell ref="K2:M2"/>
    <mergeCell ref="G16:M16"/>
    <mergeCell ref="H17:N17"/>
    <mergeCell ref="I18:O18"/>
    <mergeCell ref="B11:H11"/>
    <mergeCell ref="C12:I12"/>
    <mergeCell ref="D13:K13"/>
    <mergeCell ref="E14:L14"/>
    <mergeCell ref="F15:L1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A6" sqref="A6:XFD7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53" style="89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597" t="s">
        <v>66</v>
      </c>
      <c r="B1" s="597"/>
      <c r="C1" s="771" t="s">
        <v>67</v>
      </c>
      <c r="D1" s="771"/>
      <c r="E1" s="597" t="s">
        <v>0</v>
      </c>
      <c r="F1" s="597"/>
      <c r="G1" s="598" t="s">
        <v>10</v>
      </c>
      <c r="H1" s="598"/>
      <c r="I1" s="598"/>
      <c r="J1" s="597" t="s">
        <v>8</v>
      </c>
      <c r="K1" s="597"/>
      <c r="L1" s="772" t="s">
        <v>463</v>
      </c>
      <c r="M1" s="773"/>
      <c r="N1" s="773"/>
      <c r="O1" s="774"/>
      <c r="P1" s="770" t="s">
        <v>65</v>
      </c>
      <c r="Q1" s="770"/>
      <c r="R1" s="598" t="s">
        <v>55</v>
      </c>
      <c r="S1" s="598"/>
      <c r="T1" s="768" t="s">
        <v>46</v>
      </c>
      <c r="U1" s="766" t="s">
        <v>85</v>
      </c>
      <c r="V1" s="766"/>
      <c r="W1" s="766"/>
      <c r="X1" s="766"/>
      <c r="Y1" s="766"/>
      <c r="Z1" s="766"/>
      <c r="AA1" s="766"/>
      <c r="AB1" s="766"/>
      <c r="AC1" s="766"/>
    </row>
    <row r="2" spans="1:35" s="11" customFormat="1" ht="15.75" customHeight="1" thickBot="1">
      <c r="A2" s="92"/>
      <c r="B2" s="48"/>
      <c r="C2" s="82"/>
      <c r="D2" s="51" t="s">
        <v>68</v>
      </c>
      <c r="E2" s="93"/>
      <c r="F2" s="49" t="s">
        <v>68</v>
      </c>
      <c r="G2" s="45" t="s">
        <v>11</v>
      </c>
      <c r="H2" s="43" t="s">
        <v>12</v>
      </c>
      <c r="I2" s="44" t="s">
        <v>29</v>
      </c>
      <c r="J2" s="70" t="s">
        <v>23</v>
      </c>
      <c r="K2" s="50" t="s">
        <v>68</v>
      </c>
      <c r="L2" s="70" t="s">
        <v>319</v>
      </c>
      <c r="M2" s="70" t="s">
        <v>323</v>
      </c>
      <c r="N2" s="70" t="s">
        <v>324</v>
      </c>
      <c r="O2" s="245" t="s">
        <v>29</v>
      </c>
      <c r="P2" s="57" t="s">
        <v>23</v>
      </c>
      <c r="Q2" s="50" t="s">
        <v>68</v>
      </c>
      <c r="R2" s="70" t="s">
        <v>23</v>
      </c>
      <c r="S2" s="31" t="s">
        <v>68</v>
      </c>
      <c r="T2" s="769"/>
      <c r="U2" s="767"/>
      <c r="V2" s="767"/>
      <c r="W2" s="767"/>
      <c r="X2" s="767"/>
      <c r="Y2" s="767"/>
      <c r="Z2" s="767"/>
      <c r="AA2" s="767"/>
      <c r="AB2" s="767"/>
      <c r="AC2" s="767"/>
    </row>
    <row r="3" spans="1:35" s="18" customFormat="1">
      <c r="A3" s="13">
        <f>'1-συμβολαια'!A3</f>
        <v>1262</v>
      </c>
      <c r="B3" s="47"/>
      <c r="C3" s="77">
        <f>'1-συμβολαια'!B3</f>
        <v>36822</v>
      </c>
      <c r="D3" s="19"/>
      <c r="E3" s="88" t="str">
        <f>'1-συμβολαια'!C3</f>
        <v>γονική ΨΙΛΗΣ ΚΥΡΙΟΤΗΤΑΣ του 1'</v>
      </c>
      <c r="F3" s="14"/>
      <c r="G3" s="15" t="str">
        <f>'4-πολλυπρ'!D3</f>
        <v>219-119</v>
      </c>
      <c r="H3" s="15" t="str">
        <f>'4-πολλυπρ'!I3</f>
        <v>219-119 υιός</v>
      </c>
      <c r="I3" s="20"/>
      <c r="J3" s="20">
        <f>'1-συμβολαια'!D3</f>
        <v>12600000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-242</v>
      </c>
      <c r="S3" s="23"/>
      <c r="T3" s="24"/>
      <c r="U3" s="83"/>
      <c r="V3" s="83"/>
      <c r="W3" s="78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7"/>
      <c r="C4" s="77">
        <f>'1-συμβολαια'!B4</f>
        <v>0</v>
      </c>
      <c r="D4" s="19"/>
      <c r="E4" s="88" t="str">
        <f>'1-συμβολαια'!C4</f>
        <v>σύσταση καθέτου</v>
      </c>
      <c r="F4" s="14"/>
      <c r="G4" s="15" t="str">
        <f>'4-πολλυπρ'!D4</f>
        <v>219-119</v>
      </c>
      <c r="H4" s="15">
        <f>'4-πολλυπρ'!I4</f>
        <v>0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3"/>
      <c r="V4" s="83"/>
      <c r="W4" s="78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47"/>
      <c r="C5" s="77">
        <f>'1-συμβολαια'!B5</f>
        <v>0</v>
      </c>
      <c r="D5" s="19"/>
      <c r="E5" s="88" t="str">
        <f>'1-συμβολαια'!C5</f>
        <v>χρησικτησία αγροτεμαχίου [νυν οικόπεδο] = 1970 ΑΝΑΔΑΣΜΟΣ</v>
      </c>
      <c r="F5" s="14"/>
      <c r="G5" s="15">
        <f>'4-πολλυπρ'!D5</f>
        <v>0</v>
      </c>
      <c r="H5" s="15" t="str">
        <f>'4-πολλυπρ'!I5</f>
        <v>219-119</v>
      </c>
      <c r="I5" s="20"/>
      <c r="J5" s="20">
        <f>'1-συμβολαια'!D5</f>
        <v>9999999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3"/>
      <c r="V5" s="83"/>
      <c r="W5" s="78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47"/>
      <c r="C6" s="77">
        <f>'1-συμβολαια'!B6</f>
        <v>0</v>
      </c>
      <c r="D6" s="19"/>
      <c r="E6" s="88" t="str">
        <f>'1-συμβολαια'!C6</f>
        <v xml:space="preserve">διανομή [1ος = οικόπεδο 169,44μ2 &amp; οικία 92μ2] , [2η = οικόπεδο  67,35μ2 &amp; οικία 58μ2] </v>
      </c>
      <c r="F6" s="14"/>
      <c r="G6" s="15">
        <f>'4-πολλυπρ'!D6</f>
        <v>0</v>
      </c>
      <c r="H6" s="15" t="str">
        <f>'4-πολλυπρ'!I6</f>
        <v>219-119</v>
      </c>
      <c r="I6" s="20"/>
      <c r="J6" s="20">
        <f>'1-συμβολαια'!D6</f>
        <v>27777777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3"/>
      <c r="V6" s="83"/>
      <c r="W6" s="78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47"/>
      <c r="C7" s="77">
        <f>'1-συμβολαια'!B7</f>
        <v>0</v>
      </c>
      <c r="D7" s="19"/>
      <c r="E7" s="88" t="str">
        <f>'1-συμβολαια'!C7</f>
        <v>εξισορρόπηση διαφοράς διανεμομένων μεριδίων</v>
      </c>
      <c r="F7" s="14"/>
      <c r="G7" s="15">
        <f>'4-πολλυπρ'!D7</f>
        <v>0</v>
      </c>
      <c r="H7" s="15" t="str">
        <f>'4-πολλυπρ'!I7</f>
        <v>219-119</v>
      </c>
      <c r="I7" s="20"/>
      <c r="J7" s="20">
        <f>'1-συμβολαια'!D7</f>
        <v>777777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3"/>
      <c r="V7" s="83"/>
      <c r="W7" s="78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1263</v>
      </c>
      <c r="B8" s="47"/>
      <c r="C8" s="77">
        <f>'1-συμβολαια'!B8</f>
        <v>36822</v>
      </c>
      <c r="D8" s="19"/>
      <c r="E8" s="88" t="str">
        <f>'1-συμβολαια'!C8</f>
        <v>γονική ΨΙΛΗΣ ΚΥΡΙΟΤΗΤΑΣ  του 2'</v>
      </c>
      <c r="F8" s="14"/>
      <c r="G8" s="15" t="str">
        <f>'4-πολλυπρ'!D8</f>
        <v>219-119</v>
      </c>
      <c r="H8" s="15" t="str">
        <f>'4-πολλυπρ'!I8</f>
        <v>219-119 θυγατέρα</v>
      </c>
      <c r="I8" s="20"/>
      <c r="J8" s="20">
        <f>'1-συμβολαια'!D8</f>
        <v>3122000</v>
      </c>
      <c r="K8" s="20"/>
      <c r="L8" s="27">
        <f>'11-χαρτόσ'!D8</f>
        <v>1000</v>
      </c>
      <c r="M8" s="27"/>
      <c r="N8" s="27"/>
      <c r="O8" s="21"/>
      <c r="P8" s="17" t="e">
        <f>#REF!-R8</f>
        <v>#REF!</v>
      </c>
      <c r="Q8" s="16"/>
      <c r="R8" s="22">
        <f>'5-αντίγρ'!Q8</f>
        <v>-242</v>
      </c>
      <c r="S8" s="23"/>
      <c r="T8" s="24"/>
      <c r="U8" s="83"/>
      <c r="V8" s="83"/>
      <c r="W8" s="78"/>
      <c r="X8" s="25"/>
      <c r="Y8" s="25"/>
      <c r="Z8" s="25"/>
      <c r="AA8" s="25"/>
      <c r="AB8" s="25"/>
      <c r="AC8" s="25"/>
    </row>
    <row r="9" spans="1:35" s="18" customFormat="1">
      <c r="A9" s="13">
        <f>'1-συμβολαια'!A9</f>
        <v>0</v>
      </c>
      <c r="B9" s="47"/>
      <c r="C9" s="77">
        <f>'1-συμβολαια'!B9</f>
        <v>0</v>
      </c>
      <c r="D9" s="19"/>
      <c r="E9" s="88" t="str">
        <f>'1-συμβολαια'!C9</f>
        <v>χρησικτησία αγροτεμαχίου [νυν οικόπεδο] = 1970 ΑΝΑΔΑΣΜΟΣ</v>
      </c>
      <c r="F9" s="14"/>
      <c r="G9" s="15">
        <f>'4-πολλυπρ'!D9</f>
        <v>0</v>
      </c>
      <c r="H9" s="15" t="str">
        <f>'4-πολλυπρ'!I9</f>
        <v>219-119</v>
      </c>
      <c r="I9" s="20"/>
      <c r="J9" s="20">
        <f>'1-συμβολαια'!D9</f>
        <v>2222222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83"/>
      <c r="V9" s="83"/>
      <c r="W9" s="78"/>
      <c r="X9" s="25"/>
      <c r="Y9" s="25"/>
      <c r="Z9" s="25"/>
      <c r="AA9" s="25"/>
      <c r="AB9" s="25"/>
      <c r="AC9" s="25"/>
    </row>
    <row r="10" spans="1:35">
      <c r="A10" s="536" t="s">
        <v>56</v>
      </c>
      <c r="B10" s="537"/>
      <c r="C10" s="537"/>
      <c r="D10" s="537"/>
      <c r="E10" s="537"/>
      <c r="F10" s="537"/>
      <c r="G10" s="537"/>
      <c r="H10" s="537"/>
      <c r="I10" s="537"/>
      <c r="J10" s="537"/>
      <c r="K10" s="42"/>
      <c r="L10" s="1">
        <f>SUM(L3:L9)</f>
        <v>2000</v>
      </c>
      <c r="M10" s="1"/>
      <c r="N10" s="1"/>
      <c r="O10" s="1">
        <f>SUM(O3:O9)</f>
        <v>0</v>
      </c>
      <c r="P10" s="35" t="e">
        <f>SUM(P3:P9)</f>
        <v>#REF!</v>
      </c>
      <c r="Q10" s="1">
        <f>SUM(Q3:Q9)</f>
        <v>0</v>
      </c>
      <c r="R10" s="1">
        <f>SUM(R3:R9)</f>
        <v>-484</v>
      </c>
      <c r="S10" s="1">
        <f>SUM(S3:S9)</f>
        <v>0</v>
      </c>
      <c r="T10" s="3"/>
      <c r="U10" s="79"/>
      <c r="V10" s="79"/>
    </row>
    <row r="11" spans="1:35">
      <c r="T11" s="119"/>
    </row>
    <row r="12" spans="1:35" ht="15.75" customHeight="1">
      <c r="T12" s="119"/>
      <c r="U12" s="749" t="s">
        <v>120</v>
      </c>
      <c r="V12" s="749"/>
      <c r="W12" s="749"/>
      <c r="X12" s="749"/>
      <c r="Y12" s="749"/>
      <c r="Z12" s="749"/>
      <c r="AA12" s="749"/>
      <c r="AB12" s="749"/>
      <c r="AC12" s="749"/>
      <c r="AD12" s="117"/>
      <c r="AE12" s="117"/>
      <c r="AF12" s="117"/>
      <c r="AG12" s="117"/>
      <c r="AH12" s="112"/>
      <c r="AI12" s="112"/>
    </row>
    <row r="13" spans="1:35" ht="15.75" customHeight="1">
      <c r="T13" s="119"/>
      <c r="U13" s="118"/>
      <c r="V13" s="751" t="s">
        <v>121</v>
      </c>
      <c r="W13" s="751"/>
      <c r="X13" s="751"/>
      <c r="Y13" s="751"/>
      <c r="Z13" s="751"/>
      <c r="AA13" s="751"/>
      <c r="AB13" s="751"/>
      <c r="AC13" s="751"/>
      <c r="AD13" s="751"/>
      <c r="AE13" s="112"/>
      <c r="AF13" s="112"/>
      <c r="AG13" s="112"/>
      <c r="AH13" s="112"/>
      <c r="AI13" s="112"/>
    </row>
    <row r="14" spans="1:35" ht="15.75" customHeight="1">
      <c r="T14" s="119"/>
      <c r="U14" s="118"/>
      <c r="V14" s="118"/>
      <c r="W14" s="749" t="s">
        <v>122</v>
      </c>
      <c r="X14" s="749"/>
      <c r="Y14" s="749"/>
      <c r="Z14" s="749"/>
      <c r="AA14" s="749"/>
      <c r="AB14" s="749"/>
      <c r="AC14" s="749"/>
      <c r="AD14" s="749"/>
      <c r="AE14" s="749"/>
      <c r="AF14" s="112"/>
      <c r="AG14" s="112"/>
      <c r="AH14" s="112"/>
      <c r="AI14" s="112"/>
    </row>
    <row r="15" spans="1:35" ht="15.75">
      <c r="U15" s="118"/>
      <c r="V15" s="118"/>
      <c r="W15" s="118"/>
      <c r="X15" s="751" t="s">
        <v>123</v>
      </c>
      <c r="Y15" s="751"/>
      <c r="Z15" s="751"/>
      <c r="AA15" s="751"/>
      <c r="AB15" s="751"/>
      <c r="AC15" s="751"/>
      <c r="AD15" s="751"/>
      <c r="AE15" s="751"/>
      <c r="AF15" s="751"/>
      <c r="AG15" s="112"/>
      <c r="AH15" s="112"/>
      <c r="AI15" s="112"/>
    </row>
    <row r="16" spans="1:35" ht="15.75">
      <c r="U16" s="118"/>
      <c r="V16" s="118"/>
      <c r="W16" s="118"/>
      <c r="X16" s="118"/>
      <c r="Y16" s="749" t="s">
        <v>124</v>
      </c>
      <c r="Z16" s="749"/>
      <c r="AA16" s="749"/>
      <c r="AB16" s="749"/>
      <c r="AC16" s="749"/>
      <c r="AD16" s="749"/>
      <c r="AE16" s="749"/>
      <c r="AF16" s="749"/>
      <c r="AG16" s="749"/>
      <c r="AH16" s="112"/>
      <c r="AI16" s="112"/>
    </row>
    <row r="17" spans="21:35" ht="15.75">
      <c r="U17" s="118"/>
      <c r="V17" s="118"/>
      <c r="W17" s="118"/>
      <c r="X17" s="118"/>
      <c r="Y17" s="118"/>
      <c r="Z17" s="751" t="s">
        <v>125</v>
      </c>
      <c r="AA17" s="751"/>
      <c r="AB17" s="751"/>
      <c r="AC17" s="751"/>
      <c r="AD17" s="751"/>
      <c r="AE17" s="751"/>
      <c r="AF17" s="751"/>
      <c r="AG17" s="751"/>
      <c r="AH17" s="751"/>
      <c r="AI17" s="112"/>
    </row>
    <row r="18" spans="21:35" ht="15.75">
      <c r="U18" s="118"/>
      <c r="V18" s="118"/>
      <c r="W18" s="118"/>
      <c r="X18" s="118"/>
      <c r="Y18" s="118"/>
      <c r="Z18" s="118"/>
      <c r="AA18" s="749" t="s">
        <v>126</v>
      </c>
      <c r="AB18" s="749"/>
      <c r="AC18" s="749"/>
      <c r="AD18" s="749"/>
      <c r="AE18" s="749"/>
      <c r="AF18" s="749"/>
      <c r="AG18" s="749"/>
      <c r="AH18" s="749"/>
      <c r="AI18" s="749"/>
    </row>
  </sheetData>
  <mergeCells count="18">
    <mergeCell ref="A10:J10"/>
    <mergeCell ref="E1:F1"/>
    <mergeCell ref="P1:Q1"/>
    <mergeCell ref="A1:B1"/>
    <mergeCell ref="C1:D1"/>
    <mergeCell ref="G1:I1"/>
    <mergeCell ref="J1:K1"/>
    <mergeCell ref="L1:O1"/>
    <mergeCell ref="U12:AC12"/>
    <mergeCell ref="V13:AD13"/>
    <mergeCell ref="U1:AC2"/>
    <mergeCell ref="T1:T2"/>
    <mergeCell ref="R1:S1"/>
    <mergeCell ref="W14:AE14"/>
    <mergeCell ref="X15:AF15"/>
    <mergeCell ref="Y16:AG16"/>
    <mergeCell ref="Z17:AH17"/>
    <mergeCell ref="AA18:AI18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A7" sqref="A7:XFD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79" t="s">
        <v>31</v>
      </c>
      <c r="B1" s="780"/>
      <c r="C1" s="780"/>
      <c r="D1" s="780"/>
      <c r="E1" s="781"/>
      <c r="F1" s="782" t="s">
        <v>292</v>
      </c>
      <c r="G1" s="783"/>
      <c r="H1" s="783"/>
      <c r="I1" s="784"/>
      <c r="J1" s="775" t="s">
        <v>293</v>
      </c>
      <c r="K1" s="776"/>
      <c r="L1" s="776"/>
      <c r="M1" s="776"/>
      <c r="N1" s="776"/>
      <c r="O1" s="776"/>
      <c r="P1" s="776"/>
      <c r="Q1" s="776"/>
      <c r="R1" s="776"/>
      <c r="S1" s="776"/>
      <c r="T1" s="776"/>
      <c r="U1" s="776"/>
      <c r="V1" s="776"/>
      <c r="W1" s="776"/>
      <c r="X1" s="776"/>
      <c r="Y1" s="777"/>
      <c r="Z1" s="785" t="s">
        <v>294</v>
      </c>
      <c r="AA1" s="786"/>
      <c r="AB1" s="786"/>
      <c r="AC1" s="787"/>
      <c r="AD1" s="775" t="s">
        <v>295</v>
      </c>
      <c r="AE1" s="776"/>
      <c r="AF1" s="776"/>
      <c r="AG1" s="776"/>
      <c r="AH1" s="776"/>
      <c r="AI1" s="776"/>
      <c r="AJ1" s="776"/>
      <c r="AK1" s="776"/>
      <c r="AL1" s="776"/>
      <c r="AM1" s="776"/>
      <c r="AN1" s="776"/>
      <c r="AO1" s="776"/>
      <c r="AP1" s="776"/>
      <c r="AQ1" s="776"/>
      <c r="AR1" s="776"/>
      <c r="AS1" s="777"/>
      <c r="AT1" s="782" t="s">
        <v>296</v>
      </c>
      <c r="AU1" s="783"/>
      <c r="AV1" s="783"/>
      <c r="AW1" s="784"/>
      <c r="AX1" s="775" t="s">
        <v>297</v>
      </c>
      <c r="AY1" s="776"/>
      <c r="AZ1" s="776"/>
      <c r="BA1" s="776"/>
      <c r="BB1" s="776"/>
      <c r="BC1" s="776"/>
      <c r="BD1" s="776"/>
      <c r="BE1" s="776"/>
      <c r="BF1" s="776"/>
      <c r="BG1" s="776"/>
      <c r="BH1" s="776"/>
      <c r="BI1" s="776"/>
      <c r="BJ1" s="776"/>
      <c r="BK1" s="776"/>
      <c r="BL1" s="776"/>
      <c r="BM1" s="777"/>
    </row>
    <row r="2" spans="1:65" s="4" customFormat="1" ht="23.25" customHeight="1">
      <c r="A2" s="184" t="s">
        <v>19</v>
      </c>
      <c r="B2" s="184" t="s">
        <v>298</v>
      </c>
      <c r="C2" s="185" t="s">
        <v>299</v>
      </c>
      <c r="D2" s="531" t="s">
        <v>29</v>
      </c>
      <c r="E2" s="748"/>
      <c r="F2" s="186" t="s">
        <v>300</v>
      </c>
      <c r="G2" s="184" t="s">
        <v>18</v>
      </c>
      <c r="H2" s="186" t="s">
        <v>23</v>
      </c>
      <c r="I2" s="187" t="s">
        <v>85</v>
      </c>
      <c r="J2" s="188" t="s">
        <v>301</v>
      </c>
      <c r="K2" s="188" t="s">
        <v>302</v>
      </c>
      <c r="L2" s="186" t="s">
        <v>303</v>
      </c>
      <c r="M2" s="186" t="s">
        <v>304</v>
      </c>
      <c r="N2" s="186" t="s">
        <v>305</v>
      </c>
      <c r="O2" s="186" t="s">
        <v>306</v>
      </c>
      <c r="P2" s="186" t="s">
        <v>307</v>
      </c>
      <c r="Q2" s="186" t="s">
        <v>308</v>
      </c>
      <c r="R2" s="186" t="s">
        <v>309</v>
      </c>
      <c r="S2" s="186" t="s">
        <v>310</v>
      </c>
      <c r="T2" s="186" t="s">
        <v>311</v>
      </c>
      <c r="U2" s="186" t="s">
        <v>23</v>
      </c>
      <c r="V2" s="186" t="s">
        <v>312</v>
      </c>
      <c r="W2" s="186" t="s">
        <v>313</v>
      </c>
      <c r="X2" s="186" t="s">
        <v>314</v>
      </c>
      <c r="Y2" s="189" t="s">
        <v>315</v>
      </c>
      <c r="Z2" s="186" t="s">
        <v>300</v>
      </c>
      <c r="AA2" s="184" t="s">
        <v>18</v>
      </c>
      <c r="AB2" s="186" t="s">
        <v>23</v>
      </c>
      <c r="AC2" s="190" t="s">
        <v>85</v>
      </c>
      <c r="AD2" s="188" t="s">
        <v>301</v>
      </c>
      <c r="AE2" s="188" t="s">
        <v>302</v>
      </c>
      <c r="AF2" s="186" t="s">
        <v>303</v>
      </c>
      <c r="AG2" s="186" t="s">
        <v>304</v>
      </c>
      <c r="AH2" s="186" t="s">
        <v>305</v>
      </c>
      <c r="AI2" s="186" t="s">
        <v>306</v>
      </c>
      <c r="AJ2" s="186" t="s">
        <v>307</v>
      </c>
      <c r="AK2" s="186" t="s">
        <v>308</v>
      </c>
      <c r="AL2" s="186" t="s">
        <v>309</v>
      </c>
      <c r="AM2" s="186" t="s">
        <v>310</v>
      </c>
      <c r="AN2" s="186" t="s">
        <v>311</v>
      </c>
      <c r="AO2" s="186" t="s">
        <v>23</v>
      </c>
      <c r="AP2" s="186" t="s">
        <v>312</v>
      </c>
      <c r="AQ2" s="186" t="s">
        <v>313</v>
      </c>
      <c r="AR2" s="186" t="s">
        <v>314</v>
      </c>
      <c r="AS2" s="189" t="s">
        <v>315</v>
      </c>
      <c r="AT2" s="186" t="s">
        <v>300</v>
      </c>
      <c r="AU2" s="184" t="s">
        <v>18</v>
      </c>
      <c r="AV2" s="186" t="s">
        <v>23</v>
      </c>
      <c r="AW2" s="187" t="s">
        <v>85</v>
      </c>
      <c r="AX2" s="188" t="s">
        <v>301</v>
      </c>
      <c r="AY2" s="188" t="s">
        <v>302</v>
      </c>
      <c r="AZ2" s="186" t="s">
        <v>303</v>
      </c>
      <c r="BA2" s="186" t="s">
        <v>304</v>
      </c>
      <c r="BB2" s="186" t="s">
        <v>305</v>
      </c>
      <c r="BC2" s="186" t="s">
        <v>306</v>
      </c>
      <c r="BD2" s="186" t="s">
        <v>307</v>
      </c>
      <c r="BE2" s="186" t="s">
        <v>308</v>
      </c>
      <c r="BF2" s="186" t="s">
        <v>309</v>
      </c>
      <c r="BG2" s="186" t="s">
        <v>310</v>
      </c>
      <c r="BH2" s="186" t="s">
        <v>311</v>
      </c>
      <c r="BI2" s="186" t="s">
        <v>23</v>
      </c>
      <c r="BJ2" s="186" t="s">
        <v>312</v>
      </c>
      <c r="BK2" s="186" t="s">
        <v>313</v>
      </c>
      <c r="BL2" s="186" t="s">
        <v>316</v>
      </c>
      <c r="BM2" s="189" t="s">
        <v>315</v>
      </c>
    </row>
    <row r="3" spans="1:65">
      <c r="A3" s="30">
        <f>'1-συμβολαια'!A3</f>
        <v>1262</v>
      </c>
      <c r="B3" s="15" t="str">
        <f>'4-πολλυπρ'!D3</f>
        <v>219-119</v>
      </c>
      <c r="C3" s="15" t="str">
        <f>'4-πολλυπρ'!I3</f>
        <v>219-119 υιός</v>
      </c>
      <c r="D3" s="25"/>
      <c r="E3" s="25"/>
      <c r="F3" s="12"/>
      <c r="G3" s="29"/>
      <c r="H3" s="12"/>
      <c r="I3" s="25"/>
      <c r="J3" s="12"/>
      <c r="K3" s="139" t="s">
        <v>317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191" t="s">
        <v>317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0">
        <f>'1-συμβολαια'!A4</f>
        <v>0</v>
      </c>
      <c r="B4" s="15" t="str">
        <f>'4-πολλυπρ'!D4</f>
        <v>219-119</v>
      </c>
      <c r="C4" s="15">
        <f>'4-πολλυπρ'!I4</f>
        <v>0</v>
      </c>
      <c r="D4" s="25"/>
      <c r="E4" s="25"/>
      <c r="F4" s="12"/>
      <c r="G4" s="29"/>
      <c r="H4" s="12"/>
      <c r="I4" s="25"/>
      <c r="J4" s="12"/>
      <c r="K4" s="139" t="s">
        <v>317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29"/>
      <c r="W4" s="29"/>
      <c r="X4" s="25"/>
      <c r="Y4" s="25"/>
      <c r="Z4" s="12"/>
      <c r="AA4" s="25"/>
      <c r="AB4" s="12"/>
      <c r="AC4" s="25"/>
      <c r="AD4" s="12"/>
      <c r="AE4" s="191" t="s">
        <v>317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5" spans="1:65">
      <c r="A5" s="30">
        <f>'1-συμβολαια'!A5</f>
        <v>0</v>
      </c>
      <c r="B5" s="15">
        <f>'4-πολλυπρ'!D5</f>
        <v>0</v>
      </c>
      <c r="C5" s="15" t="str">
        <f>'4-πολλυπρ'!I5</f>
        <v>219-119</v>
      </c>
      <c r="D5" s="25"/>
      <c r="E5" s="25"/>
      <c r="F5" s="12"/>
      <c r="G5" s="29"/>
      <c r="H5" s="12"/>
      <c r="I5" s="25"/>
      <c r="J5" s="12"/>
      <c r="K5" s="139" t="s">
        <v>317</v>
      </c>
      <c r="L5" s="25"/>
      <c r="M5" s="25"/>
      <c r="N5" s="25"/>
      <c r="O5" s="25"/>
      <c r="P5" s="25"/>
      <c r="Q5" s="25"/>
      <c r="R5" s="25"/>
      <c r="S5" s="25"/>
      <c r="T5" s="25"/>
      <c r="U5" s="12"/>
      <c r="V5" s="29"/>
      <c r="W5" s="29"/>
      <c r="X5" s="25"/>
      <c r="Y5" s="25"/>
      <c r="Z5" s="12"/>
      <c r="AA5" s="25"/>
      <c r="AB5" s="12"/>
      <c r="AC5" s="25"/>
      <c r="AD5" s="12"/>
      <c r="AE5" s="191" t="s">
        <v>317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12"/>
      <c r="AU5" s="25"/>
      <c r="AV5" s="12"/>
      <c r="AW5" s="25"/>
      <c r="AX5" s="12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12"/>
      <c r="BJ5" s="25"/>
      <c r="BK5" s="25"/>
      <c r="BL5" s="25"/>
      <c r="BM5" s="25"/>
    </row>
    <row r="6" spans="1:65">
      <c r="A6" s="30">
        <f>'1-συμβολαια'!A6</f>
        <v>0</v>
      </c>
      <c r="B6" s="15">
        <f>'4-πολλυπρ'!D6</f>
        <v>0</v>
      </c>
      <c r="C6" s="15" t="str">
        <f>'4-πολλυπρ'!I6</f>
        <v>219-119</v>
      </c>
      <c r="D6" s="25"/>
      <c r="E6" s="25"/>
      <c r="F6" s="12"/>
      <c r="G6" s="29"/>
      <c r="H6" s="12"/>
      <c r="I6" s="25"/>
      <c r="J6" s="12"/>
      <c r="K6" s="139" t="s">
        <v>317</v>
      </c>
      <c r="L6" s="25"/>
      <c r="M6" s="25"/>
      <c r="N6" s="25"/>
      <c r="O6" s="25"/>
      <c r="P6" s="25"/>
      <c r="Q6" s="25"/>
      <c r="R6" s="25"/>
      <c r="S6" s="25"/>
      <c r="T6" s="25"/>
      <c r="U6" s="12"/>
      <c r="V6" s="29"/>
      <c r="W6" s="29"/>
      <c r="X6" s="25"/>
      <c r="Y6" s="25"/>
      <c r="Z6" s="12"/>
      <c r="AA6" s="25"/>
      <c r="AB6" s="12"/>
      <c r="AC6" s="25"/>
      <c r="AD6" s="12"/>
      <c r="AE6" s="191" t="s">
        <v>317</v>
      </c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12"/>
      <c r="AU6" s="25"/>
      <c r="AV6" s="12"/>
      <c r="AW6" s="25"/>
      <c r="AX6" s="12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12"/>
      <c r="BJ6" s="25"/>
      <c r="BK6" s="25"/>
      <c r="BL6" s="25"/>
      <c r="BM6" s="25"/>
    </row>
    <row r="7" spans="1:65">
      <c r="A7" s="30">
        <f>'1-συμβολαια'!A7</f>
        <v>0</v>
      </c>
      <c r="B7" s="15">
        <f>'4-πολλυπρ'!D7</f>
        <v>0</v>
      </c>
      <c r="C7" s="15" t="str">
        <f>'4-πολλυπρ'!I7</f>
        <v>219-119</v>
      </c>
      <c r="D7" s="25"/>
      <c r="E7" s="25"/>
      <c r="F7" s="12"/>
      <c r="G7" s="29"/>
      <c r="H7" s="12"/>
      <c r="I7" s="25"/>
      <c r="J7" s="12"/>
      <c r="K7" s="139" t="s">
        <v>317</v>
      </c>
      <c r="L7" s="25"/>
      <c r="M7" s="25"/>
      <c r="N7" s="25"/>
      <c r="O7" s="25"/>
      <c r="P7" s="25"/>
      <c r="Q7" s="25"/>
      <c r="R7" s="25"/>
      <c r="S7" s="25"/>
      <c r="T7" s="25"/>
      <c r="U7" s="12"/>
      <c r="V7" s="29"/>
      <c r="W7" s="29"/>
      <c r="X7" s="25"/>
      <c r="Y7" s="25"/>
      <c r="Z7" s="12"/>
      <c r="AA7" s="25"/>
      <c r="AB7" s="12"/>
      <c r="AC7" s="25"/>
      <c r="AD7" s="12"/>
      <c r="AE7" s="191" t="s">
        <v>317</v>
      </c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12"/>
      <c r="AU7" s="25"/>
      <c r="AV7" s="12"/>
      <c r="AW7" s="25"/>
      <c r="AX7" s="12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12"/>
      <c r="BJ7" s="25"/>
      <c r="BK7" s="25"/>
      <c r="BL7" s="25"/>
      <c r="BM7" s="25"/>
    </row>
    <row r="8" spans="1:65">
      <c r="A8" s="30">
        <f>'1-συμβολαια'!A8</f>
        <v>1263</v>
      </c>
      <c r="B8" s="15" t="str">
        <f>'4-πολλυπρ'!D8</f>
        <v>219-119</v>
      </c>
      <c r="C8" s="15" t="str">
        <f>'4-πολλυπρ'!I8</f>
        <v>219-119 θυγατέρα</v>
      </c>
      <c r="D8" s="25"/>
      <c r="E8" s="25"/>
      <c r="F8" s="12"/>
      <c r="G8" s="29"/>
      <c r="H8" s="12"/>
      <c r="I8" s="25"/>
      <c r="J8" s="12"/>
      <c r="K8" s="139" t="s">
        <v>317</v>
      </c>
      <c r="L8" s="25"/>
      <c r="M8" s="25"/>
      <c r="N8" s="25"/>
      <c r="O8" s="25"/>
      <c r="P8" s="25"/>
      <c r="Q8" s="25"/>
      <c r="R8" s="25"/>
      <c r="S8" s="25"/>
      <c r="T8" s="25"/>
      <c r="U8" s="12"/>
      <c r="V8" s="29"/>
      <c r="W8" s="29"/>
      <c r="X8" s="25"/>
      <c r="Y8" s="25"/>
      <c r="Z8" s="12"/>
      <c r="AA8" s="25"/>
      <c r="AB8" s="12"/>
      <c r="AC8" s="25"/>
      <c r="AD8" s="12"/>
      <c r="AE8" s="191" t="s">
        <v>317</v>
      </c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12"/>
      <c r="AU8" s="25"/>
      <c r="AV8" s="12"/>
      <c r="AW8" s="25"/>
      <c r="AX8" s="12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12"/>
      <c r="BJ8" s="25"/>
      <c r="BK8" s="25"/>
      <c r="BL8" s="25"/>
      <c r="BM8" s="25"/>
    </row>
    <row r="9" spans="1:65">
      <c r="A9" s="30">
        <f>'1-συμβολαια'!A9</f>
        <v>0</v>
      </c>
      <c r="B9" s="15">
        <f>'4-πολλυπρ'!D9</f>
        <v>0</v>
      </c>
      <c r="C9" s="15" t="str">
        <f>'4-πολλυπρ'!I9</f>
        <v>219-119</v>
      </c>
      <c r="D9" s="25"/>
      <c r="E9" s="25"/>
      <c r="F9" s="12"/>
      <c r="G9" s="29"/>
      <c r="H9" s="12"/>
      <c r="I9" s="25"/>
      <c r="J9" s="12"/>
      <c r="K9" s="139" t="s">
        <v>317</v>
      </c>
      <c r="L9" s="25"/>
      <c r="M9" s="25"/>
      <c r="N9" s="25"/>
      <c r="O9" s="25"/>
      <c r="P9" s="25"/>
      <c r="Q9" s="25"/>
      <c r="R9" s="25"/>
      <c r="S9" s="25"/>
      <c r="T9" s="25"/>
      <c r="U9" s="12"/>
      <c r="V9" s="29"/>
      <c r="W9" s="29"/>
      <c r="X9" s="25"/>
      <c r="Y9" s="25"/>
      <c r="Z9" s="12"/>
      <c r="AA9" s="25"/>
      <c r="AB9" s="12"/>
      <c r="AC9" s="25"/>
      <c r="AD9" s="12"/>
      <c r="AE9" s="191" t="s">
        <v>317</v>
      </c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12"/>
      <c r="AU9" s="25"/>
      <c r="AV9" s="12"/>
      <c r="AW9" s="25"/>
      <c r="AX9" s="12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12"/>
      <c r="BJ9" s="25"/>
      <c r="BK9" s="25"/>
      <c r="BL9" s="25"/>
      <c r="BM9" s="25"/>
    </row>
    <row r="11" spans="1:65">
      <c r="F11" s="778" t="s">
        <v>318</v>
      </c>
      <c r="G11" s="778"/>
      <c r="H11" s="778"/>
      <c r="I11" s="778"/>
    </row>
    <row r="12" spans="1:65">
      <c r="F12" s="778"/>
      <c r="G12" s="778"/>
      <c r="H12" s="778"/>
      <c r="I12" s="778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82"/>
  <sheetViews>
    <sheetView workbookViewId="0">
      <pane ySplit="2" topLeftCell="A3" activePane="bottomLeft" state="frozen"/>
      <selection pane="bottomLeft" activeCell="L29" sqref="L29"/>
    </sheetView>
  </sheetViews>
  <sheetFormatPr defaultRowHeight="11.25"/>
  <cols>
    <col min="1" max="1" width="8.140625" style="8" bestFit="1" customWidth="1"/>
    <col min="2" max="2" width="8.7109375" style="133" bestFit="1" customWidth="1"/>
    <col min="3" max="3" width="66.42578125" style="89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customWidth="1"/>
    <col min="11" max="11" width="8.140625" style="2" bestFit="1" customWidth="1"/>
    <col min="12" max="12" width="8.140625" style="2" customWidth="1"/>
    <col min="13" max="13" width="9.42578125" style="2" customWidth="1"/>
    <col min="14" max="15" width="10.5703125" style="2" customWidth="1"/>
    <col min="16" max="17" width="6" style="2" customWidth="1"/>
    <col min="18" max="18" width="10.5703125" style="2" customWidth="1"/>
    <col min="19" max="19" width="10.28515625" style="2" customWidth="1"/>
    <col min="20" max="20" width="9.7109375" style="2" customWidth="1"/>
    <col min="21" max="22" width="9.42578125" style="2" customWidth="1"/>
    <col min="23" max="23" width="9" style="2" bestFit="1" customWidth="1"/>
    <col min="24" max="24" width="9.42578125" style="2" bestFit="1" customWidth="1"/>
    <col min="25" max="25" width="11.85546875" style="73" bestFit="1" customWidth="1"/>
    <col min="26" max="26" width="11.85546875" style="73" customWidth="1"/>
    <col min="27" max="28" width="10.28515625" style="2" customWidth="1"/>
    <col min="29" max="29" width="9.42578125" style="2" customWidth="1"/>
    <col min="30" max="30" width="10.28515625" style="2" customWidth="1"/>
    <col min="31" max="31" width="10.28515625" style="2" bestFit="1" customWidth="1"/>
    <col min="32" max="32" width="9" style="2" bestFit="1" customWidth="1"/>
    <col min="33" max="34" width="12.5703125" style="2" customWidth="1"/>
    <col min="35" max="35" width="10.42578125" style="2" bestFit="1" customWidth="1"/>
    <col min="36" max="36" width="12.42578125" style="2" bestFit="1" customWidth="1"/>
    <col min="37" max="37" width="10.28515625" style="2" bestFit="1" customWidth="1"/>
    <col min="38" max="38" width="9" style="2" bestFit="1" customWidth="1"/>
    <col min="39" max="39" width="9.42578125" style="2" bestFit="1" customWidth="1"/>
    <col min="40" max="40" width="12.42578125" style="2" bestFit="1" customWidth="1"/>
    <col min="41" max="41" width="10.28515625" style="2" bestFit="1" customWidth="1"/>
    <col min="42" max="42" width="8.7109375" style="28" bestFit="1" customWidth="1"/>
    <col min="43" max="43" width="10.28515625" style="2" bestFit="1" customWidth="1"/>
    <col min="44" max="44" width="21.42578125" style="75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49" ht="15.75" customHeight="1">
      <c r="A1" s="795" t="s">
        <v>1</v>
      </c>
      <c r="B1" s="797" t="s">
        <v>2</v>
      </c>
      <c r="C1" s="794" t="s">
        <v>0</v>
      </c>
      <c r="D1" s="798" t="s">
        <v>11</v>
      </c>
      <c r="E1" s="792" t="s">
        <v>12</v>
      </c>
      <c r="F1" s="802" t="s">
        <v>465</v>
      </c>
      <c r="G1" s="802"/>
      <c r="H1" s="802"/>
      <c r="I1" s="802"/>
      <c r="J1" s="800" t="s">
        <v>369</v>
      </c>
      <c r="K1" s="801"/>
      <c r="L1" s="803" t="s">
        <v>577</v>
      </c>
      <c r="M1" s="804"/>
      <c r="N1" s="804"/>
      <c r="O1" s="804"/>
      <c r="P1" s="804"/>
      <c r="Q1" s="804"/>
      <c r="R1" s="805"/>
      <c r="S1" s="788" t="s">
        <v>506</v>
      </c>
      <c r="T1" s="788"/>
      <c r="U1" s="810" t="s">
        <v>139</v>
      </c>
      <c r="V1" s="811"/>
      <c r="W1" s="814" t="s">
        <v>77</v>
      </c>
      <c r="X1" s="815"/>
      <c r="Y1" s="815"/>
      <c r="Z1" s="815"/>
      <c r="AA1" s="815"/>
      <c r="AB1" s="828" t="s">
        <v>507</v>
      </c>
      <c r="AC1" s="829"/>
      <c r="AD1" s="818" t="s">
        <v>43</v>
      </c>
      <c r="AE1" s="819"/>
      <c r="AF1" s="820"/>
      <c r="AG1" s="821" t="s">
        <v>58</v>
      </c>
      <c r="AH1" s="822"/>
      <c r="AI1" s="823"/>
      <c r="AJ1" s="816" t="s">
        <v>78</v>
      </c>
      <c r="AK1" s="817"/>
      <c r="AL1" s="817"/>
      <c r="AM1" s="817"/>
      <c r="AN1" s="817"/>
      <c r="AO1" s="357"/>
      <c r="AP1" s="824" t="s">
        <v>54</v>
      </c>
      <c r="AQ1" s="826" t="s">
        <v>44</v>
      </c>
      <c r="AR1" s="812" t="s">
        <v>81</v>
      </c>
      <c r="AS1" s="807" t="s">
        <v>29</v>
      </c>
      <c r="AT1" s="808"/>
      <c r="AU1" s="808"/>
      <c r="AV1" s="808"/>
      <c r="AW1" s="809"/>
    </row>
    <row r="2" spans="1:49" ht="39" thickBot="1">
      <c r="A2" s="796"/>
      <c r="B2" s="541"/>
      <c r="C2" s="569"/>
      <c r="D2" s="799"/>
      <c r="E2" s="793"/>
      <c r="F2" s="335" t="s">
        <v>256</v>
      </c>
      <c r="G2" s="336" t="s">
        <v>92</v>
      </c>
      <c r="H2" s="336" t="s">
        <v>47</v>
      </c>
      <c r="I2" s="334" t="s">
        <v>416</v>
      </c>
      <c r="J2" s="253" t="s">
        <v>23</v>
      </c>
      <c r="K2" s="519" t="s">
        <v>416</v>
      </c>
      <c r="L2" s="520" t="s">
        <v>369</v>
      </c>
      <c r="M2" s="520" t="s">
        <v>543</v>
      </c>
      <c r="N2" s="521" t="s">
        <v>578</v>
      </c>
      <c r="O2" s="520" t="s">
        <v>95</v>
      </c>
      <c r="P2" s="520" t="s">
        <v>23</v>
      </c>
      <c r="Q2" s="520" t="s">
        <v>543</v>
      </c>
      <c r="R2" s="521" t="s">
        <v>578</v>
      </c>
      <c r="S2" s="181"/>
      <c r="T2" s="333" t="s">
        <v>416</v>
      </c>
      <c r="U2" s="38" t="s">
        <v>23</v>
      </c>
      <c r="V2" s="334" t="s">
        <v>416</v>
      </c>
      <c r="W2" s="67" t="s">
        <v>23</v>
      </c>
      <c r="X2" s="253" t="s">
        <v>416</v>
      </c>
      <c r="Y2" s="72" t="s">
        <v>82</v>
      </c>
      <c r="Z2" s="72" t="s">
        <v>543</v>
      </c>
      <c r="AA2" s="337" t="s">
        <v>544</v>
      </c>
      <c r="AB2" s="38" t="s">
        <v>23</v>
      </c>
      <c r="AC2" s="333" t="s">
        <v>416</v>
      </c>
      <c r="AD2" s="38" t="s">
        <v>23</v>
      </c>
      <c r="AE2" s="253" t="s">
        <v>416</v>
      </c>
      <c r="AF2" s="33" t="s">
        <v>34</v>
      </c>
      <c r="AG2" s="38" t="s">
        <v>23</v>
      </c>
      <c r="AH2" s="253" t="s">
        <v>416</v>
      </c>
      <c r="AI2" s="34" t="s">
        <v>34</v>
      </c>
      <c r="AJ2" s="38" t="s">
        <v>509</v>
      </c>
      <c r="AK2" s="253" t="s">
        <v>416</v>
      </c>
      <c r="AL2" s="10" t="s">
        <v>508</v>
      </c>
      <c r="AM2" s="253" t="s">
        <v>416</v>
      </c>
      <c r="AN2" s="10" t="s">
        <v>33</v>
      </c>
      <c r="AO2" s="358" t="s">
        <v>416</v>
      </c>
      <c r="AP2" s="825"/>
      <c r="AQ2" s="827"/>
      <c r="AR2" s="813"/>
      <c r="AS2" s="807"/>
      <c r="AT2" s="808"/>
      <c r="AU2" s="808"/>
      <c r="AV2" s="808"/>
      <c r="AW2" s="809"/>
    </row>
    <row r="3" spans="1:49" s="5" customFormat="1">
      <c r="A3" s="405">
        <f>'1-συμβολαια'!A3</f>
        <v>1262</v>
      </c>
      <c r="B3" s="332">
        <f>'1-συμβολαια'!B3</f>
        <v>36822</v>
      </c>
      <c r="C3" s="329" t="str">
        <f>'1-συμβολαια'!C3</f>
        <v>γονική ΨΙΛΗΣ ΚΥΡΙΟΤΗΤΑΣ του 1'</v>
      </c>
      <c r="D3" s="297" t="str">
        <f>'4-πολλυπρ'!D3</f>
        <v>219-119</v>
      </c>
      <c r="E3" s="297" t="str">
        <f>'4-πολλυπρ'!I3</f>
        <v>219-119 υιός</v>
      </c>
      <c r="F3" s="297">
        <f>'14-βιβλΕσ'!O3</f>
        <v>0</v>
      </c>
      <c r="G3" s="269">
        <f>'14-βιβλΕσ'!Q3</f>
        <v>3405</v>
      </c>
      <c r="H3" s="269">
        <f t="shared" ref="H3:H9" si="0">F3+G3</f>
        <v>3405</v>
      </c>
      <c r="I3" s="330">
        <f t="shared" ref="I3:I9" si="1">H3/340.75</f>
        <v>9.9926632428466622</v>
      </c>
      <c r="J3" s="269">
        <f>'8-κ-15-17'!AG3</f>
        <v>63178</v>
      </c>
      <c r="K3" s="330">
        <f t="shared" ref="K3:K9" si="2">J3/340.75</f>
        <v>185.40865737344095</v>
      </c>
      <c r="L3" s="330">
        <v>101.17</v>
      </c>
      <c r="M3" s="330">
        <v>1062.8800000000001</v>
      </c>
      <c r="N3" s="269">
        <v>1845</v>
      </c>
      <c r="O3" s="406">
        <v>43794</v>
      </c>
      <c r="P3" s="330"/>
      <c r="Q3" s="330"/>
      <c r="R3" s="269"/>
      <c r="S3" s="269">
        <f>('14-βιβλΕσ'!N3+'14-βιβλΕσ'!O3+'14-βιβλΕσ'!R3)*45%</f>
        <v>13788.9</v>
      </c>
      <c r="T3" s="330">
        <f t="shared" ref="T3:T9" si="3">S3/340.75</f>
        <v>40.466324284666179</v>
      </c>
      <c r="U3" s="269">
        <f>'14-βιβλΕσ'!R3</f>
        <v>91005</v>
      </c>
      <c r="V3" s="330">
        <f t="shared" ref="V3:V9" si="4">U3/340.75</f>
        <v>267.07263389581806</v>
      </c>
      <c r="W3" s="269">
        <f>AL3</f>
        <v>233023</v>
      </c>
      <c r="X3" s="330">
        <f t="shared" ref="X3:X9" si="5">W3/340.75</f>
        <v>683.85326485693327</v>
      </c>
      <c r="Y3" s="267" t="s">
        <v>542</v>
      </c>
      <c r="Z3" s="372">
        <v>7136.08</v>
      </c>
      <c r="AA3" s="330">
        <f>AO3</f>
        <v>386.78503301540718</v>
      </c>
      <c r="AB3" s="356"/>
      <c r="AC3" s="356"/>
      <c r="AD3" s="269">
        <f>AN3</f>
        <v>131797</v>
      </c>
      <c r="AE3" s="330">
        <f t="shared" ref="AE3:AE9" si="6">AD3/340.75</f>
        <v>386.78503301540718</v>
      </c>
      <c r="AF3" s="273">
        <v>26807.587671635541</v>
      </c>
      <c r="AG3" s="356"/>
      <c r="AH3" s="356"/>
      <c r="AI3" s="356"/>
      <c r="AJ3" s="269">
        <f>'1-συμβολαια'!L3+'8-κ-15-17'!AE3+'14-βιβλΕσ'!L3+'14-βιβλΕσ'!Q3+'14-βιβλΕσ'!R3+1100</f>
        <v>364820</v>
      </c>
      <c r="AK3" s="330">
        <f t="shared" ref="AK3:AK9" si="7">AJ3/340.75</f>
        <v>1070.6382978723404</v>
      </c>
      <c r="AL3" s="269">
        <f>'1-συμβολαια'!M3</f>
        <v>233023</v>
      </c>
      <c r="AM3" s="330">
        <f t="shared" ref="AM3:AO9" si="8">AL3/340.75</f>
        <v>683.85326485693327</v>
      </c>
      <c r="AN3" s="269">
        <f t="shared" ref="AN3:AN9" si="9">AJ3-AL3</f>
        <v>131797</v>
      </c>
      <c r="AO3" s="330">
        <f t="shared" si="8"/>
        <v>386.78503301540718</v>
      </c>
      <c r="AP3" s="317">
        <v>46060</v>
      </c>
      <c r="AQ3" s="269">
        <f t="shared" ref="AQ3:AQ9" si="10">AF3+AI3</f>
        <v>26807.587671635541</v>
      </c>
      <c r="AR3" s="331"/>
      <c r="AS3" s="71"/>
      <c r="AT3" s="71"/>
      <c r="AU3" s="71"/>
      <c r="AV3" s="71"/>
      <c r="AW3" s="71"/>
    </row>
    <row r="4" spans="1:49" s="5" customFormat="1">
      <c r="A4" s="405">
        <f>'1-συμβολαια'!A4</f>
        <v>0</v>
      </c>
      <c r="B4" s="332"/>
      <c r="C4" s="329" t="str">
        <f>'1-συμβολαια'!C4</f>
        <v>σύσταση καθέτου</v>
      </c>
      <c r="D4" s="297" t="str">
        <f>'4-πολλυπρ'!D4</f>
        <v>219-119</v>
      </c>
      <c r="E4" s="297">
        <f>'4-πολλυπρ'!I4</f>
        <v>0</v>
      </c>
      <c r="F4" s="297">
        <f>'14-βιβλΕσ'!O4</f>
        <v>2200</v>
      </c>
      <c r="G4" s="269">
        <f>'14-βιβλΕσ'!Q4</f>
        <v>1505</v>
      </c>
      <c r="H4" s="269">
        <f t="shared" si="0"/>
        <v>3705</v>
      </c>
      <c r="I4" s="330">
        <f t="shared" si="1"/>
        <v>10.87307410124725</v>
      </c>
      <c r="J4" s="269">
        <f>'8-κ-15-17'!AG4</f>
        <v>0</v>
      </c>
      <c r="K4" s="330">
        <f t="shared" si="2"/>
        <v>0</v>
      </c>
      <c r="L4" s="330"/>
      <c r="M4" s="330"/>
      <c r="N4" s="269"/>
      <c r="O4" s="406">
        <v>43794</v>
      </c>
      <c r="P4" s="330"/>
      <c r="Q4" s="330"/>
      <c r="R4" s="269"/>
      <c r="S4" s="269">
        <f>('14-βιβλΕσ'!N4+'14-βιβλΕσ'!O4+'14-βιβλΕσ'!R4)*45%</f>
        <v>37982.25</v>
      </c>
      <c r="T4" s="330">
        <f t="shared" si="3"/>
        <v>111.46661775495231</v>
      </c>
      <c r="U4" s="269">
        <f>'14-βιβλΕσ'!R4</f>
        <v>56505</v>
      </c>
      <c r="V4" s="330">
        <f t="shared" si="4"/>
        <v>165.82538517975055</v>
      </c>
      <c r="W4" s="269">
        <f t="shared" ref="W4:W9" si="11">AL4</f>
        <v>0</v>
      </c>
      <c r="X4" s="330">
        <f t="shared" si="5"/>
        <v>0</v>
      </c>
      <c r="Y4" s="267" t="s">
        <v>542</v>
      </c>
      <c r="Z4" s="372"/>
      <c r="AA4" s="330">
        <f t="shared" ref="AA4:AA9" si="12">AO4</f>
        <v>252.12032281731476</v>
      </c>
      <c r="AB4" s="356"/>
      <c r="AC4" s="356"/>
      <c r="AD4" s="269">
        <f t="shared" ref="AD4:AD9" si="13">AN4</f>
        <v>85910</v>
      </c>
      <c r="AE4" s="330">
        <f t="shared" si="6"/>
        <v>252.12032281731476</v>
      </c>
      <c r="AF4" s="273">
        <v>9028.2848388982311</v>
      </c>
      <c r="AG4" s="356"/>
      <c r="AH4" s="356"/>
      <c r="AI4" s="356"/>
      <c r="AJ4" s="269">
        <f>'1-συμβολαια'!L4+'8-κ-15-17'!AE4+'14-βιβλΕσ'!L4+'14-βιβλΕσ'!Q4+'14-βιβλΕσ'!R4</f>
        <v>85910</v>
      </c>
      <c r="AK4" s="330">
        <f t="shared" si="7"/>
        <v>252.12032281731476</v>
      </c>
      <c r="AL4" s="269">
        <f>'1-συμβολαια'!M4</f>
        <v>0</v>
      </c>
      <c r="AM4" s="330">
        <f t="shared" si="8"/>
        <v>0</v>
      </c>
      <c r="AN4" s="269">
        <f t="shared" si="9"/>
        <v>85910</v>
      </c>
      <c r="AO4" s="330">
        <f t="shared" si="8"/>
        <v>252.12032281731476</v>
      </c>
      <c r="AP4" s="317"/>
      <c r="AQ4" s="269">
        <f t="shared" si="10"/>
        <v>9028.2848388982311</v>
      </c>
      <c r="AR4" s="331"/>
      <c r="AS4" s="71"/>
      <c r="AT4" s="71"/>
      <c r="AU4" s="71"/>
      <c r="AV4" s="71"/>
      <c r="AW4" s="71"/>
    </row>
    <row r="5" spans="1:49" s="5" customFormat="1">
      <c r="A5" s="405">
        <f>'1-συμβολαια'!A5</f>
        <v>0</v>
      </c>
      <c r="B5" s="332"/>
      <c r="C5" s="329" t="str">
        <f>'1-συμβολαια'!C5</f>
        <v>χρησικτησία αγροτεμαχίου [νυν οικόπεδο] = 1970 ΑΝΑΔΑΣΜΟΣ</v>
      </c>
      <c r="D5" s="297">
        <f>'4-πολλυπρ'!D5</f>
        <v>0</v>
      </c>
      <c r="E5" s="297" t="str">
        <f>'4-πολλυπρ'!I5</f>
        <v>219-119</v>
      </c>
      <c r="F5" s="297">
        <f>'14-βιβλΕσ'!O5</f>
        <v>18433.998200000002</v>
      </c>
      <c r="G5" s="269">
        <f>'14-βιβλΕσ'!Q5</f>
        <v>1605</v>
      </c>
      <c r="H5" s="269">
        <f t="shared" si="0"/>
        <v>20038.998200000002</v>
      </c>
      <c r="I5" s="330">
        <f t="shared" si="1"/>
        <v>58.808505355832729</v>
      </c>
      <c r="J5" s="269">
        <f>'8-κ-15-17'!AG5</f>
        <v>77499.99225000001</v>
      </c>
      <c r="K5" s="330">
        <f t="shared" si="2"/>
        <v>227.43944900953781</v>
      </c>
      <c r="L5" s="330"/>
      <c r="M5" s="330"/>
      <c r="N5" s="269"/>
      <c r="O5" s="74"/>
      <c r="P5" s="330"/>
      <c r="Q5" s="330"/>
      <c r="R5" s="269"/>
      <c r="S5" s="269">
        <f>('14-βιβλΕσ'!N5+'14-βιβλΕσ'!O5+'14-βιβλΕσ'!R5)*45%</f>
        <v>75539.244600000005</v>
      </c>
      <c r="T5" s="330">
        <f t="shared" si="3"/>
        <v>221.68523727072636</v>
      </c>
      <c r="U5" s="269">
        <f>'14-βιβλΕσ'!R5</f>
        <v>39505</v>
      </c>
      <c r="V5" s="330">
        <f t="shared" si="4"/>
        <v>115.93543653705062</v>
      </c>
      <c r="W5" s="269">
        <f t="shared" si="11"/>
        <v>0</v>
      </c>
      <c r="X5" s="330">
        <f t="shared" si="5"/>
        <v>0</v>
      </c>
      <c r="Y5" s="267"/>
      <c r="Z5" s="372"/>
      <c r="AA5" s="330">
        <f t="shared" si="12"/>
        <v>724.78350770359498</v>
      </c>
      <c r="AB5" s="356"/>
      <c r="AC5" s="356"/>
      <c r="AD5" s="269">
        <f t="shared" si="13"/>
        <v>246969.98024999999</v>
      </c>
      <c r="AE5" s="330">
        <f t="shared" si="6"/>
        <v>724.78350770359498</v>
      </c>
      <c r="AF5" s="273">
        <v>25954.037484546694</v>
      </c>
      <c r="AG5" s="356"/>
      <c r="AH5" s="356"/>
      <c r="AI5" s="356"/>
      <c r="AJ5" s="269">
        <f>'1-συμβολαια'!L5+'8-κ-15-17'!AE5+'14-βιβλΕσ'!L5+'14-βιβλΕσ'!Q5+'14-βιβλΕσ'!R5</f>
        <v>246969.98024999999</v>
      </c>
      <c r="AK5" s="330">
        <f t="shared" si="7"/>
        <v>724.78350770359498</v>
      </c>
      <c r="AL5" s="269">
        <f>'1-συμβολαια'!M5</f>
        <v>0</v>
      </c>
      <c r="AM5" s="330">
        <f t="shared" si="8"/>
        <v>0</v>
      </c>
      <c r="AN5" s="269">
        <f t="shared" si="9"/>
        <v>246969.98024999999</v>
      </c>
      <c r="AO5" s="330">
        <f t="shared" si="8"/>
        <v>724.78350770359498</v>
      </c>
      <c r="AP5" s="317"/>
      <c r="AQ5" s="269">
        <f t="shared" si="10"/>
        <v>25954.037484546694</v>
      </c>
      <c r="AR5" s="331"/>
      <c r="AS5" s="71"/>
      <c r="AT5" s="71"/>
      <c r="AU5" s="71"/>
      <c r="AV5" s="71"/>
      <c r="AW5" s="71"/>
    </row>
    <row r="6" spans="1:49" s="5" customFormat="1">
      <c r="A6" s="405">
        <f>'1-συμβολαια'!A6</f>
        <v>0</v>
      </c>
      <c r="B6" s="332"/>
      <c r="C6" s="329" t="str">
        <f>'1-συμβολαια'!C6</f>
        <v xml:space="preserve">διανομή [1ος = οικόπεδο 169,44μ2 &amp; οικία 92μ2] , [2η = οικόπεδο  67,35μ2 &amp; οικία 58μ2] </v>
      </c>
      <c r="D6" s="297">
        <f>'4-πολλυπρ'!D6</f>
        <v>0</v>
      </c>
      <c r="E6" s="297" t="str">
        <f>'4-πολλυπρ'!I6</f>
        <v>219-119</v>
      </c>
      <c r="F6" s="297">
        <f>'14-βιβλΕσ'!O6</f>
        <v>50433.998600000006</v>
      </c>
      <c r="G6" s="269">
        <f>'14-βιβλΕσ'!Q6</f>
        <v>2405</v>
      </c>
      <c r="H6" s="269">
        <f t="shared" ref="H6:H7" si="14">F6+G6</f>
        <v>52838.998600000006</v>
      </c>
      <c r="I6" s="330">
        <f t="shared" ref="I6:I7" si="15">H6/340.75</f>
        <v>155.06676038151139</v>
      </c>
      <c r="J6" s="269">
        <f>'8-κ-15-17'!AG6</f>
        <v>0</v>
      </c>
      <c r="K6" s="330">
        <f t="shared" ref="K6:K7" si="16">J6/340.75</f>
        <v>0</v>
      </c>
      <c r="L6" s="330"/>
      <c r="M6" s="330"/>
      <c r="N6" s="269"/>
      <c r="O6" s="74"/>
      <c r="P6" s="330"/>
      <c r="Q6" s="330"/>
      <c r="R6" s="269"/>
      <c r="S6" s="269">
        <f>('14-βιβλΕσ'!N6+'14-βιβλΕσ'!O6+'14-βιβλΕσ'!R6)*45%</f>
        <v>180674.2458</v>
      </c>
      <c r="T6" s="330">
        <f t="shared" ref="T6:T7" si="17">S6/340.75</f>
        <v>530.22522611885552</v>
      </c>
      <c r="U6" s="269">
        <f>'14-βιβλΕσ'!R6</f>
        <v>56505</v>
      </c>
      <c r="V6" s="330">
        <f t="shared" ref="V6:V7" si="18">U6/340.75</f>
        <v>165.82538517975055</v>
      </c>
      <c r="W6" s="269">
        <f t="shared" si="11"/>
        <v>0</v>
      </c>
      <c r="X6" s="330">
        <f t="shared" ref="X6:X7" si="19">W6/340.75</f>
        <v>0</v>
      </c>
      <c r="Y6" s="267"/>
      <c r="Z6" s="372"/>
      <c r="AA6" s="330">
        <f t="shared" si="12"/>
        <v>1185.3362406456347</v>
      </c>
      <c r="AB6" s="356"/>
      <c r="AC6" s="356"/>
      <c r="AD6" s="269">
        <f t="shared" si="13"/>
        <v>403903.32400000002</v>
      </c>
      <c r="AE6" s="330">
        <f t="shared" ref="AE6:AE7" si="20">AD6/340.75</f>
        <v>1185.3362406456347</v>
      </c>
      <c r="AF6" s="273">
        <v>42446.308620803335</v>
      </c>
      <c r="AG6" s="356"/>
      <c r="AH6" s="356"/>
      <c r="AI6" s="356"/>
      <c r="AJ6" s="269">
        <f>'1-συμβολαια'!L6+'8-κ-15-17'!AE6+'14-βιβλΕσ'!L6+'14-βιβλΕσ'!Q6+'14-βιβλΕσ'!R6</f>
        <v>403903.32400000002</v>
      </c>
      <c r="AK6" s="330">
        <f t="shared" ref="AK6:AK7" si="21">AJ6/340.75</f>
        <v>1185.3362406456347</v>
      </c>
      <c r="AL6" s="269">
        <f>'1-συμβολαια'!M6</f>
        <v>0</v>
      </c>
      <c r="AM6" s="330">
        <f t="shared" ref="AM6:AM7" si="22">AL6/340.75</f>
        <v>0</v>
      </c>
      <c r="AN6" s="269">
        <f t="shared" ref="AN6:AN7" si="23">AJ6-AL6</f>
        <v>403903.32400000002</v>
      </c>
      <c r="AO6" s="330">
        <f t="shared" ref="AO6:AO7" si="24">AN6/340.75</f>
        <v>1185.3362406456347</v>
      </c>
      <c r="AP6" s="317"/>
      <c r="AQ6" s="269">
        <f t="shared" ref="AQ6:AQ7" si="25">AF6+AI6</f>
        <v>42446.308620803335</v>
      </c>
      <c r="AR6" s="331"/>
      <c r="AS6" s="71"/>
      <c r="AT6" s="71"/>
      <c r="AU6" s="71"/>
      <c r="AV6" s="71"/>
      <c r="AW6" s="71"/>
    </row>
    <row r="7" spans="1:49" s="5" customFormat="1" ht="12" thickBot="1">
      <c r="A7" s="419">
        <f>'1-συμβολαια'!A7</f>
        <v>0</v>
      </c>
      <c r="B7" s="420"/>
      <c r="C7" s="439" t="str">
        <f>'1-συμβολαια'!C7</f>
        <v>εξισορρόπηση διαφοράς διανεμομένων μεριδίων</v>
      </c>
      <c r="D7" s="437">
        <f>'4-πολλυπρ'!D7</f>
        <v>0</v>
      </c>
      <c r="E7" s="437" t="str">
        <f>'4-πολλυπρ'!I7</f>
        <v>219-119</v>
      </c>
      <c r="F7" s="437">
        <f>'14-βιβλΕσ'!O7</f>
        <v>1833.9986000000001</v>
      </c>
      <c r="G7" s="446">
        <f>'14-βιβλΕσ'!Q7</f>
        <v>1000</v>
      </c>
      <c r="H7" s="446">
        <f t="shared" si="14"/>
        <v>2833.9985999999999</v>
      </c>
      <c r="I7" s="511">
        <f t="shared" si="15"/>
        <v>8.316943800440205</v>
      </c>
      <c r="J7" s="446">
        <f>'8-κ-15-17'!AG7</f>
        <v>10111.101000000001</v>
      </c>
      <c r="K7" s="511">
        <f t="shared" si="16"/>
        <v>29.673077035950111</v>
      </c>
      <c r="L7" s="511"/>
      <c r="M7" s="511"/>
      <c r="N7" s="446"/>
      <c r="O7" s="259"/>
      <c r="P7" s="511"/>
      <c r="Q7" s="511"/>
      <c r="R7" s="446"/>
      <c r="S7" s="446">
        <f>('14-βιβλΕσ'!N7+'14-βιβλΕσ'!O7+'14-βιβλΕσ'!R7)*45%</f>
        <v>7961.9958000000006</v>
      </c>
      <c r="T7" s="511">
        <f t="shared" si="17"/>
        <v>23.36609185619956</v>
      </c>
      <c r="U7" s="446">
        <f>'14-βιβλΕσ'!R7</f>
        <v>0</v>
      </c>
      <c r="V7" s="511">
        <f t="shared" si="18"/>
        <v>0</v>
      </c>
      <c r="W7" s="446">
        <f t="shared" si="11"/>
        <v>0</v>
      </c>
      <c r="X7" s="511">
        <f t="shared" si="19"/>
        <v>0</v>
      </c>
      <c r="Y7" s="437"/>
      <c r="Z7" s="476"/>
      <c r="AA7" s="511">
        <f t="shared" si="12"/>
        <v>84.532428466617759</v>
      </c>
      <c r="AB7" s="524"/>
      <c r="AC7" s="524"/>
      <c r="AD7" s="446">
        <f t="shared" si="13"/>
        <v>28804.424999999999</v>
      </c>
      <c r="AE7" s="511">
        <f t="shared" si="20"/>
        <v>84.532428466617759</v>
      </c>
      <c r="AF7" s="446">
        <v>3027.0164655306116</v>
      </c>
      <c r="AG7" s="524"/>
      <c r="AH7" s="524"/>
      <c r="AI7" s="524"/>
      <c r="AJ7" s="446">
        <f>'1-συμβολαια'!L7+'8-κ-15-17'!AE7+'14-βιβλΕσ'!L7+'14-βιβλΕσ'!Q7+'14-βιβλΕσ'!R7</f>
        <v>28804.424999999999</v>
      </c>
      <c r="AK7" s="511">
        <f t="shared" si="21"/>
        <v>84.532428466617759</v>
      </c>
      <c r="AL7" s="446">
        <f>'1-συμβολαια'!M7</f>
        <v>0</v>
      </c>
      <c r="AM7" s="511">
        <f t="shared" si="22"/>
        <v>0</v>
      </c>
      <c r="AN7" s="446">
        <f t="shared" si="23"/>
        <v>28804.424999999999</v>
      </c>
      <c r="AO7" s="511">
        <f t="shared" si="24"/>
        <v>84.532428466617759</v>
      </c>
      <c r="AP7" s="526"/>
      <c r="AQ7" s="446">
        <f t="shared" si="25"/>
        <v>3027.0164655306116</v>
      </c>
      <c r="AR7" s="331"/>
      <c r="AS7" s="71"/>
      <c r="AT7" s="71"/>
      <c r="AU7" s="71"/>
      <c r="AV7" s="71"/>
      <c r="AW7" s="71"/>
    </row>
    <row r="8" spans="1:49" s="5" customFormat="1">
      <c r="A8" s="435">
        <f>'1-συμβολαια'!A8</f>
        <v>1263</v>
      </c>
      <c r="B8" s="332">
        <f>'1-συμβολαια'!B8</f>
        <v>36822</v>
      </c>
      <c r="C8" s="329" t="str">
        <f>'1-συμβολαια'!C8</f>
        <v>γονική ΨΙΛΗΣ ΚΥΡΙΟΤΗΤΑΣ  του 2'</v>
      </c>
      <c r="D8" s="297" t="str">
        <f>'4-πολλυπρ'!D8</f>
        <v>219-119</v>
      </c>
      <c r="E8" s="297" t="str">
        <f>'4-πολλυπρ'!I8</f>
        <v>219-119 θυγατέρα</v>
      </c>
      <c r="F8" s="297">
        <f>'14-βιβλΕσ'!O8</f>
        <v>5575.5999999999995</v>
      </c>
      <c r="G8" s="269">
        <f>'14-βιβλΕσ'!Q8</f>
        <v>3405</v>
      </c>
      <c r="H8" s="269">
        <f t="shared" si="0"/>
        <v>8980.5999999999985</v>
      </c>
      <c r="I8" s="330">
        <f t="shared" si="1"/>
        <v>26.355392516507699</v>
      </c>
      <c r="J8" s="269">
        <f>'8-κ-15-17'!AG8</f>
        <v>1852.5</v>
      </c>
      <c r="K8" s="330">
        <f t="shared" si="2"/>
        <v>5.4365370506236248</v>
      </c>
      <c r="L8" s="330">
        <v>65.97</v>
      </c>
      <c r="M8" s="330">
        <v>693.07</v>
      </c>
      <c r="N8" s="269">
        <v>1203</v>
      </c>
      <c r="O8" s="431">
        <v>43803</v>
      </c>
      <c r="P8" s="330"/>
      <c r="Q8" s="330"/>
      <c r="R8" s="269"/>
      <c r="S8" s="269">
        <f>('14-βιβλΕσ'!N8+'14-βιβλΕσ'!O8+'14-βιβλΕσ'!R8)*45%</f>
        <v>44219.25</v>
      </c>
      <c r="T8" s="330">
        <f t="shared" si="3"/>
        <v>129.7703595011005</v>
      </c>
      <c r="U8" s="269">
        <f>'14-βιβλΕσ'!R8</f>
        <v>80405</v>
      </c>
      <c r="V8" s="330">
        <f t="shared" si="4"/>
        <v>235.96478356566396</v>
      </c>
      <c r="W8" s="269">
        <f t="shared" si="11"/>
        <v>41064</v>
      </c>
      <c r="X8" s="330">
        <f t="shared" si="5"/>
        <v>120.51063829787235</v>
      </c>
      <c r="Y8" s="297" t="s">
        <v>542</v>
      </c>
      <c r="Z8" s="372">
        <v>1265.5899999999999</v>
      </c>
      <c r="AA8" s="330">
        <f t="shared" si="12"/>
        <v>369.37784299339694</v>
      </c>
      <c r="AB8" s="356"/>
      <c r="AC8" s="356"/>
      <c r="AD8" s="269">
        <f t="shared" si="13"/>
        <v>125865.5</v>
      </c>
      <c r="AE8" s="330">
        <f t="shared" si="6"/>
        <v>369.37784299339694</v>
      </c>
      <c r="AF8" s="269">
        <v>16390.583638728287</v>
      </c>
      <c r="AG8" s="356"/>
      <c r="AH8" s="356"/>
      <c r="AI8" s="356"/>
      <c r="AJ8" s="269">
        <f>'1-συμβολαια'!L8+'8-κ-15-17'!AE8+'14-βιβλΕσ'!L8+'14-βιβλΕσ'!Q8+'14-βιβλΕσ'!R8+1000</f>
        <v>166929.5</v>
      </c>
      <c r="AK8" s="330">
        <f t="shared" si="7"/>
        <v>489.88848129126927</v>
      </c>
      <c r="AL8" s="269">
        <f>'1-συμβολαια'!M8</f>
        <v>41064</v>
      </c>
      <c r="AM8" s="330">
        <f t="shared" si="8"/>
        <v>120.51063829787235</v>
      </c>
      <c r="AN8" s="269">
        <f t="shared" si="9"/>
        <v>125865.5</v>
      </c>
      <c r="AO8" s="330">
        <f t="shared" si="8"/>
        <v>369.37784299339694</v>
      </c>
      <c r="AP8" s="525">
        <v>46060</v>
      </c>
      <c r="AQ8" s="269">
        <f t="shared" si="10"/>
        <v>16390.583638728287</v>
      </c>
      <c r="AR8" s="331"/>
      <c r="AS8" s="71"/>
      <c r="AT8" s="71"/>
      <c r="AU8" s="71"/>
      <c r="AV8" s="71"/>
      <c r="AW8" s="71"/>
    </row>
    <row r="9" spans="1:49" s="5" customFormat="1">
      <c r="A9" s="435">
        <f>'1-συμβολαια'!A9</f>
        <v>0</v>
      </c>
      <c r="B9" s="332"/>
      <c r="C9" s="329" t="str">
        <f>'1-συμβολαια'!C9</f>
        <v>χρησικτησία αγροτεμαχίου [νυν οικόπεδο] = 1970 ΑΝΑΔΑΣΜΟΣ</v>
      </c>
      <c r="D9" s="297">
        <f>'4-πολλυπρ'!D9</f>
        <v>0</v>
      </c>
      <c r="E9" s="297" t="str">
        <f>'4-πολλυπρ'!I9</f>
        <v>219-119</v>
      </c>
      <c r="F9" s="297">
        <f>'14-βιβλΕσ'!O9</f>
        <v>4433.9995999999992</v>
      </c>
      <c r="G9" s="269">
        <f>'14-βιβλΕσ'!Q9</f>
        <v>1605</v>
      </c>
      <c r="H9" s="269">
        <f t="shared" si="0"/>
        <v>6038.9995999999992</v>
      </c>
      <c r="I9" s="330">
        <f t="shared" si="1"/>
        <v>17.722669405722669</v>
      </c>
      <c r="J9" s="269">
        <f>'8-κ-15-17'!AG9</f>
        <v>17222.220500000003</v>
      </c>
      <c r="K9" s="330">
        <f t="shared" si="2"/>
        <v>50.542099779897292</v>
      </c>
      <c r="L9" s="330"/>
      <c r="M9" s="330"/>
      <c r="N9" s="269"/>
      <c r="O9" s="352"/>
      <c r="P9" s="330"/>
      <c r="Q9" s="330"/>
      <c r="R9" s="269"/>
      <c r="S9" s="269">
        <f>('14-βιβλΕσ'!N9+'14-βιβλΕσ'!O9+'14-βιβλΕσ'!R9)*45%</f>
        <v>33539.248800000001</v>
      </c>
      <c r="T9" s="330">
        <f t="shared" si="3"/>
        <v>98.42772942039619</v>
      </c>
      <c r="U9" s="269">
        <f>'14-βιβλΕσ'!R9</f>
        <v>39505</v>
      </c>
      <c r="V9" s="330">
        <f t="shared" si="4"/>
        <v>115.93543653705062</v>
      </c>
      <c r="W9" s="269">
        <f t="shared" si="11"/>
        <v>0</v>
      </c>
      <c r="X9" s="330">
        <f t="shared" si="5"/>
        <v>0</v>
      </c>
      <c r="Y9" s="269"/>
      <c r="Z9" s="330"/>
      <c r="AA9" s="330">
        <f t="shared" si="12"/>
        <v>273.98058547322086</v>
      </c>
      <c r="AB9" s="356"/>
      <c r="AC9" s="356"/>
      <c r="AD9" s="269">
        <f t="shared" si="13"/>
        <v>93358.8845</v>
      </c>
      <c r="AE9" s="330">
        <f t="shared" si="6"/>
        <v>273.98058547322086</v>
      </c>
      <c r="AF9" s="273">
        <v>9811.0841641952902</v>
      </c>
      <c r="AG9" s="356"/>
      <c r="AH9" s="356"/>
      <c r="AI9" s="356"/>
      <c r="AJ9" s="269">
        <f>'1-συμβολαια'!L9+'8-κ-15-17'!AE9+'14-βιβλΕσ'!L9+'14-βιβλΕσ'!Q9+'14-βιβλΕσ'!R9</f>
        <v>93358.8845</v>
      </c>
      <c r="AK9" s="330">
        <f t="shared" si="7"/>
        <v>273.98058547322086</v>
      </c>
      <c r="AL9" s="269">
        <f>'1-συμβολαια'!M9</f>
        <v>0</v>
      </c>
      <c r="AM9" s="330">
        <f t="shared" si="8"/>
        <v>0</v>
      </c>
      <c r="AN9" s="269">
        <f t="shared" si="9"/>
        <v>93358.8845</v>
      </c>
      <c r="AO9" s="330">
        <f t="shared" si="8"/>
        <v>273.98058547322086</v>
      </c>
      <c r="AP9" s="317"/>
      <c r="AQ9" s="269">
        <f t="shared" si="10"/>
        <v>9811.0841641952902</v>
      </c>
      <c r="AR9" s="331"/>
      <c r="AS9" s="71"/>
      <c r="AT9" s="71"/>
      <c r="AU9" s="71"/>
      <c r="AV9" s="71"/>
      <c r="AW9" s="71"/>
    </row>
    <row r="10" spans="1:49">
      <c r="A10" s="789" t="s">
        <v>35</v>
      </c>
      <c r="B10" s="790"/>
      <c r="C10" s="790"/>
      <c r="D10" s="790"/>
      <c r="E10" s="791"/>
      <c r="F10" s="252">
        <f t="shared" ref="F10:AO10" si="26">SUM(F3:F9)</f>
        <v>82911.595000000016</v>
      </c>
      <c r="G10" s="252">
        <f t="shared" si="26"/>
        <v>14930</v>
      </c>
      <c r="H10" s="252">
        <f t="shared" si="26"/>
        <v>97841.595000000016</v>
      </c>
      <c r="I10" s="40">
        <f t="shared" si="26"/>
        <v>287.1360088041086</v>
      </c>
      <c r="J10" s="252">
        <f t="shared" si="26"/>
        <v>169863.81375</v>
      </c>
      <c r="K10" s="40">
        <f t="shared" si="26"/>
        <v>498.49982024944973</v>
      </c>
      <c r="L10" s="40">
        <f t="shared" si="26"/>
        <v>167.14</v>
      </c>
      <c r="M10" s="40">
        <f t="shared" si="26"/>
        <v>1755.9500000000003</v>
      </c>
      <c r="N10" s="252">
        <f t="shared" si="26"/>
        <v>3048</v>
      </c>
      <c r="O10" s="40"/>
      <c r="P10" s="40">
        <f t="shared" si="26"/>
        <v>0</v>
      </c>
      <c r="Q10" s="40">
        <f t="shared" si="26"/>
        <v>0</v>
      </c>
      <c r="R10" s="252">
        <f t="shared" si="26"/>
        <v>0</v>
      </c>
      <c r="S10" s="252">
        <f t="shared" si="26"/>
        <v>393705.13500000001</v>
      </c>
      <c r="T10" s="40">
        <f t="shared" si="26"/>
        <v>1155.4075862068967</v>
      </c>
      <c r="U10" s="252">
        <f t="shared" si="26"/>
        <v>363430</v>
      </c>
      <c r="V10" s="40">
        <f t="shared" si="26"/>
        <v>1066.5590608950845</v>
      </c>
      <c r="W10" s="252">
        <f t="shared" si="26"/>
        <v>274087</v>
      </c>
      <c r="X10" s="40">
        <f t="shared" si="26"/>
        <v>804.3639031548056</v>
      </c>
      <c r="Y10" s="252">
        <f t="shared" si="26"/>
        <v>0</v>
      </c>
      <c r="Z10" s="40">
        <f t="shared" si="26"/>
        <v>8401.67</v>
      </c>
      <c r="AA10" s="252">
        <f t="shared" si="26"/>
        <v>3276.9159611151872</v>
      </c>
      <c r="AB10" s="252">
        <f t="shared" si="26"/>
        <v>0</v>
      </c>
      <c r="AC10" s="40">
        <f t="shared" si="26"/>
        <v>0</v>
      </c>
      <c r="AD10" s="252">
        <f t="shared" si="26"/>
        <v>1116609.11375</v>
      </c>
      <c r="AE10" s="40">
        <f t="shared" si="26"/>
        <v>3276.9159611151872</v>
      </c>
      <c r="AF10" s="252">
        <f t="shared" si="26"/>
        <v>133464.90288433799</v>
      </c>
      <c r="AG10" s="522">
        <f t="shared" si="26"/>
        <v>0</v>
      </c>
      <c r="AH10" s="523">
        <f t="shared" si="26"/>
        <v>0</v>
      </c>
      <c r="AI10" s="522">
        <f t="shared" si="26"/>
        <v>0</v>
      </c>
      <c r="AJ10" s="252">
        <f t="shared" si="26"/>
        <v>1390696.11375</v>
      </c>
      <c r="AK10" s="40">
        <f t="shared" si="26"/>
        <v>4081.2798642699922</v>
      </c>
      <c r="AL10" s="252">
        <f t="shared" si="26"/>
        <v>274087</v>
      </c>
      <c r="AM10" s="40">
        <f t="shared" si="26"/>
        <v>804.3639031548056</v>
      </c>
      <c r="AN10" s="252">
        <f t="shared" si="26"/>
        <v>1116609.11375</v>
      </c>
      <c r="AO10" s="40">
        <f t="shared" si="26"/>
        <v>3276.9159611151872</v>
      </c>
      <c r="AP10" s="40"/>
      <c r="AQ10" s="252">
        <f>SUM(AQ3:AQ9)</f>
        <v>133464.90288433799</v>
      </c>
    </row>
    <row r="11" spans="1:49">
      <c r="U11" s="73"/>
      <c r="V11" s="73"/>
    </row>
    <row r="12" spans="1:49">
      <c r="U12" s="130"/>
      <c r="V12" s="130"/>
      <c r="AJ12" s="130"/>
      <c r="AK12" s="130"/>
    </row>
    <row r="13" spans="1:49" ht="15.75">
      <c r="AD13" s="830" t="s">
        <v>554</v>
      </c>
      <c r="AE13" s="830"/>
      <c r="AF13" s="830"/>
      <c r="AG13" s="830"/>
      <c r="AH13" s="830"/>
      <c r="AI13" s="830"/>
      <c r="AJ13" s="130"/>
      <c r="AK13" s="131"/>
    </row>
    <row r="15" spans="1:49">
      <c r="Y15" s="406">
        <v>43794</v>
      </c>
      <c r="AD15" s="273">
        <f>H3+J3+S3</f>
        <v>80371.899999999994</v>
      </c>
      <c r="AE15" s="318">
        <f t="shared" ref="AE15:AE19" si="27">AD15/340.75</f>
        <v>235.86764490095376</v>
      </c>
      <c r="AF15" s="273">
        <v>4223.1455639009209</v>
      </c>
      <c r="AG15" s="273">
        <f>AN3-AD15</f>
        <v>51425.100000000006</v>
      </c>
      <c r="AH15" s="318">
        <f t="shared" ref="AH15:AH20" si="28">AG15/340.75</f>
        <v>150.91738811445342</v>
      </c>
      <c r="AI15" s="273">
        <v>1367.6853716180701</v>
      </c>
      <c r="AQ15" s="273">
        <f t="shared" ref="AQ15:AQ21" si="29">AF15+AI15</f>
        <v>5590.8309355189913</v>
      </c>
    </row>
    <row r="16" spans="1:49">
      <c r="Y16" s="406">
        <v>43794</v>
      </c>
      <c r="AD16" s="273">
        <f t="shared" ref="AD16:AD21" si="30">H4+J4+S4</f>
        <v>41687.25</v>
      </c>
      <c r="AE16" s="318">
        <f t="shared" si="27"/>
        <v>122.33969185619956</v>
      </c>
      <c r="AF16" s="273">
        <v>2190.4586666326027</v>
      </c>
      <c r="AG16" s="273">
        <f>AN4-AD16</f>
        <v>44222.75</v>
      </c>
      <c r="AH16" s="318">
        <f t="shared" si="28"/>
        <v>129.78063096111518</v>
      </c>
      <c r="AI16" s="273">
        <v>1176.133994250338</v>
      </c>
      <c r="AQ16" s="269">
        <f t="shared" si="29"/>
        <v>3366.5926608829404</v>
      </c>
    </row>
    <row r="17" spans="25:53">
      <c r="Y17" s="74"/>
      <c r="AD17" s="273">
        <f t="shared" si="30"/>
        <v>173078.23505000002</v>
      </c>
      <c r="AE17" s="318">
        <f t="shared" si="27"/>
        <v>507.93319163609692</v>
      </c>
      <c r="AF17" s="273">
        <v>9094.4046434040865</v>
      </c>
      <c r="AG17" s="273">
        <f t="shared" ref="AG17:AG20" si="31">AN5-AD17</f>
        <v>73891.745199999976</v>
      </c>
      <c r="AH17" s="318">
        <f t="shared" si="28"/>
        <v>216.85031606749808</v>
      </c>
      <c r="AI17" s="273">
        <v>1965.2010203843981</v>
      </c>
      <c r="AK17" s="8">
        <f>SUM(AF15:AF19)</f>
        <v>28876.538539063567</v>
      </c>
      <c r="AM17" s="8">
        <f>SUM(AI15:AI19)</f>
        <v>9250.6948119034114</v>
      </c>
      <c r="AO17" s="8">
        <f>SUM(AQ15:AQ19)</f>
        <v>38127.233350966984</v>
      </c>
      <c r="AQ17" s="269">
        <f t="shared" si="29"/>
        <v>11059.605663788485</v>
      </c>
      <c r="AT17" s="125"/>
      <c r="AU17" s="125"/>
      <c r="AV17" s="125"/>
    </row>
    <row r="18" spans="25:53">
      <c r="Y18" s="74"/>
      <c r="AD18" s="273">
        <f t="shared" si="30"/>
        <v>233513.24440000003</v>
      </c>
      <c r="AE18" s="318">
        <f t="shared" si="27"/>
        <v>685.29198650036687</v>
      </c>
      <c r="AF18" s="273">
        <v>12269.96527642091</v>
      </c>
      <c r="AG18" s="273">
        <f t="shared" si="31"/>
        <v>170390.0796</v>
      </c>
      <c r="AH18" s="318">
        <f t="shared" si="28"/>
        <v>500.04425414526776</v>
      </c>
      <c r="AI18" s="273">
        <v>4531.6395950179704</v>
      </c>
      <c r="AQ18" s="269">
        <f t="shared" si="29"/>
        <v>16801.604871438882</v>
      </c>
      <c r="AS18" s="410"/>
      <c r="AT18" s="410"/>
      <c r="AU18" s="410"/>
      <c r="AV18" s="410"/>
      <c r="AW18" s="410"/>
    </row>
    <row r="19" spans="25:53" ht="12" thickBot="1">
      <c r="Y19" s="259"/>
      <c r="AD19" s="446">
        <f t="shared" si="30"/>
        <v>20907.095400000002</v>
      </c>
      <c r="AE19" s="511">
        <f t="shared" si="27"/>
        <v>61.356112692589882</v>
      </c>
      <c r="AF19" s="446">
        <v>1098.5643887050514</v>
      </c>
      <c r="AG19" s="446">
        <f t="shared" si="31"/>
        <v>7897.3295999999973</v>
      </c>
      <c r="AH19" s="511">
        <f t="shared" si="28"/>
        <v>23.17631577402787</v>
      </c>
      <c r="AI19" s="446">
        <v>210.03483063263653</v>
      </c>
      <c r="AQ19" s="446">
        <f t="shared" si="29"/>
        <v>1308.5992193376881</v>
      </c>
      <c r="AS19" s="410"/>
      <c r="AT19" s="410"/>
      <c r="AU19" s="410"/>
      <c r="AV19" s="410"/>
      <c r="AW19" s="410"/>
    </row>
    <row r="20" spans="25:53">
      <c r="Y20" s="431">
        <v>43803</v>
      </c>
      <c r="AD20" s="269">
        <f t="shared" si="30"/>
        <v>55052.35</v>
      </c>
      <c r="AE20" s="330">
        <f t="shared" ref="AE20:AE21" si="32">AD20/340.75</f>
        <v>161.56228906823185</v>
      </c>
      <c r="AF20" s="269">
        <v>2892.7285243327738</v>
      </c>
      <c r="AG20" s="269">
        <f t="shared" si="31"/>
        <v>70813.149999999994</v>
      </c>
      <c r="AH20" s="330">
        <f t="shared" si="28"/>
        <v>207.81555392516506</v>
      </c>
      <c r="AI20" s="269">
        <v>1883.3236954949273</v>
      </c>
      <c r="AQ20" s="269">
        <f t="shared" si="29"/>
        <v>4776.0522198277013</v>
      </c>
      <c r="AT20" s="411"/>
      <c r="AU20" s="411"/>
      <c r="AV20" s="411"/>
      <c r="AW20" s="411"/>
      <c r="AX20" s="11"/>
      <c r="AY20" s="11"/>
      <c r="AZ20" s="11"/>
      <c r="BA20" s="11"/>
    </row>
    <row r="21" spans="25:53">
      <c r="Y21" s="352"/>
      <c r="AD21" s="273">
        <f t="shared" si="30"/>
        <v>56800.468900000007</v>
      </c>
      <c r="AE21" s="318">
        <f t="shared" si="32"/>
        <v>166.69249860601616</v>
      </c>
      <c r="AF21" s="273">
        <v>2984.583520640017</v>
      </c>
      <c r="AG21" s="273">
        <f>AN9-AD21</f>
        <v>36558.415599999993</v>
      </c>
      <c r="AH21" s="318">
        <f t="shared" ref="AH21" si="33">AG21/340.75</f>
        <v>107.28808686720467</v>
      </c>
      <c r="AI21" s="273">
        <v>972.29582880060309</v>
      </c>
      <c r="AK21" s="8">
        <f>SUM(AF20:AF21)</f>
        <v>5877.3120449727903</v>
      </c>
      <c r="AM21" s="8">
        <f>SUM(AI20:AI21)</f>
        <v>2855.6195242955305</v>
      </c>
      <c r="AO21" s="8">
        <f>SUM(AQ20:AQ21)</f>
        <v>8732.9315692683213</v>
      </c>
      <c r="AQ21" s="269">
        <f t="shared" si="29"/>
        <v>3956.87934944062</v>
      </c>
      <c r="AT21" s="412"/>
      <c r="AU21" s="412"/>
      <c r="AV21" s="412"/>
      <c r="AW21" s="412"/>
      <c r="AX21" s="11"/>
      <c r="AY21" s="11"/>
      <c r="AZ21" s="11"/>
      <c r="BA21" s="11"/>
    </row>
    <row r="22" spans="25:53">
      <c r="AD22" s="414">
        <f t="shared" ref="AD22:AI22" si="34">SUM(AD15:AD21)</f>
        <v>661410.54375000007</v>
      </c>
      <c r="AE22" s="415">
        <f t="shared" si="34"/>
        <v>1941.043415260455</v>
      </c>
      <c r="AF22" s="414">
        <f t="shared" si="34"/>
        <v>34753.850584036358</v>
      </c>
      <c r="AG22" s="414">
        <f t="shared" si="34"/>
        <v>455198.57</v>
      </c>
      <c r="AH22" s="415">
        <f t="shared" si="34"/>
        <v>1335.8725458547319</v>
      </c>
      <c r="AI22" s="414">
        <f t="shared" si="34"/>
        <v>12106.314336198942</v>
      </c>
      <c r="AQ22" s="252">
        <f>SUM(AQ15:AQ21)</f>
        <v>46860.164920235307</v>
      </c>
      <c r="AS22" s="11"/>
      <c r="AT22" s="11"/>
      <c r="AU22" s="11"/>
      <c r="AV22" s="11"/>
      <c r="AW22" s="11"/>
      <c r="AX22" s="11"/>
      <c r="AY22" s="11"/>
      <c r="AZ22" s="11"/>
      <c r="BA22" s="11"/>
    </row>
    <row r="23" spans="25:53">
      <c r="AS23" s="11"/>
      <c r="AT23" s="11"/>
      <c r="AU23" s="11"/>
      <c r="AV23" s="11"/>
      <c r="AW23" s="11"/>
      <c r="AX23" s="413"/>
      <c r="AY23" s="413"/>
      <c r="AZ23" s="413"/>
      <c r="BA23" s="11"/>
    </row>
    <row r="24" spans="25:53">
      <c r="AS24" s="11"/>
      <c r="AT24" s="11"/>
      <c r="AU24" s="11"/>
      <c r="AV24" s="11"/>
      <c r="AW24" s="11"/>
      <c r="AX24" s="11"/>
      <c r="AY24" s="11"/>
      <c r="AZ24" s="11"/>
      <c r="BA24" s="11"/>
    </row>
    <row r="25" spans="25:53">
      <c r="AS25" s="11"/>
      <c r="AT25" s="11"/>
      <c r="AU25" s="11"/>
      <c r="AV25" s="11"/>
      <c r="AW25" s="11"/>
      <c r="AX25" s="11"/>
      <c r="AY25" s="11"/>
      <c r="AZ25" s="11"/>
      <c r="BA25" s="11"/>
    </row>
    <row r="26" spans="25:53">
      <c r="AS26" s="11"/>
      <c r="AT26" s="11"/>
      <c r="AU26" s="11"/>
      <c r="AV26" s="11"/>
      <c r="AW26" s="11"/>
      <c r="AX26" s="11"/>
      <c r="AY26" s="11"/>
      <c r="AZ26" s="11"/>
      <c r="BA26" s="11"/>
    </row>
    <row r="27" spans="25:53">
      <c r="AS27" s="11"/>
      <c r="AT27" s="11"/>
      <c r="AU27" s="11"/>
      <c r="AV27" s="11"/>
      <c r="AW27" s="11"/>
      <c r="AX27" s="11"/>
      <c r="AY27" s="11"/>
      <c r="AZ27" s="11"/>
      <c r="BA27" s="11"/>
    </row>
    <row r="28" spans="25:53">
      <c r="AS28" s="11"/>
      <c r="AT28" s="11"/>
      <c r="AU28" s="11"/>
      <c r="AV28" s="11"/>
      <c r="AW28" s="11"/>
      <c r="AX28" s="11"/>
      <c r="AY28" s="11"/>
      <c r="AZ28" s="11"/>
      <c r="BA28" s="11"/>
    </row>
    <row r="40" spans="45:53" ht="15">
      <c r="AS40" s="121"/>
      <c r="AT40" s="121"/>
      <c r="AU40" s="121"/>
      <c r="AV40" s="121"/>
      <c r="AW40" s="121"/>
      <c r="AX40" s="121"/>
      <c r="AY40" s="121"/>
      <c r="AZ40" s="121"/>
      <c r="BA40" s="121"/>
    </row>
    <row r="41" spans="45:53" ht="15">
      <c r="AS41" s="121"/>
      <c r="AT41" s="121"/>
      <c r="AU41" s="121"/>
      <c r="AV41" s="121"/>
      <c r="AW41" s="121"/>
      <c r="AX41" s="121"/>
      <c r="AY41" s="121"/>
      <c r="AZ41" s="121"/>
      <c r="BA41" s="121"/>
    </row>
    <row r="42" spans="45:53" ht="15">
      <c r="AS42" s="121"/>
      <c r="AT42" s="121"/>
      <c r="AU42" s="121"/>
      <c r="AV42" s="121"/>
      <c r="AW42" s="121"/>
      <c r="AX42" s="121"/>
      <c r="AY42" s="121"/>
      <c r="AZ42" s="121"/>
      <c r="BA42" s="121"/>
    </row>
    <row r="43" spans="45:53" ht="15">
      <c r="AS43" s="121"/>
      <c r="AT43" s="121"/>
      <c r="AU43" s="121"/>
      <c r="AV43" s="121"/>
      <c r="AW43" s="121"/>
      <c r="AX43" s="121"/>
      <c r="AY43" s="121"/>
      <c r="AZ43" s="121"/>
      <c r="BA43" s="121"/>
    </row>
    <row r="44" spans="45:53" ht="15">
      <c r="AS44" s="121"/>
      <c r="AT44" s="121"/>
      <c r="AU44" s="121"/>
      <c r="AV44" s="121"/>
      <c r="AW44" s="121"/>
      <c r="AX44" s="121"/>
      <c r="AY44" s="121"/>
      <c r="AZ44" s="121"/>
      <c r="BA44" s="121"/>
    </row>
    <row r="45" spans="45:53" ht="15">
      <c r="AS45" s="121"/>
      <c r="AT45" s="121"/>
      <c r="AU45" s="121"/>
      <c r="AV45" s="121"/>
      <c r="AW45" s="121"/>
      <c r="AX45" s="121"/>
      <c r="AY45" s="121"/>
      <c r="AZ45" s="121"/>
      <c r="BA45" s="121"/>
    </row>
    <row r="46" spans="45:53" ht="15">
      <c r="AS46" s="121"/>
      <c r="AT46" s="121"/>
      <c r="AU46" s="121"/>
      <c r="AV46" s="121"/>
      <c r="AW46" s="121"/>
      <c r="AX46" s="121"/>
      <c r="AY46" s="121"/>
      <c r="AZ46" s="121"/>
      <c r="BA46" s="121"/>
    </row>
    <row r="47" spans="45:53" ht="15">
      <c r="AS47" s="121"/>
      <c r="AT47" s="121"/>
      <c r="AU47" s="121"/>
      <c r="AV47" s="121"/>
      <c r="AW47" s="121"/>
      <c r="AX47" s="121"/>
      <c r="AY47" s="121"/>
      <c r="AZ47" s="121"/>
      <c r="BA47" s="121"/>
    </row>
    <row r="48" spans="45:53" ht="15">
      <c r="AS48" s="121"/>
      <c r="AT48" s="121"/>
      <c r="AU48" s="121"/>
      <c r="AV48" s="121"/>
      <c r="AW48" s="121"/>
      <c r="AX48" s="121"/>
      <c r="AY48" s="121"/>
      <c r="AZ48" s="121"/>
      <c r="BA48" s="121"/>
    </row>
    <row r="49" spans="45:53" ht="15">
      <c r="AS49" s="121"/>
      <c r="AT49" s="121"/>
      <c r="AU49" s="121"/>
      <c r="AV49" s="121"/>
      <c r="AW49" s="121"/>
      <c r="AX49" s="121"/>
      <c r="AY49" s="121"/>
      <c r="AZ49" s="121"/>
      <c r="BA49" s="121"/>
    </row>
    <row r="50" spans="45:53" ht="15.75" customHeight="1">
      <c r="AS50" s="121"/>
      <c r="AT50" s="121"/>
      <c r="AU50" s="121"/>
      <c r="AV50" s="121"/>
      <c r="AW50" s="121"/>
      <c r="AX50" s="121"/>
      <c r="AY50" s="121"/>
      <c r="AZ50" s="121"/>
      <c r="BA50" s="121"/>
    </row>
    <row r="51" spans="45:53" ht="15">
      <c r="AS51" s="121"/>
      <c r="AT51" s="121"/>
      <c r="AU51" s="121"/>
      <c r="AV51" s="121"/>
      <c r="AW51" s="121"/>
      <c r="AX51" s="121"/>
      <c r="AY51" s="121"/>
      <c r="AZ51" s="121"/>
      <c r="BA51" s="121"/>
    </row>
    <row r="52" spans="45:53" ht="15">
      <c r="AS52" s="121"/>
      <c r="AT52" s="121"/>
      <c r="AU52" s="121"/>
      <c r="AV52" s="121"/>
      <c r="AW52" s="121"/>
      <c r="AX52" s="121"/>
      <c r="AY52" s="121"/>
      <c r="AZ52" s="121"/>
      <c r="BA52" s="121"/>
    </row>
    <row r="53" spans="45:53" ht="15.75">
      <c r="AS53" s="121"/>
      <c r="AT53" s="121"/>
      <c r="AU53" s="121"/>
      <c r="AV53" s="121"/>
      <c r="AW53" s="121"/>
      <c r="AX53" s="124"/>
      <c r="AY53" s="124"/>
      <c r="AZ53" s="124"/>
      <c r="BA53" s="124"/>
    </row>
    <row r="54" spans="45:53" ht="15.75" customHeight="1">
      <c r="AS54" s="121"/>
      <c r="AT54" s="121"/>
      <c r="AU54" s="121"/>
      <c r="AV54" s="121"/>
      <c r="AW54" s="121"/>
      <c r="AX54" s="124"/>
      <c r="AY54" s="124"/>
      <c r="AZ54" s="124"/>
      <c r="BA54" s="124"/>
    </row>
    <row r="55" spans="45:53" ht="15">
      <c r="AS55" s="121"/>
      <c r="AT55" s="121"/>
      <c r="AU55" s="121"/>
      <c r="AV55" s="121"/>
      <c r="AW55" s="121"/>
      <c r="AX55" s="121"/>
      <c r="AY55" s="121"/>
      <c r="AZ55" s="121"/>
      <c r="BA55" s="121"/>
    </row>
    <row r="56" spans="45:53" ht="15">
      <c r="AS56" s="121"/>
      <c r="AT56" s="121"/>
      <c r="AU56" s="121"/>
      <c r="AV56" s="121"/>
      <c r="AW56" s="121"/>
      <c r="AX56" s="121"/>
      <c r="AY56" s="121"/>
      <c r="AZ56" s="121"/>
      <c r="BA56" s="121"/>
    </row>
    <row r="57" spans="45:53" ht="15">
      <c r="AS57" s="121"/>
      <c r="AT57" s="121"/>
      <c r="AU57" s="121"/>
      <c r="AV57" s="121"/>
      <c r="AW57" s="121"/>
      <c r="AX57" s="121"/>
      <c r="AY57" s="121"/>
      <c r="AZ57" s="121"/>
      <c r="BA57" s="121"/>
    </row>
    <row r="58" spans="45:53" ht="15">
      <c r="AS58" s="121"/>
      <c r="AT58" s="121"/>
      <c r="AU58" s="121"/>
      <c r="AV58" s="121"/>
      <c r="AW58" s="121"/>
      <c r="AX58" s="121"/>
      <c r="AY58" s="121"/>
      <c r="AZ58" s="121"/>
      <c r="BA58" s="121"/>
    </row>
    <row r="59" spans="45:53" ht="15">
      <c r="AS59" s="121"/>
      <c r="AT59" s="121"/>
      <c r="AU59" s="121"/>
      <c r="AV59" s="121"/>
      <c r="AW59" s="121"/>
      <c r="AX59" s="121"/>
      <c r="AY59" s="121"/>
      <c r="AZ59" s="121"/>
      <c r="BA59" s="121"/>
    </row>
    <row r="60" spans="45:53" ht="15">
      <c r="AS60" s="121"/>
      <c r="AT60" s="121"/>
      <c r="AU60" s="121"/>
      <c r="AV60" s="121"/>
      <c r="AW60" s="121"/>
      <c r="AX60" s="121"/>
      <c r="AY60" s="121"/>
      <c r="AZ60" s="121"/>
      <c r="BA60" s="121"/>
    </row>
    <row r="61" spans="45:53" ht="15">
      <c r="AS61" s="121"/>
      <c r="AT61" s="121"/>
      <c r="AU61" s="121"/>
      <c r="AV61" s="121"/>
      <c r="AW61" s="121"/>
      <c r="AX61" s="121"/>
      <c r="AY61" s="121"/>
      <c r="AZ61" s="121"/>
      <c r="BA61" s="121"/>
    </row>
    <row r="62" spans="45:53" ht="15">
      <c r="AS62" s="121"/>
      <c r="AT62" s="121"/>
      <c r="AU62" s="121"/>
      <c r="AV62" s="121"/>
      <c r="AW62" s="121"/>
      <c r="AX62" s="121"/>
      <c r="AY62" s="121"/>
      <c r="AZ62" s="121"/>
      <c r="BA62" s="121"/>
    </row>
    <row r="63" spans="45:53" ht="15">
      <c r="AS63" s="121"/>
      <c r="AT63" s="121"/>
      <c r="AU63" s="121"/>
      <c r="AV63" s="121"/>
      <c r="AW63" s="121"/>
      <c r="AX63" s="121"/>
      <c r="AY63" s="121"/>
      <c r="AZ63" s="121"/>
      <c r="BA63" s="121"/>
    </row>
    <row r="64" spans="45:53" ht="15">
      <c r="AS64" s="121"/>
      <c r="AT64" s="121"/>
      <c r="AU64" s="121"/>
      <c r="AV64" s="121"/>
      <c r="AW64" s="121"/>
      <c r="AX64" s="121"/>
      <c r="AY64" s="121"/>
      <c r="AZ64" s="121"/>
      <c r="BA64" s="121"/>
    </row>
    <row r="65" spans="45:53" ht="15.75">
      <c r="AS65" s="121"/>
      <c r="AT65" s="121"/>
      <c r="AU65" s="121"/>
      <c r="AV65" s="121"/>
      <c r="AW65" s="121"/>
      <c r="AX65" s="123"/>
      <c r="AY65" s="123"/>
      <c r="AZ65" s="123"/>
      <c r="BA65" s="121"/>
    </row>
    <row r="66" spans="45:53" ht="15.75">
      <c r="AS66" s="121"/>
      <c r="AT66" s="121"/>
      <c r="AU66" s="121"/>
      <c r="AV66" s="121"/>
      <c r="AW66" s="121"/>
      <c r="AX66" s="350"/>
      <c r="AY66" s="121"/>
      <c r="AZ66" s="121"/>
      <c r="BA66" s="121"/>
    </row>
    <row r="67" spans="45:53" ht="15.75">
      <c r="AS67" s="121"/>
      <c r="AT67" s="121"/>
      <c r="AU67" s="121"/>
      <c r="AV67" s="121"/>
      <c r="AW67" s="121"/>
      <c r="AX67" s="806"/>
      <c r="AY67" s="806"/>
      <c r="AZ67" s="121"/>
      <c r="BA67" s="121"/>
    </row>
    <row r="68" spans="45:53" ht="15">
      <c r="AS68" s="121"/>
      <c r="AT68" s="121"/>
      <c r="AU68" s="121"/>
      <c r="AV68" s="121"/>
      <c r="AW68" s="121"/>
      <c r="AX68" s="121"/>
      <c r="AY68" s="121"/>
      <c r="AZ68" s="121"/>
      <c r="BA68" s="121"/>
    </row>
    <row r="69" spans="45:53" ht="15">
      <c r="AS69" s="121"/>
      <c r="AT69" s="121"/>
      <c r="AU69" s="121"/>
      <c r="AV69" s="121"/>
      <c r="AW69" s="121"/>
      <c r="AX69" s="121"/>
      <c r="AY69" s="121"/>
      <c r="AZ69" s="121"/>
      <c r="BA69" s="121"/>
    </row>
    <row r="70" spans="45:53" ht="15">
      <c r="AS70" s="121"/>
      <c r="AT70" s="121"/>
      <c r="AU70" s="121"/>
      <c r="AV70" s="121"/>
      <c r="AW70" s="121"/>
      <c r="AX70" s="121"/>
      <c r="AY70" s="121"/>
      <c r="AZ70" s="121"/>
      <c r="BA70" s="121"/>
    </row>
    <row r="71" spans="45:53" ht="15">
      <c r="AS71" s="121"/>
      <c r="AT71" s="121"/>
      <c r="AU71" s="121"/>
      <c r="AV71" s="121"/>
      <c r="AW71" s="121"/>
      <c r="AX71" s="121"/>
      <c r="AY71" s="121"/>
      <c r="AZ71" s="121"/>
      <c r="BA71" s="121"/>
    </row>
    <row r="72" spans="45:53" ht="15">
      <c r="AS72" s="121"/>
      <c r="AT72" s="121"/>
      <c r="AU72" s="121"/>
      <c r="AV72" s="121"/>
      <c r="AW72" s="121"/>
      <c r="AX72" s="121"/>
      <c r="AY72" s="121"/>
      <c r="AZ72" s="121"/>
      <c r="BA72" s="121"/>
    </row>
    <row r="73" spans="45:53" ht="15">
      <c r="AS73" s="121"/>
      <c r="AT73" s="121"/>
      <c r="AU73" s="121"/>
      <c r="AV73" s="121"/>
      <c r="AW73" s="121"/>
      <c r="AX73" s="121"/>
      <c r="AY73" s="121"/>
      <c r="AZ73" s="121"/>
      <c r="BA73" s="121"/>
    </row>
    <row r="74" spans="45:53" ht="15">
      <c r="AS74" s="121"/>
      <c r="AT74" s="121"/>
      <c r="AU74" s="121"/>
      <c r="AV74" s="121"/>
      <c r="AW74" s="121"/>
      <c r="AX74" s="121"/>
      <c r="AY74" s="121"/>
      <c r="AZ74" s="121"/>
      <c r="BA74" s="121"/>
    </row>
    <row r="75" spans="45:53" ht="15">
      <c r="AS75" s="121"/>
      <c r="AT75" s="121"/>
      <c r="AU75" s="121"/>
      <c r="AV75" s="121"/>
      <c r="AW75" s="121"/>
      <c r="AX75" s="121"/>
      <c r="AY75" s="121"/>
      <c r="AZ75" s="121"/>
      <c r="BA75" s="121"/>
    </row>
    <row r="76" spans="45:53" ht="15">
      <c r="AS76" s="121"/>
      <c r="AT76" s="121"/>
      <c r="AU76" s="121"/>
      <c r="AV76" s="121"/>
      <c r="AW76" s="121"/>
      <c r="AX76" s="121"/>
      <c r="AY76" s="121"/>
      <c r="AZ76" s="121"/>
      <c r="BA76" s="121"/>
    </row>
    <row r="77" spans="45:53" ht="15">
      <c r="AS77" s="121"/>
      <c r="AT77" s="121"/>
      <c r="AU77" s="121"/>
      <c r="AV77" s="121"/>
      <c r="AW77" s="121"/>
      <c r="AX77" s="121"/>
      <c r="AY77" s="121"/>
      <c r="AZ77" s="121"/>
      <c r="BA77" s="121"/>
    </row>
    <row r="78" spans="45:53" ht="15">
      <c r="AS78" s="121"/>
      <c r="AT78" s="121"/>
      <c r="AU78" s="121"/>
      <c r="AV78" s="121"/>
      <c r="AW78" s="121"/>
      <c r="AX78" s="121"/>
      <c r="AY78" s="121"/>
      <c r="AZ78" s="121"/>
      <c r="BA78" s="121"/>
    </row>
    <row r="79" spans="45:53" ht="15">
      <c r="AS79" s="121"/>
      <c r="AT79" s="121"/>
      <c r="AU79" s="121"/>
      <c r="AV79" s="121"/>
      <c r="AW79" s="121"/>
      <c r="AX79" s="121"/>
      <c r="AY79" s="121"/>
      <c r="AZ79" s="121"/>
      <c r="BA79" s="121"/>
    </row>
    <row r="80" spans="45:53" ht="15">
      <c r="AS80" s="121"/>
      <c r="AT80" s="121"/>
      <c r="AU80" s="121"/>
      <c r="AV80" s="121"/>
      <c r="AW80" s="121"/>
      <c r="AX80" s="121"/>
      <c r="AY80" s="121"/>
      <c r="AZ80" s="121"/>
      <c r="BA80" s="121"/>
    </row>
    <row r="81" spans="45:53" ht="15">
      <c r="AS81" s="121"/>
      <c r="AT81" s="121"/>
      <c r="AU81" s="121"/>
      <c r="AV81" s="121"/>
      <c r="AW81" s="121"/>
      <c r="AX81" s="121"/>
      <c r="AY81" s="121"/>
      <c r="AZ81" s="121"/>
      <c r="BA81" s="121"/>
    </row>
    <row r="82" spans="45:53" ht="15">
      <c r="AS82" s="121"/>
      <c r="AT82" s="121"/>
      <c r="AU82" s="121"/>
      <c r="AV82" s="121"/>
      <c r="AW82" s="121"/>
      <c r="AX82" s="121"/>
      <c r="AY82" s="121"/>
      <c r="AZ82" s="121"/>
      <c r="BA82" s="121"/>
    </row>
  </sheetData>
  <mergeCells count="22">
    <mergeCell ref="AX67:AY67"/>
    <mergeCell ref="AS1:AW2"/>
    <mergeCell ref="U1:V1"/>
    <mergeCell ref="AR1:AR2"/>
    <mergeCell ref="W1:AA1"/>
    <mergeCell ref="AJ1:AN1"/>
    <mergeCell ref="AD1:AF1"/>
    <mergeCell ref="AG1:AI1"/>
    <mergeCell ref="AP1:AP2"/>
    <mergeCell ref="AQ1:AQ2"/>
    <mergeCell ref="AB1:AC1"/>
    <mergeCell ref="AD13:AI13"/>
    <mergeCell ref="S1:T1"/>
    <mergeCell ref="A10:E10"/>
    <mergeCell ref="E1:E2"/>
    <mergeCell ref="C1:C2"/>
    <mergeCell ref="A1:A2"/>
    <mergeCell ref="B1:B2"/>
    <mergeCell ref="D1:D2"/>
    <mergeCell ref="J1:K1"/>
    <mergeCell ref="F1:I1"/>
    <mergeCell ref="L1:R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8"/>
  <sheetViews>
    <sheetView workbookViewId="0">
      <pane ySplit="1" topLeftCell="A2" activePane="bottomLeft" state="frozen"/>
      <selection pane="bottomLeft" activeCell="Q2" sqref="Q2:Q8"/>
    </sheetView>
  </sheetViews>
  <sheetFormatPr defaultRowHeight="11.25"/>
  <cols>
    <col min="1" max="1" width="9.140625" style="3"/>
    <col min="2" max="2" width="35.14062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193"/>
      <c r="B1" s="193"/>
      <c r="C1" s="383"/>
      <c r="D1" s="193" t="s">
        <v>319</v>
      </c>
      <c r="E1" s="193" t="s">
        <v>320</v>
      </c>
      <c r="F1" s="193" t="s">
        <v>321</v>
      </c>
      <c r="G1" s="193" t="s">
        <v>322</v>
      </c>
      <c r="H1" s="193" t="s">
        <v>323</v>
      </c>
      <c r="I1" s="193" t="s">
        <v>324</v>
      </c>
      <c r="J1" s="193" t="s">
        <v>325</v>
      </c>
      <c r="K1" s="194" t="s">
        <v>326</v>
      </c>
      <c r="L1" s="193" t="s">
        <v>327</v>
      </c>
      <c r="M1" s="193" t="s">
        <v>95</v>
      </c>
      <c r="N1" s="193" t="s">
        <v>328</v>
      </c>
      <c r="O1" s="193" t="s">
        <v>323</v>
      </c>
      <c r="P1" s="195" t="s">
        <v>29</v>
      </c>
      <c r="Q1" s="546" t="s">
        <v>329</v>
      </c>
      <c r="R1" s="547"/>
      <c r="S1" s="548"/>
      <c r="T1" s="554" t="s">
        <v>414</v>
      </c>
      <c r="U1" s="555"/>
      <c r="V1" s="555"/>
      <c r="W1" s="549" t="s">
        <v>330</v>
      </c>
      <c r="X1" s="549"/>
      <c r="Y1" s="549"/>
      <c r="Z1" s="549"/>
      <c r="AA1" s="550"/>
    </row>
    <row r="2" spans="1:27">
      <c r="A2" s="425">
        <f>'1-συμβολαια'!A3</f>
        <v>1262</v>
      </c>
      <c r="B2" s="74" t="str">
        <f>'1-συμβολαια'!C3</f>
        <v>γονική ΨΙΛΗΣ ΚΥΡΙΟΤΗΤΑΣ του 1'</v>
      </c>
      <c r="C2" s="196">
        <f>'1-συμβολαια'!D3</f>
        <v>12600000</v>
      </c>
      <c r="D2" s="343"/>
      <c r="E2" s="343"/>
      <c r="F2" s="343"/>
      <c r="G2" s="343"/>
      <c r="H2" s="343"/>
      <c r="I2" s="343"/>
      <c r="J2" s="343"/>
      <c r="K2" s="343"/>
      <c r="L2" s="74"/>
      <c r="M2" s="74"/>
      <c r="N2" s="74"/>
      <c r="O2" s="74"/>
      <c r="P2" s="74"/>
      <c r="Q2" s="406">
        <v>43794</v>
      </c>
      <c r="R2" s="196">
        <v>616</v>
      </c>
      <c r="S2" s="196">
        <v>42</v>
      </c>
      <c r="T2" s="74"/>
      <c r="U2" s="74"/>
      <c r="V2" s="74"/>
      <c r="W2" s="74"/>
      <c r="X2" s="74"/>
      <c r="Y2" s="74"/>
      <c r="Z2" s="74"/>
      <c r="AA2" s="74"/>
    </row>
    <row r="3" spans="1:27">
      <c r="A3" s="425">
        <f>'1-συμβολαια'!A4</f>
        <v>0</v>
      </c>
      <c r="B3" s="74" t="str">
        <f>'1-συμβολαια'!C4</f>
        <v>σύσταση καθέτου</v>
      </c>
      <c r="C3" s="196">
        <f>'1-συμβολαια'!D4</f>
        <v>0</v>
      </c>
      <c r="D3" s="343"/>
      <c r="E3" s="343"/>
      <c r="F3" s="343"/>
      <c r="G3" s="343"/>
      <c r="H3" s="343"/>
      <c r="I3" s="343"/>
      <c r="J3" s="343"/>
      <c r="K3" s="343"/>
      <c r="L3" s="74"/>
      <c r="M3" s="74"/>
      <c r="N3" s="74"/>
      <c r="O3" s="74"/>
      <c r="P3" s="74"/>
      <c r="Q3" s="406">
        <v>43794</v>
      </c>
      <c r="R3" s="196">
        <v>616</v>
      </c>
      <c r="S3" s="196">
        <v>43</v>
      </c>
      <c r="T3" s="74"/>
      <c r="U3" s="74"/>
      <c r="V3" s="74"/>
      <c r="W3" s="74"/>
      <c r="X3" s="74"/>
      <c r="Y3" s="74"/>
      <c r="Z3" s="74"/>
      <c r="AA3" s="74"/>
    </row>
    <row r="4" spans="1:27">
      <c r="A4" s="425">
        <f>'1-συμβολαια'!A5</f>
        <v>0</v>
      </c>
      <c r="B4" s="74" t="str">
        <f>'1-συμβολαια'!C5</f>
        <v>χρησικτησία αγροτεμαχίου [νυν οικόπεδο] = 1970 ΑΝΑΔΑΣΜΟΣ</v>
      </c>
      <c r="C4" s="196">
        <f>'1-συμβολαια'!D5</f>
        <v>9999999</v>
      </c>
      <c r="D4" s="343"/>
      <c r="E4" s="343"/>
      <c r="F4" s="343"/>
      <c r="G4" s="343"/>
      <c r="H4" s="343"/>
      <c r="I4" s="343"/>
      <c r="J4" s="343"/>
      <c r="K4" s="343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</row>
    <row r="5" spans="1:27">
      <c r="A5" s="425">
        <f>'1-συμβολαια'!A6</f>
        <v>0</v>
      </c>
      <c r="B5" s="74" t="str">
        <f>'1-συμβολαια'!C6</f>
        <v xml:space="preserve">διανομή [1ος = οικόπεδο 169,44μ2 &amp; οικία 92μ2] , [2η = οικόπεδο  67,35μ2 &amp; οικία 58μ2] </v>
      </c>
      <c r="C5" s="196">
        <f>'1-συμβολαια'!D6</f>
        <v>27777777</v>
      </c>
      <c r="D5" s="343"/>
      <c r="E5" s="343"/>
      <c r="F5" s="343"/>
      <c r="G5" s="343"/>
      <c r="H5" s="343"/>
      <c r="I5" s="343"/>
      <c r="J5" s="343"/>
      <c r="K5" s="343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</row>
    <row r="6" spans="1:27" ht="12" thickBot="1">
      <c r="A6" s="432">
        <f>'1-συμβολαια'!A7</f>
        <v>0</v>
      </c>
      <c r="B6" s="259" t="str">
        <f>'1-συμβολαια'!C7</f>
        <v>εξισορρόπηση διαφοράς διανεμομένων μεριδίων</v>
      </c>
      <c r="C6" s="433">
        <f>'1-συμβολαια'!D7</f>
        <v>777777</v>
      </c>
      <c r="D6" s="434"/>
      <c r="E6" s="434"/>
      <c r="F6" s="434"/>
      <c r="G6" s="434"/>
      <c r="H6" s="434"/>
      <c r="I6" s="434"/>
      <c r="J6" s="434"/>
      <c r="K6" s="434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74"/>
      <c r="Z6" s="74"/>
      <c r="AA6" s="74"/>
    </row>
    <row r="7" spans="1:27">
      <c r="A7" s="427">
        <f>'1-συμβολαια'!A8</f>
        <v>1263</v>
      </c>
      <c r="B7" s="428" t="str">
        <f>'1-συμβολαια'!C8</f>
        <v>γονική ΨΙΛΗΣ ΚΥΡΙΟΤΗΤΑΣ  του 2'</v>
      </c>
      <c r="C7" s="429">
        <f>'1-συμβολαια'!D8</f>
        <v>3122000</v>
      </c>
      <c r="D7" s="430"/>
      <c r="E7" s="430"/>
      <c r="F7" s="430"/>
      <c r="G7" s="430"/>
      <c r="H7" s="430"/>
      <c r="I7" s="430"/>
      <c r="J7" s="430"/>
      <c r="K7" s="430"/>
      <c r="L7" s="428"/>
      <c r="M7" s="428"/>
      <c r="N7" s="428"/>
      <c r="O7" s="428"/>
      <c r="P7" s="428"/>
      <c r="Q7" s="431">
        <v>43803</v>
      </c>
      <c r="R7" s="429">
        <v>617</v>
      </c>
      <c r="S7" s="429">
        <v>13</v>
      </c>
      <c r="T7" s="428"/>
      <c r="U7" s="428"/>
      <c r="V7" s="428"/>
      <c r="W7" s="428"/>
      <c r="X7" s="428"/>
      <c r="Y7" s="74"/>
      <c r="Z7" s="74"/>
      <c r="AA7" s="74"/>
    </row>
    <row r="8" spans="1:27">
      <c r="A8" s="426">
        <f>'1-συμβολαια'!A9</f>
        <v>0</v>
      </c>
      <c r="B8" s="74" t="str">
        <f>'1-συμβολαια'!C9</f>
        <v>χρησικτησία αγροτεμαχίου [νυν οικόπεδο] = 1970 ΑΝΑΔΑΣΜΟΣ</v>
      </c>
      <c r="C8" s="196">
        <f>'1-συμβολαια'!D9</f>
        <v>2222222</v>
      </c>
      <c r="D8" s="343"/>
      <c r="E8" s="343"/>
      <c r="F8" s="343"/>
      <c r="G8" s="343"/>
      <c r="H8" s="343"/>
      <c r="I8" s="343"/>
      <c r="J8" s="343"/>
      <c r="K8" s="343"/>
      <c r="L8" s="74"/>
      <c r="M8" s="74"/>
      <c r="N8" s="74"/>
      <c r="O8" s="74"/>
      <c r="P8" s="74"/>
      <c r="Q8" s="352"/>
      <c r="R8" s="196"/>
      <c r="S8" s="196"/>
      <c r="T8" s="74"/>
      <c r="U8" s="74"/>
      <c r="V8" s="74"/>
      <c r="W8" s="74"/>
      <c r="X8" s="74"/>
      <c r="Y8" s="74"/>
      <c r="Z8" s="74"/>
      <c r="AA8" s="74"/>
    </row>
    <row r="9" spans="1:27">
      <c r="A9" s="551" t="str">
        <f>'1-συμβολαια'!A10</f>
        <v>σύνολο</v>
      </c>
      <c r="B9" s="552"/>
      <c r="C9" s="553"/>
      <c r="D9" s="74">
        <f t="shared" ref="D9:K9" si="0">SUM(D2:D8)</f>
        <v>0</v>
      </c>
      <c r="E9" s="74">
        <f t="shared" si="0"/>
        <v>0</v>
      </c>
      <c r="F9" s="74">
        <f t="shared" si="0"/>
        <v>0</v>
      </c>
      <c r="G9" s="74">
        <f t="shared" si="0"/>
        <v>0</v>
      </c>
      <c r="H9" s="74">
        <f t="shared" si="0"/>
        <v>0</v>
      </c>
      <c r="I9" s="74">
        <f t="shared" si="0"/>
        <v>0</v>
      </c>
      <c r="J9" s="74">
        <f t="shared" si="0"/>
        <v>0</v>
      </c>
      <c r="K9" s="74">
        <f t="shared" si="0"/>
        <v>0</v>
      </c>
    </row>
    <row r="10" spans="1:27">
      <c r="J10" s="2"/>
    </row>
    <row r="11" spans="1:27">
      <c r="C11" s="8" t="s">
        <v>415</v>
      </c>
      <c r="I11" s="5"/>
    </row>
    <row r="12" spans="1:27">
      <c r="J12" s="2"/>
    </row>
    <row r="13" spans="1:27">
      <c r="H13" s="159"/>
    </row>
    <row r="14" spans="1:27">
      <c r="J14" s="2"/>
    </row>
    <row r="15" spans="1:27">
      <c r="E15" s="113"/>
      <c r="J15" s="2"/>
    </row>
    <row r="16" spans="1:27">
      <c r="E16" s="6"/>
      <c r="J16" s="2"/>
    </row>
    <row r="19" spans="2:16">
      <c r="C19" s="5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5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5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2:16">
      <c r="C22" s="38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38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C24" s="5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2:16">
      <c r="D25" s="5"/>
    </row>
    <row r="26" spans="2:16">
      <c r="D26" s="5"/>
    </row>
    <row r="27" spans="2:16">
      <c r="B27" s="295"/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  <row r="32" spans="2:16">
      <c r="D32" s="5"/>
      <c r="E32" s="8"/>
    </row>
    <row r="33" spans="2:5">
      <c r="B33" s="295"/>
      <c r="D33" s="5"/>
      <c r="E33" s="55"/>
    </row>
    <row r="34" spans="2:5">
      <c r="D34" s="5"/>
      <c r="E34" s="55"/>
    </row>
    <row r="35" spans="2:5">
      <c r="D35" s="5"/>
      <c r="E35" s="55"/>
    </row>
    <row r="36" spans="2:5">
      <c r="C36" s="55"/>
      <c r="D36" s="5"/>
      <c r="E36" s="55"/>
    </row>
    <row r="37" spans="2:5">
      <c r="D37" s="5"/>
      <c r="E37" s="8"/>
    </row>
    <row r="38" spans="2:5">
      <c r="D38" s="5"/>
      <c r="E38" s="2"/>
    </row>
  </sheetData>
  <mergeCells count="4">
    <mergeCell ref="Q1:S1"/>
    <mergeCell ref="W1:AA1"/>
    <mergeCell ref="A9:C9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H36" sqref="H36"/>
    </sheetView>
  </sheetViews>
  <sheetFormatPr defaultRowHeight="11.25"/>
  <cols>
    <col min="1" max="1" width="7" style="8" customWidth="1"/>
    <col min="2" max="2" width="61.85546875" style="89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4" width="8.140625" style="2" customWidth="1"/>
    <col min="15" max="15" width="9.140625" style="2" customWidth="1"/>
    <col min="16" max="16" width="7" style="79" customWidth="1"/>
    <col min="17" max="21" width="8" style="79" customWidth="1"/>
    <col min="22" max="22" width="19.5703125" style="79" customWidth="1"/>
    <col min="23" max="24" width="8" style="79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6" t="s">
        <v>1</v>
      </c>
      <c r="B1" s="568" t="s">
        <v>0</v>
      </c>
      <c r="C1" s="570" t="s">
        <v>7</v>
      </c>
      <c r="D1" s="564" t="s">
        <v>371</v>
      </c>
      <c r="E1" s="565"/>
      <c r="F1" s="565"/>
      <c r="G1" s="565"/>
      <c r="H1" s="565"/>
      <c r="I1" s="565"/>
      <c r="J1" s="565"/>
      <c r="K1" s="565"/>
      <c r="L1" s="565"/>
      <c r="M1" s="572" t="s">
        <v>93</v>
      </c>
      <c r="N1" s="573"/>
      <c r="O1" s="574" t="s">
        <v>256</v>
      </c>
      <c r="P1" s="556" t="s">
        <v>85</v>
      </c>
      <c r="Q1" s="557"/>
      <c r="R1" s="557"/>
      <c r="S1" s="557"/>
      <c r="T1" s="557"/>
      <c r="U1" s="557"/>
      <c r="V1" s="557"/>
      <c r="W1" s="557"/>
      <c r="X1" s="557"/>
      <c r="Y1" s="557"/>
      <c r="Z1" s="558"/>
    </row>
    <row r="2" spans="1:26" s="11" customFormat="1" ht="24" customHeight="1" thickBot="1">
      <c r="A2" s="567"/>
      <c r="B2" s="569"/>
      <c r="C2" s="571"/>
      <c r="D2" s="57" t="s">
        <v>79</v>
      </c>
      <c r="E2" s="57" t="s">
        <v>80</v>
      </c>
      <c r="F2" s="57" t="s">
        <v>372</v>
      </c>
      <c r="G2" s="57" t="s">
        <v>373</v>
      </c>
      <c r="H2" s="57" t="s">
        <v>23</v>
      </c>
      <c r="I2" s="210" t="s">
        <v>361</v>
      </c>
      <c r="J2" s="210" t="s">
        <v>362</v>
      </c>
      <c r="K2" s="210" t="s">
        <v>386</v>
      </c>
      <c r="L2" s="211" t="s">
        <v>364</v>
      </c>
      <c r="M2" s="215" t="s">
        <v>387</v>
      </c>
      <c r="N2" s="214" t="s">
        <v>388</v>
      </c>
      <c r="O2" s="575"/>
      <c r="P2" s="559"/>
      <c r="Q2" s="560"/>
      <c r="R2" s="560"/>
      <c r="S2" s="560"/>
      <c r="T2" s="560"/>
      <c r="U2" s="560"/>
      <c r="V2" s="560"/>
      <c r="W2" s="560"/>
      <c r="X2" s="560"/>
      <c r="Y2" s="560"/>
      <c r="Z2" s="561"/>
    </row>
    <row r="3" spans="1:26" s="5" customFormat="1">
      <c r="A3" s="382">
        <f>'1-συμβολαια'!A3</f>
        <v>1262</v>
      </c>
      <c r="B3" s="296" t="str">
        <f>'1-συμβολαια'!C3</f>
        <v>γονική ΨΙΛΗΣ ΚΥΡΙΟΤΗΤΑΣ του 1'</v>
      </c>
      <c r="C3" s="297">
        <f>'1-συμβολαια'!D3</f>
        <v>12600000</v>
      </c>
      <c r="D3" s="293"/>
      <c r="E3" s="293">
        <v>1000</v>
      </c>
      <c r="F3" s="293">
        <v>3600</v>
      </c>
      <c r="G3" s="293">
        <f t="shared" ref="G3:G9" si="0">(C3-120000)*1.2%</f>
        <v>149760</v>
      </c>
      <c r="H3" s="293">
        <f t="shared" ref="H3:H9" si="1">D3+E3+F3+G3</f>
        <v>154360</v>
      </c>
      <c r="I3" s="268">
        <f t="shared" ref="I3:I9" si="2">(F3+G3)*9%</f>
        <v>13802.4</v>
      </c>
      <c r="J3" s="268">
        <f t="shared" ref="J3:J9" si="3">(D3+E3)*5%</f>
        <v>50</v>
      </c>
      <c r="K3" s="268">
        <f t="shared" ref="K3:K9" si="4">H3*5%</f>
        <v>7718</v>
      </c>
      <c r="L3" s="297">
        <f t="shared" ref="L3:L9" si="5">H3*1%</f>
        <v>1543.6000000000001</v>
      </c>
      <c r="M3" s="297">
        <f t="shared" ref="M3:M9" si="6">H3-O3</f>
        <v>131246</v>
      </c>
      <c r="N3" s="297">
        <f t="shared" ref="N3:N9" si="7">D3+E3</f>
        <v>1000</v>
      </c>
      <c r="O3" s="297">
        <f t="shared" ref="O3:O9" si="8">I3+J3+K3+L3</f>
        <v>23114</v>
      </c>
      <c r="P3" s="298"/>
      <c r="Q3" s="298" t="s">
        <v>411</v>
      </c>
      <c r="R3" s="298"/>
      <c r="S3" s="298" t="s">
        <v>413</v>
      </c>
      <c r="T3" s="298"/>
      <c r="U3" s="298"/>
      <c r="V3" s="298" t="s">
        <v>537</v>
      </c>
      <c r="W3" s="271"/>
      <c r="X3" s="271"/>
      <c r="Y3" s="271"/>
      <c r="Z3" s="271"/>
    </row>
    <row r="4" spans="1:26" s="5" customFormat="1">
      <c r="A4" s="382">
        <f>'1-συμβολαια'!A4</f>
        <v>0</v>
      </c>
      <c r="B4" s="296" t="str">
        <f>'1-συμβολαια'!C4</f>
        <v>σύσταση καθέτου</v>
      </c>
      <c r="C4" s="297">
        <f>'1-συμβολαια'!D4</f>
        <v>0</v>
      </c>
      <c r="D4" s="293">
        <v>20000</v>
      </c>
      <c r="E4" s="293"/>
      <c r="F4" s="293"/>
      <c r="G4" s="293"/>
      <c r="H4" s="293">
        <f t="shared" si="1"/>
        <v>20000</v>
      </c>
      <c r="I4" s="268">
        <f t="shared" si="2"/>
        <v>0</v>
      </c>
      <c r="J4" s="268">
        <f t="shared" si="3"/>
        <v>1000</v>
      </c>
      <c r="K4" s="268">
        <f t="shared" si="4"/>
        <v>1000</v>
      </c>
      <c r="L4" s="297">
        <f t="shared" si="5"/>
        <v>200</v>
      </c>
      <c r="M4" s="297">
        <f t="shared" si="6"/>
        <v>17800</v>
      </c>
      <c r="N4" s="297">
        <f t="shared" si="7"/>
        <v>20000</v>
      </c>
      <c r="O4" s="297">
        <f t="shared" si="8"/>
        <v>2200</v>
      </c>
      <c r="P4" s="298"/>
      <c r="Q4" s="298"/>
      <c r="R4" s="298"/>
      <c r="S4" s="298"/>
      <c r="T4" s="298"/>
      <c r="U4" s="298"/>
      <c r="V4" s="298"/>
      <c r="W4" s="271"/>
      <c r="X4" s="271"/>
      <c r="Y4" s="271"/>
      <c r="Z4" s="271"/>
    </row>
    <row r="5" spans="1:26" s="5" customFormat="1">
      <c r="A5" s="382">
        <f>'1-συμβολαια'!A5</f>
        <v>0</v>
      </c>
      <c r="B5" s="296" t="str">
        <f>'1-συμβολαια'!C5</f>
        <v>χρησικτησία αγροτεμαχίου [νυν οικόπεδο] = 1970 ΑΝΑΔΑΣΜΟΣ</v>
      </c>
      <c r="C5" s="297">
        <f>'1-συμβολαια'!D5</f>
        <v>9999999</v>
      </c>
      <c r="D5" s="293"/>
      <c r="E5" s="293">
        <v>1000</v>
      </c>
      <c r="F5" s="293">
        <v>3600</v>
      </c>
      <c r="G5" s="293">
        <f t="shared" si="0"/>
        <v>118559.988</v>
      </c>
      <c r="H5" s="293">
        <f t="shared" si="1"/>
        <v>123159.988</v>
      </c>
      <c r="I5" s="268">
        <f t="shared" si="2"/>
        <v>10994.39892</v>
      </c>
      <c r="J5" s="268">
        <f t="shared" si="3"/>
        <v>50</v>
      </c>
      <c r="K5" s="268">
        <f t="shared" si="4"/>
        <v>6157.9994000000006</v>
      </c>
      <c r="L5" s="297">
        <f t="shared" si="5"/>
        <v>1231.59988</v>
      </c>
      <c r="M5" s="297">
        <f t="shared" si="6"/>
        <v>104725.9898</v>
      </c>
      <c r="N5" s="297">
        <f t="shared" si="7"/>
        <v>1000</v>
      </c>
      <c r="O5" s="297">
        <f t="shared" si="8"/>
        <v>18433.998200000002</v>
      </c>
      <c r="P5" s="298"/>
      <c r="Q5" s="298" t="s">
        <v>411</v>
      </c>
      <c r="R5" s="298" t="s">
        <v>412</v>
      </c>
      <c r="S5" s="298" t="s">
        <v>413</v>
      </c>
      <c r="T5" s="298"/>
      <c r="U5" s="298"/>
      <c r="V5" s="298"/>
      <c r="W5" s="271"/>
      <c r="X5" s="271"/>
      <c r="Y5" s="271"/>
      <c r="Z5" s="271"/>
    </row>
    <row r="6" spans="1:26" s="5" customFormat="1">
      <c r="A6" s="382">
        <f>'1-συμβολαια'!A6</f>
        <v>0</v>
      </c>
      <c r="B6" s="296" t="str">
        <f>'1-συμβολαια'!C6</f>
        <v xml:space="preserve">διανομή [1ος = οικόπεδο 169,44μ2 &amp; οικία 92μ2] , [2η = οικόπεδο  67,35μ2 &amp; οικία 58μ2] </v>
      </c>
      <c r="C6" s="297">
        <f>'1-συμβολαια'!D6</f>
        <v>27777777</v>
      </c>
      <c r="D6" s="293"/>
      <c r="E6" s="293">
        <v>1000</v>
      </c>
      <c r="F6" s="293">
        <v>3600</v>
      </c>
      <c r="G6" s="293">
        <f t="shared" ref="G6:G7" si="9">(C6-120000)*1.2%</f>
        <v>331893.32400000002</v>
      </c>
      <c r="H6" s="293">
        <f t="shared" ref="H6:H7" si="10">D6+E6+F6+G6</f>
        <v>336493.32400000002</v>
      </c>
      <c r="I6" s="268">
        <f t="shared" ref="I6:I7" si="11">(F6+G6)*9%</f>
        <v>30194.399160000001</v>
      </c>
      <c r="J6" s="268">
        <f t="shared" ref="J6:J7" si="12">(D6+E6)*5%</f>
        <v>50</v>
      </c>
      <c r="K6" s="268">
        <f t="shared" ref="K6:K7" si="13">H6*5%</f>
        <v>16824.666200000003</v>
      </c>
      <c r="L6" s="297">
        <f t="shared" ref="L6:L7" si="14">H6*1%</f>
        <v>3364.9332400000003</v>
      </c>
      <c r="M6" s="297">
        <f t="shared" ref="M6:M7" si="15">H6-O6</f>
        <v>286059.32540000003</v>
      </c>
      <c r="N6" s="297">
        <f t="shared" ref="N6:N7" si="16">D6+E6</f>
        <v>1000</v>
      </c>
      <c r="O6" s="297">
        <f t="shared" ref="O6:O7" si="17">I6+J6+K6+L6</f>
        <v>50433.998600000006</v>
      </c>
      <c r="P6" s="298"/>
      <c r="Q6" s="298" t="s">
        <v>411</v>
      </c>
      <c r="R6" s="298" t="s">
        <v>412</v>
      </c>
      <c r="S6" s="298" t="s">
        <v>413</v>
      </c>
      <c r="T6" s="298"/>
      <c r="U6" s="298"/>
      <c r="V6" s="298"/>
      <c r="W6" s="271"/>
      <c r="X6" s="271"/>
      <c r="Y6" s="271"/>
      <c r="Z6" s="271"/>
    </row>
    <row r="7" spans="1:26" s="5" customFormat="1" ht="12" thickBot="1">
      <c r="A7" s="419">
        <f>'1-συμβολαια'!A7</f>
        <v>0</v>
      </c>
      <c r="B7" s="439" t="str">
        <f>'1-συμβολαια'!C7</f>
        <v>εξισορρόπηση διαφοράς διανεμομένων μεριδίων</v>
      </c>
      <c r="C7" s="437">
        <f>'1-συμβολαια'!D7</f>
        <v>777777</v>
      </c>
      <c r="D7" s="436"/>
      <c r="E7" s="436">
        <v>1000</v>
      </c>
      <c r="F7" s="436">
        <v>3600</v>
      </c>
      <c r="G7" s="436">
        <f t="shared" si="9"/>
        <v>7893.3240000000005</v>
      </c>
      <c r="H7" s="436">
        <f t="shared" si="10"/>
        <v>12493.324000000001</v>
      </c>
      <c r="I7" s="436">
        <f t="shared" si="11"/>
        <v>1034.3991599999999</v>
      </c>
      <c r="J7" s="436">
        <f t="shared" si="12"/>
        <v>50</v>
      </c>
      <c r="K7" s="436">
        <f t="shared" si="13"/>
        <v>624.66620000000012</v>
      </c>
      <c r="L7" s="437">
        <f t="shared" si="14"/>
        <v>124.93324000000001</v>
      </c>
      <c r="M7" s="437">
        <f t="shared" si="15"/>
        <v>10659.3254</v>
      </c>
      <c r="N7" s="437">
        <f t="shared" si="16"/>
        <v>1000</v>
      </c>
      <c r="O7" s="437">
        <f t="shared" si="17"/>
        <v>1833.9986000000001</v>
      </c>
      <c r="P7" s="298"/>
      <c r="Q7" s="298" t="s">
        <v>411</v>
      </c>
      <c r="R7" s="298" t="s">
        <v>412</v>
      </c>
      <c r="S7" s="298" t="s">
        <v>413</v>
      </c>
      <c r="T7" s="298"/>
      <c r="U7" s="298"/>
      <c r="V7" s="298"/>
      <c r="W7" s="271"/>
      <c r="X7" s="271"/>
      <c r="Y7" s="271"/>
      <c r="Z7" s="271"/>
    </row>
    <row r="8" spans="1:26" s="5" customFormat="1">
      <c r="A8" s="435">
        <f>'1-συμβολαια'!A8</f>
        <v>1263</v>
      </c>
      <c r="B8" s="329" t="str">
        <f>'1-συμβολαια'!C8</f>
        <v>γονική ΨΙΛΗΣ ΚΥΡΙΟΤΗΤΑΣ  του 2'</v>
      </c>
      <c r="C8" s="297">
        <f>'1-συμβολαια'!D8</f>
        <v>3122000</v>
      </c>
      <c r="D8" s="268"/>
      <c r="E8" s="268">
        <v>1000</v>
      </c>
      <c r="F8" s="268">
        <v>3600</v>
      </c>
      <c r="G8" s="268">
        <f t="shared" si="0"/>
        <v>36024</v>
      </c>
      <c r="H8" s="268">
        <f t="shared" si="1"/>
        <v>40624</v>
      </c>
      <c r="I8" s="268">
        <f t="shared" si="2"/>
        <v>3566.16</v>
      </c>
      <c r="J8" s="268">
        <f t="shared" si="3"/>
        <v>50</v>
      </c>
      <c r="K8" s="268">
        <f t="shared" si="4"/>
        <v>2031.2</v>
      </c>
      <c r="L8" s="297">
        <f t="shared" si="5"/>
        <v>406.24</v>
      </c>
      <c r="M8" s="297">
        <f t="shared" si="6"/>
        <v>34570.400000000001</v>
      </c>
      <c r="N8" s="297">
        <f t="shared" si="7"/>
        <v>1000</v>
      </c>
      <c r="O8" s="297">
        <f t="shared" si="8"/>
        <v>6053.5999999999995</v>
      </c>
      <c r="P8" s="298"/>
      <c r="Q8" s="298" t="s">
        <v>411</v>
      </c>
      <c r="R8" s="298"/>
      <c r="S8" s="298"/>
      <c r="T8" s="298"/>
      <c r="U8" s="298"/>
      <c r="V8" s="298" t="s">
        <v>540</v>
      </c>
      <c r="W8" s="271"/>
      <c r="X8" s="271"/>
      <c r="Y8" s="271"/>
      <c r="Z8" s="271"/>
    </row>
    <row r="9" spans="1:26" s="5" customFormat="1">
      <c r="A9" s="438">
        <f>'1-συμβολαια'!A9</f>
        <v>0</v>
      </c>
      <c r="B9" s="296" t="str">
        <f>'1-συμβολαια'!C9</f>
        <v>χρησικτησία αγροτεμαχίου [νυν οικόπεδο] = 1970 ΑΝΑΔΑΣΜΟΣ</v>
      </c>
      <c r="C9" s="297">
        <f>'1-συμβολαια'!D9</f>
        <v>2222222</v>
      </c>
      <c r="D9" s="293"/>
      <c r="E9" s="293">
        <v>1000</v>
      </c>
      <c r="F9" s="293">
        <v>3600</v>
      </c>
      <c r="G9" s="293">
        <f t="shared" si="0"/>
        <v>25226.664000000001</v>
      </c>
      <c r="H9" s="293">
        <f t="shared" si="1"/>
        <v>29826.664000000001</v>
      </c>
      <c r="I9" s="268">
        <f t="shared" si="2"/>
        <v>2594.3997599999998</v>
      </c>
      <c r="J9" s="268">
        <f t="shared" si="3"/>
        <v>50</v>
      </c>
      <c r="K9" s="268">
        <f t="shared" si="4"/>
        <v>1491.3332</v>
      </c>
      <c r="L9" s="297">
        <f t="shared" si="5"/>
        <v>298.26664</v>
      </c>
      <c r="M9" s="297">
        <f t="shared" si="6"/>
        <v>25392.664400000001</v>
      </c>
      <c r="N9" s="297">
        <f t="shared" si="7"/>
        <v>1000</v>
      </c>
      <c r="O9" s="297">
        <f t="shared" si="8"/>
        <v>4433.9995999999992</v>
      </c>
      <c r="P9" s="298"/>
      <c r="Q9" s="298" t="s">
        <v>411</v>
      </c>
      <c r="R9" s="298" t="s">
        <v>412</v>
      </c>
      <c r="S9" s="298" t="s">
        <v>413</v>
      </c>
      <c r="T9" s="298"/>
      <c r="U9" s="298"/>
      <c r="V9" s="298"/>
      <c r="W9" s="271"/>
      <c r="X9" s="271"/>
      <c r="Y9" s="271"/>
      <c r="Z9" s="271"/>
    </row>
    <row r="10" spans="1:26">
      <c r="A10" s="536" t="s">
        <v>56</v>
      </c>
      <c r="B10" s="537"/>
      <c r="C10" s="537"/>
      <c r="D10" s="152">
        <f t="shared" ref="D10:O10" si="18">SUM(D3:D9)</f>
        <v>20000</v>
      </c>
      <c r="E10" s="152">
        <f t="shared" si="18"/>
        <v>6000</v>
      </c>
      <c r="F10" s="152">
        <f t="shared" si="18"/>
        <v>21600</v>
      </c>
      <c r="G10" s="152">
        <f t="shared" si="18"/>
        <v>669357.30000000005</v>
      </c>
      <c r="H10" s="152">
        <f t="shared" si="18"/>
        <v>716957.3</v>
      </c>
      <c r="I10" s="152">
        <f t="shared" si="18"/>
        <v>62186.157000000007</v>
      </c>
      <c r="J10" s="152">
        <f t="shared" si="18"/>
        <v>1300</v>
      </c>
      <c r="K10" s="152">
        <f t="shared" si="18"/>
        <v>35847.865000000005</v>
      </c>
      <c r="L10" s="152">
        <f t="shared" si="18"/>
        <v>7169.5730000000003</v>
      </c>
      <c r="M10" s="152">
        <f t="shared" si="18"/>
        <v>610453.70500000007</v>
      </c>
      <c r="N10" s="152">
        <f t="shared" si="18"/>
        <v>26000</v>
      </c>
      <c r="O10" s="152">
        <f t="shared" si="18"/>
        <v>106503.59500000002</v>
      </c>
    </row>
    <row r="11" spans="1:26">
      <c r="J11" s="220"/>
      <c r="K11" s="220"/>
      <c r="L11" s="8"/>
      <c r="P11" s="157" t="s">
        <v>389</v>
      </c>
      <c r="Q11" s="125"/>
      <c r="R11" s="125"/>
      <c r="S11" s="125"/>
      <c r="T11" s="125"/>
      <c r="U11" s="125"/>
      <c r="V11" s="125"/>
      <c r="W11" s="125"/>
      <c r="X11" s="125"/>
      <c r="Y11" s="125"/>
    </row>
    <row r="12" spans="1:26">
      <c r="K12" s="220"/>
      <c r="L12" s="8"/>
      <c r="P12" s="135"/>
      <c r="Q12" s="157" t="s">
        <v>390</v>
      </c>
      <c r="R12" s="125"/>
      <c r="S12" s="125"/>
      <c r="T12" s="125"/>
      <c r="U12" s="125"/>
      <c r="V12" s="125"/>
      <c r="W12" s="125"/>
      <c r="X12" s="125"/>
      <c r="Y12" s="135"/>
    </row>
    <row r="13" spans="1:26">
      <c r="P13" s="135"/>
      <c r="Q13" s="135"/>
      <c r="R13" s="125" t="s">
        <v>391</v>
      </c>
      <c r="S13" s="135"/>
      <c r="T13" s="135"/>
      <c r="U13" s="135"/>
      <c r="V13" s="135"/>
      <c r="W13" s="135"/>
      <c r="X13" s="135"/>
      <c r="Y13" s="135"/>
    </row>
    <row r="14" spans="1:26">
      <c r="P14" s="135"/>
      <c r="Q14" s="135"/>
      <c r="R14" s="135"/>
      <c r="S14" s="157" t="s">
        <v>392</v>
      </c>
      <c r="T14" s="135"/>
      <c r="U14" s="135"/>
      <c r="V14" s="135"/>
      <c r="W14" s="135"/>
      <c r="X14" s="135"/>
      <c r="Y14" s="135"/>
    </row>
    <row r="15" spans="1:26">
      <c r="P15" s="135"/>
      <c r="Q15" s="135"/>
      <c r="R15" s="135"/>
      <c r="S15" s="135"/>
      <c r="T15" s="125" t="s">
        <v>393</v>
      </c>
      <c r="U15" s="135"/>
      <c r="V15" s="135"/>
      <c r="W15" s="135"/>
      <c r="X15" s="135"/>
      <c r="Y15" s="135"/>
    </row>
    <row r="16" spans="1:26">
      <c r="P16" s="135"/>
      <c r="Q16" s="135"/>
      <c r="R16" s="125"/>
      <c r="S16" s="125"/>
      <c r="T16" s="135"/>
      <c r="U16" s="157" t="s">
        <v>394</v>
      </c>
      <c r="V16" s="135"/>
      <c r="W16" s="125"/>
      <c r="X16" s="125"/>
      <c r="Y16" s="125"/>
      <c r="Z16" s="125"/>
    </row>
    <row r="17" spans="2:26">
      <c r="P17" s="135"/>
      <c r="Q17" s="135"/>
      <c r="R17" s="125"/>
      <c r="S17" s="125"/>
      <c r="T17" s="135"/>
      <c r="U17" s="135"/>
      <c r="V17" s="125" t="s">
        <v>395</v>
      </c>
      <c r="W17" s="125"/>
      <c r="X17" s="125"/>
      <c r="Y17" s="125"/>
      <c r="Z17" s="135"/>
    </row>
    <row r="18" spans="2:26">
      <c r="P18" s="135"/>
      <c r="Q18" s="135"/>
      <c r="R18" s="135"/>
      <c r="S18" s="125"/>
      <c r="T18" s="135"/>
      <c r="U18" s="135"/>
      <c r="V18" s="135"/>
      <c r="W18" s="135"/>
      <c r="X18" s="135"/>
      <c r="Y18" s="135"/>
      <c r="Z18" s="135"/>
    </row>
    <row r="19" spans="2:26" ht="15.75">
      <c r="B19" s="562" t="s">
        <v>396</v>
      </c>
      <c r="C19" s="562"/>
      <c r="D19" s="562"/>
      <c r="E19" s="562"/>
      <c r="F19" s="562"/>
      <c r="G19" s="562"/>
      <c r="H19" s="562"/>
      <c r="I19" s="562"/>
      <c r="J19" s="562"/>
      <c r="K19" s="562"/>
      <c r="L19" s="562"/>
      <c r="M19" s="562"/>
      <c r="N19" s="562"/>
      <c r="O19" s="562"/>
      <c r="P19" s="562"/>
    </row>
    <row r="20" spans="2:26" ht="15.75">
      <c r="C20" s="577" t="s">
        <v>397</v>
      </c>
      <c r="D20" s="577"/>
      <c r="E20" s="577"/>
      <c r="F20" s="577"/>
      <c r="G20" s="577"/>
      <c r="H20" s="577"/>
      <c r="I20" s="577"/>
      <c r="J20" s="577"/>
      <c r="K20" s="577"/>
      <c r="L20" s="577"/>
      <c r="M20" s="577"/>
      <c r="N20" s="58"/>
      <c r="O20" s="221">
        <v>50</v>
      </c>
      <c r="P20" s="222"/>
      <c r="Q20" s="5" t="s">
        <v>402</v>
      </c>
      <c r="R20" s="3"/>
      <c r="S20" s="221"/>
    </row>
    <row r="21" spans="2:26" ht="15.75">
      <c r="C21" s="216"/>
      <c r="D21" s="576" t="s">
        <v>398</v>
      </c>
      <c r="E21" s="576"/>
      <c r="F21" s="576"/>
      <c r="G21" s="576"/>
      <c r="H21" s="576"/>
      <c r="I21" s="576"/>
      <c r="J21" s="576"/>
      <c r="K21" s="576"/>
      <c r="L21" s="576"/>
      <c r="M21" s="58"/>
      <c r="N21" s="58"/>
      <c r="O21" s="160">
        <v>150</v>
      </c>
      <c r="P21" s="223">
        <v>191</v>
      </c>
      <c r="Q21" s="223" t="s">
        <v>403</v>
      </c>
      <c r="R21" s="3"/>
      <c r="S21" s="160"/>
    </row>
    <row r="22" spans="2:26" ht="15">
      <c r="L22" s="212"/>
      <c r="M22" s="212"/>
      <c r="N22" s="212"/>
      <c r="O22" s="8"/>
      <c r="P22" s="222">
        <v>250</v>
      </c>
      <c r="Q22" s="222" t="s">
        <v>133</v>
      </c>
      <c r="R22" s="3"/>
      <c r="S22" s="5"/>
    </row>
    <row r="23" spans="2:26" ht="15">
      <c r="C23" s="563" t="s">
        <v>61</v>
      </c>
      <c r="D23" s="563"/>
      <c r="E23" s="563"/>
      <c r="F23" s="563"/>
      <c r="G23" s="563"/>
      <c r="H23" s="563"/>
      <c r="L23" s="8"/>
      <c r="M23" s="213"/>
      <c r="N23" s="213"/>
      <c r="O23" s="8"/>
      <c r="P23" s="222">
        <v>500</v>
      </c>
      <c r="Q23" s="223" t="s">
        <v>404</v>
      </c>
      <c r="R23" s="3"/>
      <c r="S23" s="3"/>
    </row>
    <row r="24" spans="2:26" ht="15">
      <c r="H24" s="3"/>
      <c r="J24" s="3"/>
      <c r="K24" s="3"/>
      <c r="L24" s="212"/>
      <c r="M24" s="212"/>
      <c r="N24" s="212"/>
      <c r="O24" s="8"/>
      <c r="P24" s="224">
        <v>1260</v>
      </c>
      <c r="Q24" s="222" t="s">
        <v>405</v>
      </c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13"/>
      <c r="M25" s="213"/>
      <c r="N25" s="213"/>
      <c r="O25" s="8"/>
      <c r="P25" s="5"/>
      <c r="Q25" s="5"/>
      <c r="R25" s="5"/>
      <c r="S25" s="5"/>
      <c r="U25" s="3"/>
      <c r="V25" s="3"/>
      <c r="W25" s="3"/>
      <c r="X25" s="3"/>
    </row>
    <row r="26" spans="2:26" ht="12.75">
      <c r="B26" s="217" t="s">
        <v>399</v>
      </c>
      <c r="H26" s="3"/>
      <c r="J26" s="3"/>
      <c r="K26" s="3"/>
      <c r="O26" s="8"/>
      <c r="P26" s="5" t="s">
        <v>406</v>
      </c>
      <c r="Q26" s="5"/>
      <c r="R26" s="5" t="s">
        <v>133</v>
      </c>
      <c r="S26" s="5"/>
      <c r="U26" s="3"/>
      <c r="V26" s="3"/>
      <c r="W26" s="3"/>
      <c r="X26" s="3"/>
    </row>
    <row r="27" spans="2:26" ht="12.75">
      <c r="B27" s="218" t="s">
        <v>400</v>
      </c>
      <c r="H27" s="55"/>
      <c r="J27" s="55"/>
      <c r="K27" s="55"/>
      <c r="O27" s="8"/>
      <c r="P27" s="5" t="s">
        <v>407</v>
      </c>
      <c r="Q27" s="5"/>
      <c r="R27" s="5" t="s">
        <v>134</v>
      </c>
      <c r="S27" s="5"/>
    </row>
    <row r="28" spans="2:26" ht="15.75">
      <c r="B28" s="219" t="s">
        <v>401</v>
      </c>
      <c r="H28" s="55"/>
      <c r="I28" s="55"/>
      <c r="J28" s="55"/>
      <c r="K28" s="55"/>
      <c r="O28" s="8"/>
      <c r="P28" s="5" t="s">
        <v>408</v>
      </c>
      <c r="Q28" s="5"/>
      <c r="R28" s="5" t="s">
        <v>135</v>
      </c>
      <c r="S28" s="5"/>
    </row>
    <row r="29" spans="2:26" ht="15">
      <c r="B29" s="90"/>
      <c r="C29" s="4"/>
      <c r="D29" s="55"/>
      <c r="E29" s="4"/>
      <c r="F29" s="4"/>
      <c r="G29" s="4"/>
      <c r="H29" s="55"/>
      <c r="I29" s="55"/>
      <c r="J29" s="55"/>
      <c r="K29" s="55"/>
      <c r="O29" s="8"/>
      <c r="P29" s="225">
        <v>750</v>
      </c>
      <c r="Q29" s="222"/>
      <c r="R29" s="5" t="s">
        <v>409</v>
      </c>
      <c r="S29" s="5"/>
    </row>
    <row r="30" spans="2:26" ht="15">
      <c r="B30" s="90"/>
      <c r="C30" s="4"/>
      <c r="D30" s="55"/>
      <c r="E30" s="4"/>
      <c r="F30" s="4"/>
      <c r="G30" s="4"/>
      <c r="H30" s="55"/>
      <c r="I30" s="55"/>
      <c r="J30" s="55"/>
      <c r="K30" s="55"/>
      <c r="O30" s="8"/>
      <c r="P30" s="226">
        <v>1000</v>
      </c>
      <c r="Q30" s="223"/>
      <c r="R30" s="3" t="s">
        <v>410</v>
      </c>
      <c r="S30" s="3"/>
    </row>
    <row r="31" spans="2:26" ht="15">
      <c r="B31" s="90"/>
      <c r="C31" s="4"/>
      <c r="D31" s="55"/>
      <c r="E31" s="4"/>
      <c r="F31" s="4"/>
      <c r="G31" s="4"/>
      <c r="H31" s="55"/>
      <c r="I31" s="55"/>
      <c r="J31" s="55"/>
      <c r="K31" s="55"/>
      <c r="O31" s="160"/>
      <c r="P31" s="223"/>
      <c r="Q31" s="223"/>
      <c r="R31" s="3"/>
      <c r="S31" s="160"/>
    </row>
    <row r="32" spans="2:26" ht="15">
      <c r="B32" s="90"/>
      <c r="C32" s="4"/>
      <c r="D32" s="55"/>
      <c r="E32" s="4"/>
      <c r="F32" s="4"/>
      <c r="G32" s="4"/>
      <c r="H32" s="55"/>
      <c r="I32" s="55"/>
      <c r="J32" s="55"/>
      <c r="K32" s="55"/>
      <c r="O32" s="8"/>
      <c r="P32" s="222"/>
      <c r="Q32" s="222"/>
      <c r="R32" s="3"/>
      <c r="S32" s="5"/>
    </row>
    <row r="33" spans="2:19" ht="15">
      <c r="B33" s="90"/>
      <c r="C33" s="4"/>
      <c r="D33" s="55"/>
      <c r="E33" s="4"/>
      <c r="F33" s="4"/>
      <c r="G33" s="4"/>
      <c r="H33" s="55"/>
      <c r="I33" s="55"/>
      <c r="J33" s="55"/>
      <c r="K33" s="55"/>
      <c r="O33" s="8"/>
      <c r="P33" s="222"/>
      <c r="Q33" s="223"/>
      <c r="R33" s="3"/>
      <c r="S33" s="3"/>
    </row>
    <row r="34" spans="2:19" ht="15">
      <c r="B34" s="128"/>
      <c r="C34" s="4"/>
      <c r="D34" s="55"/>
      <c r="E34" s="4"/>
      <c r="F34" s="4"/>
      <c r="G34" s="4"/>
      <c r="H34" s="55"/>
      <c r="I34" s="55"/>
      <c r="J34" s="55"/>
      <c r="K34" s="55"/>
      <c r="O34" s="8"/>
      <c r="P34" s="224"/>
      <c r="Q34" s="222"/>
      <c r="R34" s="5"/>
      <c r="S34" s="5"/>
    </row>
    <row r="35" spans="2:19">
      <c r="B35" s="129"/>
      <c r="C35" s="4"/>
      <c r="D35" s="55"/>
      <c r="E35" s="4"/>
      <c r="F35" s="4"/>
      <c r="G35" s="4"/>
      <c r="H35" s="55"/>
      <c r="I35" s="55"/>
      <c r="J35" s="55"/>
      <c r="K35" s="55"/>
      <c r="O35" s="8"/>
      <c r="P35" s="5"/>
      <c r="Q35" s="5"/>
      <c r="R35" s="5"/>
      <c r="S35" s="5"/>
    </row>
    <row r="36" spans="2:19">
      <c r="B36" s="90"/>
      <c r="C36" s="4"/>
      <c r="D36" s="55"/>
      <c r="E36" s="4"/>
      <c r="F36" s="4"/>
      <c r="G36" s="4"/>
      <c r="H36" s="55"/>
      <c r="I36" s="55"/>
      <c r="J36" s="55"/>
      <c r="K36" s="55"/>
      <c r="O36" s="8"/>
      <c r="P36" s="5"/>
      <c r="Q36" s="5"/>
      <c r="R36" s="5"/>
      <c r="S36" s="5"/>
    </row>
    <row r="37" spans="2:19">
      <c r="O37" s="8"/>
      <c r="P37" s="5"/>
      <c r="Q37" s="5"/>
      <c r="R37" s="5"/>
      <c r="S37" s="5"/>
    </row>
    <row r="38" spans="2:19">
      <c r="O38" s="8"/>
      <c r="P38" s="5"/>
      <c r="Q38" s="5"/>
      <c r="R38" s="5"/>
      <c r="S38" s="5"/>
    </row>
    <row r="39" spans="2:19">
      <c r="B39" s="295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"/>
      <c r="E44" s="8"/>
      <c r="F44" s="8"/>
      <c r="G44" s="8"/>
    </row>
    <row r="45" spans="2:19">
      <c r="B45" s="295"/>
      <c r="D45" s="55"/>
      <c r="E45" s="55"/>
      <c r="F45" s="55"/>
      <c r="G45" s="55"/>
      <c r="H45" s="55"/>
    </row>
    <row r="46" spans="2:19">
      <c r="B46" s="3"/>
      <c r="D46" s="55"/>
      <c r="E46" s="55"/>
      <c r="F46" s="55"/>
      <c r="G46" s="55"/>
      <c r="H46" s="55"/>
    </row>
    <row r="47" spans="2:19">
      <c r="B47" s="3"/>
      <c r="C47" s="55"/>
      <c r="D47" s="55"/>
      <c r="E47" s="55"/>
      <c r="F47" s="55"/>
      <c r="G47" s="55"/>
      <c r="H47" s="55"/>
    </row>
    <row r="48" spans="2:19">
      <c r="B48" s="3"/>
      <c r="C48" s="55"/>
      <c r="D48" s="55"/>
      <c r="E48" s="55"/>
      <c r="F48" s="55"/>
      <c r="G48" s="55"/>
      <c r="I48" s="2"/>
    </row>
    <row r="49" spans="2:9">
      <c r="B49" s="3"/>
      <c r="C49" s="8"/>
      <c r="E49" s="8"/>
      <c r="F49" s="8"/>
      <c r="G49" s="8"/>
      <c r="I49" s="2"/>
    </row>
  </sheetData>
  <mergeCells count="12">
    <mergeCell ref="P1:Z2"/>
    <mergeCell ref="B19:P19"/>
    <mergeCell ref="C23:H23"/>
    <mergeCell ref="D1:L1"/>
    <mergeCell ref="A10:C10"/>
    <mergeCell ref="A1:A2"/>
    <mergeCell ref="B1:B2"/>
    <mergeCell ref="C1:C2"/>
    <mergeCell ref="M1:N1"/>
    <mergeCell ref="O1:O2"/>
    <mergeCell ref="D21:L21"/>
    <mergeCell ref="C20:M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92.85546875" style="87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79" bestFit="1" customWidth="1"/>
    <col min="9" max="10" width="5.5703125" style="79" customWidth="1"/>
    <col min="11" max="11" width="8.42578125" style="79" bestFit="1" customWidth="1"/>
    <col min="12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587" t="s">
        <v>1</v>
      </c>
      <c r="B1" s="593" t="s">
        <v>0</v>
      </c>
      <c r="C1" s="595" t="s">
        <v>86</v>
      </c>
      <c r="D1" s="589" t="s">
        <v>3</v>
      </c>
      <c r="E1" s="590"/>
      <c r="F1" s="591" t="s">
        <v>523</v>
      </c>
      <c r="G1" s="592"/>
      <c r="H1" s="578" t="s">
        <v>29</v>
      </c>
      <c r="I1" s="579"/>
      <c r="J1" s="579"/>
      <c r="K1" s="579"/>
      <c r="L1" s="579"/>
      <c r="M1" s="579"/>
      <c r="N1" s="580"/>
    </row>
    <row r="2" spans="1:14" s="9" customFormat="1" ht="23.25" customHeight="1" thickBot="1">
      <c r="A2" s="588"/>
      <c r="B2" s="594"/>
      <c r="C2" s="596"/>
      <c r="D2" s="45"/>
      <c r="E2" s="56" t="s">
        <v>9</v>
      </c>
      <c r="F2" s="97" t="s">
        <v>417</v>
      </c>
      <c r="G2" s="303" t="s">
        <v>9</v>
      </c>
      <c r="H2" s="581"/>
      <c r="I2" s="582"/>
      <c r="J2" s="582"/>
      <c r="K2" s="582"/>
      <c r="L2" s="582"/>
      <c r="M2" s="582"/>
      <c r="N2" s="583"/>
    </row>
    <row r="3" spans="1:14" s="134" customFormat="1" ht="15">
      <c r="A3" s="386">
        <f>'1-συμβολαια'!A3</f>
        <v>1262</v>
      </c>
      <c r="B3" s="299" t="str">
        <f>'1-συμβολαια'!C3</f>
        <v>γονική ΨΙΛΗΣ ΚΥΡΙΟΤΗΤΑΣ του 1'</v>
      </c>
      <c r="C3" s="302">
        <f>'1-συμβολαια'!D3</f>
        <v>12600000</v>
      </c>
      <c r="D3" s="380">
        <v>4</v>
      </c>
      <c r="E3" s="380">
        <v>5</v>
      </c>
      <c r="F3" s="300">
        <f t="shared" ref="F3:F9" si="0">(D3-1)*1000</f>
        <v>3000</v>
      </c>
      <c r="G3" s="300">
        <f t="shared" ref="G3:G8" si="1">(E3-1)*1000</f>
        <v>4000</v>
      </c>
      <c r="H3" s="298"/>
      <c r="I3" s="298"/>
      <c r="J3" s="298"/>
      <c r="K3" s="271"/>
      <c r="L3" s="271"/>
      <c r="M3" s="271"/>
      <c r="N3" s="271"/>
    </row>
    <row r="4" spans="1:14" s="134" customFormat="1" ht="15">
      <c r="A4" s="386">
        <f>'1-συμβολαια'!A4</f>
        <v>0</v>
      </c>
      <c r="B4" s="299" t="str">
        <f>'1-συμβολαια'!C4</f>
        <v>σύσταση καθέτου</v>
      </c>
      <c r="C4" s="302">
        <f>'1-συμβολαια'!D4</f>
        <v>0</v>
      </c>
      <c r="D4" s="380">
        <v>4</v>
      </c>
      <c r="E4" s="380"/>
      <c r="F4" s="300">
        <f>(D4-1)*800</f>
        <v>2400</v>
      </c>
      <c r="G4" s="360"/>
      <c r="H4" s="298"/>
      <c r="I4" s="298" t="s">
        <v>136</v>
      </c>
      <c r="J4" s="298"/>
      <c r="K4" s="271"/>
      <c r="L4" s="271"/>
      <c r="M4" s="271"/>
      <c r="N4" s="271"/>
    </row>
    <row r="5" spans="1:14" s="134" customFormat="1" ht="15">
      <c r="A5" s="386">
        <f>'1-συμβολαια'!A5</f>
        <v>0</v>
      </c>
      <c r="B5" s="299" t="str">
        <f>'1-συμβολαια'!C5</f>
        <v>χρησικτησία αγροτεμαχίου [νυν οικόπεδο] = 1970 ΑΝΑΔΑΣΜΟΣ</v>
      </c>
      <c r="C5" s="302">
        <f>'1-συμβολαια'!D5</f>
        <v>9999999</v>
      </c>
      <c r="D5" s="380">
        <v>4</v>
      </c>
      <c r="E5" s="380"/>
      <c r="F5" s="300">
        <f t="shared" si="0"/>
        <v>3000</v>
      </c>
      <c r="G5" s="360"/>
      <c r="H5" s="298"/>
      <c r="I5" s="298" t="s">
        <v>136</v>
      </c>
      <c r="J5" s="298"/>
      <c r="K5" s="271"/>
      <c r="L5" s="271"/>
      <c r="M5" s="271"/>
      <c r="N5" s="271"/>
    </row>
    <row r="6" spans="1:14" s="134" customFormat="1" ht="15">
      <c r="A6" s="386">
        <f>'1-συμβολαια'!A6</f>
        <v>0</v>
      </c>
      <c r="B6" s="299" t="str">
        <f>'1-συμβολαια'!C6</f>
        <v xml:space="preserve">διανομή [1ος = οικόπεδο 169,44μ2 &amp; οικία 92μ2] , [2η = οικόπεδο  67,35μ2 &amp; οικία 58μ2] </v>
      </c>
      <c r="C6" s="302">
        <f>'1-συμβολαια'!D6</f>
        <v>27777777</v>
      </c>
      <c r="D6" s="380">
        <v>4</v>
      </c>
      <c r="E6" s="380"/>
      <c r="F6" s="300">
        <f t="shared" ref="F6:F7" si="2">(D6-1)*1000</f>
        <v>3000</v>
      </c>
      <c r="G6" s="360"/>
      <c r="H6" s="298"/>
      <c r="I6" s="298" t="s">
        <v>136</v>
      </c>
      <c r="J6" s="298"/>
      <c r="K6" s="271"/>
      <c r="L6" s="271"/>
      <c r="M6" s="271"/>
      <c r="N6" s="271"/>
    </row>
    <row r="7" spans="1:14" s="134" customFormat="1" ht="15.75" thickBot="1">
      <c r="A7" s="452">
        <f>'1-συμβολαια'!A7</f>
        <v>0</v>
      </c>
      <c r="B7" s="453" t="str">
        <f>'1-συμβολαια'!C7</f>
        <v>εξισορρόπηση διαφοράς διανεμομένων μεριδίων</v>
      </c>
      <c r="C7" s="454">
        <f>'1-συμβολαια'!D7</f>
        <v>777777</v>
      </c>
      <c r="D7" s="455">
        <v>4</v>
      </c>
      <c r="E7" s="455"/>
      <c r="F7" s="456">
        <f t="shared" si="2"/>
        <v>3000</v>
      </c>
      <c r="G7" s="457"/>
      <c r="H7" s="298"/>
      <c r="I7" s="298" t="s">
        <v>136</v>
      </c>
      <c r="J7" s="298"/>
      <c r="K7" s="271"/>
      <c r="L7" s="271"/>
      <c r="M7" s="271"/>
      <c r="N7" s="271"/>
    </row>
    <row r="8" spans="1:14" s="134" customFormat="1" ht="15">
      <c r="A8" s="448">
        <f>'1-συμβολαια'!A8</f>
        <v>1263</v>
      </c>
      <c r="B8" s="449" t="str">
        <f>'1-συμβολαια'!C8</f>
        <v>γονική ΨΙΛΗΣ ΚΥΡΙΟΤΗΤΑΣ  του 2'</v>
      </c>
      <c r="C8" s="450">
        <f>'1-συμβολαια'!D8</f>
        <v>3122000</v>
      </c>
      <c r="D8" s="451">
        <v>4</v>
      </c>
      <c r="E8" s="451">
        <v>5</v>
      </c>
      <c r="F8" s="324">
        <f t="shared" si="0"/>
        <v>3000</v>
      </c>
      <c r="G8" s="324">
        <f t="shared" si="1"/>
        <v>4000</v>
      </c>
      <c r="H8" s="298"/>
      <c r="I8" s="298" t="s">
        <v>136</v>
      </c>
      <c r="J8" s="298"/>
      <c r="K8" s="271"/>
      <c r="L8" s="271"/>
      <c r="M8" s="298" t="s">
        <v>538</v>
      </c>
      <c r="N8" s="271"/>
    </row>
    <row r="9" spans="1:14" s="134" customFormat="1" ht="15">
      <c r="A9" s="447">
        <f>'1-συμβολαια'!A9</f>
        <v>0</v>
      </c>
      <c r="B9" s="299" t="str">
        <f>'1-συμβολαια'!C9</f>
        <v>χρησικτησία αγροτεμαχίου [νυν οικόπεδο] = 1970 ΑΝΑΔΑΣΜΟΣ</v>
      </c>
      <c r="C9" s="302">
        <f>'1-συμβολαια'!D9</f>
        <v>2222222</v>
      </c>
      <c r="D9" s="380">
        <v>4</v>
      </c>
      <c r="E9" s="380"/>
      <c r="F9" s="300">
        <f t="shared" si="0"/>
        <v>3000</v>
      </c>
      <c r="G9" s="360"/>
      <c r="H9" s="298"/>
      <c r="I9" s="298" t="s">
        <v>136</v>
      </c>
      <c r="J9" s="298"/>
      <c r="K9" s="271"/>
      <c r="L9" s="271"/>
      <c r="M9" s="271"/>
      <c r="N9" s="271"/>
    </row>
    <row r="10" spans="1:14" ht="15.75">
      <c r="A10" s="584" t="s">
        <v>60</v>
      </c>
      <c r="B10" s="585"/>
      <c r="C10" s="585"/>
      <c r="D10" s="585"/>
      <c r="E10" s="586"/>
      <c r="F10" s="106">
        <f>SUM(F3:F9)</f>
        <v>20400</v>
      </c>
      <c r="G10" s="304">
        <f>SUM(G3:G9)</f>
        <v>8000</v>
      </c>
    </row>
    <row r="11" spans="1:14" ht="15.75">
      <c r="H11" s="136" t="s">
        <v>145</v>
      </c>
      <c r="I11" s="137"/>
      <c r="J11" s="137"/>
      <c r="K11" s="137"/>
      <c r="L11" s="137"/>
      <c r="M11" s="137"/>
    </row>
    <row r="12" spans="1:14" ht="15.75">
      <c r="I12" s="137" t="s">
        <v>146</v>
      </c>
      <c r="J12" s="137"/>
      <c r="K12" s="137"/>
      <c r="L12" s="137"/>
      <c r="M12" s="84"/>
    </row>
    <row r="13" spans="1:14" ht="15.75">
      <c r="J13" s="136" t="s">
        <v>147</v>
      </c>
    </row>
    <row r="16" spans="1:14" ht="15.75">
      <c r="B16" s="353" t="s">
        <v>524</v>
      </c>
      <c r="C16" s="79"/>
      <c r="D16" s="79"/>
      <c r="E16" s="79"/>
      <c r="F16" s="79"/>
      <c r="G16" s="79"/>
    </row>
    <row r="17" spans="2:10" ht="15.75">
      <c r="B17" s="353" t="s">
        <v>525</v>
      </c>
      <c r="C17" s="79"/>
      <c r="D17" s="79"/>
      <c r="E17" s="79"/>
      <c r="F17" s="79"/>
      <c r="G17" s="79"/>
    </row>
    <row r="18" spans="2:10" ht="15.75">
      <c r="B18" s="3"/>
      <c r="C18" s="227" t="s">
        <v>61</v>
      </c>
      <c r="D18" s="3"/>
      <c r="H18" s="2"/>
      <c r="I18" s="2"/>
      <c r="J18" s="2"/>
    </row>
    <row r="20" spans="2:10">
      <c r="B20" s="3"/>
      <c r="D20" s="55"/>
      <c r="E20" s="55"/>
      <c r="F20" s="55"/>
      <c r="G20" s="55"/>
      <c r="H20" s="8"/>
      <c r="I20" s="2"/>
    </row>
    <row r="21" spans="2:10">
      <c r="B21" s="3"/>
      <c r="F21" s="8"/>
      <c r="H21" s="8"/>
      <c r="I21" s="2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G19" sqref="G19"/>
    </sheetView>
  </sheetViews>
  <sheetFormatPr defaultRowHeight="11.25"/>
  <cols>
    <col min="1" max="1" width="11.5703125" style="8" bestFit="1" customWidth="1"/>
    <col min="2" max="2" width="67.28515625" style="89" customWidth="1"/>
    <col min="3" max="3" width="7.28515625" style="8" bestFit="1" customWidth="1"/>
    <col min="4" max="4" width="22.85546875" style="8" bestFit="1" customWidth="1"/>
    <col min="5" max="7" width="4.140625" style="8" bestFit="1" customWidth="1"/>
    <col min="8" max="8" width="7.28515625" style="8" bestFit="1" customWidth="1"/>
    <col min="9" max="9" width="22.85546875" style="8" bestFit="1" customWidth="1"/>
    <col min="10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6" t="s">
        <v>1</v>
      </c>
      <c r="B1" s="568" t="s">
        <v>0</v>
      </c>
      <c r="C1" s="597" t="s">
        <v>11</v>
      </c>
      <c r="D1" s="597"/>
      <c r="E1" s="597"/>
      <c r="F1" s="597"/>
      <c r="G1" s="597"/>
      <c r="H1" s="598" t="s">
        <v>12</v>
      </c>
      <c r="I1" s="598"/>
      <c r="J1" s="598"/>
      <c r="K1" s="598"/>
      <c r="L1" s="598"/>
      <c r="M1" s="598"/>
      <c r="N1" s="598"/>
      <c r="O1" s="601" t="s">
        <v>87</v>
      </c>
      <c r="P1" s="599" t="s">
        <v>231</v>
      </c>
      <c r="Q1" s="556" t="s">
        <v>29</v>
      </c>
      <c r="R1" s="557"/>
      <c r="S1" s="557"/>
      <c r="T1" s="557"/>
      <c r="U1" s="558"/>
    </row>
    <row r="2" spans="1:25" ht="24" customHeight="1" thickBot="1">
      <c r="A2" s="567"/>
      <c r="B2" s="569"/>
      <c r="C2" s="7" t="s">
        <v>47</v>
      </c>
      <c r="D2" s="7" t="s">
        <v>48</v>
      </c>
      <c r="E2" s="7" t="s">
        <v>49</v>
      </c>
      <c r="F2" s="7" t="s">
        <v>50</v>
      </c>
      <c r="G2" s="36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7" t="s">
        <v>53</v>
      </c>
      <c r="O2" s="602"/>
      <c r="P2" s="600"/>
      <c r="Q2" s="559"/>
      <c r="R2" s="560"/>
      <c r="S2" s="560"/>
      <c r="T2" s="560"/>
      <c r="U2" s="561"/>
    </row>
    <row r="3" spans="1:25" s="272" customFormat="1" ht="15">
      <c r="A3" s="386">
        <f>'1-συμβολαια'!A3</f>
        <v>1262</v>
      </c>
      <c r="B3" s="398" t="str">
        <f>'1-συμβολαια'!C3</f>
        <v>γονική ΨΙΛΗΣ ΚΥΡΙΟΤΗΤΑΣ του 1'</v>
      </c>
      <c r="C3" s="381">
        <v>1</v>
      </c>
      <c r="D3" s="273" t="s">
        <v>584</v>
      </c>
      <c r="E3" s="273"/>
      <c r="F3" s="273"/>
      <c r="G3" s="273"/>
      <c r="H3" s="381">
        <v>1</v>
      </c>
      <c r="I3" s="273" t="s">
        <v>586</v>
      </c>
      <c r="J3" s="273"/>
      <c r="K3" s="273"/>
      <c r="L3" s="273"/>
      <c r="M3" s="273"/>
      <c r="N3" s="273"/>
      <c r="O3" s="306"/>
      <c r="P3" s="300">
        <f>O3*('2-δικαιώμ'!N3+'3-φύλλα2α'!F3)</f>
        <v>0</v>
      </c>
      <c r="Q3" s="307"/>
      <c r="R3" s="307"/>
      <c r="S3" s="307"/>
      <c r="T3" s="307"/>
      <c r="U3" s="308"/>
    </row>
    <row r="4" spans="1:25" s="272" customFormat="1" ht="15">
      <c r="A4" s="386">
        <f>'1-συμβολαια'!A4</f>
        <v>0</v>
      </c>
      <c r="B4" s="305" t="str">
        <f>'1-συμβολαια'!C4</f>
        <v>σύσταση καθέτου</v>
      </c>
      <c r="C4" s="381">
        <v>1</v>
      </c>
      <c r="D4" s="273" t="s">
        <v>584</v>
      </c>
      <c r="E4" s="273"/>
      <c r="F4" s="273"/>
      <c r="G4" s="273"/>
      <c r="H4" s="381"/>
      <c r="I4" s="273"/>
      <c r="J4" s="273"/>
      <c r="K4" s="273"/>
      <c r="L4" s="273"/>
      <c r="M4" s="273"/>
      <c r="N4" s="273"/>
      <c r="O4" s="306"/>
      <c r="P4" s="300">
        <f>O4*('2-δικαιώμ'!N4+'3-φύλλα2α'!F4)</f>
        <v>0</v>
      </c>
      <c r="Q4" s="307"/>
      <c r="R4" s="307"/>
      <c r="S4" s="307"/>
      <c r="T4" s="307"/>
      <c r="U4" s="308"/>
    </row>
    <row r="5" spans="1:25" s="272" customFormat="1" ht="15">
      <c r="A5" s="386">
        <f>'1-συμβολαια'!A5</f>
        <v>0</v>
      </c>
      <c r="B5" s="305" t="str">
        <f>'1-συμβολαια'!C5</f>
        <v>χρησικτησία αγροτεμαχίου [νυν οικόπεδο] = 1970 ΑΝΑΔΑΣΜΟΣ</v>
      </c>
      <c r="C5" s="381"/>
      <c r="D5" s="273"/>
      <c r="E5" s="273"/>
      <c r="F5" s="273"/>
      <c r="G5" s="273"/>
      <c r="H5" s="381">
        <v>1</v>
      </c>
      <c r="I5" s="273" t="s">
        <v>584</v>
      </c>
      <c r="J5" s="273"/>
      <c r="K5" s="273"/>
      <c r="L5" s="273"/>
      <c r="M5" s="273"/>
      <c r="N5" s="273"/>
      <c r="O5" s="306"/>
      <c r="P5" s="300">
        <f>O5*('2-δικαιώμ'!N5+'3-φύλλα2α'!F5)</f>
        <v>0</v>
      </c>
      <c r="Q5" s="307"/>
      <c r="R5" s="307"/>
      <c r="S5" s="307"/>
      <c r="T5" s="307"/>
      <c r="U5" s="308"/>
    </row>
    <row r="6" spans="1:25" s="272" customFormat="1" ht="15">
      <c r="A6" s="386">
        <f>'1-συμβολαια'!A6</f>
        <v>0</v>
      </c>
      <c r="B6" s="296" t="str">
        <f>'1-συμβολαια'!C6</f>
        <v xml:space="preserve">διανομή [1ος = οικόπεδο 169,44μ2 &amp; οικία 92μ2] , [2η = οικόπεδο  67,35μ2 &amp; οικία 58μ2] </v>
      </c>
      <c r="C6" s="381"/>
      <c r="D6" s="273"/>
      <c r="E6" s="273"/>
      <c r="F6" s="273"/>
      <c r="G6" s="273"/>
      <c r="H6" s="381">
        <v>1</v>
      </c>
      <c r="I6" s="273" t="s">
        <v>584</v>
      </c>
      <c r="J6" s="273"/>
      <c r="K6" s="273"/>
      <c r="L6" s="273"/>
      <c r="M6" s="273"/>
      <c r="N6" s="273"/>
      <c r="O6" s="306"/>
      <c r="P6" s="300">
        <f>O6*('2-δικαιώμ'!N6+'3-φύλλα2α'!F6)</f>
        <v>0</v>
      </c>
      <c r="Q6" s="307"/>
      <c r="R6" s="307"/>
      <c r="S6" s="307"/>
      <c r="T6" s="307"/>
      <c r="U6" s="308"/>
    </row>
    <row r="7" spans="1:25" s="272" customFormat="1" ht="15.75" thickBot="1">
      <c r="A7" s="452">
        <f>'1-συμβολαια'!A7</f>
        <v>0</v>
      </c>
      <c r="B7" s="461" t="str">
        <f>'1-συμβολαια'!C7</f>
        <v>εξισορρόπηση διαφοράς διανεμομένων μεριδίων</v>
      </c>
      <c r="C7" s="462"/>
      <c r="D7" s="446"/>
      <c r="E7" s="446"/>
      <c r="F7" s="446"/>
      <c r="G7" s="446"/>
      <c r="H7" s="462">
        <v>1</v>
      </c>
      <c r="I7" s="446" t="s">
        <v>584</v>
      </c>
      <c r="J7" s="446"/>
      <c r="K7" s="446"/>
      <c r="L7" s="446"/>
      <c r="M7" s="446"/>
      <c r="N7" s="446"/>
      <c r="O7" s="463"/>
      <c r="P7" s="300">
        <f>O7*('2-δικαιώμ'!N7+'3-φύλλα2α'!F7)</f>
        <v>0</v>
      </c>
      <c r="Q7" s="307"/>
      <c r="R7" s="307"/>
      <c r="S7" s="307"/>
      <c r="T7" s="307"/>
      <c r="U7" s="308"/>
    </row>
    <row r="8" spans="1:25" s="272" customFormat="1" ht="15">
      <c r="A8" s="448">
        <f>'1-συμβολαια'!A8</f>
        <v>1263</v>
      </c>
      <c r="B8" s="458" t="str">
        <f>'1-συμβολαια'!C8</f>
        <v>γονική ΨΙΛΗΣ ΚΥΡΙΟΤΗΤΑΣ  του 2'</v>
      </c>
      <c r="C8" s="459">
        <v>1</v>
      </c>
      <c r="D8" s="273" t="s">
        <v>584</v>
      </c>
      <c r="E8" s="269"/>
      <c r="F8" s="269"/>
      <c r="G8" s="269"/>
      <c r="H8" s="459">
        <v>1</v>
      </c>
      <c r="I8" s="269" t="s">
        <v>585</v>
      </c>
      <c r="J8" s="269"/>
      <c r="K8" s="269"/>
      <c r="L8" s="269"/>
      <c r="M8" s="269"/>
      <c r="N8" s="269"/>
      <c r="O8" s="460"/>
      <c r="P8" s="300">
        <f>O8*('2-δικαιώμ'!N8+'3-φύλλα2α'!F8)</f>
        <v>0</v>
      </c>
      <c r="Q8" s="307"/>
      <c r="R8" s="307"/>
      <c r="S8" s="307"/>
      <c r="T8" s="307"/>
      <c r="U8" s="308"/>
    </row>
    <row r="9" spans="1:25" s="272" customFormat="1" ht="15">
      <c r="A9" s="447">
        <f>'1-συμβολαια'!A9</f>
        <v>0</v>
      </c>
      <c r="B9" s="305" t="str">
        <f>'1-συμβολαια'!C9</f>
        <v>χρησικτησία αγροτεμαχίου [νυν οικόπεδο] = 1970 ΑΝΑΔΑΣΜΟΣ</v>
      </c>
      <c r="C9" s="381"/>
      <c r="D9" s="273"/>
      <c r="E9" s="273"/>
      <c r="F9" s="273"/>
      <c r="G9" s="273"/>
      <c r="H9" s="381">
        <v>1</v>
      </c>
      <c r="I9" s="273" t="s">
        <v>584</v>
      </c>
      <c r="J9" s="273"/>
      <c r="K9" s="273"/>
      <c r="L9" s="273"/>
      <c r="M9" s="273"/>
      <c r="N9" s="273"/>
      <c r="O9" s="306"/>
      <c r="P9" s="300">
        <f>O9*('2-δικαιώμ'!N9+'3-φύλλα2α'!F9)</f>
        <v>0</v>
      </c>
      <c r="Q9" s="307"/>
      <c r="R9" s="307"/>
      <c r="S9" s="307"/>
      <c r="T9" s="307"/>
      <c r="U9" s="308"/>
    </row>
    <row r="10" spans="1:25" ht="15.75">
      <c r="A10" s="584" t="s">
        <v>47</v>
      </c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105">
        <f>SUM(P3:P9)</f>
        <v>0</v>
      </c>
    </row>
    <row r="12" spans="1:25" ht="15.75">
      <c r="Q12" s="155" t="s">
        <v>148</v>
      </c>
      <c r="R12" s="122"/>
      <c r="S12" s="122"/>
      <c r="T12" s="122"/>
      <c r="U12" s="122"/>
      <c r="V12" s="122"/>
      <c r="W12" s="122"/>
      <c r="X12" s="122"/>
      <c r="Y12" s="112"/>
    </row>
    <row r="13" spans="1:25" ht="15.75">
      <c r="R13" s="137" t="s">
        <v>149</v>
      </c>
      <c r="S13" s="137"/>
      <c r="T13" s="137"/>
      <c r="U13" s="137"/>
      <c r="V13" s="137"/>
      <c r="W13" s="137"/>
      <c r="X13" s="137"/>
    </row>
    <row r="14" spans="1:25" ht="15.75">
      <c r="S14" s="155" t="s">
        <v>150</v>
      </c>
    </row>
    <row r="17" spans="2:2">
      <c r="B17" s="128"/>
    </row>
    <row r="18" spans="2:2">
      <c r="B18" s="129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Q23" sqref="Q23"/>
    </sheetView>
  </sheetViews>
  <sheetFormatPr defaultRowHeight="11.25"/>
  <cols>
    <col min="1" max="1" width="7.28515625" style="8" bestFit="1" customWidth="1"/>
    <col min="2" max="2" width="64.42578125" style="89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9" width="7.85546875" style="81" customWidth="1"/>
    <col min="30" max="30" width="8.140625" style="81" customWidth="1"/>
    <col min="31" max="33" width="6.28515625" style="81" customWidth="1"/>
    <col min="34" max="34" width="8.140625" style="81" customWidth="1"/>
    <col min="35" max="35" width="8" style="79" customWidth="1"/>
    <col min="36" max="38" width="6.28515625" style="79" customWidth="1"/>
    <col min="39" max="39" width="8.140625" style="81" customWidth="1"/>
    <col min="40" max="40" width="11.7109375" style="81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38" t="s">
        <v>1</v>
      </c>
      <c r="B1" s="604" t="s">
        <v>0</v>
      </c>
      <c r="C1" s="608" t="s">
        <v>7</v>
      </c>
      <c r="D1" s="606" t="s">
        <v>3</v>
      </c>
      <c r="E1" s="607"/>
      <c r="F1" s="610" t="s">
        <v>418</v>
      </c>
      <c r="G1" s="611"/>
      <c r="H1" s="611"/>
      <c r="I1" s="611"/>
      <c r="J1" s="611"/>
      <c r="K1" s="611"/>
      <c r="L1" s="612"/>
      <c r="M1" s="613" t="s">
        <v>421</v>
      </c>
      <c r="N1" s="614"/>
      <c r="O1" s="615" t="s">
        <v>256</v>
      </c>
      <c r="P1" s="616"/>
      <c r="Q1" s="617" t="s">
        <v>419</v>
      </c>
      <c r="R1" s="603" t="s">
        <v>176</v>
      </c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  <c r="AM1" s="603"/>
      <c r="AN1" s="603"/>
      <c r="AO1" s="603"/>
    </row>
    <row r="2" spans="1:41" ht="34.5" thickBot="1">
      <c r="A2" s="539"/>
      <c r="B2" s="605"/>
      <c r="C2" s="609"/>
      <c r="D2" s="161" t="s">
        <v>4</v>
      </c>
      <c r="E2" s="145" t="s">
        <v>9</v>
      </c>
      <c r="F2" s="228" t="s">
        <v>4</v>
      </c>
      <c r="G2" s="162" t="s">
        <v>9</v>
      </c>
      <c r="H2" s="311" t="s">
        <v>47</v>
      </c>
      <c r="I2" s="228" t="s">
        <v>9</v>
      </c>
      <c r="J2" s="312" t="s">
        <v>362</v>
      </c>
      <c r="K2" s="312" t="s">
        <v>386</v>
      </c>
      <c r="L2" s="313" t="s">
        <v>364</v>
      </c>
      <c r="M2" s="228" t="s">
        <v>23</v>
      </c>
      <c r="N2" s="314" t="s">
        <v>88</v>
      </c>
      <c r="O2" s="228" t="s">
        <v>23</v>
      </c>
      <c r="P2" s="291" t="s">
        <v>9</v>
      </c>
      <c r="Q2" s="618"/>
      <c r="R2" s="388" t="s">
        <v>129</v>
      </c>
      <c r="S2" s="388" t="s">
        <v>174</v>
      </c>
      <c r="T2" s="388" t="s">
        <v>130</v>
      </c>
      <c r="U2" s="388" t="s">
        <v>258</v>
      </c>
      <c r="V2" s="388" t="s">
        <v>131</v>
      </c>
      <c r="W2" s="388" t="s">
        <v>259</v>
      </c>
      <c r="X2" s="388" t="s">
        <v>151</v>
      </c>
      <c r="Y2" s="388" t="s">
        <v>175</v>
      </c>
      <c r="Z2" s="388" t="s">
        <v>152</v>
      </c>
      <c r="AA2" s="388" t="s">
        <v>260</v>
      </c>
      <c r="AB2" s="388" t="s">
        <v>153</v>
      </c>
      <c r="AC2" s="388" t="s">
        <v>261</v>
      </c>
      <c r="AD2" s="388" t="s">
        <v>154</v>
      </c>
      <c r="AE2" s="388" t="s">
        <v>273</v>
      </c>
      <c r="AF2" s="388" t="s">
        <v>274</v>
      </c>
      <c r="AG2" s="392" t="s">
        <v>275</v>
      </c>
      <c r="AH2" s="388" t="s">
        <v>276</v>
      </c>
      <c r="AI2" s="164" t="s">
        <v>277</v>
      </c>
      <c r="AJ2" s="164" t="s">
        <v>489</v>
      </c>
      <c r="AK2" s="164" t="s">
        <v>490</v>
      </c>
      <c r="AL2" s="164"/>
      <c r="AM2" s="387" t="s">
        <v>59</v>
      </c>
      <c r="AN2" s="345" t="s">
        <v>47</v>
      </c>
      <c r="AO2" s="251" t="s">
        <v>29</v>
      </c>
    </row>
    <row r="3" spans="1:41" s="5" customFormat="1">
      <c r="A3" s="382">
        <f>'1-συμβολαια'!A3</f>
        <v>1262</v>
      </c>
      <c r="B3" s="296" t="str">
        <f>'1-συμβολαια'!C3</f>
        <v>γονική ΨΙΛΗΣ ΚΥΡΙΟΤΗΤΑΣ του 1'</v>
      </c>
      <c r="C3" s="297">
        <f>'1-συμβολαια'!D3</f>
        <v>12600000</v>
      </c>
      <c r="D3" s="309">
        <f>'3-φύλλα2α'!D3</f>
        <v>4</v>
      </c>
      <c r="E3" s="309">
        <f>'3-φύλλα2α'!E3</f>
        <v>5</v>
      </c>
      <c r="F3" s="273">
        <v>2</v>
      </c>
      <c r="G3" s="273">
        <v>2</v>
      </c>
      <c r="H3" s="293">
        <f t="shared" ref="H3:H9" si="0">F3*D3*1100</f>
        <v>8800</v>
      </c>
      <c r="I3" s="315">
        <f t="shared" ref="I3:I9" si="1">E3*G3*1100</f>
        <v>11000</v>
      </c>
      <c r="J3" s="315">
        <f t="shared" ref="J3:J9" si="2">H3*5%</f>
        <v>440</v>
      </c>
      <c r="K3" s="315">
        <f t="shared" ref="K3:K9" si="3">H3*5%</f>
        <v>440</v>
      </c>
      <c r="L3" s="315">
        <f t="shared" ref="L3:L9" si="4">H3*1%</f>
        <v>88</v>
      </c>
      <c r="M3" s="315">
        <f t="shared" ref="M3:M9" si="5">H3-O3</f>
        <v>7832</v>
      </c>
      <c r="N3" s="315">
        <f t="shared" ref="N3:N9" si="6">I3-P3</f>
        <v>9790</v>
      </c>
      <c r="O3" s="315">
        <f t="shared" ref="O3:O9" si="7">J3+K3+L3</f>
        <v>968</v>
      </c>
      <c r="P3" s="315">
        <f t="shared" ref="P3:P9" si="8">I3*11%</f>
        <v>1210</v>
      </c>
      <c r="Q3" s="315">
        <f t="shared" ref="Q3:Q9" si="9">O3-P3</f>
        <v>-242</v>
      </c>
      <c r="R3" s="389"/>
      <c r="S3" s="389"/>
      <c r="T3" s="389">
        <v>4400</v>
      </c>
      <c r="U3" s="389">
        <v>800</v>
      </c>
      <c r="V3" s="389">
        <v>4400</v>
      </c>
      <c r="W3" s="389">
        <v>500</v>
      </c>
      <c r="X3" s="389"/>
      <c r="Y3" s="389"/>
      <c r="Z3" s="389"/>
      <c r="AA3" s="389"/>
      <c r="AB3" s="389"/>
      <c r="AC3" s="389"/>
      <c r="AD3" s="389"/>
      <c r="AE3" s="389"/>
      <c r="AF3" s="316"/>
      <c r="AG3" s="316"/>
      <c r="AH3" s="316">
        <v>2200</v>
      </c>
      <c r="AI3" s="310">
        <v>800</v>
      </c>
      <c r="AJ3" s="310"/>
      <c r="AK3" s="310"/>
      <c r="AL3" s="310"/>
      <c r="AM3" s="316">
        <f t="shared" ref="AM3:AM9" si="10">U3+Y3+AA3+AI3+AK3</f>
        <v>1600</v>
      </c>
      <c r="AN3" s="316">
        <f t="shared" ref="AN3:AN9" si="11">R3+T3+V3+W3+X3+Z3+AB3+AC3+AD3+AE3+AF3+AH3+AJ3</f>
        <v>11500</v>
      </c>
      <c r="AO3" s="271"/>
    </row>
    <row r="4" spans="1:41" s="5" customFormat="1">
      <c r="A4" s="382">
        <f>'1-συμβολαια'!A4</f>
        <v>0</v>
      </c>
      <c r="B4" s="296" t="str">
        <f>'1-συμβολαια'!C4</f>
        <v>σύσταση καθέτου</v>
      </c>
      <c r="C4" s="297">
        <f>'1-συμβολαια'!D4</f>
        <v>0</v>
      </c>
      <c r="D4" s="309">
        <f>'3-φύλλα2α'!D4</f>
        <v>4</v>
      </c>
      <c r="E4" s="309">
        <f>'3-φύλλα2α'!E4</f>
        <v>0</v>
      </c>
      <c r="F4" s="273"/>
      <c r="G4" s="273"/>
      <c r="H4" s="293">
        <f t="shared" si="0"/>
        <v>0</v>
      </c>
      <c r="I4" s="315">
        <f t="shared" si="1"/>
        <v>0</v>
      </c>
      <c r="J4" s="315">
        <f t="shared" si="2"/>
        <v>0</v>
      </c>
      <c r="K4" s="315">
        <f t="shared" si="3"/>
        <v>0</v>
      </c>
      <c r="L4" s="315">
        <f t="shared" si="4"/>
        <v>0</v>
      </c>
      <c r="M4" s="315">
        <f t="shared" si="5"/>
        <v>0</v>
      </c>
      <c r="N4" s="315">
        <f t="shared" si="6"/>
        <v>0</v>
      </c>
      <c r="O4" s="315">
        <f t="shared" si="7"/>
        <v>0</v>
      </c>
      <c r="P4" s="315">
        <f t="shared" si="8"/>
        <v>0</v>
      </c>
      <c r="Q4" s="315">
        <f t="shared" si="9"/>
        <v>0</v>
      </c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16"/>
      <c r="AG4" s="316"/>
      <c r="AH4" s="316"/>
      <c r="AI4" s="310"/>
      <c r="AJ4" s="310"/>
      <c r="AK4" s="310"/>
      <c r="AL4" s="310"/>
      <c r="AM4" s="316">
        <f t="shared" si="10"/>
        <v>0</v>
      </c>
      <c r="AN4" s="316">
        <f t="shared" si="11"/>
        <v>0</v>
      </c>
      <c r="AO4" s="271"/>
    </row>
    <row r="5" spans="1:41" s="5" customFormat="1">
      <c r="A5" s="382">
        <f>'1-συμβολαια'!A5</f>
        <v>0</v>
      </c>
      <c r="B5" s="296" t="str">
        <f>'1-συμβολαια'!C5</f>
        <v>χρησικτησία αγροτεμαχίου [νυν οικόπεδο] = 1970 ΑΝΑΔΑΣΜΟΣ</v>
      </c>
      <c r="C5" s="297">
        <f>'1-συμβολαια'!D5</f>
        <v>9999999</v>
      </c>
      <c r="D5" s="309">
        <f>'3-φύλλα2α'!D5</f>
        <v>4</v>
      </c>
      <c r="E5" s="309">
        <f>'3-φύλλα2α'!E5</f>
        <v>0</v>
      </c>
      <c r="F5" s="273"/>
      <c r="G5" s="273"/>
      <c r="H5" s="293">
        <f t="shared" si="0"/>
        <v>0</v>
      </c>
      <c r="I5" s="315">
        <f t="shared" si="1"/>
        <v>0</v>
      </c>
      <c r="J5" s="315">
        <f t="shared" si="2"/>
        <v>0</v>
      </c>
      <c r="K5" s="315">
        <f t="shared" si="3"/>
        <v>0</v>
      </c>
      <c r="L5" s="315">
        <f t="shared" si="4"/>
        <v>0</v>
      </c>
      <c r="M5" s="315">
        <f t="shared" si="5"/>
        <v>0</v>
      </c>
      <c r="N5" s="315">
        <f t="shared" si="6"/>
        <v>0</v>
      </c>
      <c r="O5" s="315">
        <f t="shared" si="7"/>
        <v>0</v>
      </c>
      <c r="P5" s="315">
        <f t="shared" si="8"/>
        <v>0</v>
      </c>
      <c r="Q5" s="315">
        <f t="shared" si="9"/>
        <v>0</v>
      </c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89"/>
      <c r="AE5" s="389"/>
      <c r="AF5" s="316"/>
      <c r="AG5" s="316"/>
      <c r="AH5" s="316"/>
      <c r="AI5" s="310"/>
      <c r="AJ5" s="310"/>
      <c r="AK5" s="310"/>
      <c r="AL5" s="310"/>
      <c r="AM5" s="316">
        <f t="shared" si="10"/>
        <v>0</v>
      </c>
      <c r="AN5" s="316">
        <f t="shared" si="11"/>
        <v>0</v>
      </c>
      <c r="AO5" s="271"/>
    </row>
    <row r="6" spans="1:41" s="5" customFormat="1">
      <c r="A6" s="382">
        <f>'1-συμβολαια'!A6</f>
        <v>0</v>
      </c>
      <c r="B6" s="296" t="str">
        <f>'1-συμβολαια'!C6</f>
        <v xml:space="preserve">διανομή [1ος = οικόπεδο 169,44μ2 &amp; οικία 92μ2] , [2η = οικόπεδο  67,35μ2 &amp; οικία 58μ2] </v>
      </c>
      <c r="C6" s="297">
        <f>'1-συμβολαια'!D6</f>
        <v>27777777</v>
      </c>
      <c r="D6" s="309">
        <f>'3-φύλλα2α'!D6</f>
        <v>4</v>
      </c>
      <c r="E6" s="309">
        <f>'3-φύλλα2α'!E6</f>
        <v>0</v>
      </c>
      <c r="F6" s="273"/>
      <c r="G6" s="273"/>
      <c r="H6" s="293">
        <f t="shared" ref="H6:H7" si="12">F6*D6*1100</f>
        <v>0</v>
      </c>
      <c r="I6" s="315">
        <f t="shared" ref="I6:I7" si="13">E6*G6*1100</f>
        <v>0</v>
      </c>
      <c r="J6" s="315">
        <f t="shared" ref="J6:J7" si="14">H6*5%</f>
        <v>0</v>
      </c>
      <c r="K6" s="315">
        <f t="shared" ref="K6:K7" si="15">H6*5%</f>
        <v>0</v>
      </c>
      <c r="L6" s="315">
        <f t="shared" ref="L6:L7" si="16">H6*1%</f>
        <v>0</v>
      </c>
      <c r="M6" s="315">
        <f t="shared" ref="M6:M7" si="17">H6-O6</f>
        <v>0</v>
      </c>
      <c r="N6" s="315">
        <f t="shared" ref="N6:N7" si="18">I6-P6</f>
        <v>0</v>
      </c>
      <c r="O6" s="315">
        <f t="shared" ref="O6:O7" si="19">J6+K6+L6</f>
        <v>0</v>
      </c>
      <c r="P6" s="315">
        <f t="shared" ref="P6:P7" si="20">I6*11%</f>
        <v>0</v>
      </c>
      <c r="Q6" s="315">
        <f t="shared" ref="Q6:Q7" si="21">O6-P6</f>
        <v>0</v>
      </c>
      <c r="R6" s="389"/>
      <c r="S6" s="389"/>
      <c r="T6" s="389"/>
      <c r="U6" s="389"/>
      <c r="V6" s="389"/>
      <c r="W6" s="389"/>
      <c r="X6" s="389"/>
      <c r="Y6" s="389"/>
      <c r="Z6" s="389"/>
      <c r="AA6" s="389"/>
      <c r="AB6" s="389"/>
      <c r="AC6" s="389"/>
      <c r="AD6" s="389"/>
      <c r="AE6" s="389"/>
      <c r="AF6" s="316"/>
      <c r="AG6" s="316"/>
      <c r="AH6" s="316"/>
      <c r="AI6" s="310"/>
      <c r="AJ6" s="310"/>
      <c r="AK6" s="310"/>
      <c r="AL6" s="310"/>
      <c r="AM6" s="316">
        <f t="shared" ref="AM6:AM7" si="22">U6+Y6+AA6+AI6+AK6</f>
        <v>0</v>
      </c>
      <c r="AN6" s="316">
        <f t="shared" ref="AN6:AN7" si="23">R6+T6+V6+W6+X6+Z6+AB6+AC6+AD6+AE6+AF6+AH6+AJ6</f>
        <v>0</v>
      </c>
      <c r="AO6" s="271"/>
    </row>
    <row r="7" spans="1:41" s="5" customFormat="1" ht="12" thickBot="1">
      <c r="A7" s="419">
        <f>'1-συμβολαια'!A7</f>
        <v>0</v>
      </c>
      <c r="B7" s="439" t="str">
        <f>'1-συμβολαια'!C7</f>
        <v>εξισορρόπηση διαφοράς διανεμομένων μεριδίων</v>
      </c>
      <c r="C7" s="437">
        <f>'1-συμβολαια'!D7</f>
        <v>777777</v>
      </c>
      <c r="D7" s="466">
        <f>'3-φύλλα2α'!D7</f>
        <v>4</v>
      </c>
      <c r="E7" s="466">
        <f>'3-φύλλα2α'!E7</f>
        <v>0</v>
      </c>
      <c r="F7" s="446"/>
      <c r="G7" s="446"/>
      <c r="H7" s="436">
        <f t="shared" si="12"/>
        <v>0</v>
      </c>
      <c r="I7" s="467">
        <f t="shared" si="13"/>
        <v>0</v>
      </c>
      <c r="J7" s="467">
        <f t="shared" si="14"/>
        <v>0</v>
      </c>
      <c r="K7" s="467">
        <f t="shared" si="15"/>
        <v>0</v>
      </c>
      <c r="L7" s="467">
        <f t="shared" si="16"/>
        <v>0</v>
      </c>
      <c r="M7" s="467">
        <f t="shared" si="17"/>
        <v>0</v>
      </c>
      <c r="N7" s="467">
        <f t="shared" si="18"/>
        <v>0</v>
      </c>
      <c r="O7" s="467">
        <f t="shared" si="19"/>
        <v>0</v>
      </c>
      <c r="P7" s="467">
        <f t="shared" si="20"/>
        <v>0</v>
      </c>
      <c r="Q7" s="436">
        <f t="shared" si="21"/>
        <v>0</v>
      </c>
      <c r="R7" s="469"/>
      <c r="S7" s="469"/>
      <c r="T7" s="469"/>
      <c r="U7" s="469"/>
      <c r="V7" s="469"/>
      <c r="W7" s="469"/>
      <c r="X7" s="469"/>
      <c r="Y7" s="469"/>
      <c r="Z7" s="469"/>
      <c r="AA7" s="469"/>
      <c r="AB7" s="469"/>
      <c r="AC7" s="469"/>
      <c r="AD7" s="469"/>
      <c r="AE7" s="469"/>
      <c r="AF7" s="469"/>
      <c r="AG7" s="469"/>
      <c r="AH7" s="469"/>
      <c r="AI7" s="470"/>
      <c r="AJ7" s="470"/>
      <c r="AK7" s="470"/>
      <c r="AL7" s="470"/>
      <c r="AM7" s="469">
        <f t="shared" si="22"/>
        <v>0</v>
      </c>
      <c r="AN7" s="469">
        <f t="shared" si="23"/>
        <v>0</v>
      </c>
      <c r="AO7" s="471"/>
    </row>
    <row r="8" spans="1:41" s="5" customFormat="1">
      <c r="A8" s="435">
        <f>'1-συμβολαια'!A8</f>
        <v>1263</v>
      </c>
      <c r="B8" s="329" t="str">
        <f>'1-συμβολαια'!C8</f>
        <v>γονική ΨΙΛΗΣ ΚΥΡΙΟΤΗΤΑΣ  του 2'</v>
      </c>
      <c r="C8" s="297">
        <f>'1-συμβολαια'!D8</f>
        <v>3122000</v>
      </c>
      <c r="D8" s="464">
        <f>'3-φύλλα2α'!D8</f>
        <v>4</v>
      </c>
      <c r="E8" s="464">
        <f>'3-φύλλα2α'!E8</f>
        <v>5</v>
      </c>
      <c r="F8" s="269">
        <v>2</v>
      </c>
      <c r="G8" s="269">
        <v>2</v>
      </c>
      <c r="H8" s="268">
        <f t="shared" si="0"/>
        <v>8800</v>
      </c>
      <c r="I8" s="465">
        <f t="shared" si="1"/>
        <v>11000</v>
      </c>
      <c r="J8" s="465">
        <f t="shared" si="2"/>
        <v>440</v>
      </c>
      <c r="K8" s="465">
        <f t="shared" si="3"/>
        <v>440</v>
      </c>
      <c r="L8" s="465">
        <f t="shared" si="4"/>
        <v>88</v>
      </c>
      <c r="M8" s="465">
        <f t="shared" si="5"/>
        <v>7832</v>
      </c>
      <c r="N8" s="465">
        <f t="shared" si="6"/>
        <v>9790</v>
      </c>
      <c r="O8" s="465">
        <f t="shared" si="7"/>
        <v>968</v>
      </c>
      <c r="P8" s="465">
        <f t="shared" si="8"/>
        <v>1210</v>
      </c>
      <c r="Q8" s="465">
        <f t="shared" si="9"/>
        <v>-242</v>
      </c>
      <c r="R8" s="316">
        <v>4400</v>
      </c>
      <c r="S8" s="316">
        <v>500</v>
      </c>
      <c r="T8" s="316">
        <v>4400</v>
      </c>
      <c r="U8" s="316">
        <v>800</v>
      </c>
      <c r="V8" s="316">
        <v>4400</v>
      </c>
      <c r="W8" s="316">
        <v>500</v>
      </c>
      <c r="X8" s="316"/>
      <c r="Y8" s="316"/>
      <c r="Z8" s="316"/>
      <c r="AA8" s="316"/>
      <c r="AB8" s="316"/>
      <c r="AC8" s="316"/>
      <c r="AD8" s="316">
        <v>1000</v>
      </c>
      <c r="AE8" s="316"/>
      <c r="AF8" s="316"/>
      <c r="AG8" s="316"/>
      <c r="AH8" s="316">
        <v>2200</v>
      </c>
      <c r="AI8" s="310">
        <v>800</v>
      </c>
      <c r="AJ8" s="310"/>
      <c r="AK8" s="310"/>
      <c r="AL8" s="310"/>
      <c r="AM8" s="316">
        <f t="shared" si="10"/>
        <v>1600</v>
      </c>
      <c r="AN8" s="316">
        <f t="shared" si="11"/>
        <v>16900</v>
      </c>
      <c r="AO8" s="468"/>
    </row>
    <row r="9" spans="1:41" s="5" customFormat="1">
      <c r="A9" s="438">
        <f>'1-συμβολαια'!A9</f>
        <v>0</v>
      </c>
      <c r="B9" s="296" t="str">
        <f>'1-συμβολαια'!C9</f>
        <v>χρησικτησία αγροτεμαχίου [νυν οικόπεδο] = 1970 ΑΝΑΔΑΣΜΟΣ</v>
      </c>
      <c r="C9" s="297">
        <f>'1-συμβολαια'!D9</f>
        <v>2222222</v>
      </c>
      <c r="D9" s="309">
        <f>'3-φύλλα2α'!D9</f>
        <v>4</v>
      </c>
      <c r="E9" s="309">
        <f>'3-φύλλα2α'!E9</f>
        <v>0</v>
      </c>
      <c r="F9" s="273"/>
      <c r="G9" s="273"/>
      <c r="H9" s="293">
        <f t="shared" si="0"/>
        <v>0</v>
      </c>
      <c r="I9" s="315">
        <f t="shared" si="1"/>
        <v>0</v>
      </c>
      <c r="J9" s="315">
        <f t="shared" si="2"/>
        <v>0</v>
      </c>
      <c r="K9" s="315">
        <f t="shared" si="3"/>
        <v>0</v>
      </c>
      <c r="L9" s="315">
        <f t="shared" si="4"/>
        <v>0</v>
      </c>
      <c r="M9" s="315">
        <f t="shared" si="5"/>
        <v>0</v>
      </c>
      <c r="N9" s="315">
        <f t="shared" si="6"/>
        <v>0</v>
      </c>
      <c r="O9" s="315">
        <f t="shared" si="7"/>
        <v>0</v>
      </c>
      <c r="P9" s="315">
        <f t="shared" si="8"/>
        <v>0</v>
      </c>
      <c r="Q9" s="315">
        <f t="shared" si="9"/>
        <v>0</v>
      </c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  <c r="AF9" s="316"/>
      <c r="AG9" s="316"/>
      <c r="AH9" s="316"/>
      <c r="AI9" s="310"/>
      <c r="AJ9" s="310"/>
      <c r="AK9" s="310"/>
      <c r="AL9" s="310"/>
      <c r="AM9" s="316">
        <f t="shared" si="10"/>
        <v>0</v>
      </c>
      <c r="AN9" s="316">
        <f t="shared" si="11"/>
        <v>0</v>
      </c>
      <c r="AO9" s="271"/>
    </row>
    <row r="10" spans="1:41">
      <c r="A10" s="536" t="s">
        <v>47</v>
      </c>
      <c r="B10" s="537"/>
      <c r="C10" s="537"/>
      <c r="D10" s="537"/>
      <c r="E10" s="537"/>
      <c r="F10" s="35">
        <f t="shared" ref="F10:W10" si="24">SUM(F3:F9)</f>
        <v>4</v>
      </c>
      <c r="G10" s="35">
        <f t="shared" si="24"/>
        <v>4</v>
      </c>
      <c r="H10" s="152">
        <f t="shared" si="24"/>
        <v>17600</v>
      </c>
      <c r="I10" s="152">
        <f t="shared" si="24"/>
        <v>22000</v>
      </c>
      <c r="J10" s="152">
        <f t="shared" si="24"/>
        <v>880</v>
      </c>
      <c r="K10" s="152">
        <f t="shared" si="24"/>
        <v>880</v>
      </c>
      <c r="L10" s="152">
        <f t="shared" si="24"/>
        <v>176</v>
      </c>
      <c r="M10" s="152">
        <f t="shared" si="24"/>
        <v>15664</v>
      </c>
      <c r="N10" s="152">
        <f t="shared" si="24"/>
        <v>19580</v>
      </c>
      <c r="O10" s="152">
        <f t="shared" si="24"/>
        <v>1936</v>
      </c>
      <c r="P10" s="152">
        <f t="shared" si="24"/>
        <v>2420</v>
      </c>
      <c r="Q10" s="152">
        <f t="shared" si="24"/>
        <v>-484</v>
      </c>
      <c r="R10" s="152">
        <f t="shared" si="24"/>
        <v>4400</v>
      </c>
      <c r="S10" s="152">
        <f t="shared" si="24"/>
        <v>500</v>
      </c>
      <c r="T10" s="152">
        <f t="shared" si="24"/>
        <v>8800</v>
      </c>
      <c r="U10" s="152">
        <f t="shared" si="24"/>
        <v>1600</v>
      </c>
      <c r="V10" s="152">
        <f t="shared" si="24"/>
        <v>8800</v>
      </c>
      <c r="W10" s="152">
        <f t="shared" si="24"/>
        <v>1000</v>
      </c>
      <c r="X10" s="152"/>
      <c r="Y10" s="152"/>
      <c r="Z10" s="152"/>
      <c r="AA10" s="152">
        <f t="shared" ref="AA10:AF10" si="25">SUM(AA3:AA9)</f>
        <v>0</v>
      </c>
      <c r="AB10" s="152">
        <f t="shared" si="25"/>
        <v>0</v>
      </c>
      <c r="AC10" s="152">
        <f t="shared" si="25"/>
        <v>0</v>
      </c>
      <c r="AD10" s="152">
        <f t="shared" si="25"/>
        <v>1000</v>
      </c>
      <c r="AE10" s="152">
        <f t="shared" si="25"/>
        <v>0</v>
      </c>
      <c r="AF10" s="152">
        <f t="shared" si="25"/>
        <v>0</v>
      </c>
      <c r="AG10" s="347"/>
      <c r="AH10" s="152">
        <f>SUM(AH3:AH9)</f>
        <v>4400</v>
      </c>
      <c r="AI10" s="152">
        <f>SUM(AI3:AI9)</f>
        <v>1600</v>
      </c>
      <c r="AJ10" s="152"/>
      <c r="AK10" s="152"/>
      <c r="AL10" s="152">
        <f>SUM(AL3:AL9)</f>
        <v>0</v>
      </c>
      <c r="AM10" s="152">
        <f>SUM(AM3:AM9)</f>
        <v>3200</v>
      </c>
      <c r="AN10" s="152">
        <f>SUM(AN3:AN9)</f>
        <v>28400</v>
      </c>
    </row>
    <row r="12" spans="1:41">
      <c r="R12" s="390" t="s">
        <v>505</v>
      </c>
      <c r="S12" s="393"/>
      <c r="T12" s="393"/>
      <c r="U12" s="393"/>
      <c r="V12" s="393"/>
      <c r="W12" s="393"/>
      <c r="X12" s="391"/>
      <c r="Y12" s="391"/>
      <c r="Z12" s="391"/>
      <c r="AA12" s="391"/>
      <c r="AB12" s="391"/>
      <c r="AC12" s="391"/>
      <c r="AD12" s="391"/>
      <c r="AE12" s="110"/>
      <c r="AF12" s="110"/>
      <c r="AG12" s="110"/>
      <c r="AH12" s="110"/>
      <c r="AI12" s="84"/>
      <c r="AJ12" s="84"/>
      <c r="AK12" s="84"/>
      <c r="AL12" s="84"/>
      <c r="AM12" s="110"/>
      <c r="AN12" s="110"/>
    </row>
    <row r="13" spans="1:41" ht="15.75">
      <c r="B13" s="370" t="s">
        <v>420</v>
      </c>
      <c r="D13" s="8"/>
      <c r="E13" s="8"/>
      <c r="R13" s="391"/>
      <c r="S13" s="346" t="s">
        <v>533</v>
      </c>
      <c r="T13" s="391"/>
      <c r="U13" s="391"/>
      <c r="V13" s="391"/>
      <c r="W13" s="391"/>
      <c r="X13" s="391"/>
      <c r="Y13" s="391"/>
      <c r="Z13" s="391"/>
      <c r="AA13" s="391"/>
      <c r="AB13" s="391"/>
      <c r="AC13" s="391"/>
      <c r="AD13" s="391"/>
      <c r="AE13" s="110"/>
      <c r="AF13" s="110"/>
      <c r="AG13" s="110"/>
      <c r="AH13" s="110"/>
      <c r="AI13" s="84"/>
      <c r="AJ13" s="84"/>
      <c r="AK13" s="84"/>
      <c r="AL13" s="84"/>
      <c r="AM13" s="110"/>
      <c r="AN13" s="110"/>
    </row>
    <row r="14" spans="1:41">
      <c r="R14" s="391"/>
      <c r="S14" s="391"/>
      <c r="T14" s="390" t="s">
        <v>232</v>
      </c>
      <c r="U14" s="391"/>
      <c r="V14" s="391"/>
      <c r="W14" s="391"/>
      <c r="X14" s="391"/>
      <c r="Y14" s="391"/>
      <c r="Z14" s="391"/>
      <c r="AA14" s="391"/>
      <c r="AB14" s="391"/>
      <c r="AC14" s="391"/>
      <c r="AD14" s="391"/>
      <c r="AE14" s="110"/>
      <c r="AF14" s="110"/>
      <c r="AG14" s="110"/>
      <c r="AH14" s="110"/>
      <c r="AI14" s="84"/>
      <c r="AJ14" s="84"/>
      <c r="AK14" s="84"/>
      <c r="AL14" s="84"/>
      <c r="AM14" s="110"/>
      <c r="AN14" s="110"/>
    </row>
    <row r="15" spans="1:41">
      <c r="R15" s="391"/>
      <c r="S15" s="391"/>
      <c r="T15" s="391"/>
      <c r="U15" s="346" t="s">
        <v>233</v>
      </c>
      <c r="V15" s="391"/>
      <c r="W15" s="391"/>
      <c r="X15" s="391"/>
      <c r="Y15" s="391"/>
      <c r="Z15" s="391"/>
      <c r="AA15" s="391"/>
      <c r="AB15" s="391"/>
      <c r="AC15" s="391"/>
      <c r="AD15" s="391"/>
      <c r="AE15" s="110"/>
      <c r="AF15" s="110"/>
      <c r="AG15" s="110"/>
      <c r="AH15" s="110"/>
      <c r="AI15" s="84"/>
      <c r="AJ15" s="84"/>
      <c r="AK15" s="84"/>
      <c r="AL15" s="84"/>
      <c r="AM15" s="110"/>
      <c r="AN15" s="110"/>
    </row>
    <row r="16" spans="1:41">
      <c r="B16" s="3" t="s">
        <v>564</v>
      </c>
      <c r="C16" s="8" t="s">
        <v>579</v>
      </c>
      <c r="D16" s="3">
        <f>H3/F3</f>
        <v>4400</v>
      </c>
      <c r="H16" s="55"/>
      <c r="R16" s="391"/>
      <c r="S16" s="391"/>
      <c r="T16" s="391"/>
      <c r="U16" s="391"/>
      <c r="V16" s="390" t="s">
        <v>534</v>
      </c>
      <c r="W16" s="391"/>
      <c r="X16" s="391"/>
      <c r="Y16" s="391"/>
      <c r="Z16" s="391"/>
      <c r="AA16" s="391"/>
      <c r="AB16" s="391"/>
      <c r="AC16" s="391"/>
      <c r="AD16" s="391"/>
      <c r="AE16" s="391"/>
      <c r="AF16" s="391"/>
      <c r="AG16" s="391"/>
      <c r="AH16" s="391"/>
      <c r="AI16" s="167"/>
      <c r="AJ16" s="167"/>
      <c r="AK16" s="167"/>
      <c r="AL16" s="167"/>
      <c r="AM16" s="110"/>
      <c r="AN16" s="110"/>
    </row>
    <row r="17" spans="2:41">
      <c r="B17" s="3" t="s">
        <v>581</v>
      </c>
      <c r="C17" s="8" t="s">
        <v>565</v>
      </c>
      <c r="G17" s="55"/>
      <c r="H17" s="55"/>
      <c r="R17" s="391"/>
      <c r="S17" s="391"/>
      <c r="T17" s="391"/>
      <c r="U17" s="391"/>
      <c r="V17" s="391"/>
      <c r="W17" s="346" t="s">
        <v>234</v>
      </c>
      <c r="X17" s="391"/>
      <c r="Y17" s="391"/>
      <c r="Z17" s="391"/>
      <c r="AA17" s="391"/>
      <c r="AB17" s="391"/>
      <c r="AC17" s="391"/>
      <c r="AD17" s="391"/>
      <c r="AE17" s="391"/>
      <c r="AF17" s="391"/>
      <c r="AG17" s="391"/>
      <c r="AH17" s="391"/>
      <c r="AI17" s="167"/>
      <c r="AJ17" s="167"/>
      <c r="AK17" s="167"/>
      <c r="AL17" s="167"/>
      <c r="AM17" s="110"/>
      <c r="AN17" s="110"/>
    </row>
    <row r="18" spans="2:41">
      <c r="B18" s="295" t="s">
        <v>555</v>
      </c>
      <c r="C18" s="8" t="s">
        <v>566</v>
      </c>
      <c r="G18" s="55"/>
      <c r="H18" s="55"/>
      <c r="R18" s="391"/>
      <c r="S18" s="391"/>
      <c r="T18" s="391"/>
      <c r="U18" s="391"/>
      <c r="V18" s="391"/>
      <c r="W18" s="391"/>
      <c r="X18" s="390" t="s">
        <v>235</v>
      </c>
      <c r="Y18" s="390"/>
      <c r="Z18" s="391"/>
      <c r="AA18" s="391"/>
      <c r="AB18" s="391"/>
      <c r="AC18" s="391"/>
      <c r="AD18" s="391"/>
      <c r="AE18" s="391"/>
      <c r="AF18" s="391"/>
      <c r="AG18" s="391"/>
      <c r="AH18" s="391"/>
      <c r="AI18" s="167"/>
      <c r="AJ18" s="167"/>
      <c r="AK18" s="167"/>
      <c r="AL18" s="167"/>
      <c r="AM18" s="110"/>
      <c r="AN18" s="110"/>
    </row>
    <row r="19" spans="2:41">
      <c r="B19" s="3" t="s">
        <v>582</v>
      </c>
      <c r="G19" s="55"/>
      <c r="H19" s="55"/>
      <c r="R19" s="391"/>
      <c r="S19" s="391"/>
      <c r="T19" s="391"/>
      <c r="U19" s="391"/>
      <c r="V19" s="391"/>
      <c r="W19" s="391"/>
      <c r="X19" s="391"/>
      <c r="Y19" s="346" t="s">
        <v>262</v>
      </c>
      <c r="Z19" s="391"/>
      <c r="AA19" s="391"/>
      <c r="AB19" s="391"/>
      <c r="AC19" s="391"/>
      <c r="AD19" s="391"/>
      <c r="AE19" s="391"/>
      <c r="AF19" s="391"/>
      <c r="AG19" s="391"/>
      <c r="AH19" s="391"/>
      <c r="AI19" s="167"/>
      <c r="AJ19" s="167"/>
      <c r="AK19" s="167"/>
      <c r="AL19" s="167"/>
      <c r="AM19" s="110"/>
      <c r="AN19" s="110"/>
    </row>
    <row r="20" spans="2:41">
      <c r="B20" s="295" t="s">
        <v>556</v>
      </c>
      <c r="G20" s="55"/>
      <c r="H20" s="55"/>
      <c r="R20" s="391"/>
      <c r="S20" s="391"/>
      <c r="T20" s="391"/>
      <c r="U20" s="391"/>
      <c r="V20" s="391"/>
      <c r="W20" s="391"/>
      <c r="X20" s="391"/>
      <c r="Y20" s="391"/>
      <c r="Z20" s="390" t="s">
        <v>236</v>
      </c>
      <c r="AA20" s="346"/>
      <c r="AB20" s="391"/>
      <c r="AC20" s="391"/>
      <c r="AD20" s="391"/>
      <c r="AE20" s="391"/>
      <c r="AF20" s="391"/>
      <c r="AG20" s="391"/>
      <c r="AH20" s="391"/>
      <c r="AI20" s="167"/>
      <c r="AJ20" s="167"/>
      <c r="AK20" s="167"/>
      <c r="AL20" s="167"/>
      <c r="AM20" s="110"/>
      <c r="AN20" s="110"/>
      <c r="AO20" s="165"/>
    </row>
    <row r="21" spans="2:41">
      <c r="B21" s="3"/>
      <c r="R21" s="391"/>
      <c r="S21" s="391"/>
      <c r="T21" s="391"/>
      <c r="U21" s="391"/>
      <c r="V21" s="391"/>
      <c r="W21" s="391"/>
      <c r="X21" s="391"/>
      <c r="Y21" s="391"/>
      <c r="Z21" s="346"/>
      <c r="AA21" s="346" t="s">
        <v>263</v>
      </c>
      <c r="AB21" s="391"/>
      <c r="AC21" s="391"/>
      <c r="AD21" s="391"/>
      <c r="AE21" s="391"/>
      <c r="AF21" s="391"/>
      <c r="AG21" s="391"/>
      <c r="AH21" s="391"/>
      <c r="AI21" s="167"/>
      <c r="AJ21" s="167"/>
      <c r="AK21" s="167"/>
      <c r="AL21" s="167"/>
      <c r="AM21" s="110"/>
      <c r="AN21" s="110"/>
      <c r="AO21" s="165"/>
    </row>
    <row r="22" spans="2:41">
      <c r="B22" s="3"/>
      <c r="R22" s="391"/>
      <c r="S22" s="391"/>
      <c r="T22" s="391"/>
      <c r="U22" s="391"/>
      <c r="V22" s="391"/>
      <c r="W22" s="391"/>
      <c r="X22" s="391"/>
      <c r="Y22" s="391"/>
      <c r="Z22" s="391"/>
      <c r="AA22" s="391"/>
      <c r="AB22" s="390" t="s">
        <v>237</v>
      </c>
      <c r="AC22" s="391"/>
      <c r="AD22" s="391"/>
      <c r="AE22" s="391"/>
      <c r="AF22" s="391"/>
      <c r="AG22" s="391"/>
      <c r="AH22" s="391"/>
      <c r="AI22" s="167"/>
      <c r="AJ22" s="167"/>
      <c r="AK22" s="167"/>
      <c r="AL22" s="167"/>
      <c r="AM22" s="110"/>
      <c r="AN22" s="346"/>
    </row>
    <row r="23" spans="2:41">
      <c r="B23" s="3" t="s">
        <v>583</v>
      </c>
      <c r="C23" s="8" t="s">
        <v>580</v>
      </c>
      <c r="D23" s="3">
        <f>H8/F8</f>
        <v>4400</v>
      </c>
      <c r="Q23" s="75" t="s">
        <v>580</v>
      </c>
      <c r="R23" s="391" t="s">
        <v>579</v>
      </c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346" t="s">
        <v>238</v>
      </c>
      <c r="AD23" s="391"/>
      <c r="AE23" s="391"/>
      <c r="AF23" s="391"/>
      <c r="AG23" s="391"/>
      <c r="AH23" s="391"/>
      <c r="AI23" s="167"/>
      <c r="AJ23" s="167"/>
      <c r="AK23" s="167"/>
      <c r="AL23" s="167"/>
      <c r="AM23" s="110"/>
      <c r="AN23" s="110"/>
    </row>
    <row r="24" spans="2:41">
      <c r="B24" s="295" t="s">
        <v>556</v>
      </c>
      <c r="C24" s="8" t="s">
        <v>565</v>
      </c>
      <c r="R24" s="391"/>
      <c r="S24" s="391"/>
      <c r="T24" s="391"/>
      <c r="U24" s="391"/>
      <c r="V24" s="391"/>
      <c r="W24" s="391"/>
      <c r="X24" s="391"/>
      <c r="Y24" s="391"/>
      <c r="Z24" s="391"/>
      <c r="AA24" s="391"/>
      <c r="AB24" s="391"/>
      <c r="AC24" s="391"/>
      <c r="AD24" s="390" t="s">
        <v>278</v>
      </c>
      <c r="AE24" s="393"/>
      <c r="AF24" s="393"/>
      <c r="AG24" s="393"/>
      <c r="AH24" s="393"/>
      <c r="AI24" s="169"/>
      <c r="AJ24" s="169"/>
      <c r="AK24" s="169"/>
      <c r="AL24" s="169"/>
      <c r="AM24" s="346"/>
    </row>
    <row r="25" spans="2:41">
      <c r="B25" s="3"/>
      <c r="C25" s="8" t="s">
        <v>566</v>
      </c>
      <c r="R25" s="110"/>
      <c r="S25" s="110"/>
      <c r="T25" s="110"/>
      <c r="U25" s="110"/>
      <c r="V25" s="391"/>
      <c r="W25" s="391"/>
      <c r="X25" s="391"/>
      <c r="Y25" s="391"/>
      <c r="Z25" s="391"/>
      <c r="AA25" s="391"/>
      <c r="AB25" s="391"/>
      <c r="AC25" s="391"/>
      <c r="AD25" s="391"/>
      <c r="AE25" s="390" t="s">
        <v>279</v>
      </c>
      <c r="AF25" s="346"/>
      <c r="AG25" s="346"/>
      <c r="AH25" s="346"/>
      <c r="AI25" s="168"/>
      <c r="AJ25" s="168"/>
      <c r="AK25" s="168"/>
      <c r="AL25" s="168"/>
      <c r="AM25" s="110"/>
    </row>
    <row r="26" spans="2:41">
      <c r="B26" s="3"/>
      <c r="R26" s="8"/>
      <c r="S26" s="8"/>
      <c r="T26" s="8"/>
      <c r="U26" s="8"/>
      <c r="AF26" s="346" t="s">
        <v>280</v>
      </c>
      <c r="AG26" s="393"/>
      <c r="AH26" s="393"/>
      <c r="AI26" s="169"/>
      <c r="AJ26" s="169"/>
      <c r="AK26" s="169"/>
    </row>
    <row r="27" spans="2:41">
      <c r="B27" s="3"/>
      <c r="D27" s="8"/>
      <c r="E27" s="8"/>
      <c r="AF27" s="391"/>
      <c r="AG27" s="394" t="s">
        <v>281</v>
      </c>
      <c r="AH27" s="394"/>
      <c r="AI27" s="266"/>
      <c r="AJ27" s="266"/>
      <c r="AK27" s="266"/>
      <c r="AL27" s="266"/>
    </row>
    <row r="28" spans="2:41">
      <c r="B28" s="3"/>
      <c r="D28" s="8"/>
      <c r="E28" s="8"/>
      <c r="AG28" s="391"/>
      <c r="AH28" s="390" t="s">
        <v>494</v>
      </c>
      <c r="AI28" s="167"/>
      <c r="AJ28" s="167"/>
      <c r="AK28" s="167"/>
      <c r="AL28" s="168"/>
    </row>
    <row r="29" spans="2:41">
      <c r="B29" s="295"/>
      <c r="D29" s="8"/>
      <c r="E29" s="8"/>
      <c r="AI29" s="168" t="s">
        <v>491</v>
      </c>
      <c r="AJ29" s="168"/>
      <c r="AK29" s="168"/>
    </row>
    <row r="30" spans="2:41">
      <c r="B30" s="3"/>
      <c r="D30" s="8"/>
      <c r="E30" s="8"/>
      <c r="AJ30" s="166" t="s">
        <v>492</v>
      </c>
      <c r="AK30" s="167"/>
    </row>
    <row r="31" spans="2:41">
      <c r="B31" s="3"/>
      <c r="D31" s="8"/>
      <c r="E31" s="8"/>
      <c r="AK31" s="168" t="s">
        <v>493</v>
      </c>
    </row>
    <row r="32" spans="2:41">
      <c r="B32" s="3"/>
      <c r="D32" s="8"/>
      <c r="E32" s="8"/>
    </row>
    <row r="33" spans="2:7">
      <c r="B33" s="295"/>
      <c r="D33" s="55"/>
      <c r="E33" s="55"/>
      <c r="F33" s="55"/>
      <c r="G33" s="55"/>
    </row>
    <row r="34" spans="2:7">
      <c r="B34" s="3"/>
      <c r="D34" s="55"/>
      <c r="E34" s="55"/>
      <c r="F34" s="55"/>
      <c r="G34" s="55"/>
    </row>
    <row r="35" spans="2:7">
      <c r="B35" s="3"/>
      <c r="D35" s="55"/>
      <c r="E35" s="55"/>
      <c r="F35" s="55"/>
      <c r="G35" s="55"/>
    </row>
    <row r="36" spans="2:7">
      <c r="B36" s="3"/>
      <c r="C36" s="55"/>
      <c r="D36" s="55"/>
      <c r="E36" s="55"/>
      <c r="F36" s="55"/>
      <c r="G36" s="55"/>
    </row>
    <row r="37" spans="2:7">
      <c r="B37" s="3"/>
      <c r="D37" s="8"/>
      <c r="E37" s="8"/>
    </row>
  </sheetData>
  <mergeCells count="10">
    <mergeCell ref="R1:AO1"/>
    <mergeCell ref="A10:E10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4"/>
  <sheetViews>
    <sheetView workbookViewId="0">
      <pane ySplit="2" topLeftCell="A3" activePane="bottomLeft" state="frozen"/>
      <selection pane="bottomLeft" activeCell="B16" sqref="B16:C25"/>
    </sheetView>
  </sheetViews>
  <sheetFormatPr defaultRowHeight="11.25"/>
  <cols>
    <col min="1" max="1" width="7.5703125" style="8" bestFit="1" customWidth="1"/>
    <col min="2" max="2" width="61.85546875" style="87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8.2851562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619" t="s">
        <v>31</v>
      </c>
      <c r="B1" s="620"/>
      <c r="C1" s="620"/>
      <c r="D1" s="621"/>
      <c r="E1" s="632" t="s">
        <v>422</v>
      </c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17" t="s">
        <v>70</v>
      </c>
      <c r="S1" s="638" t="s">
        <v>164</v>
      </c>
      <c r="T1" s="619" t="s">
        <v>13</v>
      </c>
      <c r="U1" s="620"/>
      <c r="V1" s="620"/>
      <c r="W1" s="620"/>
      <c r="X1" s="620"/>
      <c r="Y1" s="620"/>
      <c r="Z1" s="620"/>
      <c r="AA1" s="620"/>
      <c r="AB1" s="620"/>
      <c r="AC1" s="621"/>
      <c r="AD1" s="631" t="s">
        <v>14</v>
      </c>
      <c r="AE1" s="631"/>
      <c r="AF1" s="631"/>
      <c r="AG1" s="631"/>
      <c r="AH1" s="631"/>
      <c r="AI1" s="631"/>
      <c r="AJ1" s="631"/>
      <c r="AK1" s="631"/>
      <c r="AL1" s="631"/>
      <c r="AM1" s="619" t="s">
        <v>15</v>
      </c>
      <c r="AN1" s="620"/>
      <c r="AO1" s="620"/>
      <c r="AP1" s="620"/>
      <c r="AQ1" s="620"/>
      <c r="AR1" s="620"/>
      <c r="AS1" s="620"/>
      <c r="AT1" s="620"/>
      <c r="AU1" s="620"/>
      <c r="AV1" s="621"/>
      <c r="AW1" s="622" t="s">
        <v>16</v>
      </c>
      <c r="AX1" s="622"/>
      <c r="AY1" s="622"/>
      <c r="AZ1" s="622"/>
      <c r="BA1" s="622"/>
      <c r="BB1" s="622"/>
      <c r="BC1" s="622"/>
      <c r="BD1" s="622"/>
      <c r="BE1" s="623" t="s">
        <v>17</v>
      </c>
      <c r="BF1" s="624"/>
      <c r="BG1" s="624"/>
      <c r="BH1" s="624"/>
      <c r="BI1" s="625"/>
    </row>
    <row r="2" spans="1:61" s="4" customFormat="1" ht="45.75" customHeight="1" thickBot="1">
      <c r="A2" s="76" t="s">
        <v>19</v>
      </c>
      <c r="B2" s="86" t="s">
        <v>0</v>
      </c>
      <c r="C2" s="63" t="s">
        <v>11</v>
      </c>
      <c r="D2" s="64" t="s">
        <v>12</v>
      </c>
      <c r="E2" s="52" t="s">
        <v>71</v>
      </c>
      <c r="F2" s="38" t="s">
        <v>72</v>
      </c>
      <c r="G2" s="38" t="s">
        <v>257</v>
      </c>
      <c r="H2" s="38" t="s">
        <v>73</v>
      </c>
      <c r="I2" s="636" t="s">
        <v>29</v>
      </c>
      <c r="J2" s="637"/>
      <c r="K2" s="38" t="s">
        <v>155</v>
      </c>
      <c r="L2" s="38" t="s">
        <v>156</v>
      </c>
      <c r="M2" s="38" t="s">
        <v>92</v>
      </c>
      <c r="N2" s="38"/>
      <c r="O2" s="38" t="s">
        <v>163</v>
      </c>
      <c r="P2" s="91" t="s">
        <v>98</v>
      </c>
      <c r="Q2" s="111" t="s">
        <v>97</v>
      </c>
      <c r="R2" s="618"/>
      <c r="S2" s="639"/>
      <c r="T2" s="52" t="s">
        <v>32</v>
      </c>
      <c r="U2" s="52" t="s">
        <v>19</v>
      </c>
      <c r="V2" s="38" t="s">
        <v>20</v>
      </c>
      <c r="W2" s="10" t="s">
        <v>21</v>
      </c>
      <c r="X2" s="10" t="s">
        <v>22</v>
      </c>
      <c r="Y2" s="38" t="s">
        <v>23</v>
      </c>
      <c r="Z2" s="38" t="s">
        <v>24</v>
      </c>
      <c r="AA2" s="38" t="s">
        <v>25</v>
      </c>
      <c r="AB2" s="626" t="s">
        <v>29</v>
      </c>
      <c r="AC2" s="627"/>
      <c r="AD2" s="52" t="s">
        <v>28</v>
      </c>
      <c r="AE2" s="52" t="s">
        <v>19</v>
      </c>
      <c r="AF2" s="38" t="s">
        <v>20</v>
      </c>
      <c r="AG2" s="10" t="s">
        <v>27</v>
      </c>
      <c r="AH2" s="10" t="s">
        <v>19</v>
      </c>
      <c r="AI2" s="68" t="s">
        <v>74</v>
      </c>
      <c r="AJ2" s="68" t="s">
        <v>75</v>
      </c>
      <c r="AK2" s="634" t="s">
        <v>29</v>
      </c>
      <c r="AL2" s="635"/>
      <c r="AM2" s="52" t="s">
        <v>18</v>
      </c>
      <c r="AN2" s="52" t="s">
        <v>19</v>
      </c>
      <c r="AO2" s="38" t="s">
        <v>20</v>
      </c>
      <c r="AP2" s="10" t="s">
        <v>21</v>
      </c>
      <c r="AQ2" s="10" t="s">
        <v>22</v>
      </c>
      <c r="AR2" s="38" t="s">
        <v>23</v>
      </c>
      <c r="AS2" s="38" t="s">
        <v>24</v>
      </c>
      <c r="AT2" s="38" t="s">
        <v>25</v>
      </c>
      <c r="AU2" s="626" t="s">
        <v>29</v>
      </c>
      <c r="AV2" s="627"/>
      <c r="AW2" s="52" t="s">
        <v>18</v>
      </c>
      <c r="AX2" s="38" t="s">
        <v>19</v>
      </c>
      <c r="AY2" s="38" t="s">
        <v>20</v>
      </c>
      <c r="AZ2" s="38" t="s">
        <v>26</v>
      </c>
      <c r="BA2" s="10" t="s">
        <v>27</v>
      </c>
      <c r="BB2" s="10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626" t="s">
        <v>29</v>
      </c>
      <c r="BI2" s="627"/>
    </row>
    <row r="3" spans="1:61" s="5" customFormat="1">
      <c r="A3" s="395">
        <f>'1-συμβολαια'!A3</f>
        <v>1262</v>
      </c>
      <c r="B3" s="371" t="str">
        <f>'1-συμβολαια'!C3</f>
        <v>γονική ΨΙΛΗΣ ΚΥΡΙΟΤΗΤΑΣ του 1'</v>
      </c>
      <c r="C3" s="267" t="str">
        <f>'4-πολλυπρ'!D3</f>
        <v>219-119</v>
      </c>
      <c r="D3" s="267" t="str">
        <f>'4-πολλυπρ'!I3</f>
        <v>219-119 υιός</v>
      </c>
      <c r="E3" s="267">
        <v>2</v>
      </c>
      <c r="F3" s="372">
        <f t="shared" ref="F3:F9" si="0">E3*1100</f>
        <v>2200</v>
      </c>
      <c r="G3" s="297">
        <v>1100</v>
      </c>
      <c r="H3" s="297">
        <f t="shared" ref="H3:H9" si="1">F3+G3</f>
        <v>3300</v>
      </c>
      <c r="I3" s="373" t="s">
        <v>161</v>
      </c>
      <c r="J3" s="373" t="s">
        <v>162</v>
      </c>
      <c r="K3" s="297">
        <v>2000</v>
      </c>
      <c r="L3" s="297">
        <v>2000</v>
      </c>
      <c r="M3" s="297">
        <v>800</v>
      </c>
      <c r="N3" s="297"/>
      <c r="O3" s="297">
        <f t="shared" ref="O3:O9" si="2">K3+L3</f>
        <v>4000</v>
      </c>
      <c r="P3" s="267"/>
      <c r="Q3" s="267"/>
      <c r="R3" s="267" t="s">
        <v>542</v>
      </c>
      <c r="S3" s="267"/>
      <c r="T3" s="352">
        <v>43794</v>
      </c>
      <c r="U3" s="71"/>
      <c r="V3" s="374" t="s">
        <v>423</v>
      </c>
      <c r="W3" s="71"/>
      <c r="X3" s="374" t="s">
        <v>9</v>
      </c>
      <c r="Y3" s="318"/>
      <c r="Z3" s="71"/>
      <c r="AA3" s="71"/>
      <c r="AB3" s="71"/>
      <c r="AC3" s="71"/>
      <c r="AD3" s="352">
        <v>43794</v>
      </c>
      <c r="AE3" s="71"/>
      <c r="AF3" s="71"/>
      <c r="AG3" s="71">
        <v>616</v>
      </c>
      <c r="AH3" s="71">
        <v>42</v>
      </c>
      <c r="AI3" s="273"/>
      <c r="AJ3" s="273"/>
      <c r="AK3" s="273"/>
      <c r="AL3" s="71"/>
      <c r="AM3" s="71"/>
      <c r="AN3" s="71"/>
      <c r="AO3" s="374" t="s">
        <v>423</v>
      </c>
      <c r="AP3" s="71"/>
      <c r="AQ3" s="374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17"/>
      <c r="BH3" s="71"/>
      <c r="BI3" s="71"/>
    </row>
    <row r="4" spans="1:61" s="5" customFormat="1">
      <c r="A4" s="395">
        <f>'1-συμβολαια'!A4</f>
        <v>0</v>
      </c>
      <c r="B4" s="371" t="str">
        <f>'1-συμβολαια'!C4</f>
        <v>σύσταση καθέτου</v>
      </c>
      <c r="C4" s="267" t="str">
        <f>'4-πολλυπρ'!D4</f>
        <v>219-119</v>
      </c>
      <c r="D4" s="267">
        <f>'4-πολλυπρ'!I4</f>
        <v>0</v>
      </c>
      <c r="E4" s="267">
        <v>2</v>
      </c>
      <c r="F4" s="372">
        <f t="shared" si="0"/>
        <v>2200</v>
      </c>
      <c r="G4" s="297">
        <v>1100</v>
      </c>
      <c r="H4" s="297">
        <f t="shared" si="1"/>
        <v>3300</v>
      </c>
      <c r="I4" s="373" t="s">
        <v>161</v>
      </c>
      <c r="J4" s="373" t="s">
        <v>162</v>
      </c>
      <c r="K4" s="297"/>
      <c r="L4" s="297"/>
      <c r="M4" s="297">
        <v>800</v>
      </c>
      <c r="N4" s="297"/>
      <c r="O4" s="297">
        <f t="shared" si="2"/>
        <v>0</v>
      </c>
      <c r="P4" s="267"/>
      <c r="Q4" s="267"/>
      <c r="R4" s="267" t="s">
        <v>542</v>
      </c>
      <c r="S4" s="267"/>
      <c r="T4" s="352">
        <v>43794</v>
      </c>
      <c r="U4" s="71"/>
      <c r="V4" s="374" t="s">
        <v>423</v>
      </c>
      <c r="W4" s="71"/>
      <c r="X4" s="374" t="s">
        <v>9</v>
      </c>
      <c r="Y4" s="318"/>
      <c r="Z4" s="71"/>
      <c r="AA4" s="71"/>
      <c r="AB4" s="71"/>
      <c r="AC4" s="71"/>
      <c r="AD4" s="352">
        <v>43794</v>
      </c>
      <c r="AE4" s="71"/>
      <c r="AF4" s="71"/>
      <c r="AG4" s="71">
        <v>616</v>
      </c>
      <c r="AH4" s="71">
        <v>43</v>
      </c>
      <c r="AI4" s="273"/>
      <c r="AJ4" s="273"/>
      <c r="AK4" s="273"/>
      <c r="AL4" s="71"/>
      <c r="AM4" s="71"/>
      <c r="AN4" s="71"/>
      <c r="AO4" s="374" t="s">
        <v>423</v>
      </c>
      <c r="AP4" s="71"/>
      <c r="AQ4" s="374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17"/>
      <c r="BH4" s="71"/>
      <c r="BI4" s="71"/>
    </row>
    <row r="5" spans="1:61" s="5" customFormat="1">
      <c r="A5" s="395">
        <f>'1-συμβολαια'!A5</f>
        <v>0</v>
      </c>
      <c r="B5" s="371" t="str">
        <f>'1-συμβολαια'!C5</f>
        <v>χρησικτησία αγροτεμαχίου [νυν οικόπεδο] = 1970 ΑΝΑΔΑΣΜΟΣ</v>
      </c>
      <c r="C5" s="267">
        <f>'4-πολλυπρ'!D5</f>
        <v>0</v>
      </c>
      <c r="D5" s="267" t="str">
        <f>'4-πολλυπρ'!I5</f>
        <v>219-119</v>
      </c>
      <c r="E5" s="267"/>
      <c r="F5" s="372">
        <f t="shared" si="0"/>
        <v>0</v>
      </c>
      <c r="G5" s="297"/>
      <c r="H5" s="297">
        <f t="shared" si="1"/>
        <v>0</v>
      </c>
      <c r="I5" s="373" t="s">
        <v>161</v>
      </c>
      <c r="J5" s="373" t="s">
        <v>162</v>
      </c>
      <c r="K5" s="297"/>
      <c r="L5" s="297"/>
      <c r="M5" s="297"/>
      <c r="N5" s="297"/>
      <c r="O5" s="297">
        <f t="shared" si="2"/>
        <v>0</v>
      </c>
      <c r="P5" s="267"/>
      <c r="Q5" s="267"/>
      <c r="R5" s="267"/>
      <c r="S5" s="267"/>
      <c r="T5" s="317"/>
      <c r="U5" s="71"/>
      <c r="V5" s="374" t="s">
        <v>423</v>
      </c>
      <c r="W5" s="71"/>
      <c r="X5" s="374" t="s">
        <v>9</v>
      </c>
      <c r="Y5" s="318"/>
      <c r="Z5" s="71"/>
      <c r="AA5" s="71"/>
      <c r="AB5" s="71"/>
      <c r="AC5" s="71"/>
      <c r="AD5" s="317"/>
      <c r="AE5" s="71"/>
      <c r="AF5" s="71"/>
      <c r="AG5" s="71"/>
      <c r="AH5" s="71"/>
      <c r="AI5" s="273"/>
      <c r="AJ5" s="273"/>
      <c r="AK5" s="273"/>
      <c r="AL5" s="71"/>
      <c r="AM5" s="71"/>
      <c r="AN5" s="71"/>
      <c r="AO5" s="374" t="s">
        <v>423</v>
      </c>
      <c r="AP5" s="71"/>
      <c r="AQ5" s="374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17"/>
      <c r="BH5" s="71"/>
      <c r="BI5" s="71"/>
    </row>
    <row r="6" spans="1:61" s="5" customFormat="1" ht="22.5">
      <c r="A6" s="395">
        <f>'1-συμβολαια'!A6</f>
        <v>0</v>
      </c>
      <c r="B6" s="371" t="str">
        <f>'1-συμβολαια'!C6</f>
        <v xml:space="preserve">διανομή [1ος = οικόπεδο 169,44μ2 &amp; οικία 92μ2] , [2η = οικόπεδο  67,35μ2 &amp; οικία 58μ2] </v>
      </c>
      <c r="C6" s="267">
        <f>'4-πολλυπρ'!D6</f>
        <v>0</v>
      </c>
      <c r="D6" s="267" t="str">
        <f>'4-πολλυπρ'!I6</f>
        <v>219-119</v>
      </c>
      <c r="E6" s="267">
        <v>2</v>
      </c>
      <c r="F6" s="372">
        <f t="shared" ref="F6" si="3">E6*1100</f>
        <v>2200</v>
      </c>
      <c r="G6" s="297">
        <v>1100</v>
      </c>
      <c r="H6" s="297">
        <f t="shared" ref="H6" si="4">F6+G6</f>
        <v>3300</v>
      </c>
      <c r="I6" s="373" t="s">
        <v>161</v>
      </c>
      <c r="J6" s="373" t="s">
        <v>162</v>
      </c>
      <c r="K6" s="297"/>
      <c r="L6" s="297"/>
      <c r="M6" s="297">
        <v>800</v>
      </c>
      <c r="N6" s="297"/>
      <c r="O6" s="297">
        <f t="shared" ref="O6:O7" si="5">K6+L6</f>
        <v>0</v>
      </c>
      <c r="P6" s="267"/>
      <c r="Q6" s="267"/>
      <c r="R6" s="267"/>
      <c r="S6" s="267"/>
      <c r="T6" s="317"/>
      <c r="U6" s="71"/>
      <c r="V6" s="374" t="s">
        <v>423</v>
      </c>
      <c r="W6" s="71"/>
      <c r="X6" s="374" t="s">
        <v>9</v>
      </c>
      <c r="Y6" s="318"/>
      <c r="Z6" s="71"/>
      <c r="AA6" s="71"/>
      <c r="AB6" s="71"/>
      <c r="AC6" s="71"/>
      <c r="AD6" s="317"/>
      <c r="AE6" s="71"/>
      <c r="AF6" s="71"/>
      <c r="AG6" s="71"/>
      <c r="AH6" s="71"/>
      <c r="AI6" s="273"/>
      <c r="AJ6" s="273"/>
      <c r="AK6" s="273"/>
      <c r="AL6" s="71"/>
      <c r="AM6" s="71"/>
      <c r="AN6" s="71"/>
      <c r="AO6" s="374" t="s">
        <v>423</v>
      </c>
      <c r="AP6" s="71"/>
      <c r="AQ6" s="374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317"/>
      <c r="BH6" s="71"/>
      <c r="BI6" s="71"/>
    </row>
    <row r="7" spans="1:61" s="5" customFormat="1" ht="12" thickBot="1">
      <c r="A7" s="474">
        <f>'1-συμβολαια'!A7</f>
        <v>0</v>
      </c>
      <c r="B7" s="475" t="str">
        <f>'1-συμβολαια'!C7</f>
        <v>εξισορρόπηση διαφοράς διανεμομένων μεριδίων</v>
      </c>
      <c r="C7" s="437">
        <f>'4-πολλυπρ'!D7</f>
        <v>0</v>
      </c>
      <c r="D7" s="437" t="str">
        <f>'4-πολλυπρ'!I7</f>
        <v>219-119</v>
      </c>
      <c r="E7" s="437"/>
      <c r="F7" s="476">
        <f t="shared" ref="F7" si="6">E7*1100</f>
        <v>0</v>
      </c>
      <c r="G7" s="437"/>
      <c r="H7" s="437">
        <f t="shared" ref="H7" si="7">F7+G7</f>
        <v>0</v>
      </c>
      <c r="I7" s="477" t="s">
        <v>161</v>
      </c>
      <c r="J7" s="477" t="s">
        <v>162</v>
      </c>
      <c r="K7" s="437"/>
      <c r="L7" s="437"/>
      <c r="M7" s="437"/>
      <c r="N7" s="437"/>
      <c r="O7" s="437">
        <f t="shared" si="5"/>
        <v>0</v>
      </c>
      <c r="P7" s="437"/>
      <c r="Q7" s="437"/>
      <c r="R7" s="437"/>
      <c r="S7" s="437"/>
      <c r="T7" s="317"/>
      <c r="U7" s="71"/>
      <c r="V7" s="374" t="s">
        <v>423</v>
      </c>
      <c r="W7" s="71"/>
      <c r="X7" s="374" t="s">
        <v>9</v>
      </c>
      <c r="Y7" s="318"/>
      <c r="Z7" s="71"/>
      <c r="AA7" s="71"/>
      <c r="AB7" s="71"/>
      <c r="AC7" s="71"/>
      <c r="AD7" s="317"/>
      <c r="AE7" s="71"/>
      <c r="AF7" s="71"/>
      <c r="AG7" s="71"/>
      <c r="AH7" s="71"/>
      <c r="AI7" s="273"/>
      <c r="AJ7" s="273"/>
      <c r="AK7" s="273"/>
      <c r="AL7" s="71"/>
      <c r="AM7" s="71"/>
      <c r="AN7" s="71"/>
      <c r="AO7" s="374" t="s">
        <v>423</v>
      </c>
      <c r="AP7" s="71"/>
      <c r="AQ7" s="374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317"/>
      <c r="BH7" s="71"/>
      <c r="BI7" s="71"/>
    </row>
    <row r="8" spans="1:61" s="5" customFormat="1">
      <c r="A8" s="473">
        <f>'1-συμβολαια'!A8</f>
        <v>1263</v>
      </c>
      <c r="B8" s="371" t="str">
        <f>'1-συμβολαια'!C8</f>
        <v>γονική ΨΙΛΗΣ ΚΥΡΙΟΤΗΤΑΣ  του 2'</v>
      </c>
      <c r="C8" s="297" t="str">
        <f>'4-πολλυπρ'!D8</f>
        <v>219-119</v>
      </c>
      <c r="D8" s="297" t="str">
        <f>'4-πολλυπρ'!I8</f>
        <v>219-119 θυγατέρα</v>
      </c>
      <c r="E8" s="297">
        <v>2</v>
      </c>
      <c r="F8" s="372">
        <f t="shared" si="0"/>
        <v>2200</v>
      </c>
      <c r="G8" s="297">
        <v>1100</v>
      </c>
      <c r="H8" s="297">
        <f t="shared" si="1"/>
        <v>3300</v>
      </c>
      <c r="I8" s="373" t="s">
        <v>161</v>
      </c>
      <c r="J8" s="373" t="s">
        <v>162</v>
      </c>
      <c r="K8" s="297"/>
      <c r="L8" s="297"/>
      <c r="M8" s="297">
        <v>800</v>
      </c>
      <c r="N8" s="297"/>
      <c r="O8" s="297">
        <f t="shared" si="2"/>
        <v>0</v>
      </c>
      <c r="P8" s="297"/>
      <c r="Q8" s="297"/>
      <c r="R8" s="297" t="s">
        <v>542</v>
      </c>
      <c r="S8" s="297"/>
      <c r="T8" s="352">
        <v>43803</v>
      </c>
      <c r="U8" s="71"/>
      <c r="V8" s="374" t="s">
        <v>423</v>
      </c>
      <c r="W8" s="71"/>
      <c r="X8" s="374" t="s">
        <v>9</v>
      </c>
      <c r="Y8" s="318"/>
      <c r="Z8" s="71"/>
      <c r="AA8" s="71"/>
      <c r="AB8" s="71"/>
      <c r="AC8" s="71"/>
      <c r="AD8" s="352">
        <v>43803</v>
      </c>
      <c r="AE8" s="71"/>
      <c r="AF8" s="71"/>
      <c r="AG8" s="71">
        <v>617</v>
      </c>
      <c r="AH8" s="71">
        <v>13</v>
      </c>
      <c r="AI8" s="273"/>
      <c r="AJ8" s="273"/>
      <c r="AK8" s="273"/>
      <c r="AL8" s="71"/>
      <c r="AM8" s="71"/>
      <c r="AN8" s="71"/>
      <c r="AO8" s="374" t="s">
        <v>423</v>
      </c>
      <c r="AP8" s="71"/>
      <c r="AQ8" s="374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317"/>
      <c r="BH8" s="71"/>
      <c r="BI8" s="71"/>
    </row>
    <row r="9" spans="1:61" s="5" customFormat="1">
      <c r="A9" s="472">
        <f>'1-συμβολαια'!A9</f>
        <v>0</v>
      </c>
      <c r="B9" s="371" t="str">
        <f>'1-συμβολαια'!C9</f>
        <v>χρησικτησία αγροτεμαχίου [νυν οικόπεδο] = 1970 ΑΝΑΔΑΣΜΟΣ</v>
      </c>
      <c r="C9" s="267">
        <f>'4-πολλυπρ'!D9</f>
        <v>0</v>
      </c>
      <c r="D9" s="267" t="str">
        <f>'4-πολλυπρ'!I9</f>
        <v>219-119</v>
      </c>
      <c r="E9" s="267"/>
      <c r="F9" s="372">
        <f t="shared" si="0"/>
        <v>0</v>
      </c>
      <c r="G9" s="297"/>
      <c r="H9" s="297">
        <f t="shared" si="1"/>
        <v>0</v>
      </c>
      <c r="I9" s="373" t="s">
        <v>161</v>
      </c>
      <c r="J9" s="373" t="s">
        <v>162</v>
      </c>
      <c r="K9" s="297"/>
      <c r="L9" s="297"/>
      <c r="M9" s="297"/>
      <c r="N9" s="297"/>
      <c r="O9" s="297">
        <f t="shared" si="2"/>
        <v>0</v>
      </c>
      <c r="P9" s="267"/>
      <c r="Q9" s="267"/>
      <c r="R9" s="267"/>
      <c r="S9" s="267"/>
      <c r="T9" s="317"/>
      <c r="U9" s="71"/>
      <c r="V9" s="374" t="s">
        <v>423</v>
      </c>
      <c r="W9" s="71"/>
      <c r="X9" s="374" t="s">
        <v>9</v>
      </c>
      <c r="Y9" s="318"/>
      <c r="Z9" s="71"/>
      <c r="AA9" s="71"/>
      <c r="AB9" s="71"/>
      <c r="AC9" s="71"/>
      <c r="AD9" s="317"/>
      <c r="AE9" s="71"/>
      <c r="AF9" s="71"/>
      <c r="AG9" s="71"/>
      <c r="AH9" s="71"/>
      <c r="AI9" s="273"/>
      <c r="AJ9" s="273"/>
      <c r="AK9" s="273"/>
      <c r="AL9" s="71"/>
      <c r="AM9" s="71"/>
      <c r="AN9" s="71"/>
      <c r="AO9" s="374" t="s">
        <v>423</v>
      </c>
      <c r="AP9" s="71"/>
      <c r="AQ9" s="374" t="s">
        <v>9</v>
      </c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317"/>
      <c r="BH9" s="71"/>
      <c r="BI9" s="71"/>
    </row>
    <row r="10" spans="1:61">
      <c r="A10" s="628" t="s">
        <v>35</v>
      </c>
      <c r="B10" s="629"/>
      <c r="C10" s="629"/>
      <c r="D10" s="630"/>
      <c r="E10" s="69">
        <f>SUM(E3:E9)</f>
        <v>8</v>
      </c>
      <c r="F10" s="69">
        <f>SUM(F3:F9)</f>
        <v>8800</v>
      </c>
      <c r="G10" s="69">
        <f>SUM(G3:G9)</f>
        <v>4400</v>
      </c>
      <c r="H10" s="69">
        <f>SUM(H3:H9)</f>
        <v>13200</v>
      </c>
      <c r="I10" s="69"/>
      <c r="J10" s="69"/>
      <c r="K10" s="69">
        <f t="shared" ref="K10:R10" si="8">SUM(K3:K9)</f>
        <v>2000</v>
      </c>
      <c r="L10" s="69">
        <f t="shared" si="8"/>
        <v>2000</v>
      </c>
      <c r="M10" s="69">
        <f t="shared" si="8"/>
        <v>3200</v>
      </c>
      <c r="N10" s="69">
        <f t="shared" si="8"/>
        <v>0</v>
      </c>
      <c r="O10" s="69">
        <f t="shared" si="8"/>
        <v>4000</v>
      </c>
      <c r="P10" s="65">
        <f t="shared" si="8"/>
        <v>0</v>
      </c>
      <c r="Q10" s="65">
        <f t="shared" si="8"/>
        <v>0</v>
      </c>
      <c r="R10" s="65">
        <f t="shared" si="8"/>
        <v>0</v>
      </c>
      <c r="S10" s="65"/>
      <c r="T10" s="132"/>
      <c r="U10" s="65">
        <f>SUM(U3:U9)</f>
        <v>0</v>
      </c>
      <c r="V10" s="65"/>
      <c r="W10" s="65">
        <f>SUM(W3:W9)</f>
        <v>0</v>
      </c>
      <c r="X10" s="65"/>
      <c r="Y10" s="65">
        <f>SUM(Y3:Y9)</f>
        <v>0</v>
      </c>
      <c r="Z10" s="65">
        <f>SUM(Z3:Z9)</f>
        <v>0</v>
      </c>
      <c r="AA10" s="65">
        <f>SUM(AA3:AA9)</f>
        <v>0</v>
      </c>
      <c r="AB10" s="65">
        <f>SUM(AB3:AB9)</f>
        <v>0</v>
      </c>
      <c r="AC10" s="65">
        <f>SUM(AC3:AC9)</f>
        <v>0</v>
      </c>
      <c r="AD10" s="132"/>
      <c r="AE10" s="65">
        <f t="shared" ref="AE10:AJ10" si="9">SUM(AE3:AE9)</f>
        <v>0</v>
      </c>
      <c r="AF10" s="65">
        <f t="shared" si="9"/>
        <v>0</v>
      </c>
      <c r="AG10" s="65">
        <f t="shared" si="9"/>
        <v>1849</v>
      </c>
      <c r="AH10" s="65">
        <f t="shared" si="9"/>
        <v>98</v>
      </c>
      <c r="AI10" s="69">
        <f t="shared" si="9"/>
        <v>0</v>
      </c>
      <c r="AJ10" s="69">
        <f t="shared" si="9"/>
        <v>0</v>
      </c>
      <c r="AK10" s="69"/>
      <c r="AL10" s="65">
        <f>SUM(AL3:AL9)</f>
        <v>0</v>
      </c>
      <c r="AM10" s="65">
        <f>SUM(AM3:AM9)</f>
        <v>0</v>
      </c>
      <c r="AN10" s="65">
        <f>SUM(AN3:AN9)</f>
        <v>0</v>
      </c>
      <c r="AO10" s="65"/>
      <c r="AP10" s="65">
        <f t="shared" ref="AP10:BD10" si="10">SUM(AP3:AP9)</f>
        <v>0</v>
      </c>
      <c r="AQ10" s="65">
        <f t="shared" si="10"/>
        <v>0</v>
      </c>
      <c r="AR10" s="65">
        <f t="shared" si="10"/>
        <v>0</v>
      </c>
      <c r="AS10" s="65">
        <f t="shared" si="10"/>
        <v>0</v>
      </c>
      <c r="AT10" s="65">
        <f t="shared" si="10"/>
        <v>0</v>
      </c>
      <c r="AU10" s="65">
        <f t="shared" si="10"/>
        <v>0</v>
      </c>
      <c r="AV10" s="65">
        <f t="shared" si="10"/>
        <v>0</v>
      </c>
      <c r="AW10" s="65">
        <f t="shared" si="10"/>
        <v>0</v>
      </c>
      <c r="AX10" s="65">
        <f t="shared" si="10"/>
        <v>0</v>
      </c>
      <c r="AY10" s="65">
        <f t="shared" si="10"/>
        <v>0</v>
      </c>
      <c r="AZ10" s="65">
        <f t="shared" si="10"/>
        <v>0</v>
      </c>
      <c r="BA10" s="65">
        <f t="shared" si="10"/>
        <v>0</v>
      </c>
      <c r="BB10" s="65">
        <f t="shared" si="10"/>
        <v>0</v>
      </c>
      <c r="BC10" s="65">
        <f t="shared" si="10"/>
        <v>0</v>
      </c>
      <c r="BD10" s="65">
        <f t="shared" si="10"/>
        <v>0</v>
      </c>
      <c r="BE10" s="65"/>
      <c r="BF10" s="65"/>
      <c r="BG10" s="65"/>
      <c r="BH10" s="65"/>
      <c r="BI10" s="65"/>
    </row>
    <row r="12" spans="1:61">
      <c r="G12" s="135" t="s">
        <v>424</v>
      </c>
      <c r="H12" s="135"/>
      <c r="I12" s="135"/>
      <c r="J12" s="135"/>
      <c r="K12" s="135" t="s">
        <v>424</v>
      </c>
      <c r="L12" s="113"/>
      <c r="M12" s="113"/>
      <c r="N12" s="113"/>
      <c r="S12" s="179" t="s">
        <v>164</v>
      </c>
      <c r="Z12" s="2"/>
      <c r="AB12" s="113" t="s">
        <v>100</v>
      </c>
      <c r="AI12" s="220" t="s">
        <v>101</v>
      </c>
    </row>
    <row r="13" spans="1:61">
      <c r="F13" s="3"/>
      <c r="G13" s="3"/>
      <c r="H13" s="3"/>
      <c r="I13" s="156" t="s">
        <v>157</v>
      </c>
      <c r="J13" s="115"/>
      <c r="L13" s="135" t="s">
        <v>424</v>
      </c>
      <c r="M13" s="3"/>
      <c r="N13" s="3"/>
      <c r="O13" s="3"/>
      <c r="P13" s="156" t="s">
        <v>165</v>
      </c>
      <c r="S13" s="9"/>
    </row>
    <row r="14" spans="1:61">
      <c r="E14" s="114"/>
      <c r="F14" s="3"/>
      <c r="G14" s="3"/>
      <c r="H14" s="3"/>
      <c r="I14" s="115" t="s">
        <v>158</v>
      </c>
      <c r="J14" s="115"/>
      <c r="L14" s="3"/>
      <c r="M14" s="3"/>
      <c r="N14" s="3"/>
      <c r="O14" s="3"/>
      <c r="Q14" s="115" t="s">
        <v>166</v>
      </c>
      <c r="S14" s="9"/>
    </row>
    <row r="15" spans="1:61">
      <c r="I15" s="115"/>
      <c r="J15" s="156" t="s">
        <v>159</v>
      </c>
      <c r="M15" s="150" t="s">
        <v>440</v>
      </c>
      <c r="N15" s="150"/>
      <c r="S15" s="9"/>
    </row>
    <row r="16" spans="1:61">
      <c r="B16" s="3" t="s">
        <v>564</v>
      </c>
      <c r="C16" s="8" t="s">
        <v>579</v>
      </c>
      <c r="J16" s="115" t="s">
        <v>160</v>
      </c>
      <c r="S16" s="9"/>
    </row>
    <row r="17" spans="2:22">
      <c r="B17" s="3" t="s">
        <v>581</v>
      </c>
      <c r="C17" s="8" t="s">
        <v>565</v>
      </c>
      <c r="S17" s="9"/>
      <c r="U17" s="28"/>
      <c r="V17" s="28"/>
    </row>
    <row r="18" spans="2:22">
      <c r="B18" s="295" t="s">
        <v>555</v>
      </c>
      <c r="C18" s="8" t="s">
        <v>566</v>
      </c>
      <c r="S18" s="9"/>
      <c r="U18" s="28"/>
      <c r="V18" s="28"/>
    </row>
    <row r="19" spans="2:22">
      <c r="B19" s="3" t="s">
        <v>582</v>
      </c>
      <c r="C19" s="8"/>
      <c r="S19" s="9"/>
      <c r="U19" s="28"/>
      <c r="V19" s="28"/>
    </row>
    <row r="20" spans="2:22">
      <c r="B20" s="295" t="s">
        <v>556</v>
      </c>
      <c r="C20" s="8"/>
      <c r="U20" s="28"/>
      <c r="V20" s="28"/>
    </row>
    <row r="21" spans="2:22">
      <c r="B21" s="3"/>
      <c r="C21" s="8"/>
      <c r="U21" s="28"/>
      <c r="V21" s="28"/>
    </row>
    <row r="22" spans="2:22">
      <c r="B22" s="3"/>
      <c r="C22" s="8"/>
      <c r="P22" s="2"/>
      <c r="Q22" s="2"/>
      <c r="R22" s="2"/>
      <c r="S22" s="2"/>
      <c r="U22" s="28"/>
      <c r="V22" s="28"/>
    </row>
    <row r="23" spans="2:22">
      <c r="B23" s="3" t="s">
        <v>583</v>
      </c>
      <c r="C23" s="8" t="s">
        <v>580</v>
      </c>
      <c r="U23" s="28"/>
      <c r="V23" s="28"/>
    </row>
    <row r="24" spans="2:22">
      <c r="B24" s="295" t="s">
        <v>556</v>
      </c>
      <c r="C24" s="8" t="s">
        <v>565</v>
      </c>
      <c r="D24" s="8"/>
      <c r="E24" s="8"/>
      <c r="F24" s="8"/>
      <c r="G24" s="8"/>
      <c r="H24" s="8"/>
      <c r="I24" s="79"/>
      <c r="U24" s="28"/>
      <c r="V24" s="28"/>
    </row>
    <row r="25" spans="2:22">
      <c r="B25" s="3"/>
      <c r="C25" s="8" t="s">
        <v>566</v>
      </c>
      <c r="D25" s="8"/>
      <c r="E25" s="8"/>
      <c r="F25" s="8"/>
      <c r="G25" s="8"/>
      <c r="H25" s="8"/>
      <c r="I25" s="79"/>
      <c r="U25" s="28"/>
      <c r="V25" s="28"/>
    </row>
    <row r="26" spans="2:22">
      <c r="B26" s="3"/>
      <c r="C26" s="338"/>
      <c r="D26" s="55"/>
      <c r="E26" s="8"/>
      <c r="F26" s="8"/>
      <c r="G26" s="8"/>
      <c r="H26" s="8"/>
      <c r="I26" s="79"/>
      <c r="U26" s="28"/>
      <c r="V26" s="28"/>
    </row>
    <row r="27" spans="2:22">
      <c r="B27" s="3"/>
      <c r="C27" s="338"/>
      <c r="D27" s="8"/>
      <c r="E27" s="8"/>
      <c r="F27" s="8"/>
      <c r="G27" s="8"/>
      <c r="H27" s="8"/>
      <c r="I27" s="79"/>
      <c r="U27" s="28"/>
      <c r="V27" s="28"/>
    </row>
    <row r="28" spans="2:22">
      <c r="B28" s="3"/>
      <c r="C28" s="338"/>
      <c r="D28" s="8"/>
      <c r="E28" s="8"/>
      <c r="F28" s="8"/>
      <c r="G28" s="8"/>
      <c r="H28" s="8"/>
      <c r="I28" s="79"/>
      <c r="U28" s="28"/>
      <c r="V28" s="28"/>
    </row>
    <row r="29" spans="2:22">
      <c r="B29" s="3"/>
      <c r="C29" s="338"/>
      <c r="D29" s="8"/>
      <c r="E29" s="8"/>
      <c r="F29" s="8"/>
      <c r="G29" s="8"/>
      <c r="H29" s="8"/>
      <c r="I29" s="79"/>
    </row>
    <row r="30" spans="2:22">
      <c r="B30" s="295"/>
      <c r="C30" s="338"/>
      <c r="D30" s="55"/>
      <c r="E30" s="55"/>
      <c r="F30" s="55"/>
      <c r="G30" s="55"/>
      <c r="H30" s="8"/>
      <c r="I30" s="79"/>
    </row>
    <row r="31" spans="2:22">
      <c r="B31" s="3"/>
      <c r="C31" s="55"/>
      <c r="D31" s="55"/>
      <c r="E31" s="55"/>
      <c r="F31" s="55"/>
      <c r="G31" s="55"/>
      <c r="H31" s="8"/>
    </row>
    <row r="32" spans="2:22">
      <c r="B32" s="3"/>
      <c r="C32" s="55"/>
      <c r="D32" s="55"/>
      <c r="E32" s="55"/>
      <c r="F32" s="55"/>
      <c r="G32" s="55"/>
      <c r="H32" s="8"/>
    </row>
    <row r="33" spans="2:7">
      <c r="B33" s="3"/>
      <c r="C33" s="55"/>
      <c r="D33" s="55"/>
      <c r="E33" s="55"/>
      <c r="F33" s="55"/>
      <c r="G33" s="55"/>
    </row>
    <row r="34" spans="2:7">
      <c r="B34" s="3"/>
      <c r="C34" s="8"/>
      <c r="D34" s="8"/>
      <c r="E34" s="8"/>
      <c r="F34" s="8"/>
      <c r="G34" s="8"/>
    </row>
  </sheetData>
  <mergeCells count="15">
    <mergeCell ref="A10:D10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8" sqref="B18:C27"/>
    </sheetView>
  </sheetViews>
  <sheetFormatPr defaultRowHeight="11.25"/>
  <cols>
    <col min="1" max="1" width="10.5703125" style="8" bestFit="1" customWidth="1"/>
    <col min="2" max="2" width="69.5703125" style="87" customWidth="1"/>
    <col min="3" max="3" width="9.42578125" style="3" customWidth="1"/>
    <col min="4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79" customWidth="1"/>
    <col min="24" max="24" width="11.42578125" style="79" bestFit="1" customWidth="1"/>
    <col min="25" max="25" width="29.85546875" style="79" customWidth="1"/>
    <col min="26" max="16384" width="9.140625" style="3"/>
  </cols>
  <sheetData>
    <row r="1" spans="1:25" s="4" customFormat="1" ht="15.75" customHeight="1">
      <c r="A1" s="645" t="s">
        <v>31</v>
      </c>
      <c r="B1" s="646"/>
      <c r="C1" s="646"/>
      <c r="D1" s="647"/>
      <c r="E1" s="648" t="s">
        <v>169</v>
      </c>
      <c r="F1" s="649"/>
      <c r="G1" s="649"/>
      <c r="H1" s="649"/>
      <c r="I1" s="640" t="s">
        <v>163</v>
      </c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640"/>
      <c r="U1" s="640"/>
      <c r="V1" s="641" t="s">
        <v>29</v>
      </c>
      <c r="W1" s="642"/>
      <c r="X1" s="642"/>
      <c r="Y1" s="642"/>
    </row>
    <row r="2" spans="1:25" s="4" customFormat="1" ht="23.25" thickBot="1">
      <c r="A2" s="10" t="s">
        <v>19</v>
      </c>
      <c r="B2" s="147" t="s">
        <v>0</v>
      </c>
      <c r="C2" s="52" t="s">
        <v>11</v>
      </c>
      <c r="D2" s="148" t="s">
        <v>12</v>
      </c>
      <c r="E2" s="38" t="s">
        <v>425</v>
      </c>
      <c r="F2" s="650" t="s">
        <v>29</v>
      </c>
      <c r="G2" s="651"/>
      <c r="H2" s="652"/>
      <c r="I2" s="38" t="s">
        <v>89</v>
      </c>
      <c r="J2" s="52" t="s">
        <v>90</v>
      </c>
      <c r="K2" s="52" t="s">
        <v>92</v>
      </c>
      <c r="L2" s="52" t="s">
        <v>239</v>
      </c>
      <c r="M2" s="52" t="s">
        <v>240</v>
      </c>
      <c r="N2" s="52" t="s">
        <v>241</v>
      </c>
      <c r="O2" s="52" t="s">
        <v>550</v>
      </c>
      <c r="P2" s="52" t="s">
        <v>36</v>
      </c>
      <c r="Q2" s="52" t="s">
        <v>551</v>
      </c>
      <c r="R2" s="52"/>
      <c r="S2" s="52" t="s">
        <v>552</v>
      </c>
      <c r="T2" s="52" t="s">
        <v>553</v>
      </c>
      <c r="U2" s="52" t="s">
        <v>47</v>
      </c>
      <c r="V2" s="643"/>
      <c r="W2" s="644"/>
      <c r="X2" s="644"/>
      <c r="Y2" s="644"/>
    </row>
    <row r="3" spans="1:25" s="5" customFormat="1">
      <c r="A3" s="395">
        <f>'1-συμβολαια'!A3</f>
        <v>1262</v>
      </c>
      <c r="B3" s="371" t="str">
        <f>'1-συμβολαια'!C3</f>
        <v>γονική ΨΙΛΗΣ ΚΥΡΙΟΤΗΤΑΣ του 1'</v>
      </c>
      <c r="C3" s="267" t="str">
        <f>'4-πολλυπρ'!D3</f>
        <v>219-119</v>
      </c>
      <c r="D3" s="267" t="str">
        <f>'4-πολλυπρ'!I3</f>
        <v>219-119 υιός</v>
      </c>
      <c r="E3" s="297">
        <v>2200</v>
      </c>
      <c r="F3" s="373" t="s">
        <v>170</v>
      </c>
      <c r="G3" s="373" t="s">
        <v>171</v>
      </c>
      <c r="H3" s="372"/>
      <c r="I3" s="297">
        <v>2000</v>
      </c>
      <c r="J3" s="297">
        <v>2000</v>
      </c>
      <c r="K3" s="297">
        <v>605</v>
      </c>
      <c r="L3" s="297"/>
      <c r="M3" s="297"/>
      <c r="N3" s="297"/>
      <c r="O3" s="297">
        <v>5500</v>
      </c>
      <c r="P3" s="297">
        <v>5500</v>
      </c>
      <c r="Q3" s="297"/>
      <c r="R3" s="297"/>
      <c r="S3" s="297">
        <f>3*500</f>
        <v>1500</v>
      </c>
      <c r="T3" s="297">
        <f>24*1100</f>
        <v>26400</v>
      </c>
      <c r="U3" s="297">
        <f>SUM(I3:T3)</f>
        <v>43505</v>
      </c>
      <c r="V3" s="298"/>
      <c r="W3" s="298"/>
      <c r="X3" s="375"/>
      <c r="Y3" s="271"/>
    </row>
    <row r="4" spans="1:25" s="5" customFormat="1">
      <c r="A4" s="395">
        <f>'1-συμβολαια'!A4</f>
        <v>0</v>
      </c>
      <c r="B4" s="371" t="str">
        <f>'1-συμβολαια'!C4</f>
        <v>σύσταση καθέτου</v>
      </c>
      <c r="C4" s="267" t="str">
        <f>'4-πολλυπρ'!D4</f>
        <v>219-119</v>
      </c>
      <c r="D4" s="267">
        <f>'4-πολλυπρ'!I4</f>
        <v>0</v>
      </c>
      <c r="E4" s="297">
        <v>2200</v>
      </c>
      <c r="F4" s="373" t="s">
        <v>170</v>
      </c>
      <c r="G4" s="373" t="s">
        <v>171</v>
      </c>
      <c r="H4" s="372"/>
      <c r="I4" s="297"/>
      <c r="J4" s="297"/>
      <c r="K4" s="297">
        <v>605</v>
      </c>
      <c r="L4" s="297"/>
      <c r="M4" s="297"/>
      <c r="N4" s="297"/>
      <c r="O4" s="297">
        <v>5500</v>
      </c>
      <c r="P4" s="297">
        <v>11000</v>
      </c>
      <c r="Q4" s="297"/>
      <c r="R4" s="297"/>
      <c r="S4" s="297">
        <f>4*500</f>
        <v>2000</v>
      </c>
      <c r="T4" s="297">
        <f>34*1100</f>
        <v>37400</v>
      </c>
      <c r="U4" s="297">
        <f t="shared" ref="U4:U9" si="0">SUM(I4:T4)</f>
        <v>56505</v>
      </c>
      <c r="V4" s="298"/>
      <c r="W4" s="298"/>
      <c r="X4" s="375"/>
      <c r="Y4" s="271"/>
    </row>
    <row r="5" spans="1:25" s="5" customFormat="1">
      <c r="A5" s="395">
        <f>'1-συμβολαια'!A5</f>
        <v>0</v>
      </c>
      <c r="B5" s="371" t="str">
        <f>'1-συμβολαια'!C5</f>
        <v>χρησικτησία αγροτεμαχίου [νυν οικόπεδο] = 1970 ΑΝΑΔΑΣΜΟΣ</v>
      </c>
      <c r="C5" s="267">
        <f>'4-πολλυπρ'!D5</f>
        <v>0</v>
      </c>
      <c r="D5" s="267" t="str">
        <f>'4-πολλυπρ'!I5</f>
        <v>219-119</v>
      </c>
      <c r="E5" s="297">
        <v>2200</v>
      </c>
      <c r="F5" s="373" t="s">
        <v>170</v>
      </c>
      <c r="G5" s="373" t="s">
        <v>171</v>
      </c>
      <c r="H5" s="372"/>
      <c r="I5" s="297"/>
      <c r="J5" s="297"/>
      <c r="K5" s="297">
        <v>605</v>
      </c>
      <c r="L5" s="297"/>
      <c r="M5" s="297"/>
      <c r="N5" s="297"/>
      <c r="O5" s="297">
        <v>5500</v>
      </c>
      <c r="P5" s="297">
        <v>5500</v>
      </c>
      <c r="Q5" s="297"/>
      <c r="R5" s="297"/>
      <c r="S5" s="297">
        <f>3*500</f>
        <v>1500</v>
      </c>
      <c r="T5" s="297">
        <f>24*1100</f>
        <v>26400</v>
      </c>
      <c r="U5" s="297">
        <f t="shared" si="0"/>
        <v>39505</v>
      </c>
      <c r="V5" s="298"/>
      <c r="W5" s="298"/>
      <c r="X5" s="375"/>
      <c r="Y5" s="271"/>
    </row>
    <row r="6" spans="1:25" s="5" customFormat="1">
      <c r="A6" s="395">
        <f>'1-συμβολαια'!A6</f>
        <v>0</v>
      </c>
      <c r="B6" s="371" t="str">
        <f>'1-συμβολαια'!C6</f>
        <v xml:space="preserve">διανομή [1ος = οικόπεδο 169,44μ2 &amp; οικία 92μ2] , [2η = οικόπεδο  67,35μ2 &amp; οικία 58μ2] </v>
      </c>
      <c r="C6" s="267">
        <f>'4-πολλυπρ'!D6</f>
        <v>0</v>
      </c>
      <c r="D6" s="267" t="str">
        <f>'4-πολλυπρ'!I6</f>
        <v>219-119</v>
      </c>
      <c r="E6" s="297">
        <v>2200</v>
      </c>
      <c r="F6" s="373" t="s">
        <v>170</v>
      </c>
      <c r="G6" s="373" t="s">
        <v>171</v>
      </c>
      <c r="H6" s="372"/>
      <c r="I6" s="297"/>
      <c r="J6" s="297"/>
      <c r="K6" s="297">
        <v>605</v>
      </c>
      <c r="L6" s="297"/>
      <c r="M6" s="297"/>
      <c r="N6" s="297"/>
      <c r="O6" s="297">
        <v>5500</v>
      </c>
      <c r="P6" s="297">
        <v>11000</v>
      </c>
      <c r="Q6" s="297"/>
      <c r="R6" s="297"/>
      <c r="S6" s="297">
        <f>4*500</f>
        <v>2000</v>
      </c>
      <c r="T6" s="297">
        <f>34*1100</f>
        <v>37400</v>
      </c>
      <c r="U6" s="297">
        <f t="shared" ref="U6:U7" si="1">SUM(I6:T6)</f>
        <v>56505</v>
      </c>
      <c r="V6" s="298"/>
      <c r="W6" s="298"/>
      <c r="X6" s="375"/>
      <c r="Y6" s="271"/>
    </row>
    <row r="7" spans="1:25" s="5" customFormat="1" ht="12" thickBot="1">
      <c r="A7" s="474">
        <f>'1-συμβολαια'!A7</f>
        <v>0</v>
      </c>
      <c r="B7" s="475" t="str">
        <f>'1-συμβολαια'!C7</f>
        <v>εξισορρόπηση διαφοράς διανεμομένων μεριδίων</v>
      </c>
      <c r="C7" s="437">
        <f>'4-πολλυπρ'!D7</f>
        <v>0</v>
      </c>
      <c r="D7" s="437" t="str">
        <f>'4-πολλυπρ'!I7</f>
        <v>219-119</v>
      </c>
      <c r="E7" s="437"/>
      <c r="F7" s="477"/>
      <c r="G7" s="477"/>
      <c r="H7" s="476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>
        <f t="shared" si="1"/>
        <v>0</v>
      </c>
      <c r="V7" s="470"/>
      <c r="W7" s="470"/>
      <c r="X7" s="479"/>
      <c r="Y7" s="271"/>
    </row>
    <row r="8" spans="1:25" s="5" customFormat="1">
      <c r="A8" s="473">
        <f>'1-συμβολαια'!A8</f>
        <v>1263</v>
      </c>
      <c r="B8" s="371" t="str">
        <f>'1-συμβολαια'!C8</f>
        <v>γονική ΨΙΛΗΣ ΚΥΡΙΟΤΗΤΑΣ  του 2'</v>
      </c>
      <c r="C8" s="297" t="str">
        <f>'4-πολλυπρ'!D8</f>
        <v>219-119</v>
      </c>
      <c r="D8" s="297" t="str">
        <f>'4-πολλυπρ'!I8</f>
        <v>219-119 θυγατέρα</v>
      </c>
      <c r="E8" s="297">
        <v>2200</v>
      </c>
      <c r="F8" s="373" t="s">
        <v>170</v>
      </c>
      <c r="G8" s="373" t="s">
        <v>171</v>
      </c>
      <c r="H8" s="372"/>
      <c r="I8" s="297"/>
      <c r="J8" s="297"/>
      <c r="K8" s="297">
        <v>605</v>
      </c>
      <c r="L8" s="297"/>
      <c r="M8" s="297"/>
      <c r="N8" s="297"/>
      <c r="O8" s="297">
        <v>5500</v>
      </c>
      <c r="P8" s="297">
        <v>5500</v>
      </c>
      <c r="Q8" s="297"/>
      <c r="R8" s="297"/>
      <c r="S8" s="297">
        <f>3*500</f>
        <v>1500</v>
      </c>
      <c r="T8" s="297">
        <f t="shared" ref="T8:T9" si="2">24*1100</f>
        <v>26400</v>
      </c>
      <c r="U8" s="297">
        <f t="shared" si="0"/>
        <v>39505</v>
      </c>
      <c r="V8" s="310"/>
      <c r="W8" s="310"/>
      <c r="X8" s="478"/>
      <c r="Y8" s="271"/>
    </row>
    <row r="9" spans="1:25" s="5" customFormat="1">
      <c r="A9" s="472">
        <f>'1-συμβολαια'!A9</f>
        <v>0</v>
      </c>
      <c r="B9" s="371" t="str">
        <f>'1-συμβολαια'!C9</f>
        <v>χρησικτησία αγροτεμαχίου [νυν οικόπεδο] = 1970 ΑΝΑΔΑΣΜΟΣ</v>
      </c>
      <c r="C9" s="267">
        <f>'4-πολλυπρ'!D9</f>
        <v>0</v>
      </c>
      <c r="D9" s="267" t="str">
        <f>'4-πολλυπρ'!I9</f>
        <v>219-119</v>
      </c>
      <c r="E9" s="297">
        <v>2200</v>
      </c>
      <c r="F9" s="373" t="s">
        <v>170</v>
      </c>
      <c r="G9" s="373" t="s">
        <v>171</v>
      </c>
      <c r="H9" s="372"/>
      <c r="I9" s="297"/>
      <c r="J9" s="297"/>
      <c r="K9" s="297">
        <v>605</v>
      </c>
      <c r="L9" s="297"/>
      <c r="M9" s="297"/>
      <c r="N9" s="297"/>
      <c r="O9" s="297">
        <v>5500</v>
      </c>
      <c r="P9" s="297">
        <v>5500</v>
      </c>
      <c r="Q9" s="297"/>
      <c r="R9" s="297"/>
      <c r="S9" s="297">
        <f>3*500</f>
        <v>1500</v>
      </c>
      <c r="T9" s="297">
        <f t="shared" si="2"/>
        <v>26400</v>
      </c>
      <c r="U9" s="297">
        <f t="shared" si="0"/>
        <v>39505</v>
      </c>
      <c r="V9" s="298"/>
      <c r="W9" s="298"/>
      <c r="X9" s="375"/>
      <c r="Y9" s="271"/>
    </row>
    <row r="10" spans="1:25">
      <c r="A10" s="628" t="s">
        <v>35</v>
      </c>
      <c r="B10" s="629"/>
      <c r="C10" s="629"/>
      <c r="D10" s="630"/>
      <c r="E10" s="69">
        <f>SUM(E3:E9)</f>
        <v>13200</v>
      </c>
      <c r="F10" s="65"/>
      <c r="G10" s="65"/>
      <c r="H10" s="65"/>
      <c r="I10" s="69">
        <f t="shared" ref="I10:V10" si="3">SUM(I3:I9)</f>
        <v>2000</v>
      </c>
      <c r="J10" s="69">
        <f t="shared" si="3"/>
        <v>2000</v>
      </c>
      <c r="K10" s="69">
        <f t="shared" si="3"/>
        <v>3630</v>
      </c>
      <c r="L10" s="69">
        <f t="shared" si="3"/>
        <v>0</v>
      </c>
      <c r="M10" s="69">
        <f t="shared" si="3"/>
        <v>0</v>
      </c>
      <c r="N10" s="69">
        <f t="shared" si="3"/>
        <v>0</v>
      </c>
      <c r="O10" s="69">
        <f t="shared" si="3"/>
        <v>33000</v>
      </c>
      <c r="P10" s="69"/>
      <c r="Q10" s="69"/>
      <c r="R10" s="69"/>
      <c r="S10" s="69"/>
      <c r="T10" s="69"/>
      <c r="U10" s="69">
        <f t="shared" si="3"/>
        <v>275030</v>
      </c>
      <c r="V10" s="80">
        <f t="shared" si="3"/>
        <v>0</v>
      </c>
      <c r="W10" s="138"/>
      <c r="X10" s="3"/>
      <c r="Y10" s="3"/>
    </row>
    <row r="12" spans="1:25" ht="15.75" customHeight="1">
      <c r="I12" s="130" t="s">
        <v>424</v>
      </c>
      <c r="L12" s="130" t="s">
        <v>426</v>
      </c>
      <c r="W12" s="149"/>
      <c r="X12" s="84"/>
      <c r="Y12" s="149"/>
    </row>
    <row r="13" spans="1:25">
      <c r="F13" s="156" t="s">
        <v>167</v>
      </c>
      <c r="G13" s="115"/>
      <c r="H13" s="79"/>
      <c r="L13" s="171" t="s">
        <v>209</v>
      </c>
      <c r="W13" s="2"/>
    </row>
    <row r="14" spans="1:25">
      <c r="F14" s="79"/>
      <c r="G14" s="115" t="s">
        <v>168</v>
      </c>
      <c r="M14" s="170" t="s">
        <v>210</v>
      </c>
      <c r="V14" s="2"/>
      <c r="W14" s="2"/>
    </row>
    <row r="15" spans="1:25" ht="12.75">
      <c r="N15" s="407" t="s">
        <v>211</v>
      </c>
      <c r="O15" s="408"/>
      <c r="P15" s="408"/>
      <c r="Q15" s="408"/>
      <c r="R15" s="408"/>
      <c r="S15" s="408"/>
      <c r="T15" s="408"/>
      <c r="V15" s="2"/>
      <c r="W15" s="2"/>
    </row>
    <row r="16" spans="1:25" ht="12.75">
      <c r="N16" s="408"/>
      <c r="O16" s="409" t="s">
        <v>545</v>
      </c>
      <c r="P16" s="408"/>
      <c r="Q16" s="408"/>
      <c r="R16" s="408"/>
      <c r="S16" s="408"/>
      <c r="T16" s="408"/>
    </row>
    <row r="17" spans="2:20" ht="12.75">
      <c r="N17" s="408"/>
      <c r="O17" s="408"/>
      <c r="P17" s="409" t="s">
        <v>546</v>
      </c>
      <c r="Q17" s="408"/>
      <c r="R17" s="408"/>
      <c r="S17" s="408"/>
      <c r="T17" s="408"/>
    </row>
    <row r="18" spans="2:20" ht="12.75">
      <c r="B18" s="3" t="s">
        <v>564</v>
      </c>
      <c r="C18" s="8" t="s">
        <v>579</v>
      </c>
      <c r="N18" s="408"/>
      <c r="O18" s="408"/>
      <c r="P18" s="408"/>
      <c r="Q18" s="409" t="s">
        <v>547</v>
      </c>
      <c r="R18" s="408"/>
      <c r="S18" s="408"/>
      <c r="T18" s="408"/>
    </row>
    <row r="19" spans="2:20" ht="12.75">
      <c r="B19" s="3" t="s">
        <v>581</v>
      </c>
      <c r="C19" s="8" t="s">
        <v>565</v>
      </c>
      <c r="N19" s="408"/>
      <c r="O19" s="408"/>
      <c r="P19" s="408"/>
      <c r="Q19" s="408"/>
      <c r="R19" s="408"/>
      <c r="S19" s="408" t="s">
        <v>548</v>
      </c>
      <c r="T19" s="408"/>
    </row>
    <row r="20" spans="2:20" ht="12.75">
      <c r="B20" s="295" t="s">
        <v>555</v>
      </c>
      <c r="C20" s="8" t="s">
        <v>566</v>
      </c>
      <c r="N20" s="408"/>
      <c r="O20" s="408"/>
      <c r="P20" s="408"/>
      <c r="Q20" s="408"/>
      <c r="R20" s="408"/>
      <c r="S20" s="408"/>
      <c r="T20" s="408" t="s">
        <v>549</v>
      </c>
    </row>
    <row r="21" spans="2:20">
      <c r="B21" s="3" t="s">
        <v>582</v>
      </c>
      <c r="C21" s="8"/>
    </row>
    <row r="22" spans="2:20">
      <c r="B22" s="295" t="s">
        <v>556</v>
      </c>
      <c r="C22" s="8"/>
    </row>
    <row r="23" spans="2:20">
      <c r="B23" s="3"/>
      <c r="C23" s="8"/>
    </row>
    <row r="24" spans="2:20">
      <c r="B24" s="3"/>
      <c r="C24" s="8"/>
    </row>
    <row r="25" spans="2:20">
      <c r="B25" s="3" t="s">
        <v>583</v>
      </c>
      <c r="C25" s="8" t="s">
        <v>580</v>
      </c>
    </row>
    <row r="26" spans="2:20">
      <c r="B26" s="295" t="s">
        <v>556</v>
      </c>
      <c r="C26" s="8" t="s">
        <v>565</v>
      </c>
    </row>
    <row r="27" spans="2:20">
      <c r="B27" s="3"/>
      <c r="C27" s="8" t="s">
        <v>566</v>
      </c>
    </row>
  </sheetData>
  <mergeCells count="6">
    <mergeCell ref="I1:U1"/>
    <mergeCell ref="V1:Y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topLeftCell="M1" workbookViewId="0">
      <pane ySplit="2" topLeftCell="A3" activePane="bottomLeft" state="frozen"/>
      <selection pane="bottomLeft" activeCell="AF25" sqref="AF25"/>
    </sheetView>
  </sheetViews>
  <sheetFormatPr defaultRowHeight="11.25"/>
  <cols>
    <col min="1" max="1" width="5.85546875" style="3" customWidth="1"/>
    <col min="2" max="2" width="63.8554687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21.7109375" style="8" bestFit="1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656" t="s">
        <v>331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7"/>
      <c r="W1" s="657"/>
      <c r="X1" s="657"/>
      <c r="Y1" s="657"/>
      <c r="Z1" s="657"/>
      <c r="AA1" s="657"/>
      <c r="AB1" s="657"/>
      <c r="AC1" s="657"/>
      <c r="AD1" s="657"/>
      <c r="AE1" s="658" t="s">
        <v>47</v>
      </c>
      <c r="AF1" s="660" t="s">
        <v>9</v>
      </c>
      <c r="AG1" s="662" t="s">
        <v>33</v>
      </c>
      <c r="AH1" s="664" t="s">
        <v>341</v>
      </c>
      <c r="AI1" s="666" t="s">
        <v>85</v>
      </c>
      <c r="AJ1" s="667"/>
      <c r="AK1" s="667"/>
      <c r="AL1" s="668"/>
    </row>
    <row r="2" spans="1:38" ht="12" thickBot="1">
      <c r="A2" s="198"/>
      <c r="B2" s="199" t="s">
        <v>340</v>
      </c>
      <c r="C2" s="362" t="s">
        <v>86</v>
      </c>
      <c r="D2" s="363" t="s">
        <v>332</v>
      </c>
      <c r="E2" s="364" t="s">
        <v>31</v>
      </c>
      <c r="F2" s="364" t="s">
        <v>333</v>
      </c>
      <c r="G2" s="364" t="s">
        <v>334</v>
      </c>
      <c r="H2" s="364" t="s">
        <v>335</v>
      </c>
      <c r="I2" s="364" t="s">
        <v>336</v>
      </c>
      <c r="J2" s="364" t="s">
        <v>337</v>
      </c>
      <c r="K2" s="672" t="s">
        <v>29</v>
      </c>
      <c r="L2" s="673"/>
      <c r="M2" s="359" t="s">
        <v>338</v>
      </c>
      <c r="N2" s="359" t="s">
        <v>31</v>
      </c>
      <c r="O2" s="359" t="s">
        <v>333</v>
      </c>
      <c r="P2" s="359" t="s">
        <v>334</v>
      </c>
      <c r="Q2" s="359" t="s">
        <v>335</v>
      </c>
      <c r="R2" s="359" t="s">
        <v>336</v>
      </c>
      <c r="S2" s="359" t="s">
        <v>337</v>
      </c>
      <c r="T2" s="674" t="s">
        <v>29</v>
      </c>
      <c r="U2" s="675"/>
      <c r="V2" s="364" t="s">
        <v>339</v>
      </c>
      <c r="W2" s="364" t="s">
        <v>31</v>
      </c>
      <c r="X2" s="364" t="s">
        <v>333</v>
      </c>
      <c r="Y2" s="364" t="s">
        <v>334</v>
      </c>
      <c r="Z2" s="364" t="s">
        <v>335</v>
      </c>
      <c r="AA2" s="364" t="s">
        <v>336</v>
      </c>
      <c r="AB2" s="364" t="s">
        <v>337</v>
      </c>
      <c r="AC2" s="672" t="s">
        <v>29</v>
      </c>
      <c r="AD2" s="673"/>
      <c r="AE2" s="659"/>
      <c r="AF2" s="661"/>
      <c r="AG2" s="663"/>
      <c r="AH2" s="665"/>
      <c r="AI2" s="669"/>
      <c r="AJ2" s="670"/>
      <c r="AK2" s="670"/>
      <c r="AL2" s="671"/>
    </row>
    <row r="3" spans="1:38" s="5" customFormat="1">
      <c r="A3" s="401">
        <f>'1-συμβολαια'!A3</f>
        <v>1262</v>
      </c>
      <c r="B3" s="71" t="str">
        <f>'1-συμβολαια'!C3</f>
        <v>γονική ΨΙΛΗΣ ΚΥΡΙΟΤΗΤΑΣ του 1'</v>
      </c>
      <c r="C3" s="273">
        <f>'1-συμβολαια'!D3</f>
        <v>12600000</v>
      </c>
      <c r="D3" s="273"/>
      <c r="E3" s="273"/>
      <c r="F3" s="273"/>
      <c r="G3" s="273"/>
      <c r="H3" s="273"/>
      <c r="I3" s="273"/>
      <c r="J3" s="273"/>
      <c r="K3" s="273"/>
      <c r="L3" s="273"/>
      <c r="M3" s="273">
        <f t="shared" ref="M3:M9" si="0">C3*0.65%</f>
        <v>81900</v>
      </c>
      <c r="N3" s="273"/>
      <c r="O3" s="376"/>
      <c r="P3" s="273"/>
      <c r="Q3" s="377"/>
      <c r="R3" s="273" t="s">
        <v>541</v>
      </c>
      <c r="S3" s="273"/>
      <c r="T3" s="273"/>
      <c r="U3" s="273"/>
      <c r="V3" s="273">
        <f t="shared" ref="V3:V9" si="1">C3*0.125%</f>
        <v>15750</v>
      </c>
      <c r="W3" s="273"/>
      <c r="X3" s="376"/>
      <c r="Y3" s="273"/>
      <c r="Z3" s="377"/>
      <c r="AA3" s="273" t="s">
        <v>541</v>
      </c>
      <c r="AB3" s="273"/>
      <c r="AC3" s="273"/>
      <c r="AD3" s="273"/>
      <c r="AE3" s="269">
        <f t="shared" ref="AE3:AE9" si="2">D3+M3+V3</f>
        <v>97650</v>
      </c>
      <c r="AF3" s="269">
        <v>34472</v>
      </c>
      <c r="AG3" s="269">
        <f t="shared" ref="AG3:AG9" si="3">AE3-AF3</f>
        <v>63178</v>
      </c>
      <c r="AH3" s="71"/>
      <c r="AI3" s="71"/>
      <c r="AJ3" s="71"/>
      <c r="AK3" s="71"/>
      <c r="AL3" s="71"/>
    </row>
    <row r="4" spans="1:38" s="5" customFormat="1">
      <c r="A4" s="401"/>
      <c r="B4" s="71" t="str">
        <f>'1-συμβολαια'!C4</f>
        <v>σύσταση καθέτου</v>
      </c>
      <c r="C4" s="273">
        <f>'1-συμβολαια'!D4</f>
        <v>0</v>
      </c>
      <c r="D4" s="273"/>
      <c r="E4" s="273"/>
      <c r="F4" s="273"/>
      <c r="G4" s="273"/>
      <c r="H4" s="273"/>
      <c r="I4" s="273"/>
      <c r="J4" s="273"/>
      <c r="K4" s="273"/>
      <c r="L4" s="273"/>
      <c r="M4" s="273">
        <f t="shared" si="0"/>
        <v>0</v>
      </c>
      <c r="N4" s="273"/>
      <c r="O4" s="273"/>
      <c r="P4" s="273"/>
      <c r="Q4" s="273"/>
      <c r="R4" s="273"/>
      <c r="S4" s="273"/>
      <c r="T4" s="273"/>
      <c r="U4" s="273"/>
      <c r="V4" s="273">
        <f t="shared" si="1"/>
        <v>0</v>
      </c>
      <c r="W4" s="273"/>
      <c r="X4" s="273"/>
      <c r="Y4" s="273"/>
      <c r="Z4" s="273"/>
      <c r="AA4" s="273"/>
      <c r="AB4" s="273"/>
      <c r="AC4" s="273"/>
      <c r="AD4" s="273"/>
      <c r="AE4" s="269">
        <f t="shared" si="2"/>
        <v>0</v>
      </c>
      <c r="AF4" s="269">
        <f t="shared" ref="AF4:AF9" si="4">E4+N4+W4</f>
        <v>0</v>
      </c>
      <c r="AG4" s="269">
        <f t="shared" si="3"/>
        <v>0</v>
      </c>
      <c r="AH4" s="71"/>
      <c r="AI4" s="71"/>
      <c r="AJ4" s="71"/>
      <c r="AK4" s="71"/>
      <c r="AL4" s="71"/>
    </row>
    <row r="5" spans="1:38" s="5" customFormat="1">
      <c r="A5" s="401"/>
      <c r="B5" s="71" t="str">
        <f>'1-συμβολαια'!C5</f>
        <v>χρησικτησία αγροτεμαχίου [νυν οικόπεδο] = 1970 ΑΝΑΔΑΣΜΟΣ</v>
      </c>
      <c r="C5" s="273">
        <f>'1-συμβολαια'!D5</f>
        <v>9999999</v>
      </c>
      <c r="D5" s="273"/>
      <c r="E5" s="273"/>
      <c r="F5" s="273"/>
      <c r="G5" s="273"/>
      <c r="H5" s="273"/>
      <c r="I5" s="273"/>
      <c r="J5" s="273"/>
      <c r="K5" s="273"/>
      <c r="L5" s="273"/>
      <c r="M5" s="273">
        <f t="shared" si="0"/>
        <v>64999.993500000004</v>
      </c>
      <c r="N5" s="273"/>
      <c r="O5" s="273"/>
      <c r="P5" s="273"/>
      <c r="Q5" s="273"/>
      <c r="R5" s="273"/>
      <c r="S5" s="273"/>
      <c r="T5" s="273"/>
      <c r="U5" s="273"/>
      <c r="V5" s="273">
        <f t="shared" si="1"/>
        <v>12499.998750000001</v>
      </c>
      <c r="W5" s="273"/>
      <c r="X5" s="273"/>
      <c r="Y5" s="273"/>
      <c r="Z5" s="273"/>
      <c r="AA5" s="273"/>
      <c r="AB5" s="273"/>
      <c r="AC5" s="273"/>
      <c r="AD5" s="273"/>
      <c r="AE5" s="269">
        <f t="shared" si="2"/>
        <v>77499.99225000001</v>
      </c>
      <c r="AF5" s="269">
        <f t="shared" si="4"/>
        <v>0</v>
      </c>
      <c r="AG5" s="269">
        <f t="shared" si="3"/>
        <v>77499.99225000001</v>
      </c>
      <c r="AH5" s="71"/>
      <c r="AI5" s="71"/>
      <c r="AJ5" s="71"/>
      <c r="AK5" s="71"/>
      <c r="AL5" s="71"/>
    </row>
    <row r="6" spans="1:38" s="5" customFormat="1">
      <c r="A6" s="401"/>
      <c r="B6" s="71" t="str">
        <f>'1-συμβολαια'!C6</f>
        <v xml:space="preserve">διανομή [1ος = οικόπεδο 169,44μ2 &amp; οικία 92μ2] , [2η = οικόπεδο  67,35μ2 &amp; οικία 58μ2] </v>
      </c>
      <c r="C6" s="273">
        <f>'1-συμβολαια'!D6</f>
        <v>27777777</v>
      </c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69">
        <f t="shared" ref="AE6:AE7" si="5">D6+M6+V6</f>
        <v>0</v>
      </c>
      <c r="AF6" s="269">
        <f t="shared" ref="AF6:AF7" si="6">E6+N6+W6</f>
        <v>0</v>
      </c>
      <c r="AG6" s="269">
        <f t="shared" ref="AG6:AG7" si="7">AE6-AF6</f>
        <v>0</v>
      </c>
      <c r="AH6" s="71"/>
      <c r="AI6" s="71"/>
      <c r="AJ6" s="71"/>
      <c r="AK6" s="71"/>
      <c r="AL6" s="71"/>
    </row>
    <row r="7" spans="1:38" s="5" customFormat="1" ht="12" thickBot="1">
      <c r="A7" s="444"/>
      <c r="B7" s="445" t="str">
        <f>'1-συμβολαια'!C7</f>
        <v>εξισορρόπηση διαφοράς διανεμομένων μεριδίων</v>
      </c>
      <c r="C7" s="446">
        <f>'1-συμβολαια'!D7</f>
        <v>777777</v>
      </c>
      <c r="D7" s="446">
        <f>C7*1.3%</f>
        <v>10111.101000000001</v>
      </c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  <c r="P7" s="446"/>
      <c r="Q7" s="446"/>
      <c r="R7" s="446"/>
      <c r="S7" s="446"/>
      <c r="T7" s="446"/>
      <c r="U7" s="446"/>
      <c r="V7" s="446"/>
      <c r="W7" s="446"/>
      <c r="X7" s="446"/>
      <c r="Y7" s="446"/>
      <c r="Z7" s="446"/>
      <c r="AA7" s="446"/>
      <c r="AB7" s="446"/>
      <c r="AC7" s="446"/>
      <c r="AD7" s="446"/>
      <c r="AE7" s="446">
        <f t="shared" si="5"/>
        <v>10111.101000000001</v>
      </c>
      <c r="AF7" s="446">
        <f t="shared" si="6"/>
        <v>0</v>
      </c>
      <c r="AG7" s="446">
        <f t="shared" si="7"/>
        <v>10111.101000000001</v>
      </c>
      <c r="AH7" s="445"/>
      <c r="AI7" s="445"/>
      <c r="AJ7" s="445"/>
      <c r="AK7" s="445"/>
      <c r="AL7" s="445"/>
    </row>
    <row r="8" spans="1:38" s="5" customFormat="1">
      <c r="A8" s="441">
        <f>'1-συμβολαια'!A8</f>
        <v>1263</v>
      </c>
      <c r="B8" s="442" t="str">
        <f>'1-συμβολαια'!C8</f>
        <v>γονική ΨΙΛΗΣ ΚΥΡΙΟΤΗΤΑΣ  του 2'</v>
      </c>
      <c r="C8" s="269">
        <f>'1-συμβολαια'!D8</f>
        <v>3122000</v>
      </c>
      <c r="D8" s="269"/>
      <c r="E8" s="269"/>
      <c r="F8" s="269"/>
      <c r="G8" s="269"/>
      <c r="H8" s="269"/>
      <c r="I8" s="269"/>
      <c r="J8" s="269"/>
      <c r="K8" s="269"/>
      <c r="L8" s="269"/>
      <c r="M8" s="269">
        <f t="shared" si="0"/>
        <v>20293</v>
      </c>
      <c r="N8" s="269"/>
      <c r="O8" s="443"/>
      <c r="P8" s="269"/>
      <c r="Q8" s="356"/>
      <c r="R8" s="269" t="s">
        <v>541</v>
      </c>
      <c r="S8" s="269"/>
      <c r="T8" s="269"/>
      <c r="U8" s="269"/>
      <c r="V8" s="269">
        <f t="shared" si="1"/>
        <v>3902.5</v>
      </c>
      <c r="W8" s="269"/>
      <c r="X8" s="443"/>
      <c r="Y8" s="269"/>
      <c r="Z8" s="356"/>
      <c r="AA8" s="269" t="s">
        <v>541</v>
      </c>
      <c r="AB8" s="269"/>
      <c r="AC8" s="269"/>
      <c r="AD8" s="269"/>
      <c r="AE8" s="269">
        <f t="shared" si="2"/>
        <v>24195.5</v>
      </c>
      <c r="AF8" s="269">
        <v>22343</v>
      </c>
      <c r="AG8" s="269">
        <f t="shared" si="3"/>
        <v>1852.5</v>
      </c>
      <c r="AH8" s="442"/>
      <c r="AI8" s="442"/>
      <c r="AJ8" s="442"/>
      <c r="AK8" s="442"/>
      <c r="AL8" s="442"/>
    </row>
    <row r="9" spans="1:38" s="5" customFormat="1">
      <c r="A9" s="440"/>
      <c r="B9" s="71" t="str">
        <f>'1-συμβολαια'!C9</f>
        <v>χρησικτησία αγροτεμαχίου [νυν οικόπεδο] = 1970 ΑΝΑΔΑΣΜΟΣ</v>
      </c>
      <c r="C9" s="273">
        <f>'1-συμβολαια'!D9</f>
        <v>2222222</v>
      </c>
      <c r="D9" s="273"/>
      <c r="E9" s="273"/>
      <c r="F9" s="273"/>
      <c r="G9" s="273"/>
      <c r="H9" s="273"/>
      <c r="I9" s="273"/>
      <c r="J9" s="273"/>
      <c r="K9" s="273"/>
      <c r="L9" s="273"/>
      <c r="M9" s="273">
        <f t="shared" si="0"/>
        <v>14444.443000000001</v>
      </c>
      <c r="N9" s="273"/>
      <c r="O9" s="273"/>
      <c r="P9" s="273"/>
      <c r="Q9" s="273"/>
      <c r="R9" s="273"/>
      <c r="S9" s="273"/>
      <c r="T9" s="273"/>
      <c r="U9" s="273"/>
      <c r="V9" s="273">
        <f t="shared" si="1"/>
        <v>2777.7775000000001</v>
      </c>
      <c r="W9" s="273"/>
      <c r="X9" s="273"/>
      <c r="Y9" s="273"/>
      <c r="Z9" s="273"/>
      <c r="AA9" s="273"/>
      <c r="AB9" s="273"/>
      <c r="AC9" s="273"/>
      <c r="AD9" s="273"/>
      <c r="AE9" s="269">
        <f t="shared" si="2"/>
        <v>17222.220500000003</v>
      </c>
      <c r="AF9" s="269">
        <f t="shared" si="4"/>
        <v>0</v>
      </c>
      <c r="AG9" s="269">
        <f t="shared" si="3"/>
        <v>17222.220500000003</v>
      </c>
      <c r="AH9" s="71"/>
      <c r="AI9" s="71"/>
      <c r="AJ9" s="71"/>
      <c r="AK9" s="71"/>
      <c r="AL9" s="71"/>
    </row>
    <row r="10" spans="1:38">
      <c r="A10" s="653" t="str">
        <f>'1-συμβολαια'!A10</f>
        <v>σύνολο</v>
      </c>
      <c r="B10" s="654"/>
      <c r="C10" s="655"/>
      <c r="D10" s="196">
        <f>SUM(D3:D9)</f>
        <v>10111.101000000001</v>
      </c>
      <c r="E10" s="196"/>
      <c r="F10" s="196"/>
      <c r="G10" s="196"/>
      <c r="H10" s="196"/>
      <c r="I10" s="196"/>
      <c r="J10" s="196"/>
      <c r="K10" s="196"/>
      <c r="L10" s="196"/>
      <c r="M10" s="196">
        <f>SUM(M3:M9)</f>
        <v>181637.43650000001</v>
      </c>
      <c r="N10" s="196"/>
      <c r="O10" s="196"/>
      <c r="P10" s="196"/>
      <c r="Q10" s="196"/>
      <c r="R10" s="196"/>
      <c r="S10" s="196"/>
      <c r="T10" s="196"/>
      <c r="U10" s="196"/>
      <c r="V10" s="196">
        <f>SUM(V3:V9)</f>
        <v>34930.276249999995</v>
      </c>
      <c r="W10" s="196"/>
      <c r="X10" s="196"/>
      <c r="Y10" s="196"/>
      <c r="Z10" s="196"/>
      <c r="AA10" s="196"/>
      <c r="AB10" s="196"/>
      <c r="AC10" s="196"/>
      <c r="AD10" s="196"/>
      <c r="AE10" s="196">
        <f>SUM(AE3:AE9)</f>
        <v>226678.81375</v>
      </c>
      <c r="AF10" s="196">
        <f>SUM(AF3:AF9)</f>
        <v>56815</v>
      </c>
      <c r="AG10" s="196">
        <f>SUM(AG3:AG9)</f>
        <v>169863.81375</v>
      </c>
      <c r="AH10" s="197">
        <f>SUM(AH3:AH9)</f>
        <v>0</v>
      </c>
      <c r="AI10" s="197"/>
      <c r="AJ10" s="197"/>
      <c r="AK10" s="197"/>
      <c r="AL10" s="197"/>
    </row>
    <row r="12" spans="1:38">
      <c r="H12" s="200" t="s">
        <v>342</v>
      </c>
      <c r="Q12" s="200" t="s">
        <v>342</v>
      </c>
      <c r="Z12" s="200" t="s">
        <v>342</v>
      </c>
    </row>
    <row r="13" spans="1:38">
      <c r="F13" s="200" t="s">
        <v>343</v>
      </c>
      <c r="G13" s="200"/>
      <c r="H13" s="200"/>
      <c r="I13" s="200"/>
      <c r="J13" s="200"/>
      <c r="K13" s="200"/>
      <c r="L13" s="200"/>
      <c r="M13" s="200"/>
      <c r="N13" s="200"/>
      <c r="O13" s="200" t="s">
        <v>343</v>
      </c>
      <c r="X13" s="200" t="s">
        <v>343</v>
      </c>
    </row>
    <row r="14" spans="1:38">
      <c r="I14" s="55"/>
      <c r="J14" s="346" t="s">
        <v>344</v>
      </c>
      <c r="K14" s="200"/>
      <c r="Q14" s="55"/>
      <c r="R14" s="346" t="s">
        <v>345</v>
      </c>
      <c r="S14" s="346"/>
      <c r="T14" s="346"/>
      <c r="U14" s="346"/>
      <c r="V14" s="55"/>
      <c r="W14" s="55"/>
      <c r="X14" s="55"/>
      <c r="Y14" s="55"/>
      <c r="Z14" s="55"/>
      <c r="AA14" s="346" t="s">
        <v>345</v>
      </c>
      <c r="AB14" s="346"/>
      <c r="AC14" s="346"/>
      <c r="AD14" s="200"/>
    </row>
    <row r="15" spans="1:38">
      <c r="I15" s="346" t="s">
        <v>345</v>
      </c>
      <c r="J15" s="55"/>
      <c r="Q15" s="55"/>
      <c r="R15" s="55"/>
      <c r="S15" s="346" t="s">
        <v>344</v>
      </c>
      <c r="T15" s="346"/>
      <c r="U15" s="55"/>
      <c r="V15" s="55"/>
      <c r="W15" s="55"/>
      <c r="X15" s="55"/>
      <c r="Y15" s="55"/>
      <c r="Z15" s="55"/>
      <c r="AA15" s="55"/>
      <c r="AB15" s="346" t="s">
        <v>344</v>
      </c>
      <c r="AC15" s="346"/>
    </row>
    <row r="16" spans="1:38">
      <c r="I16" s="55"/>
      <c r="J16" s="55"/>
      <c r="Q16" s="55"/>
      <c r="R16" s="55"/>
      <c r="S16" s="55"/>
      <c r="T16" s="55"/>
      <c r="U16" s="55"/>
      <c r="W16" s="55"/>
      <c r="X16" s="55"/>
      <c r="Y16" s="55"/>
      <c r="Z16" s="55"/>
      <c r="AA16" s="55"/>
      <c r="AB16" s="55"/>
      <c r="AC16" s="55"/>
    </row>
    <row r="17" spans="2:28">
      <c r="E17" s="201" t="s">
        <v>346</v>
      </c>
      <c r="Q17" s="365" t="s">
        <v>347</v>
      </c>
      <c r="Z17" s="366" t="s">
        <v>348</v>
      </c>
    </row>
    <row r="18" spans="2:28">
      <c r="E18" s="201" t="s">
        <v>349</v>
      </c>
      <c r="O18" s="200"/>
      <c r="P18" s="200"/>
      <c r="Q18" s="200"/>
      <c r="R18" s="200"/>
      <c r="S18" s="367" t="s">
        <v>350</v>
      </c>
      <c r="T18" s="200"/>
      <c r="U18" s="200"/>
      <c r="V18" s="200"/>
      <c r="AA18" s="368" t="s">
        <v>351</v>
      </c>
    </row>
    <row r="19" spans="2:28">
      <c r="F19" s="201" t="s">
        <v>352</v>
      </c>
      <c r="S19" s="369" t="s">
        <v>353</v>
      </c>
      <c r="AB19" s="369" t="s">
        <v>353</v>
      </c>
    </row>
    <row r="20" spans="2:28">
      <c r="P20" s="200"/>
      <c r="Q20" s="200"/>
      <c r="R20" s="200"/>
      <c r="S20" s="200"/>
      <c r="T20" s="200"/>
      <c r="U20" s="200"/>
      <c r="V20" s="200"/>
      <c r="W20" s="200"/>
      <c r="X20" s="200"/>
      <c r="AB20" s="367" t="s">
        <v>350</v>
      </c>
    </row>
    <row r="25" spans="2:28">
      <c r="B25" s="295"/>
    </row>
    <row r="31" spans="2:28">
      <c r="B31" s="295"/>
      <c r="F31" s="55"/>
      <c r="G31" s="55"/>
    </row>
    <row r="32" spans="2:28">
      <c r="F32" s="55"/>
      <c r="G32" s="55"/>
    </row>
    <row r="33" spans="6:7">
      <c r="F33" s="55"/>
      <c r="G33" s="55"/>
    </row>
    <row r="34" spans="6:7">
      <c r="F34" s="55"/>
      <c r="G34" s="55"/>
    </row>
  </sheetData>
  <mergeCells count="10">
    <mergeCell ref="AH1:AH2"/>
    <mergeCell ref="AI1:AL2"/>
    <mergeCell ref="K2:L2"/>
    <mergeCell ref="T2:U2"/>
    <mergeCell ref="AC2:AD2"/>
    <mergeCell ref="A10:C10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2026-02-07T04:55:59Z</dcterms:modified>
</cp:coreProperties>
</file>