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W7" i="5"/>
  <c r="W8"/>
  <c r="W4"/>
  <c r="W5"/>
  <c r="W6"/>
  <c r="W3"/>
  <c r="AJ22" l="1"/>
  <c r="AJ21"/>
  <c r="AJ20"/>
  <c r="AJ19"/>
  <c r="AJ18"/>
  <c r="AJ17"/>
  <c r="Z18"/>
  <c r="Z23" s="1"/>
  <c r="Z19"/>
  <c r="Z20"/>
  <c r="Z21"/>
  <c r="Z22"/>
  <c r="AA22" s="1"/>
  <c r="Z17"/>
  <c r="W18"/>
  <c r="W19"/>
  <c r="X19" s="1"/>
  <c r="W20"/>
  <c r="W21"/>
  <c r="W22"/>
  <c r="W17"/>
  <c r="X17" s="1"/>
  <c r="AB23"/>
  <c r="AA21"/>
  <c r="AA20"/>
  <c r="AA19"/>
  <c r="AA17"/>
  <c r="Y23"/>
  <c r="X22"/>
  <c r="X21"/>
  <c r="X20"/>
  <c r="X18"/>
  <c r="P7"/>
  <c r="P3"/>
  <c r="BV9" i="24"/>
  <c r="E6" i="23"/>
  <c r="E5"/>
  <c r="E4"/>
  <c r="C6"/>
  <c r="C5"/>
  <c r="C4"/>
  <c r="V5" i="26"/>
  <c r="F5" i="27" s="1"/>
  <c r="V4" i="26"/>
  <c r="M6"/>
  <c r="M5"/>
  <c r="E5" i="27" s="1"/>
  <c r="M4" i="26"/>
  <c r="E4" i="27" s="1"/>
  <c r="P9" i="20"/>
  <c r="Q9"/>
  <c r="R9"/>
  <c r="S9"/>
  <c r="T9"/>
  <c r="T7"/>
  <c r="T5"/>
  <c r="T4"/>
  <c r="T3"/>
  <c r="N3" i="1"/>
  <c r="N7"/>
  <c r="P3"/>
  <c r="J4"/>
  <c r="J5"/>
  <c r="J6"/>
  <c r="J7"/>
  <c r="J8"/>
  <c r="I8"/>
  <c r="H4"/>
  <c r="H5"/>
  <c r="H6"/>
  <c r="H7"/>
  <c r="H8"/>
  <c r="G4"/>
  <c r="G5"/>
  <c r="G6"/>
  <c r="G7"/>
  <c r="G8"/>
  <c r="F4"/>
  <c r="F5"/>
  <c r="F6"/>
  <c r="F7"/>
  <c r="F8"/>
  <c r="E4"/>
  <c r="E5"/>
  <c r="E6"/>
  <c r="E7"/>
  <c r="H15" i="16"/>
  <c r="H13"/>
  <c r="G3" i="12"/>
  <c r="F3"/>
  <c r="O33" i="1"/>
  <c r="N33"/>
  <c r="M47"/>
  <c r="L47"/>
  <c r="N47" s="1"/>
  <c r="J47"/>
  <c r="I47"/>
  <c r="H47"/>
  <c r="O43"/>
  <c r="AJ7" i="5"/>
  <c r="AE7"/>
  <c r="AF7" s="1"/>
  <c r="J7"/>
  <c r="K7" s="1"/>
  <c r="F7"/>
  <c r="E7"/>
  <c r="D7"/>
  <c r="C7"/>
  <c r="B7"/>
  <c r="A7"/>
  <c r="AJ6"/>
  <c r="AE6"/>
  <c r="AF6" s="1"/>
  <c r="E6"/>
  <c r="D6"/>
  <c r="C6"/>
  <c r="B6"/>
  <c r="A6"/>
  <c r="AJ5"/>
  <c r="AE5"/>
  <c r="AF5" s="1"/>
  <c r="E5"/>
  <c r="D5"/>
  <c r="C5"/>
  <c r="B5"/>
  <c r="A5"/>
  <c r="AJ4"/>
  <c r="AE4"/>
  <c r="AF4" s="1"/>
  <c r="E4"/>
  <c r="D4"/>
  <c r="C4"/>
  <c r="B4"/>
  <c r="A4"/>
  <c r="C7" i="28"/>
  <c r="B7"/>
  <c r="A7"/>
  <c r="C6"/>
  <c r="B6"/>
  <c r="A6"/>
  <c r="C5"/>
  <c r="B5"/>
  <c r="A5"/>
  <c r="C4"/>
  <c r="B4"/>
  <c r="A4"/>
  <c r="R7" i="10"/>
  <c r="P7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A7" i="22"/>
  <c r="A6"/>
  <c r="A5"/>
  <c r="A4"/>
  <c r="A7" i="8"/>
  <c r="A6"/>
  <c r="A5"/>
  <c r="A4"/>
  <c r="P7" i="9"/>
  <c r="L7"/>
  <c r="O7" s="1"/>
  <c r="K7"/>
  <c r="D7"/>
  <c r="C7"/>
  <c r="B7"/>
  <c r="A7"/>
  <c r="D6"/>
  <c r="C6"/>
  <c r="B6"/>
  <c r="A6"/>
  <c r="D5"/>
  <c r="C5"/>
  <c r="B5"/>
  <c r="A5"/>
  <c r="D4"/>
  <c r="C4"/>
  <c r="B4"/>
  <c r="A4"/>
  <c r="BT7" i="24"/>
  <c r="BN7"/>
  <c r="BB7"/>
  <c r="AX7"/>
  <c r="AU7"/>
  <c r="AS7"/>
  <c r="AG7"/>
  <c r="AF7"/>
  <c r="AE7"/>
  <c r="AR7" s="1"/>
  <c r="AC7"/>
  <c r="I7"/>
  <c r="G7"/>
  <c r="F7"/>
  <c r="E7"/>
  <c r="D7"/>
  <c r="BV7" s="1"/>
  <c r="Q7" i="9" s="1"/>
  <c r="G7" i="5" s="1"/>
  <c r="B7" i="24"/>
  <c r="A7"/>
  <c r="BT6"/>
  <c r="BN6"/>
  <c r="BB6"/>
  <c r="AX6"/>
  <c r="AR6"/>
  <c r="AC6"/>
  <c r="I6"/>
  <c r="G6"/>
  <c r="F6"/>
  <c r="E6"/>
  <c r="D6"/>
  <c r="BV6" s="1"/>
  <c r="Q6" i="9" s="1"/>
  <c r="G6" i="5" s="1"/>
  <c r="B6" i="24"/>
  <c r="A6"/>
  <c r="BT5"/>
  <c r="BN5"/>
  <c r="BB5"/>
  <c r="AX5"/>
  <c r="AR5"/>
  <c r="AC5"/>
  <c r="I5"/>
  <c r="G5"/>
  <c r="F5"/>
  <c r="B5"/>
  <c r="A5"/>
  <c r="BT4"/>
  <c r="BN4"/>
  <c r="BB4"/>
  <c r="AX4"/>
  <c r="AR4"/>
  <c r="AC4"/>
  <c r="I4"/>
  <c r="G4"/>
  <c r="F4"/>
  <c r="D4"/>
  <c r="B4"/>
  <c r="A4"/>
  <c r="B7" i="23"/>
  <c r="A7"/>
  <c r="B6"/>
  <c r="A6"/>
  <c r="B5"/>
  <c r="A5"/>
  <c r="B4"/>
  <c r="A4"/>
  <c r="C7" i="15"/>
  <c r="B7"/>
  <c r="A7"/>
  <c r="C6"/>
  <c r="B6"/>
  <c r="A6"/>
  <c r="C5"/>
  <c r="B5"/>
  <c r="A5"/>
  <c r="C4"/>
  <c r="B4"/>
  <c r="A4"/>
  <c r="X7" i="27"/>
  <c r="W7"/>
  <c r="V7"/>
  <c r="J7"/>
  <c r="I7"/>
  <c r="H7"/>
  <c r="G7"/>
  <c r="F7"/>
  <c r="E7"/>
  <c r="D7"/>
  <c r="C7"/>
  <c r="B7"/>
  <c r="A7"/>
  <c r="F6"/>
  <c r="E6"/>
  <c r="D6"/>
  <c r="C6"/>
  <c r="B6"/>
  <c r="A6"/>
  <c r="H5"/>
  <c r="D5"/>
  <c r="C5"/>
  <c r="B5"/>
  <c r="A5"/>
  <c r="H4"/>
  <c r="F4"/>
  <c r="D4"/>
  <c r="C4"/>
  <c r="B4"/>
  <c r="A4"/>
  <c r="AF7" i="26"/>
  <c r="AE7"/>
  <c r="AG7" s="1"/>
  <c r="C7"/>
  <c r="B7"/>
  <c r="A7"/>
  <c r="AG6"/>
  <c r="J6" i="5" s="1"/>
  <c r="K6" s="1"/>
  <c r="AF6" i="26"/>
  <c r="AE6"/>
  <c r="C6"/>
  <c r="B6"/>
  <c r="A6"/>
  <c r="AF5"/>
  <c r="C5"/>
  <c r="B5"/>
  <c r="A5"/>
  <c r="AF4"/>
  <c r="AE4"/>
  <c r="AG4" s="1"/>
  <c r="C4"/>
  <c r="B4"/>
  <c r="A4"/>
  <c r="U7" i="20"/>
  <c r="H7" i="24" s="1"/>
  <c r="D7" i="20"/>
  <c r="C7"/>
  <c r="B7"/>
  <c r="A7"/>
  <c r="U6"/>
  <c r="H6" i="24" s="1"/>
  <c r="D6" i="20"/>
  <c r="C6"/>
  <c r="B6"/>
  <c r="A6"/>
  <c r="U5"/>
  <c r="H5" i="24" s="1"/>
  <c r="D5" i="20"/>
  <c r="C5"/>
  <c r="B5"/>
  <c r="A5"/>
  <c r="U4"/>
  <c r="H4" i="24" s="1"/>
  <c r="D4" i="20"/>
  <c r="C4"/>
  <c r="B4"/>
  <c r="A4"/>
  <c r="O7" i="4"/>
  <c r="F7"/>
  <c r="H7" s="1"/>
  <c r="I7" i="1" s="1"/>
  <c r="D7" i="4"/>
  <c r="C7"/>
  <c r="B7"/>
  <c r="A7"/>
  <c r="O6"/>
  <c r="F6"/>
  <c r="H6" s="1"/>
  <c r="I6" i="1" s="1"/>
  <c r="D6" i="4"/>
  <c r="C6"/>
  <c r="B6"/>
  <c r="A6"/>
  <c r="O5"/>
  <c r="E5" i="24" s="1"/>
  <c r="H5" i="4"/>
  <c r="I5" i="1" s="1"/>
  <c r="F5" i="4"/>
  <c r="D5"/>
  <c r="C5"/>
  <c r="B5"/>
  <c r="A5"/>
  <c r="O4"/>
  <c r="E4" i="24" s="1"/>
  <c r="H4" i="4"/>
  <c r="I4" i="1" s="1"/>
  <c r="F4" i="4"/>
  <c r="D4"/>
  <c r="C4"/>
  <c r="B4"/>
  <c r="A4"/>
  <c r="AM7" i="16"/>
  <c r="AN7"/>
  <c r="C7" i="24" s="1"/>
  <c r="E7" i="16"/>
  <c r="I7" s="1"/>
  <c r="D7"/>
  <c r="H7" s="1"/>
  <c r="C7"/>
  <c r="B7"/>
  <c r="A7"/>
  <c r="AN6"/>
  <c r="C6" i="24" s="1"/>
  <c r="AM6" i="16"/>
  <c r="I6"/>
  <c r="E6"/>
  <c r="D6"/>
  <c r="H6" s="1"/>
  <c r="L6" s="1"/>
  <c r="C6"/>
  <c r="B6"/>
  <c r="A6"/>
  <c r="AM5"/>
  <c r="D5" i="24" s="1"/>
  <c r="AN5" i="16"/>
  <c r="C5" i="24" s="1"/>
  <c r="E5" i="16"/>
  <c r="I5" s="1"/>
  <c r="D5"/>
  <c r="H5" s="1"/>
  <c r="C5"/>
  <c r="B5"/>
  <c r="A5"/>
  <c r="AN4"/>
  <c r="C4" i="24" s="1"/>
  <c r="AM4" i="16"/>
  <c r="H4"/>
  <c r="K4" s="1"/>
  <c r="E4"/>
  <c r="I4" s="1"/>
  <c r="D4"/>
  <c r="C4"/>
  <c r="B4"/>
  <c r="A4"/>
  <c r="P7" i="14"/>
  <c r="B7"/>
  <c r="A7"/>
  <c r="B6"/>
  <c r="A6"/>
  <c r="B5"/>
  <c r="A5"/>
  <c r="B4"/>
  <c r="A4"/>
  <c r="G7" i="12"/>
  <c r="F7"/>
  <c r="C7"/>
  <c r="B7"/>
  <c r="A7"/>
  <c r="F6"/>
  <c r="C6"/>
  <c r="B6"/>
  <c r="A6"/>
  <c r="F5"/>
  <c r="P5" i="14" s="1"/>
  <c r="C5" i="12"/>
  <c r="B5"/>
  <c r="A5"/>
  <c r="F4"/>
  <c r="P4" i="14" s="1"/>
  <c r="C4" i="12"/>
  <c r="B4"/>
  <c r="A4"/>
  <c r="N7" i="13"/>
  <c r="J7"/>
  <c r="G7"/>
  <c r="H7" s="1"/>
  <c r="C7"/>
  <c r="B7"/>
  <c r="A7"/>
  <c r="N6"/>
  <c r="P6" i="14" s="1"/>
  <c r="J6" i="13"/>
  <c r="H6" i="27" s="1"/>
  <c r="H6" i="13"/>
  <c r="C6"/>
  <c r="B6"/>
  <c r="A6"/>
  <c r="N5"/>
  <c r="J5"/>
  <c r="C5"/>
  <c r="G5" s="1"/>
  <c r="H5" s="1"/>
  <c r="B5"/>
  <c r="A5"/>
  <c r="N4"/>
  <c r="J4"/>
  <c r="C4"/>
  <c r="G4" s="1"/>
  <c r="H4" s="1"/>
  <c r="B4"/>
  <c r="A4"/>
  <c r="K2" i="25"/>
  <c r="C6"/>
  <c r="B6"/>
  <c r="A6"/>
  <c r="C5"/>
  <c r="B5"/>
  <c r="A5"/>
  <c r="C4"/>
  <c r="B4"/>
  <c r="A4"/>
  <c r="C3"/>
  <c r="B3"/>
  <c r="A3"/>
  <c r="K6" i="9"/>
  <c r="AJ23" i="5" l="1"/>
  <c r="AA18"/>
  <c r="AA23" s="1"/>
  <c r="X23"/>
  <c r="W23"/>
  <c r="P4" i="9"/>
  <c r="J4" i="5"/>
  <c r="K4" s="1"/>
  <c r="P6" i="9"/>
  <c r="AE5" i="26"/>
  <c r="AG5" s="1"/>
  <c r="BU4" i="24"/>
  <c r="R4" i="9" s="1"/>
  <c r="N4" i="5" s="1"/>
  <c r="O4" s="1"/>
  <c r="BV5" i="24"/>
  <c r="Q5" i="9" s="1"/>
  <c r="G5" i="5" s="1"/>
  <c r="BU6" i="24"/>
  <c r="R6" i="9" s="1"/>
  <c r="N6" i="5" s="1"/>
  <c r="O6" s="1"/>
  <c r="BV4" i="24"/>
  <c r="Q4" i="9" s="1"/>
  <c r="G4" i="5" s="1"/>
  <c r="L4" i="1"/>
  <c r="L6"/>
  <c r="O6" s="1"/>
  <c r="N6" i="9" s="1"/>
  <c r="L5" i="1"/>
  <c r="H7" i="5"/>
  <c r="I7" s="1"/>
  <c r="BU7" i="24"/>
  <c r="R7" i="9" s="1"/>
  <c r="BU5" i="24"/>
  <c r="R5" i="9" s="1"/>
  <c r="N5" i="5" s="1"/>
  <c r="O5" s="1"/>
  <c r="L7" i="1"/>
  <c r="P7" i="16"/>
  <c r="N7"/>
  <c r="P5"/>
  <c r="N5" s="1"/>
  <c r="L7"/>
  <c r="M7"/>
  <c r="J7"/>
  <c r="O7" s="1"/>
  <c r="Q7" s="1"/>
  <c r="K7"/>
  <c r="L5"/>
  <c r="J5"/>
  <c r="O5" s="1"/>
  <c r="K5"/>
  <c r="P4"/>
  <c r="N4" s="1"/>
  <c r="P6"/>
  <c r="N6" s="1"/>
  <c r="K6"/>
  <c r="J4"/>
  <c r="J6"/>
  <c r="L4"/>
  <c r="L4" i="13"/>
  <c r="K4"/>
  <c r="L7"/>
  <c r="K7"/>
  <c r="L6"/>
  <c r="K6"/>
  <c r="L5"/>
  <c r="K5"/>
  <c r="I4"/>
  <c r="I5"/>
  <c r="I6"/>
  <c r="I7"/>
  <c r="O7" s="1"/>
  <c r="M7" s="1"/>
  <c r="F8" i="24"/>
  <c r="F3"/>
  <c r="S9" i="5"/>
  <c r="J5" l="1"/>
  <c r="K5" s="1"/>
  <c r="P5" i="9"/>
  <c r="O7" i="1"/>
  <c r="N7" i="9" s="1"/>
  <c r="L7" i="5" s="1"/>
  <c r="M7" s="1"/>
  <c r="AC7"/>
  <c r="W6" i="27"/>
  <c r="I6"/>
  <c r="V6"/>
  <c r="G6"/>
  <c r="J6"/>
  <c r="X6"/>
  <c r="I5"/>
  <c r="W5"/>
  <c r="V5"/>
  <c r="G5"/>
  <c r="X5"/>
  <c r="J5"/>
  <c r="O4" i="13"/>
  <c r="M4" s="1"/>
  <c r="V4" i="27"/>
  <c r="G4"/>
  <c r="W4"/>
  <c r="I4"/>
  <c r="X4"/>
  <c r="J4"/>
  <c r="N7" i="5"/>
  <c r="O7" s="1"/>
  <c r="O6" i="16"/>
  <c r="Q5"/>
  <c r="R5" i="10" s="1"/>
  <c r="P5" s="1"/>
  <c r="L5" i="9"/>
  <c r="O5" s="1"/>
  <c r="F5" i="5" s="1"/>
  <c r="H5" s="1"/>
  <c r="I5" s="1"/>
  <c r="M5" i="16"/>
  <c r="O4"/>
  <c r="Q6"/>
  <c r="R6" i="10" s="1"/>
  <c r="P6" s="1"/>
  <c r="M6" i="16"/>
  <c r="O5" i="13"/>
  <c r="M5" s="1"/>
  <c r="O6"/>
  <c r="M6" s="1"/>
  <c r="U8" i="20"/>
  <c r="U3"/>
  <c r="L6" i="9" l="1"/>
  <c r="AC6" i="5" s="1"/>
  <c r="AG6" s="1"/>
  <c r="L4" i="9"/>
  <c r="AC4" i="5" s="1"/>
  <c r="AG7"/>
  <c r="AD7"/>
  <c r="Q4" i="16"/>
  <c r="R4" i="10" s="1"/>
  <c r="P4" s="1"/>
  <c r="M4" i="16"/>
  <c r="O8" i="4"/>
  <c r="O3"/>
  <c r="AD6" i="5" l="1"/>
  <c r="O6" i="9"/>
  <c r="O4"/>
  <c r="AH7" i="5"/>
  <c r="AH6"/>
  <c r="AD4"/>
  <c r="AG4"/>
  <c r="M33" i="1"/>
  <c r="L6" i="5" l="1"/>
  <c r="M6" s="1"/>
  <c r="F6"/>
  <c r="H6" s="1"/>
  <c r="I6" s="1"/>
  <c r="F4"/>
  <c r="H4" s="1"/>
  <c r="I4" s="1"/>
  <c r="Q7"/>
  <c r="X7"/>
  <c r="Q6"/>
  <c r="AH4"/>
  <c r="Q4"/>
  <c r="AR3" i="24"/>
  <c r="AR8"/>
  <c r="X6" i="5" l="1"/>
  <c r="N9" i="4"/>
  <c r="AJ3" i="5" l="1"/>
  <c r="AJ8"/>
  <c r="AE3"/>
  <c r="AE8"/>
  <c r="BT3" i="24" l="1"/>
  <c r="BT8"/>
  <c r="AN8" i="16" l="1"/>
  <c r="AM3"/>
  <c r="D3" i="24" s="1"/>
  <c r="AM8" i="16"/>
  <c r="D8" i="24" s="1"/>
  <c r="J3" i="13" l="1"/>
  <c r="J8"/>
  <c r="L33" i="1"/>
  <c r="P33" s="1"/>
  <c r="J33"/>
  <c r="I33"/>
  <c r="H33"/>
  <c r="H34" s="1"/>
  <c r="G15" i="26" l="1"/>
  <c r="G14"/>
  <c r="O9" i="24" l="1"/>
  <c r="AO9"/>
  <c r="AP9"/>
  <c r="S9"/>
  <c r="J3" i="1"/>
  <c r="T9" i="23"/>
  <c r="Q9" i="24"/>
  <c r="R9"/>
  <c r="U9" i="9"/>
  <c r="V9"/>
  <c r="W9"/>
  <c r="X9"/>
  <c r="R9" i="5" l="1"/>
  <c r="T9"/>
  <c r="AD9" i="16" l="1"/>
  <c r="AE9"/>
  <c r="AF9"/>
  <c r="AH9"/>
  <c r="AI9"/>
  <c r="AL9"/>
  <c r="AM9"/>
  <c r="M9" i="9"/>
  <c r="D9" i="15" l="1"/>
  <c r="E9"/>
  <c r="F9"/>
  <c r="G9"/>
  <c r="H9"/>
  <c r="I9"/>
  <c r="J9"/>
  <c r="K9" l="1"/>
  <c r="F3" i="4"/>
  <c r="H3" s="1"/>
  <c r="F8"/>
  <c r="F3" i="1" l="1"/>
  <c r="F8" i="12"/>
  <c r="AB9" i="5" l="1"/>
  <c r="Y9"/>
  <c r="E8" l="1"/>
  <c r="D8"/>
  <c r="C8"/>
  <c r="A8"/>
  <c r="E3"/>
  <c r="D3"/>
  <c r="C3"/>
  <c r="B3"/>
  <c r="A3"/>
  <c r="AJ9" l="1"/>
  <c r="C8" i="28" l="1"/>
  <c r="B8"/>
  <c r="A8"/>
  <c r="C3"/>
  <c r="B3"/>
  <c r="A3"/>
  <c r="S9" i="10"/>
  <c r="Q9" l="1"/>
  <c r="O9"/>
  <c r="L8"/>
  <c r="J8"/>
  <c r="H8"/>
  <c r="G8"/>
  <c r="E8"/>
  <c r="C8"/>
  <c r="A8"/>
  <c r="L3"/>
  <c r="J3"/>
  <c r="H3"/>
  <c r="G3"/>
  <c r="E3"/>
  <c r="C3"/>
  <c r="A3"/>
  <c r="L9" l="1"/>
  <c r="A8" i="22"/>
  <c r="A3"/>
  <c r="A8" i="8"/>
  <c r="A3"/>
  <c r="T9" i="9" l="1"/>
  <c r="S9"/>
  <c r="J9" l="1"/>
  <c r="I9"/>
  <c r="H9"/>
  <c r="G9"/>
  <c r="F9"/>
  <c r="E9"/>
  <c r="D8" l="1"/>
  <c r="C8"/>
  <c r="A8"/>
  <c r="D3"/>
  <c r="C3"/>
  <c r="B3"/>
  <c r="A3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BN8"/>
  <c r="BB8"/>
  <c r="AX8"/>
  <c r="AC8"/>
  <c r="I8"/>
  <c r="BV8" s="1"/>
  <c r="Q8" i="9" s="1"/>
  <c r="G8" i="5" s="1"/>
  <c r="G8" i="24"/>
  <c r="B8"/>
  <c r="A8"/>
  <c r="BN3"/>
  <c r="BB3"/>
  <c r="AX3"/>
  <c r="AC3"/>
  <c r="I3"/>
  <c r="BV3" s="1"/>
  <c r="Q3" i="9" s="1"/>
  <c r="G3" i="5" s="1"/>
  <c r="G3" i="24"/>
  <c r="B3"/>
  <c r="A3"/>
  <c r="C18" i="23"/>
  <c r="S9"/>
  <c r="R9"/>
  <c r="Q9"/>
  <c r="P9"/>
  <c r="O9"/>
  <c r="N9"/>
  <c r="M9"/>
  <c r="L9"/>
  <c r="K9"/>
  <c r="J9"/>
  <c r="I9"/>
  <c r="Q9" i="9" l="1"/>
  <c r="BB9" i="24"/>
  <c r="AX9"/>
  <c r="BN9"/>
  <c r="AR9"/>
  <c r="AC9"/>
  <c r="G9"/>
  <c r="F9" s="1"/>
  <c r="D9"/>
  <c r="I9"/>
  <c r="G9" i="5" l="1"/>
  <c r="B8" i="23"/>
  <c r="A8"/>
  <c r="B3"/>
  <c r="A3"/>
  <c r="L9" i="15" l="1"/>
  <c r="C8"/>
  <c r="B8"/>
  <c r="A8"/>
  <c r="C3"/>
  <c r="B3" l="1"/>
  <c r="A3"/>
  <c r="A9" i="27" l="1"/>
  <c r="C8"/>
  <c r="B8"/>
  <c r="C3"/>
  <c r="B3"/>
  <c r="A3"/>
  <c r="AH9" i="26"/>
  <c r="A9"/>
  <c r="AF8" l="1"/>
  <c r="C8"/>
  <c r="M8" s="1"/>
  <c r="B8"/>
  <c r="AF3"/>
  <c r="C3"/>
  <c r="B3"/>
  <c r="A3"/>
  <c r="AF8" i="5" l="1"/>
  <c r="K4" i="9"/>
  <c r="AF3" i="5"/>
  <c r="D8" i="27"/>
  <c r="V8" i="26"/>
  <c r="F8" i="27" s="1"/>
  <c r="E8" s="1"/>
  <c r="V9" i="20"/>
  <c r="O9"/>
  <c r="N9"/>
  <c r="M9"/>
  <c r="L9"/>
  <c r="K9"/>
  <c r="J9"/>
  <c r="I9"/>
  <c r="E9"/>
  <c r="H8" i="24"/>
  <c r="D8" i="20"/>
  <c r="C8"/>
  <c r="B8"/>
  <c r="A8"/>
  <c r="H3" i="24"/>
  <c r="D3" i="20"/>
  <c r="C3"/>
  <c r="B3"/>
  <c r="A3"/>
  <c r="BD9" i="4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R9"/>
  <c r="Q9"/>
  <c r="P9"/>
  <c r="M9"/>
  <c r="L9"/>
  <c r="K9"/>
  <c r="G9"/>
  <c r="F9"/>
  <c r="E8" i="24"/>
  <c r="D8" i="4"/>
  <c r="C8"/>
  <c r="B8"/>
  <c r="A8"/>
  <c r="E3" i="24"/>
  <c r="D3" i="4"/>
  <c r="C3"/>
  <c r="B3"/>
  <c r="A3"/>
  <c r="AF9" i="5" l="1"/>
  <c r="AE9"/>
  <c r="H9" i="24"/>
  <c r="U9" i="20"/>
  <c r="E9" i="24"/>
  <c r="O9" i="4"/>
  <c r="H9"/>
  <c r="AE8" i="26"/>
  <c r="AG8" s="1"/>
  <c r="AC9" i="16"/>
  <c r="W9"/>
  <c r="V9"/>
  <c r="U9"/>
  <c r="T9"/>
  <c r="S9"/>
  <c r="R9"/>
  <c r="J8" i="5" l="1"/>
  <c r="K8" s="1"/>
  <c r="P8" i="9"/>
  <c r="D9" i="26"/>
  <c r="M9"/>
  <c r="G9" i="16"/>
  <c r="F9"/>
  <c r="C8" i="24" l="1"/>
  <c r="BU8" s="1"/>
  <c r="E8" i="16"/>
  <c r="I8" s="1"/>
  <c r="D8"/>
  <c r="H8" s="1"/>
  <c r="C8"/>
  <c r="B8"/>
  <c r="A8"/>
  <c r="E3"/>
  <c r="I3" s="1"/>
  <c r="D3"/>
  <c r="H3" s="1"/>
  <c r="C3"/>
  <c r="B3"/>
  <c r="A3"/>
  <c r="B8" i="14"/>
  <c r="A8"/>
  <c r="B3"/>
  <c r="A3"/>
  <c r="G9" i="12"/>
  <c r="AN3" i="16" l="1"/>
  <c r="C3" i="24" s="1"/>
  <c r="BU3" s="1"/>
  <c r="R3" i="9" s="1"/>
  <c r="AB9" i="16"/>
  <c r="P3"/>
  <c r="N3" s="1"/>
  <c r="K3"/>
  <c r="L3"/>
  <c r="J3"/>
  <c r="P8"/>
  <c r="N8" s="1"/>
  <c r="L8"/>
  <c r="K8"/>
  <c r="J8"/>
  <c r="R8" i="9"/>
  <c r="AN9" i="16" l="1"/>
  <c r="O3"/>
  <c r="Q3" s="1"/>
  <c r="R3" i="10" s="1"/>
  <c r="J9" i="16"/>
  <c r="O8"/>
  <c r="L9"/>
  <c r="K9"/>
  <c r="I9"/>
  <c r="C9" i="24"/>
  <c r="H9" i="16"/>
  <c r="C8" i="12"/>
  <c r="B8"/>
  <c r="A8"/>
  <c r="C3"/>
  <c r="B3"/>
  <c r="A3"/>
  <c r="F9"/>
  <c r="M3" i="16" l="1"/>
  <c r="H3" i="1" s="1"/>
  <c r="P9" i="16"/>
  <c r="O9"/>
  <c r="Q8"/>
  <c r="R8" i="10" s="1"/>
  <c r="M8" i="16"/>
  <c r="BU9" i="24"/>
  <c r="R9" i="9"/>
  <c r="F9" i="13"/>
  <c r="E9"/>
  <c r="D9"/>
  <c r="N9" i="16" l="1"/>
  <c r="Q9"/>
  <c r="R9" i="10"/>
  <c r="M9" i="16"/>
  <c r="N8" i="13" l="1"/>
  <c r="P8" i="14" s="1"/>
  <c r="C8" i="13"/>
  <c r="B8"/>
  <c r="A8"/>
  <c r="N3"/>
  <c r="P3" i="14" s="1"/>
  <c r="C3" i="13"/>
  <c r="B3"/>
  <c r="A3"/>
  <c r="K8" i="25" l="1"/>
  <c r="J8"/>
  <c r="I8"/>
  <c r="H8"/>
  <c r="G8"/>
  <c r="F8"/>
  <c r="E8"/>
  <c r="D8"/>
  <c r="A8"/>
  <c r="C7"/>
  <c r="B7"/>
  <c r="A7"/>
  <c r="C2"/>
  <c r="B2"/>
  <c r="A2"/>
  <c r="M9" i="1"/>
  <c r="K9"/>
  <c r="P9" i="14" l="1"/>
  <c r="I3" i="1" l="1"/>
  <c r="F9" l="1"/>
  <c r="I9" l="1"/>
  <c r="J9"/>
  <c r="N8" i="5" l="1"/>
  <c r="O8" s="1"/>
  <c r="N3"/>
  <c r="O3" s="1"/>
  <c r="G3" i="1" l="1"/>
  <c r="G9" l="1"/>
  <c r="H9" l="1"/>
  <c r="G8" i="13" l="1"/>
  <c r="N9"/>
  <c r="F3" i="27"/>
  <c r="AF9" i="26"/>
  <c r="K5" i="9" s="1"/>
  <c r="D3" i="27"/>
  <c r="E3"/>
  <c r="H3" i="13" l="1"/>
  <c r="L3" s="1"/>
  <c r="I3"/>
  <c r="H8"/>
  <c r="L8" s="1"/>
  <c r="J8" i="27" s="1"/>
  <c r="I8" i="13"/>
  <c r="O9" i="5"/>
  <c r="N9"/>
  <c r="D9" i="27"/>
  <c r="E9"/>
  <c r="V9" i="26"/>
  <c r="H3" i="27"/>
  <c r="G9" i="13"/>
  <c r="AE3" i="26"/>
  <c r="AG3" s="1"/>
  <c r="H8" i="27"/>
  <c r="K8" i="13" l="1"/>
  <c r="I8" i="27" s="1"/>
  <c r="X8"/>
  <c r="K3" i="13"/>
  <c r="I3" i="27" s="1"/>
  <c r="H9" i="13"/>
  <c r="J3" i="27"/>
  <c r="X3"/>
  <c r="J3" i="5"/>
  <c r="K3" s="1"/>
  <c r="P3" i="9"/>
  <c r="G3" i="27"/>
  <c r="V3"/>
  <c r="V8"/>
  <c r="G8"/>
  <c r="J9" i="13"/>
  <c r="AE9" i="26"/>
  <c r="I9" i="13"/>
  <c r="F9" i="27"/>
  <c r="O8" i="13" l="1"/>
  <c r="L8" i="9" s="1"/>
  <c r="AG9" i="26"/>
  <c r="O3" i="13"/>
  <c r="L3" i="9" s="1"/>
  <c r="W3" i="27"/>
  <c r="W8"/>
  <c r="K9" i="13"/>
  <c r="L9"/>
  <c r="H9" i="27"/>
  <c r="G9"/>
  <c r="M3" i="13" l="1"/>
  <c r="E3" i="1" s="1"/>
  <c r="L3" s="1"/>
  <c r="AC3" i="5" s="1"/>
  <c r="M8" i="13"/>
  <c r="J9" i="27"/>
  <c r="I9"/>
  <c r="O9" i="13"/>
  <c r="P9" i="9"/>
  <c r="K9" i="5"/>
  <c r="O3" i="9"/>
  <c r="F3" i="5" s="1"/>
  <c r="H3" s="1"/>
  <c r="O8" i="9"/>
  <c r="F8" i="5" s="1"/>
  <c r="H8" s="1"/>
  <c r="J9"/>
  <c r="E8" i="1" l="1"/>
  <c r="L8" s="1"/>
  <c r="AC8" i="5" s="1"/>
  <c r="O4" i="1"/>
  <c r="N4" i="9" s="1"/>
  <c r="L4" i="5" s="1"/>
  <c r="M9" i="13"/>
  <c r="L9" i="9"/>
  <c r="D8" i="23"/>
  <c r="K8" i="9"/>
  <c r="P8" i="10" s="1"/>
  <c r="I8" i="5"/>
  <c r="K3" i="9"/>
  <c r="P3" i="10" s="1"/>
  <c r="AD3" i="5"/>
  <c r="AG3"/>
  <c r="AH3" s="1"/>
  <c r="I3"/>
  <c r="O3" i="1"/>
  <c r="N3" i="9" s="1"/>
  <c r="L3" i="5" s="1"/>
  <c r="M3" s="1"/>
  <c r="N9" i="1"/>
  <c r="M4" i="5" l="1"/>
  <c r="X4"/>
  <c r="O5" i="1"/>
  <c r="N5" i="9" s="1"/>
  <c r="L5" i="5" s="1"/>
  <c r="AC5"/>
  <c r="C8" i="23"/>
  <c r="E8" s="1"/>
  <c r="O8" i="1"/>
  <c r="N8" i="9" s="1"/>
  <c r="L8" i="5" s="1"/>
  <c r="M8" s="1"/>
  <c r="L9" i="1"/>
  <c r="E9"/>
  <c r="O9" i="9"/>
  <c r="F9" i="5"/>
  <c r="Q3"/>
  <c r="AD8"/>
  <c r="AG8"/>
  <c r="I9"/>
  <c r="H9"/>
  <c r="K9" i="9"/>
  <c r="D9" i="23"/>
  <c r="M5" i="5" l="1"/>
  <c r="AG5"/>
  <c r="AD5"/>
  <c r="X3"/>
  <c r="AH8"/>
  <c r="AD9"/>
  <c r="AC9"/>
  <c r="E9" i="23"/>
  <c r="C9"/>
  <c r="O9" i="1"/>
  <c r="AH5" i="5" l="1"/>
  <c r="AH9" s="1"/>
  <c r="Q8"/>
  <c r="X8"/>
  <c r="U9"/>
  <c r="V9"/>
  <c r="N9" i="9"/>
  <c r="AG9" i="5"/>
  <c r="P9" i="10"/>
  <c r="Q5" i="5" l="1"/>
  <c r="Q9" s="1"/>
  <c r="X5"/>
  <c r="M9"/>
  <c r="L9"/>
  <c r="AA9"/>
  <c r="P9"/>
  <c r="Z9" l="1"/>
  <c r="X9"/>
  <c r="W9"/>
</calcChain>
</file>

<file path=xl/sharedStrings.xml><?xml version="1.0" encoding="utf-8"?>
<sst xmlns="http://schemas.openxmlformats.org/spreadsheetml/2006/main" count="994" uniqueCount="571">
  <si>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</si>
  <si>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</si>
  <si>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</si>
  <si>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</si>
  <si>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</si>
  <si>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</si>
  <si>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</si>
  <si>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</si>
  <si>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</si>
  <si>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</si>
  <si>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</si>
  <si>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</si>
  <si>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</si>
  <si>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</si>
  <si>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</si>
  <si>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</si>
  <si>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</si>
  <si>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</si>
  <si>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</si>
  <si>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</si>
  <si>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</si>
  <si>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</si>
  <si>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</si>
  <si>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</si>
  <si>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</si>
  <si>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</si>
  <si>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</si>
  <si>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</si>
  <si>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</si>
  <si>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</si>
  <si>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</si>
  <si>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</si>
  <si>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</si>
  <si>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</si>
  <si>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</si>
  <si>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</si>
  <si>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</si>
  <si>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</si>
  <si>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</si>
  <si>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</si>
  <si>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</si>
  <si>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</si>
  <si>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</si>
  <si>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</si>
  <si>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</si>
  <si>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</si>
  <si>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</si>
  <si>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</si>
  <si>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</si>
  <si>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</si>
  <si>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</si>
  <si>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</si>
  <si>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</si>
  <si>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</si>
  <si>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</si>
  <si>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</si>
  <si>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</si>
  <si>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</si>
  <si>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</si>
  <si>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</si>
  <si>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</si>
  <si>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</si>
  <si>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</si>
  <si>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</si>
  <si>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</si>
  <si>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</si>
  <si>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</si>
  <si>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</si>
  <si>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</si>
  <si>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</si>
  <si>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</si>
  <si>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</si>
  <si>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</si>
  <si>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</si>
  <si>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</si>
  <si>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</si>
  <si>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</si>
  <si>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</si>
  <si>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</si>
  <si>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</si>
  <si>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</si>
  <si>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</si>
  <si>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</si>
  <si>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</si>
  <si>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</si>
  <si>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</si>
  <si>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</si>
  <si>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</si>
  <si>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</si>
  <si>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</si>
  <si>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</si>
  <si>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</si>
  <si>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</si>
  <si>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</si>
  <si>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</si>
  <si>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</si>
  <si>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</si>
  <si>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</si>
  <si>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</si>
  <si>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</si>
  <si>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</si>
  <si>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</si>
  <si>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</si>
  <si>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</si>
  <si>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</si>
  <si>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</si>
  <si>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</si>
  <si>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</si>
  <si>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</si>
  <si>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</si>
  <si>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</si>
  <si>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</si>
  <si>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</si>
  <si>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</si>
  <si>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</si>
  <si>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</si>
  <si>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</si>
  <si>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</si>
  <si>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</si>
  <si>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</si>
  <si>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</si>
  <si>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</si>
  <si>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</si>
  <si>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</si>
  <si>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</si>
  <si>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</si>
  <si>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</si>
  <si>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</si>
  <si>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</si>
  <si>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</si>
  <si>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</si>
  <si>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</si>
  <si>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</si>
  <si>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</si>
  <si>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</si>
  <si>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</si>
  <si>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</si>
  <si>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</si>
  <si>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</si>
  <si>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</si>
  <si>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</si>
  <si>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</si>
  <si>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</si>
  <si>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</si>
  <si>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</si>
  <si>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</si>
  <si>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</si>
  <si>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</si>
  <si>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</si>
  <si>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</si>
  <si>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</si>
  <si>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</si>
  <si>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</si>
  <si>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</si>
  <si>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</si>
  <si>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</si>
  <si>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</si>
  <si>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</si>
  <si>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</si>
  <si>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</si>
  <si>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</si>
  <si>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</si>
  <si>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</si>
  <si>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</si>
  <si>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</si>
  <si>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</si>
  <si>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</si>
  <si>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</si>
  <si>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</si>
  <si>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</si>
  <si>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</si>
  <si>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</si>
  <si>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</si>
  <si>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</si>
  <si>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</si>
  <si>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</si>
  <si>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</si>
  <si>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</si>
  <si>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</si>
  <si>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</si>
  <si>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</si>
  <si>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</si>
  <si>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</si>
  <si>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</si>
  <si>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</si>
  <si>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</si>
  <si>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</si>
  <si>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</si>
  <si>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</si>
  <si>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</si>
  <si>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</si>
  <si>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</si>
  <si>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</si>
  <si>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</si>
  <si>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</si>
  <si>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</si>
  <si>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</si>
  <si>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</si>
  <si>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</si>
  <si>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</si>
  <si>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</si>
  <si>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</si>
  <si>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</si>
  <si>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</si>
  <si>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</si>
  <si>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</si>
  <si>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</si>
  <si>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</si>
  <si>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</si>
  <si>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</si>
  <si>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</si>
  <si>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</si>
  <si>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</si>
  <si>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</si>
  <si>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</si>
  <si>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</si>
  <si>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</si>
  <si>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</si>
  <si>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</si>
  <si>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</si>
  <si>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</si>
  <si>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</si>
  <si>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</si>
  <si>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</si>
  <si>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</si>
  <si>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</si>
  <si>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</si>
  <si>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</si>
  <si>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</si>
  <si>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</si>
  <si>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</si>
  <si>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</si>
  <si>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</si>
  <si>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</si>
  <si>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</si>
  <si>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</si>
  <si>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</si>
  <si>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</si>
  <si>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</si>
  <si>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</si>
  <si>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</si>
  <si>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</si>
  <si>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</si>
  <si>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</si>
  <si>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</si>
  <si>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</si>
  <si>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</si>
  <si>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</si>
  <si>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</si>
  <si>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</si>
  <si>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</si>
  <si>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</si>
  <si>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</si>
  <si>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</si>
  <si>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</si>
  <si>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</si>
  <si>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</si>
  <si>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</si>
  <si>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</si>
  <si>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</si>
  <si>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</si>
  <si>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</si>
  <si>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</si>
  <si>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</si>
  <si>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</si>
  <si>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</si>
  <si>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</si>
  <si>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</si>
  <si>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</si>
  <si>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</si>
  <si>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</si>
  <si>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</si>
  <si>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</si>
  <si>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</si>
  <si>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</si>
  <si>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</si>
  <si>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</si>
  <si>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</si>
  <si>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</si>
  <si>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</si>
  <si>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</si>
  <si>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</si>
  <si>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</si>
  <si>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</si>
  <si>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</si>
  <si>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</si>
  <si>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</si>
  <si>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</si>
  <si>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</si>
  <si>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</si>
  <si>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</si>
  <si>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</si>
  <si>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</si>
  <si>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</si>
  <si>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</si>
  <si>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</si>
  <si>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</si>
  <si>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</si>
  <si>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</si>
  <si>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</si>
  <si>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</si>
  <si>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</si>
  <si>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</si>
  <si>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</si>
  <si>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</si>
  <si>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</si>
  <si>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</si>
  <si>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</si>
  <si>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</si>
  <si>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</si>
  <si>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</si>
  <si>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</si>
  <si>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</si>
  <si>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</si>
  <si>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</si>
  <si>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</si>
  <si>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</si>
  <si>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</si>
  <si>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</si>
  <si>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</si>
  <si>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</si>
  <si>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</si>
  <si>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</si>
  <si>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</si>
  <si>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</si>
  <si>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</si>
  <si>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</si>
  <si>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</si>
  <si>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</si>
  <si>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</si>
  <si>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</si>
  <si>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</si>
  <si>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</si>
  <si>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</si>
  <si>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</si>
  <si>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</si>
  <si>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</si>
  <si>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</si>
  <si>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</si>
  <si>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</si>
  <si>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</si>
  <si>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</si>
  <si>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</si>
  <si>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</si>
  <si>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</si>
  <si>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</si>
  <si>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</si>
  <si>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</si>
  <si>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</si>
  <si>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</si>
  <si>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</si>
  <si>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</si>
  <si>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</si>
  <si>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</si>
  <si>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</si>
  <si>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</si>
  <si>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</si>
  <si>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</si>
  <si>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</si>
  <si>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</si>
  <si>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</si>
  <si>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</si>
  <si>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</si>
  <si>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</si>
  <si>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</si>
  <si>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</si>
  <si>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</si>
  <si>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</si>
  <si>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</si>
  <si>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</si>
  <si>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</si>
  <si>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</si>
  <si>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</si>
  <si>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</si>
  <si>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</si>
  <si>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</si>
  <si>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</si>
  <si>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</si>
  <si>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</si>
  <si>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</si>
  <si>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</si>
  <si>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</si>
  <si>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</si>
  <si>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</si>
  <si>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</si>
  <si>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</si>
  <si>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</si>
  <si>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</si>
  <si>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</si>
  <si>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</si>
  <si>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</si>
  <si>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</si>
  <si>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</si>
  <si>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</si>
  <si>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</si>
  <si>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</si>
  <si>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</si>
  <si>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</si>
  <si>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</si>
  <si>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</si>
  <si>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</si>
  <si>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</si>
  <si>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</si>
  <si>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</si>
  <si>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</si>
  <si>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</si>
  <si>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</si>
  <si>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</si>
  <si>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</si>
  <si>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</si>
  <si>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</si>
  <si>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</si>
  <si>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</si>
  <si>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</si>
  <si>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1δ6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</si>
  <si>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</si>
  <si>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</si>
  <si>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</si>
  <si>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</si>
  <si>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</si>
  <si>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</si>
  <si>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</si>
  <si>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</si>
  <si>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</si>
  <si>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</si>
  <si>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</si>
  <si>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</si>
  <si>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</si>
  <si>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</si>
  <si>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</si>
  <si>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</si>
  <si>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</si>
  <si>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</si>
  <si>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</si>
  <si>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</si>
  <si>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</si>
  <si>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</si>
  <si>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</si>
  <si>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</si>
  <si>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</si>
  <si>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</si>
  <si>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</si>
  <si>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</si>
  <si>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</si>
  <si>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</si>
  <si>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</si>
  <si>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</si>
  <si>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</si>
  <si>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</si>
  <si>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</si>
  <si>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</si>
  <si>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</si>
  <si>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</si>
  <si>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</si>
  <si>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</si>
  <si>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</si>
  <si>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</si>
  <si>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</si>
  <si>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</si>
  <si>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</si>
  <si>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</si>
  <si>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</si>
  <si>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</si>
  <si>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</si>
  <si>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</si>
  <si>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</si>
  <si>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</si>
  <si>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</si>
  <si>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</si>
  <si>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</si>
  <si>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</si>
  <si>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</si>
  <si>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</si>
  <si>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</si>
  <si>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</si>
  <si>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</si>
  <si>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</si>
  <si>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</si>
  <si>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</si>
  <si>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</si>
  <si>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</si>
  <si>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</si>
  <si>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</si>
  <si>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</si>
  <si>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</si>
  <si>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</si>
  <si>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</si>
  <si>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</si>
  <si>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</si>
  <si>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</si>
  <si>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</si>
  <si>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</si>
  <si>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</si>
  <si>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</si>
  <si>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</si>
  <si>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</si>
  <si>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</si>
  <si>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</si>
  <si>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</si>
  <si>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</si>
  <si>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</si>
  <si>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</si>
  <si>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</si>
  <si>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</si>
  <si>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</si>
  <si>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</si>
  <si>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</si>
  <si>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</si>
  <si>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</si>
  <si>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</si>
  <si>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</si>
  <si>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έπρεπεΒασειΖηλ</t>
  </si>
  <si>
    <t>παγιοΑναλ</t>
  </si>
  <si>
    <t>'3600''</t>
  </si>
  <si>
    <t>δικαιωματαΑναλ</t>
  </si>
  <si>
    <t>2α φυλα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</si>
  <si>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</si>
  <si>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</si>
  <si>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</si>
  <si>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</si>
  <si>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</si>
  <si>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</si>
  <si>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</si>
  <si>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έπρεπεΒασειΑΓΑΠΕ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</si>
  <si>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</si>
  <si>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</si>
  <si>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</si>
  <si>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τελη</t>
  </si>
  <si>
    <t>ωςΠαγιαΤεληΧαρτοσημου</t>
  </si>
  <si>
    <t>ΤΑΣΠ</t>
  </si>
  <si>
    <t>ΤΑΣΥ</t>
  </si>
  <si>
    <t>χρησικτησία αγροτεμαχίου = 1984 ΑΝΑΔΑΣΜΟΣ</t>
  </si>
  <si>
    <t>διανομή αγροτεμαχίου 17,98στρ [2 ίσα μερίδια</t>
  </si>
  <si>
    <t>γαλικηςΑρχαιολογικηςΣχολης</t>
  </si>
  <si>
    <t>timesNewRoman</t>
  </si>
  <si>
    <t>ΔΕΝ</t>
  </si>
  <si>
    <t>οι2</t>
  </si>
  <si>
    <t>**7αα**=σφραγίδα - υπογραφή στα ΑΤΕΛΩΣ</t>
  </si>
  <si>
    <t>**7γ**=συν (+) 1 για Δ.Ο.Υ. = ΑΤΕΛΩΣ</t>
  </si>
  <si>
    <t>9έτη &amp; 6μήνες</t>
  </si>
  <si>
    <t>σε2</t>
  </si>
  <si>
    <t>ζημία</t>
  </si>
  <si>
    <t>καθεστώς ΤΟΓΚΑΣ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</si>
  <si>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</si>
  <si>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</si>
  <si>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</si>
  <si>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</si>
  <si>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</si>
  <si>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</si>
  <si>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</si>
  <si>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</si>
  <si>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</si>
  <si>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κληρονομιάς ΑΠΟΔΟΧΗ</t>
  </si>
  <si>
    <t>χρησικτησία οικίας = 1939 ΚΛΗΡΟΝΟΜΙΑ άτυπη</t>
  </si>
  <si>
    <t>χρησικτησία οικίας = 1940 ΔΙΑΝΟΜΗ άτυπη</t>
  </si>
  <si>
    <t xml:space="preserve">οικόπεδο 80μ2 ΜΕ οικία ισόγειο 35μ2 Θεολόγο </t>
  </si>
  <si>
    <t>ο 1</t>
  </si>
  <si>
    <t>οι 2</t>
  </si>
  <si>
    <t>παγια</t>
  </si>
  <si>
    <t>1δ1</t>
  </si>
  <si>
    <t>21έτη &amp; 2μήνες</t>
  </si>
  <si>
    <t>19έτη &amp; 6μήνες</t>
  </si>
  <si>
    <t>αν ΌΧΙ σε καθεστώς ΤΟΓΚΑΣ</t>
  </si>
  <si>
    <t xml:space="preserve">219-117 </t>
  </si>
  <si>
    <t>219-117 = αδερφή</t>
  </si>
  <si>
    <t>219-117 = πατήρ</t>
  </si>
  <si>
    <t>219-117 = παππούς</t>
  </si>
  <si>
    <t>1ο</t>
  </si>
  <si>
    <t>2ο</t>
  </si>
  <si>
    <t>χρησικτησία αγροτεμαχίου ;;;??? = 1984 ΑΝΑΔΑΣΜΟΣεκούσιος</t>
  </si>
  <si>
    <t>αγροτεμάχιο ;;;??? Θεολόγος '';;;???'' 1.577μ2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</si>
</sst>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3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14" fontId="20" fillId="0" borderId="1" xfId="0" applyNumberFormat="1" applyFont="1" applyFill="1" applyBorder="1"/>
    <xf numFmtId="43" fontId="20" fillId="0" borderId="1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4" fontId="17" fillId="0" borderId="1" xfId="1" applyNumberFormat="1" applyFont="1" applyFill="1" applyBorder="1" applyAlignment="1">
      <alignment horizontal="center" vertical="center"/>
    </xf>
    <xf numFmtId="14" fontId="17" fillId="7" borderId="1" xfId="1" applyNumberFormat="1" applyFont="1" applyFill="1" applyBorder="1" applyAlignment="1">
      <alignment horizontal="center" vertical="center"/>
    </xf>
    <xf numFmtId="0" fontId="20" fillId="4" borderId="1" xfId="0" applyFont="1" applyFill="1" applyBorder="1"/>
    <xf numFmtId="164" fontId="20" fillId="0" borderId="9" xfId="1" applyNumberFormat="1" applyFont="1" applyFill="1" applyBorder="1" applyAlignment="1">
      <alignment wrapText="1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39" fillId="4" borderId="1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14" fontId="22" fillId="0" borderId="14" xfId="1" applyNumberFormat="1" applyFont="1" applyFill="1" applyBorder="1" applyAlignment="1">
      <alignment horizontal="center" vertical="center"/>
    </xf>
    <xf numFmtId="14" fontId="20" fillId="0" borderId="1" xfId="1" applyNumberFormat="1" applyFont="1" applyBorder="1"/>
    <xf numFmtId="164" fontId="26" fillId="6" borderId="0" xfId="1" applyNumberFormat="1" applyFont="1" applyFill="1" applyAlignment="1">
      <alignment horizontal="left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43" fontId="41" fillId="0" borderId="0" xfId="1" applyFont="1" applyAlignment="1">
      <alignment horizontal="right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164" fontId="20" fillId="6" borderId="0" xfId="1" applyNumberFormat="1" applyFont="1" applyFill="1"/>
    <xf numFmtId="164" fontId="26" fillId="8" borderId="0" xfId="1" applyNumberFormat="1" applyFont="1" applyFill="1" applyAlignment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65" fontId="20" fillId="0" borderId="1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164" fontId="17" fillId="3" borderId="1" xfId="1" applyNumberFormat="1" applyFont="1" applyFill="1" applyBorder="1"/>
    <xf numFmtId="164" fontId="11" fillId="0" borderId="1" xfId="1" applyNumberFormat="1" applyFont="1" applyFill="1" applyBorder="1"/>
    <xf numFmtId="164" fontId="10" fillId="0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35" fillId="2" borderId="2" xfId="1" applyNumberFormat="1" applyFont="1" applyFill="1" applyBorder="1" applyAlignment="1">
      <alignment horizontal="center" vertical="center"/>
    </xf>
    <xf numFmtId="164" fontId="19" fillId="3" borderId="9" xfId="1" applyNumberFormat="1" applyFont="1" applyFill="1" applyBorder="1" applyAlignment="1">
      <alignment wrapText="1"/>
    </xf>
    <xf numFmtId="164" fontId="19" fillId="0" borderId="9" xfId="1" applyNumberFormat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17" fillId="7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19" fillId="13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13" borderId="0" xfId="1" applyNumberFormat="1" applyFont="1" applyFill="1" applyAlignment="1"/>
    <xf numFmtId="164" fontId="20" fillId="2" borderId="1" xfId="1" applyNumberFormat="1" applyFont="1" applyFill="1" applyBorder="1" applyAlignment="1">
      <alignment wrapText="1"/>
    </xf>
    <xf numFmtId="164" fontId="35" fillId="2" borderId="1" xfId="1" applyNumberFormat="1" applyFont="1" applyFill="1" applyBorder="1" applyAlignment="1">
      <alignment horizontal="center" vertical="center"/>
    </xf>
    <xf numFmtId="164" fontId="38" fillId="2" borderId="2" xfId="1" applyNumberFormat="1" applyFont="1" applyFill="1" applyBorder="1" applyAlignment="1">
      <alignment horizontal="center" vertical="center"/>
    </xf>
    <xf numFmtId="0" fontId="20" fillId="2" borderId="1" xfId="0" applyFont="1" applyFill="1" applyBorder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0" fontId="20" fillId="6" borderId="28" xfId="0" applyFont="1" applyFill="1" applyBorder="1" applyAlignment="1">
      <alignment horizontal="center"/>
    </xf>
    <xf numFmtId="164" fontId="17" fillId="0" borderId="14" xfId="0" applyNumberFormat="1" applyFont="1" applyFill="1" applyBorder="1" applyAlignment="1">
      <alignment horizontal="center" wrapText="1"/>
    </xf>
    <xf numFmtId="43" fontId="45" fillId="0" borderId="0" xfId="1" applyFont="1" applyFill="1"/>
    <xf numFmtId="43" fontId="32" fillId="0" borderId="0" xfId="1" applyFont="1"/>
    <xf numFmtId="43" fontId="32" fillId="7" borderId="0" xfId="1" applyFont="1" applyFill="1"/>
    <xf numFmtId="164" fontId="22" fillId="8" borderId="18" xfId="1" applyNumberFormat="1" applyFont="1" applyFill="1" applyBorder="1" applyAlignment="1">
      <alignment horizontal="center" vertical="center"/>
    </xf>
    <xf numFmtId="0" fontId="17" fillId="0" borderId="14" xfId="0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164" fontId="22" fillId="8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41" fillId="0" borderId="14" xfId="1" applyNumberFormat="1" applyFont="1" applyFill="1" applyBorder="1"/>
    <xf numFmtId="0" fontId="41" fillId="0" borderId="14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164" fontId="20" fillId="13" borderId="1" xfId="1" applyNumberFormat="1" applyFont="1" applyFill="1" applyBorder="1"/>
    <xf numFmtId="164" fontId="20" fillId="2" borderId="1" xfId="1" applyNumberFormat="1" applyFont="1" applyFill="1" applyBorder="1"/>
    <xf numFmtId="164" fontId="20" fillId="8" borderId="1" xfId="1" applyNumberFormat="1" applyFont="1" applyFill="1" applyBorder="1"/>
    <xf numFmtId="164" fontId="20" fillId="2" borderId="14" xfId="1" applyNumberFormat="1" applyFont="1" applyFill="1" applyBorder="1"/>
    <xf numFmtId="0" fontId="20" fillId="0" borderId="14" xfId="0" applyFont="1" applyBorder="1"/>
    <xf numFmtId="164" fontId="20" fillId="0" borderId="14" xfId="1" applyNumberFormat="1" applyFont="1" applyBorder="1"/>
    <xf numFmtId="0" fontId="20" fillId="4" borderId="14" xfId="0" applyFont="1" applyFill="1" applyBorder="1"/>
    <xf numFmtId="14" fontId="20" fillId="0" borderId="14" xfId="1" applyNumberFormat="1" applyFont="1" applyBorder="1"/>
    <xf numFmtId="164" fontId="20" fillId="8" borderId="9" xfId="1" applyNumberFormat="1" applyFont="1" applyFill="1" applyBorder="1"/>
    <xf numFmtId="164" fontId="20" fillId="0" borderId="9" xfId="1" applyNumberFormat="1" applyFont="1" applyBorder="1"/>
    <xf numFmtId="14" fontId="20" fillId="0" borderId="9" xfId="1" applyNumberFormat="1" applyFont="1" applyBorder="1"/>
    <xf numFmtId="0" fontId="20" fillId="0" borderId="9" xfId="0" applyFont="1" applyFill="1" applyBorder="1"/>
    <xf numFmtId="43" fontId="20" fillId="0" borderId="1" xfId="1" applyFont="1" applyBorder="1"/>
    <xf numFmtId="14" fontId="33" fillId="0" borderId="1" xfId="1" applyNumberFormat="1" applyFont="1" applyBorder="1"/>
    <xf numFmtId="14" fontId="33" fillId="0" borderId="14" xfId="1" applyNumberFormat="1" applyFont="1" applyBorder="1"/>
    <xf numFmtId="0" fontId="20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35" fillId="8" borderId="2" xfId="1" applyNumberFormat="1" applyFont="1" applyFill="1" applyBorder="1" applyAlignment="1">
      <alignment horizontal="center" vertical="center"/>
    </xf>
    <xf numFmtId="164" fontId="35" fillId="2" borderId="18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164" fontId="11" fillId="6" borderId="14" xfId="1" applyNumberFormat="1" applyFont="1" applyFill="1" applyBorder="1"/>
    <xf numFmtId="164" fontId="16" fillId="6" borderId="14" xfId="1" applyNumberFormat="1" applyFont="1" applyFill="1" applyBorder="1" applyAlignment="1">
      <alignment horizontal="right" vertical="center"/>
    </xf>
    <xf numFmtId="164" fontId="35" fillId="8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vertical="center"/>
    </xf>
    <xf numFmtId="164" fontId="17" fillId="6" borderId="22" xfId="1" applyNumberFormat="1" applyFont="1" applyFill="1" applyBorder="1" applyAlignment="1">
      <alignment horizontal="right" vertical="center"/>
    </xf>
    <xf numFmtId="164" fontId="17" fillId="0" borderId="22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164" fontId="20" fillId="8" borderId="1" xfId="1" applyNumberFormat="1" applyFont="1" applyFill="1" applyBorder="1" applyAlignment="1">
      <alignment wrapText="1"/>
    </xf>
    <xf numFmtId="164" fontId="20" fillId="2" borderId="14" xfId="1" applyNumberFormat="1" applyFont="1" applyFill="1" applyBorder="1" applyAlignment="1">
      <alignment wrapText="1"/>
    </xf>
    <xf numFmtId="0" fontId="20" fillId="0" borderId="14" xfId="0" applyFont="1" applyFill="1" applyBorder="1"/>
    <xf numFmtId="165" fontId="20" fillId="0" borderId="14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65" fontId="20" fillId="0" borderId="9" xfId="1" applyNumberFormat="1" applyFont="1" applyFill="1" applyBorder="1" applyAlignment="1">
      <alignment wrapText="1"/>
    </xf>
    <xf numFmtId="165" fontId="41" fillId="0" borderId="14" xfId="1" applyNumberFormat="1" applyFont="1" applyFill="1" applyBorder="1" applyAlignment="1">
      <alignment horizontal="center" wrapText="1"/>
    </xf>
    <xf numFmtId="165" fontId="41" fillId="0" borderId="9" xfId="1" applyNumberFormat="1" applyFont="1" applyFill="1" applyBorder="1" applyAlignment="1">
      <alignment horizontal="center" wrapText="1"/>
    </xf>
    <xf numFmtId="0" fontId="20" fillId="8" borderId="1" xfId="0" applyFont="1" applyFill="1" applyBorder="1"/>
    <xf numFmtId="0" fontId="20" fillId="2" borderId="14" xfId="0" applyFont="1" applyFill="1" applyBorder="1"/>
    <xf numFmtId="0" fontId="20" fillId="8" borderId="9" xfId="0" applyFont="1" applyFill="1" applyBorder="1"/>
    <xf numFmtId="164" fontId="38" fillId="8" borderId="2" xfId="1" applyNumberFormat="1" applyFont="1" applyFill="1" applyBorder="1" applyAlignment="1">
      <alignment horizontal="center" vertical="center"/>
    </xf>
    <xf numFmtId="164" fontId="38" fillId="2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9" fillId="4" borderId="14" xfId="1" applyNumberFormat="1" applyFont="1" applyFill="1" applyBorder="1" applyAlignment="1">
      <alignment horizontal="center" vertical="center"/>
    </xf>
    <xf numFmtId="164" fontId="38" fillId="8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4" fillId="0" borderId="9" xfId="1" applyNumberFormat="1" applyFont="1" applyFill="1" applyBorder="1"/>
    <xf numFmtId="164" fontId="39" fillId="4" borderId="9" xfId="1" applyNumberFormat="1" applyFont="1" applyFill="1" applyBorder="1" applyAlignment="1">
      <alignment horizontal="center" vertical="center"/>
    </xf>
    <xf numFmtId="164" fontId="35" fillId="8" borderId="1" xfId="1" applyNumberFormat="1" applyFont="1" applyFill="1" applyBorder="1" applyAlignment="1">
      <alignment horizontal="center" vertical="center"/>
    </xf>
    <xf numFmtId="164" fontId="35" fillId="2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35" fillId="8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0" fontId="11" fillId="0" borderId="9" xfId="0" applyFont="1" applyFill="1" applyBorder="1" applyAlignment="1">
      <alignment horizontal="center" wrapText="1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22" fillId="8" borderId="1" xfId="1" applyNumberFormat="1" applyFont="1" applyFill="1" applyBorder="1" applyAlignment="1">
      <alignment horizontal="center" vertical="center"/>
    </xf>
    <xf numFmtId="164" fontId="22" fillId="2" borderId="14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8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64" fontId="22" fillId="0" borderId="14" xfId="1" applyNumberFormat="1" applyFont="1" applyFill="1" applyBorder="1" applyAlignment="1">
      <alignment horizontal="right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4" fontId="20" fillId="0" borderId="14" xfId="0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164" fontId="20" fillId="13" borderId="9" xfId="1" applyNumberFormat="1" applyFont="1" applyFill="1" applyBorder="1"/>
    <xf numFmtId="1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41" fillId="0" borderId="0" xfId="1" applyNumberFormat="1" applyFont="1" applyAlignment="1">
      <alignment horizontal="left"/>
    </xf>
    <xf numFmtId="164" fontId="39" fillId="0" borderId="1" xfId="1" applyNumberFormat="1" applyFont="1" applyFill="1" applyBorder="1" applyAlignment="1">
      <alignment horizontal="center" vertical="center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43" fontId="28" fillId="7" borderId="19" xfId="1" applyFont="1" applyFill="1" applyBorder="1" applyAlignment="1">
      <alignment horizontal="center" textRotation="57" wrapText="1"/>
    </xf>
    <xf numFmtId="43" fontId="28" fillId="7" borderId="10" xfId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43" fontId="26" fillId="0" borderId="0" xfId="1" applyFont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  <xf numFmtId="164" fontId="20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7"/>
  <sheetViews>
    <sheetView tabSelected="1"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9.28515625" style="8" customWidth="1"/>
    <col min="2" max="2" width="9" style="136" customWidth="1"/>
    <col min="3" max="3" width="44.42578125" style="3" bestFit="1" customWidth="1"/>
    <col min="4" max="4" width="11.28515625" style="2" customWidth="1"/>
    <col min="5" max="5" width="11.140625" style="2" bestFit="1" customWidth="1"/>
    <col min="6" max="6" width="10.28515625" style="2" bestFit="1" customWidth="1"/>
    <col min="7" max="7" width="10.140625" style="2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10.140625" style="8" customWidth="1"/>
    <col min="17" max="17" width="11.42578125" style="3" customWidth="1"/>
    <col min="18" max="18" width="8" style="3" customWidth="1"/>
    <col min="19" max="19" width="9.28515625" style="3" customWidth="1"/>
    <col min="20" max="20" width="5.7109375" style="3" customWidth="1"/>
    <col min="21" max="21" width="13.4257812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31" t="s">
        <v>1</v>
      </c>
      <c r="B1" s="533" t="s">
        <v>2</v>
      </c>
      <c r="C1" s="535" t="s">
        <v>0</v>
      </c>
      <c r="D1" s="537" t="s">
        <v>62</v>
      </c>
      <c r="E1" s="542" t="s">
        <v>84</v>
      </c>
      <c r="F1" s="543"/>
      <c r="G1" s="543"/>
      <c r="H1" s="543"/>
      <c r="I1" s="543"/>
      <c r="J1" s="543"/>
      <c r="K1" s="543"/>
      <c r="L1" s="546" t="s">
        <v>370</v>
      </c>
      <c r="M1" s="546"/>
      <c r="N1" s="544" t="s">
        <v>63</v>
      </c>
      <c r="O1" s="545"/>
      <c r="P1" s="539" t="s">
        <v>29</v>
      </c>
      <c r="Q1" s="540"/>
      <c r="R1" s="540"/>
      <c r="S1" s="540"/>
      <c r="T1" s="540"/>
      <c r="U1" s="540"/>
      <c r="V1" s="540"/>
      <c r="W1" s="540"/>
      <c r="X1" s="540"/>
      <c r="Y1" s="540"/>
      <c r="Z1" s="540"/>
      <c r="AA1" s="541"/>
    </row>
    <row r="2" spans="1:27" ht="12" thickBot="1">
      <c r="A2" s="532"/>
      <c r="B2" s="534"/>
      <c r="C2" s="536"/>
      <c r="D2" s="538"/>
      <c r="E2" s="88" t="s">
        <v>93</v>
      </c>
      <c r="F2" s="88" t="s">
        <v>3</v>
      </c>
      <c r="G2" s="88" t="s">
        <v>143</v>
      </c>
      <c r="H2" s="88" t="s">
        <v>94</v>
      </c>
      <c r="I2" s="88" t="s">
        <v>95</v>
      </c>
      <c r="J2" s="88" t="s">
        <v>96</v>
      </c>
      <c r="K2" s="98" t="s">
        <v>141</v>
      </c>
      <c r="L2" s="64" t="s">
        <v>23</v>
      </c>
      <c r="M2" s="154" t="s">
        <v>69</v>
      </c>
      <c r="N2" s="146" t="s">
        <v>23</v>
      </c>
      <c r="O2" s="97" t="s">
        <v>142</v>
      </c>
      <c r="P2" s="350">
        <v>1</v>
      </c>
      <c r="Q2" s="156" t="s">
        <v>225</v>
      </c>
      <c r="R2" s="156" t="s">
        <v>226</v>
      </c>
      <c r="S2" s="156" t="s">
        <v>227</v>
      </c>
      <c r="T2" s="156" t="s">
        <v>228</v>
      </c>
      <c r="U2" s="156" t="s">
        <v>382</v>
      </c>
      <c r="V2" s="156" t="s">
        <v>383</v>
      </c>
      <c r="W2" s="156" t="s">
        <v>384</v>
      </c>
      <c r="X2" s="156" t="s">
        <v>385</v>
      </c>
      <c r="Y2" s="156"/>
      <c r="Z2" s="156"/>
      <c r="AA2" s="157"/>
    </row>
    <row r="3" spans="1:27" s="5" customFormat="1">
      <c r="A3" s="412" t="s">
        <v>567</v>
      </c>
      <c r="B3" s="335">
        <v>36371</v>
      </c>
      <c r="C3" s="413" t="s">
        <v>552</v>
      </c>
      <c r="D3" s="270"/>
      <c r="E3" s="296">
        <f>'2-δικαιώμ'!M3</f>
        <v>8900</v>
      </c>
      <c r="F3" s="271">
        <f>'3-φύλλα2α'!F3</f>
        <v>800</v>
      </c>
      <c r="G3" s="271">
        <f>'4-πολλυπρ'!P3</f>
        <v>0</v>
      </c>
      <c r="H3" s="270">
        <f>'5-αντίγρ'!M3</f>
        <v>3916</v>
      </c>
      <c r="I3" s="270">
        <f>'6-μεταγρ'!H3</f>
        <v>3300</v>
      </c>
      <c r="J3" s="270">
        <f>'7-προςΔΟΥ'!E3</f>
        <v>2200</v>
      </c>
      <c r="K3" s="270"/>
      <c r="L3" s="296">
        <f t="shared" ref="L3:L8" si="0">E3+F3+G3+H3+I3+J3+K3</f>
        <v>19116</v>
      </c>
      <c r="M3" s="296">
        <v>14076</v>
      </c>
      <c r="N3" s="272">
        <f>M3-P3-'8-κ-15-17'!AE3-'14-βιβλΕσ'!M3-100</f>
        <v>11942</v>
      </c>
      <c r="O3" s="272">
        <f t="shared" ref="O3:O8" si="1">L3-N3</f>
        <v>7174</v>
      </c>
      <c r="P3" s="273">
        <f>'1β-ΤΑΧΔΙΚκλπ'!K2</f>
        <v>450</v>
      </c>
      <c r="Q3" s="297"/>
      <c r="R3" s="297"/>
      <c r="S3" s="297"/>
      <c r="T3" s="297"/>
      <c r="U3" s="297"/>
      <c r="V3" s="297"/>
      <c r="W3" s="297"/>
      <c r="X3" s="297"/>
      <c r="Y3" s="297"/>
      <c r="Z3" s="74"/>
      <c r="AA3" s="74"/>
    </row>
    <row r="4" spans="1:27" s="5" customFormat="1">
      <c r="A4" s="414"/>
      <c r="B4" s="347"/>
      <c r="C4" s="295" t="s">
        <v>569</v>
      </c>
      <c r="D4" s="270">
        <v>1696740</v>
      </c>
      <c r="E4" s="296">
        <f>'2-δικαιώμ'!M4</f>
        <v>20032.748</v>
      </c>
      <c r="F4" s="271">
        <f>'3-φύλλα2α'!F4</f>
        <v>1000</v>
      </c>
      <c r="G4" s="271">
        <f>'4-πολλυπρ'!P4</f>
        <v>0</v>
      </c>
      <c r="H4" s="270">
        <f>'5-αντίγρ'!M4</f>
        <v>0</v>
      </c>
      <c r="I4" s="270">
        <f>'6-μεταγρ'!H4</f>
        <v>0</v>
      </c>
      <c r="J4" s="270">
        <f>'7-προςΔΟΥ'!E4</f>
        <v>0</v>
      </c>
      <c r="K4" s="270"/>
      <c r="L4" s="296">
        <f t="shared" ref="L4:L7" si="2">E4+F4+G4+H4+I4+J4+K4</f>
        <v>21032.748</v>
      </c>
      <c r="M4" s="296"/>
      <c r="N4" s="272"/>
      <c r="O4" s="272">
        <f t="shared" ref="O4:O7" si="3">L4-N4</f>
        <v>21032.748</v>
      </c>
      <c r="P4" s="273"/>
      <c r="Q4" s="297"/>
      <c r="R4" s="297"/>
      <c r="S4" s="297"/>
      <c r="T4" s="297"/>
      <c r="U4" s="297"/>
      <c r="V4" s="297"/>
      <c r="W4" s="297"/>
      <c r="X4" s="297"/>
      <c r="Y4" s="297"/>
      <c r="Z4" s="74"/>
      <c r="AA4" s="74"/>
    </row>
    <row r="5" spans="1:27" s="5" customFormat="1">
      <c r="A5" s="414"/>
      <c r="B5" s="347"/>
      <c r="C5" s="295" t="s">
        <v>553</v>
      </c>
      <c r="D5" s="270">
        <v>1077300</v>
      </c>
      <c r="E5" s="296">
        <f>'2-δικαιώμ'!M5</f>
        <v>13714.46</v>
      </c>
      <c r="F5" s="271">
        <f>'3-φύλλα2α'!F5</f>
        <v>1000</v>
      </c>
      <c r="G5" s="271">
        <f>'4-πολλυπρ'!P5</f>
        <v>0</v>
      </c>
      <c r="H5" s="270">
        <f>'5-αντίγρ'!M5</f>
        <v>0</v>
      </c>
      <c r="I5" s="270">
        <f>'6-μεταγρ'!H5</f>
        <v>0</v>
      </c>
      <c r="J5" s="270">
        <f>'7-προςΔΟΥ'!E5</f>
        <v>2200</v>
      </c>
      <c r="K5" s="270"/>
      <c r="L5" s="296">
        <f t="shared" si="2"/>
        <v>16914.46</v>
      </c>
      <c r="M5" s="296"/>
      <c r="N5" s="272"/>
      <c r="O5" s="272">
        <f t="shared" si="3"/>
        <v>16914.46</v>
      </c>
      <c r="P5" s="273"/>
      <c r="Q5" s="297"/>
      <c r="R5" s="297"/>
      <c r="S5" s="297"/>
      <c r="T5" s="297"/>
      <c r="U5" s="297"/>
      <c r="V5" s="297"/>
      <c r="W5" s="297"/>
      <c r="X5" s="297"/>
      <c r="Y5" s="297"/>
      <c r="Z5" s="74"/>
      <c r="AA5" s="74"/>
    </row>
    <row r="6" spans="1:27" s="5" customFormat="1" ht="12" thickBot="1">
      <c r="A6" s="415"/>
      <c r="B6" s="416"/>
      <c r="C6" s="417" t="s">
        <v>554</v>
      </c>
      <c r="D6" s="420"/>
      <c r="E6" s="421">
        <f>'2-δικαιώμ'!M6</f>
        <v>17800</v>
      </c>
      <c r="F6" s="421">
        <f>'3-φύλλα2α'!F6</f>
        <v>1000</v>
      </c>
      <c r="G6" s="421">
        <f>'4-πολλυπρ'!P6</f>
        <v>0</v>
      </c>
      <c r="H6" s="420">
        <f>'5-αντίγρ'!M6</f>
        <v>0</v>
      </c>
      <c r="I6" s="420">
        <f>'6-μεταγρ'!H6</f>
        <v>0</v>
      </c>
      <c r="J6" s="420">
        <f>'7-προςΔΟΥ'!E6</f>
        <v>2200</v>
      </c>
      <c r="K6" s="420"/>
      <c r="L6" s="421">
        <f t="shared" si="2"/>
        <v>21000</v>
      </c>
      <c r="M6" s="421"/>
      <c r="N6" s="422"/>
      <c r="O6" s="422">
        <f t="shared" si="3"/>
        <v>21000</v>
      </c>
      <c r="P6" s="423"/>
      <c r="Q6" s="424"/>
      <c r="R6" s="424"/>
      <c r="S6" s="424"/>
      <c r="T6" s="424"/>
      <c r="U6" s="424"/>
      <c r="V6" s="424"/>
      <c r="W6" s="424"/>
      <c r="X6" s="424"/>
      <c r="Y6" s="297"/>
      <c r="Z6" s="74"/>
      <c r="AA6" s="74"/>
    </row>
    <row r="7" spans="1:27" s="5" customFormat="1">
      <c r="A7" s="385" t="s">
        <v>568</v>
      </c>
      <c r="B7" s="347">
        <v>36649</v>
      </c>
      <c r="C7" s="295" t="s">
        <v>532</v>
      </c>
      <c r="D7" s="300">
        <v>7751600</v>
      </c>
      <c r="E7" s="271">
        <f>'2-δικαιώμ'!M7</f>
        <v>81792.319999999992</v>
      </c>
      <c r="F7" s="271">
        <f>'3-φύλλα2α'!F7</f>
        <v>4000</v>
      </c>
      <c r="G7" s="271">
        <f>'4-πολλυπρ'!P7</f>
        <v>0</v>
      </c>
      <c r="H7" s="300">
        <f>'5-αντίγρ'!M7</f>
        <v>9790</v>
      </c>
      <c r="I7" s="300">
        <f>'6-μεταγρ'!H7</f>
        <v>4400</v>
      </c>
      <c r="J7" s="300">
        <f>'7-προςΔΟΥ'!E7</f>
        <v>2200</v>
      </c>
      <c r="K7" s="300"/>
      <c r="L7" s="271">
        <f t="shared" si="2"/>
        <v>102182.31999999999</v>
      </c>
      <c r="M7" s="271">
        <v>106193</v>
      </c>
      <c r="N7" s="272">
        <f>M7-P7-'8-κ-15-17'!AE7-'14-βιβλΕσ'!M7-1000</f>
        <v>90479</v>
      </c>
      <c r="O7" s="272">
        <f t="shared" si="3"/>
        <v>11703.319999999992</v>
      </c>
      <c r="P7" s="418"/>
      <c r="Q7" s="419"/>
      <c r="R7" s="419"/>
      <c r="S7" s="419" t="s">
        <v>534</v>
      </c>
      <c r="T7" s="419">
        <v>14</v>
      </c>
      <c r="U7" s="419"/>
      <c r="V7" s="419"/>
      <c r="W7" s="419"/>
      <c r="X7" s="419" t="s">
        <v>533</v>
      </c>
      <c r="Y7" s="297"/>
      <c r="Z7" s="74"/>
      <c r="AA7" s="74"/>
    </row>
    <row r="8" spans="1:27" s="5" customFormat="1">
      <c r="A8" s="385"/>
      <c r="B8" s="347"/>
      <c r="C8" s="295" t="s">
        <v>531</v>
      </c>
      <c r="D8" s="382">
        <v>1111111</v>
      </c>
      <c r="E8" s="296">
        <f>'2-δικαιώμ'!M8</f>
        <v>14059.332200000003</v>
      </c>
      <c r="F8" s="271">
        <f>'3-φύλλα2α'!F8</f>
        <v>4000</v>
      </c>
      <c r="G8" s="271">
        <f>'4-πολλυπρ'!P8</f>
        <v>5000</v>
      </c>
      <c r="H8" s="270">
        <f>'5-αντίγρ'!M8</f>
        <v>0</v>
      </c>
      <c r="I8" s="270">
        <f>'6-μεταγρ'!H8</f>
        <v>0</v>
      </c>
      <c r="J8" s="270">
        <f>'7-προςΔΟΥ'!E8</f>
        <v>0</v>
      </c>
      <c r="K8" s="270"/>
      <c r="L8" s="296">
        <f t="shared" si="0"/>
        <v>23059.332200000004</v>
      </c>
      <c r="M8" s="296"/>
      <c r="N8" s="272"/>
      <c r="O8" s="272">
        <f t="shared" si="1"/>
        <v>23059.332200000004</v>
      </c>
      <c r="P8" s="273"/>
      <c r="Q8" s="297"/>
      <c r="R8" s="297"/>
      <c r="S8" s="297"/>
      <c r="T8" s="297"/>
      <c r="U8" s="297"/>
      <c r="V8" s="297"/>
      <c r="W8" s="297"/>
      <c r="X8" s="297"/>
      <c r="Y8" s="297"/>
      <c r="Z8" s="74"/>
      <c r="AA8" s="74"/>
    </row>
    <row r="9" spans="1:27">
      <c r="A9" s="529" t="s">
        <v>47</v>
      </c>
      <c r="B9" s="530"/>
      <c r="C9" s="530"/>
      <c r="D9" s="530"/>
      <c r="E9" s="155">
        <f t="shared" ref="E9:O9" si="4">SUM(E3:E8)</f>
        <v>156298.8602</v>
      </c>
      <c r="F9" s="155">
        <f t="shared" si="4"/>
        <v>11800</v>
      </c>
      <c r="G9" s="155">
        <f t="shared" si="4"/>
        <v>5000</v>
      </c>
      <c r="H9" s="155">
        <f t="shared" si="4"/>
        <v>13706</v>
      </c>
      <c r="I9" s="155">
        <f t="shared" si="4"/>
        <v>7700</v>
      </c>
      <c r="J9" s="155">
        <f t="shared" si="4"/>
        <v>8800</v>
      </c>
      <c r="K9" s="155">
        <f t="shared" si="4"/>
        <v>0</v>
      </c>
      <c r="L9" s="155">
        <f t="shared" si="4"/>
        <v>203304.8602</v>
      </c>
      <c r="M9" s="155">
        <f t="shared" si="4"/>
        <v>120269</v>
      </c>
      <c r="N9" s="155">
        <f t="shared" si="4"/>
        <v>102421</v>
      </c>
      <c r="O9" s="155">
        <f t="shared" si="4"/>
        <v>100883.8602</v>
      </c>
    </row>
    <row r="11" spans="1:27">
      <c r="P11" s="203" t="s">
        <v>99</v>
      </c>
      <c r="Q11" s="128"/>
      <c r="R11" s="128"/>
      <c r="S11" s="128"/>
      <c r="T11" s="138"/>
      <c r="U11" s="138"/>
      <c r="V11" s="138"/>
      <c r="W11" s="138"/>
      <c r="X11" s="138"/>
      <c r="Z11" s="128"/>
      <c r="AA11" s="128"/>
    </row>
    <row r="12" spans="1:27">
      <c r="K12" s="211" t="s">
        <v>374</v>
      </c>
      <c r="L12" s="8"/>
      <c r="M12" s="8"/>
      <c r="Q12" s="116" t="s">
        <v>376</v>
      </c>
      <c r="R12" s="116"/>
      <c r="S12" s="116"/>
      <c r="T12" s="130"/>
      <c r="U12" s="138"/>
      <c r="V12" s="138"/>
      <c r="W12" s="138"/>
      <c r="X12" s="138"/>
      <c r="Z12" s="129"/>
      <c r="AA12" s="116"/>
    </row>
    <row r="13" spans="1:27">
      <c r="D13" s="8"/>
      <c r="E13" s="8"/>
      <c r="K13" s="159" t="s">
        <v>229</v>
      </c>
      <c r="L13" s="118"/>
      <c r="M13" s="118"/>
      <c r="Q13" s="116"/>
      <c r="R13" s="116" t="s">
        <v>138</v>
      </c>
      <c r="S13" s="116"/>
      <c r="T13" s="138"/>
      <c r="U13" s="138"/>
      <c r="V13" s="138"/>
      <c r="W13" s="138"/>
      <c r="X13" s="138"/>
      <c r="Z13" s="116"/>
    </row>
    <row r="14" spans="1:27">
      <c r="D14" s="8"/>
      <c r="E14" s="8"/>
      <c r="K14" s="210" t="s">
        <v>230</v>
      </c>
      <c r="S14" s="116" t="s">
        <v>375</v>
      </c>
      <c r="T14" s="92"/>
      <c r="U14" s="92"/>
      <c r="V14" s="92"/>
      <c r="W14" s="92"/>
      <c r="X14" s="92"/>
    </row>
    <row r="15" spans="1:27">
      <c r="C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16" t="s">
        <v>377</v>
      </c>
      <c r="U15" s="138"/>
      <c r="V15" s="138"/>
      <c r="W15" s="138"/>
      <c r="X15" s="138"/>
    </row>
    <row r="16" spans="1:27">
      <c r="T16" s="92"/>
      <c r="U16" s="138" t="s">
        <v>378</v>
      </c>
      <c r="V16" s="138"/>
      <c r="W16" s="138"/>
      <c r="X16" s="138"/>
    </row>
    <row r="17" spans="3:25">
      <c r="T17" s="92"/>
      <c r="U17" s="92"/>
      <c r="V17" s="138" t="s">
        <v>379</v>
      </c>
      <c r="W17" s="92"/>
      <c r="X17" s="92"/>
    </row>
    <row r="18" spans="3:25">
      <c r="T18" s="92"/>
      <c r="U18" s="92"/>
      <c r="V18" s="92"/>
      <c r="W18" s="212" t="s">
        <v>380</v>
      </c>
      <c r="X18" s="92"/>
    </row>
    <row r="19" spans="3:25">
      <c r="C19" s="131"/>
      <c r="U19" s="138"/>
      <c r="V19" s="138"/>
      <c r="W19" s="92"/>
      <c r="X19" s="93" t="s">
        <v>381</v>
      </c>
      <c r="Y19" s="138"/>
    </row>
    <row r="20" spans="3:25">
      <c r="C20" s="132"/>
      <c r="U20" s="92"/>
      <c r="V20" s="138"/>
      <c r="W20" s="138"/>
      <c r="X20" s="138"/>
      <c r="Y20" s="138"/>
    </row>
    <row r="21" spans="3:25">
      <c r="Q21" s="116"/>
      <c r="R21" s="116"/>
      <c r="S21" s="116"/>
      <c r="T21" s="130"/>
      <c r="U21" s="138"/>
      <c r="V21" s="138"/>
      <c r="W21" s="138"/>
      <c r="X21" s="138"/>
    </row>
    <row r="22" spans="3:25">
      <c r="C22" s="9"/>
      <c r="E22" s="8"/>
      <c r="G22" s="8"/>
      <c r="H22" s="8"/>
      <c r="I22" s="8" t="s">
        <v>256</v>
      </c>
      <c r="J22" s="344" t="s">
        <v>523</v>
      </c>
      <c r="K22" s="345"/>
      <c r="L22" s="547" t="s">
        <v>511</v>
      </c>
      <c r="M22" s="547"/>
      <c r="N22" s="547"/>
      <c r="O22" s="547"/>
      <c r="Q22" s="116"/>
      <c r="R22" s="116"/>
      <c r="S22" s="116"/>
      <c r="T22" s="138"/>
      <c r="U22" s="138"/>
      <c r="V22" s="138"/>
      <c r="W22" s="138"/>
      <c r="X22" s="138"/>
    </row>
    <row r="23" spans="3:25">
      <c r="C23" s="92"/>
      <c r="E23" s="829" t="s">
        <v>567</v>
      </c>
      <c r="F23" s="8">
        <v>14076</v>
      </c>
      <c r="G23" s="2" t="s">
        <v>319</v>
      </c>
      <c r="H23" s="8">
        <v>100</v>
      </c>
      <c r="I23" s="8"/>
      <c r="J23" s="8">
        <v>100</v>
      </c>
      <c r="K23" s="8"/>
      <c r="L23" s="8">
        <v>100</v>
      </c>
      <c r="M23" s="8">
        <v>100</v>
      </c>
      <c r="N23" s="8">
        <v>100</v>
      </c>
      <c r="O23" s="8">
        <v>100</v>
      </c>
      <c r="P23" s="2"/>
      <c r="Q23" s="8">
        <v>100</v>
      </c>
      <c r="R23" s="2" t="s">
        <v>319</v>
      </c>
      <c r="S23" s="116"/>
      <c r="T23" s="92"/>
      <c r="U23" s="92"/>
      <c r="V23" s="92"/>
      <c r="W23" s="92"/>
      <c r="X23" s="92"/>
    </row>
    <row r="24" spans="3:25">
      <c r="C24" s="92" t="s">
        <v>570</v>
      </c>
      <c r="E24" s="829"/>
      <c r="G24" s="134" t="s">
        <v>522</v>
      </c>
      <c r="H24" s="8"/>
      <c r="I24" s="8"/>
      <c r="J24" s="8"/>
      <c r="K24" s="8"/>
      <c r="L24" s="8"/>
      <c r="M24" s="8"/>
      <c r="N24" s="8"/>
      <c r="O24" s="8"/>
      <c r="P24" s="2"/>
      <c r="Q24" s="8">
        <v>276</v>
      </c>
      <c r="R24" s="2" t="s">
        <v>527</v>
      </c>
      <c r="T24" s="116"/>
      <c r="U24" s="525"/>
      <c r="V24" s="138"/>
      <c r="W24" s="138"/>
      <c r="X24" s="138"/>
    </row>
    <row r="25" spans="3:25">
      <c r="C25" s="92" t="s">
        <v>555</v>
      </c>
      <c r="E25" s="829"/>
      <c r="G25" s="2" t="s">
        <v>79</v>
      </c>
      <c r="H25" s="8">
        <v>10000</v>
      </c>
      <c r="I25" s="8">
        <v>1100</v>
      </c>
      <c r="J25" s="8">
        <v>10000</v>
      </c>
      <c r="K25" s="8"/>
      <c r="L25" s="8">
        <v>10000</v>
      </c>
      <c r="M25" s="8"/>
      <c r="N25" s="8"/>
      <c r="O25" s="8">
        <v>20000</v>
      </c>
      <c r="P25" s="2"/>
      <c r="Q25" s="8">
        <v>10000</v>
      </c>
      <c r="R25" s="2" t="s">
        <v>558</v>
      </c>
      <c r="T25" s="92"/>
      <c r="U25" s="525"/>
      <c r="V25" s="138"/>
      <c r="W25" s="138"/>
      <c r="X25" s="138"/>
    </row>
    <row r="26" spans="3:25">
      <c r="C26" s="92"/>
      <c r="E26" s="829"/>
      <c r="G26" s="2" t="s">
        <v>512</v>
      </c>
      <c r="H26" s="58"/>
      <c r="I26" s="8"/>
      <c r="J26" s="8"/>
      <c r="K26" s="8"/>
      <c r="L26" s="8"/>
      <c r="M26" s="8">
        <v>1000</v>
      </c>
      <c r="N26" s="8">
        <v>1000</v>
      </c>
      <c r="O26" s="8"/>
      <c r="P26" s="2"/>
      <c r="Q26" s="8"/>
      <c r="R26" s="2" t="s">
        <v>323</v>
      </c>
      <c r="T26" s="92"/>
      <c r="U26" s="525"/>
      <c r="V26" s="138"/>
      <c r="W26" s="138"/>
      <c r="X26" s="138"/>
    </row>
    <row r="27" spans="3:25">
      <c r="C27" s="92"/>
      <c r="E27" s="829"/>
      <c r="F27" s="366"/>
      <c r="G27" s="346" t="s">
        <v>513</v>
      </c>
      <c r="H27" s="58"/>
      <c r="I27" s="8"/>
      <c r="J27" s="8"/>
      <c r="K27" s="8"/>
      <c r="L27" s="8"/>
      <c r="M27" s="8">
        <v>3600</v>
      </c>
      <c r="N27" s="8">
        <v>3600</v>
      </c>
      <c r="O27" s="8"/>
      <c r="P27" s="2"/>
      <c r="Q27" s="8"/>
      <c r="R27" s="2" t="s">
        <v>529</v>
      </c>
      <c r="T27" s="92"/>
      <c r="U27" s="138"/>
      <c r="V27" s="138"/>
      <c r="W27" s="138"/>
      <c r="X27" s="138"/>
    </row>
    <row r="28" spans="3:25">
      <c r="C28" s="92"/>
      <c r="E28" s="829"/>
      <c r="G28" s="134" t="s">
        <v>514</v>
      </c>
      <c r="H28" s="58"/>
      <c r="I28" s="8"/>
      <c r="J28" s="8"/>
      <c r="K28" s="8"/>
      <c r="L28" s="8"/>
      <c r="M28" s="8">
        <v>18921</v>
      </c>
      <c r="N28" s="8">
        <v>11488</v>
      </c>
      <c r="O28" s="8"/>
      <c r="P28" s="2"/>
      <c r="Q28" s="8"/>
      <c r="R28" s="2" t="s">
        <v>530</v>
      </c>
      <c r="T28" s="92"/>
      <c r="U28" s="138"/>
      <c r="V28" s="138"/>
      <c r="W28" s="138"/>
      <c r="X28" s="138"/>
    </row>
    <row r="29" spans="3:25">
      <c r="E29" s="134"/>
      <c r="G29" s="2" t="s">
        <v>515</v>
      </c>
      <c r="H29" s="389"/>
      <c r="I29" s="8"/>
      <c r="J29" s="8">
        <v>800</v>
      </c>
      <c r="K29" s="8"/>
      <c r="L29" s="8">
        <v>800</v>
      </c>
      <c r="M29" s="8">
        <v>1000</v>
      </c>
      <c r="N29" s="8">
        <v>1000</v>
      </c>
      <c r="O29" s="8">
        <v>1000</v>
      </c>
      <c r="P29" s="2"/>
      <c r="Q29" s="8"/>
      <c r="R29" s="2"/>
      <c r="U29" s="92"/>
      <c r="V29" s="138"/>
      <c r="W29" s="138"/>
      <c r="X29" s="138"/>
      <c r="Y29" s="138"/>
    </row>
    <row r="30" spans="3:25">
      <c r="E30" s="830"/>
      <c r="F30" s="8"/>
      <c r="G30" s="2" t="s">
        <v>94</v>
      </c>
      <c r="H30" s="8"/>
      <c r="I30" s="8">
        <v>484</v>
      </c>
      <c r="J30" s="8">
        <v>4400</v>
      </c>
      <c r="K30" s="8"/>
      <c r="L30" s="8">
        <v>4400</v>
      </c>
      <c r="M30" s="8"/>
      <c r="N30" s="8"/>
      <c r="O30" s="8"/>
      <c r="P30" s="2"/>
      <c r="Q30" s="2"/>
      <c r="R30" s="8"/>
      <c r="U30" s="92"/>
      <c r="V30" s="92"/>
      <c r="W30" s="212"/>
      <c r="X30" s="92"/>
      <c r="Y30" s="92"/>
    </row>
    <row r="31" spans="3:25">
      <c r="E31" s="830"/>
      <c r="F31" s="8"/>
      <c r="G31" s="2" t="s">
        <v>369</v>
      </c>
      <c r="H31" s="58"/>
      <c r="I31" s="8"/>
      <c r="J31" s="8"/>
      <c r="K31" s="8"/>
      <c r="L31" s="8"/>
      <c r="M31" s="8"/>
      <c r="N31" s="8"/>
      <c r="O31" s="8"/>
      <c r="P31" s="2"/>
      <c r="Q31" s="2"/>
      <c r="R31" s="8"/>
      <c r="U31" s="92"/>
      <c r="V31" s="92"/>
      <c r="W31" s="212"/>
      <c r="X31" s="92"/>
      <c r="Y31" s="92"/>
    </row>
    <row r="32" spans="3:25">
      <c r="C32" s="298"/>
      <c r="E32" s="830"/>
      <c r="F32" s="223"/>
      <c r="G32" s="2" t="s">
        <v>465</v>
      </c>
      <c r="H32" s="223">
        <v>3976</v>
      </c>
      <c r="I32" s="8"/>
      <c r="J32" s="8"/>
      <c r="K32" s="8"/>
      <c r="L32" s="8"/>
      <c r="M32" s="8"/>
      <c r="N32" s="8"/>
      <c r="O32" s="8"/>
      <c r="P32" s="2"/>
      <c r="Q32" s="2"/>
      <c r="R32" s="8"/>
      <c r="U32" s="92"/>
      <c r="V32" s="92"/>
      <c r="W32" s="92"/>
      <c r="X32" s="93"/>
      <c r="Y32" s="92"/>
    </row>
    <row r="33" spans="5:18">
      <c r="E33" s="134"/>
      <c r="H33" s="223">
        <f>SUM(H23:H32)</f>
        <v>14076</v>
      </c>
      <c r="I33" s="223">
        <f>SUM(I23:I32)</f>
        <v>1584</v>
      </c>
      <c r="J33" s="223">
        <f>SUM(J23:J32)</f>
        <v>15300</v>
      </c>
      <c r="K33" s="223"/>
      <c r="L33" s="223">
        <f>SUM(L23:L32)</f>
        <v>15300</v>
      </c>
      <c r="M33" s="223">
        <f>SUM(M23:M32)</f>
        <v>24621</v>
      </c>
      <c r="N33" s="223">
        <f>SUM(N23:N32)</f>
        <v>17188</v>
      </c>
      <c r="O33" s="223">
        <f>SUM(O23:O32)</f>
        <v>21100</v>
      </c>
      <c r="P33" s="371">
        <f>SUM(L33:O33)</f>
        <v>78209</v>
      </c>
      <c r="Q33" s="2"/>
      <c r="R33" s="8"/>
    </row>
    <row r="34" spans="5:18">
      <c r="E34" s="134"/>
      <c r="H34" s="2">
        <f>F23-H33</f>
        <v>0</v>
      </c>
    </row>
    <row r="35" spans="5:18">
      <c r="E35" s="134"/>
    </row>
    <row r="36" spans="5:18">
      <c r="E36" s="830"/>
      <c r="G36" s="8"/>
      <c r="H36" s="8"/>
      <c r="I36" s="8" t="s">
        <v>256</v>
      </c>
      <c r="J36" s="344" t="s">
        <v>523</v>
      </c>
      <c r="K36" s="345"/>
      <c r="L36" s="547" t="s">
        <v>511</v>
      </c>
      <c r="M36" s="547"/>
    </row>
    <row r="37" spans="5:18">
      <c r="E37" s="829" t="s">
        <v>568</v>
      </c>
      <c r="F37" s="8">
        <v>106193</v>
      </c>
      <c r="G37" s="2" t="s">
        <v>319</v>
      </c>
      <c r="H37" s="8">
        <v>1000</v>
      </c>
      <c r="I37" s="8"/>
      <c r="J37" s="8">
        <v>1000</v>
      </c>
      <c r="K37" s="8"/>
      <c r="L37" s="8">
        <v>100</v>
      </c>
      <c r="M37" s="8">
        <v>100</v>
      </c>
      <c r="O37" s="8">
        <v>1000</v>
      </c>
      <c r="P37" s="2" t="s">
        <v>319</v>
      </c>
    </row>
    <row r="38" spans="5:18">
      <c r="E38" s="343"/>
      <c r="G38" s="134" t="s">
        <v>522</v>
      </c>
      <c r="H38" s="8"/>
      <c r="I38" s="8"/>
      <c r="J38" s="8"/>
      <c r="K38" s="8"/>
      <c r="L38" s="8"/>
      <c r="M38" s="8"/>
      <c r="O38" s="8">
        <v>560</v>
      </c>
      <c r="P38" s="2" t="s">
        <v>527</v>
      </c>
    </row>
    <row r="39" spans="5:18">
      <c r="E39" s="343"/>
      <c r="G39" s="2" t="s">
        <v>79</v>
      </c>
      <c r="H39" s="8"/>
      <c r="I39" s="8"/>
      <c r="J39" s="8"/>
      <c r="K39" s="8"/>
      <c r="L39" s="8"/>
      <c r="M39" s="8"/>
      <c r="O39" s="8"/>
      <c r="P39" s="2"/>
    </row>
    <row r="40" spans="5:18">
      <c r="E40" s="343"/>
      <c r="G40" s="2" t="s">
        <v>512</v>
      </c>
      <c r="H40" s="389"/>
      <c r="I40" s="8"/>
      <c r="J40" s="8">
        <v>1000</v>
      </c>
      <c r="K40" s="8"/>
      <c r="L40" s="8">
        <v>1000</v>
      </c>
      <c r="M40" s="8">
        <v>1000</v>
      </c>
      <c r="O40" s="8">
        <v>8480</v>
      </c>
      <c r="P40" s="2" t="s">
        <v>323</v>
      </c>
    </row>
    <row r="41" spans="5:18">
      <c r="E41" s="343"/>
      <c r="F41" s="366" t="s">
        <v>528</v>
      </c>
      <c r="G41" s="346" t="s">
        <v>513</v>
      </c>
      <c r="H41" s="8">
        <v>3600</v>
      </c>
      <c r="I41" s="8"/>
      <c r="J41" s="8">
        <v>3600</v>
      </c>
      <c r="K41" s="8"/>
      <c r="L41" s="8">
        <v>3600</v>
      </c>
      <c r="M41" s="8">
        <v>3600</v>
      </c>
      <c r="O41" s="8">
        <v>4711</v>
      </c>
      <c r="P41" s="2" t="s">
        <v>529</v>
      </c>
    </row>
    <row r="42" spans="5:18">
      <c r="E42" s="343"/>
      <c r="G42" s="134" t="s">
        <v>514</v>
      </c>
      <c r="H42" s="8">
        <v>80085</v>
      </c>
      <c r="I42" s="8">
        <v>14134</v>
      </c>
      <c r="J42" s="8">
        <v>91579</v>
      </c>
      <c r="K42" s="8"/>
      <c r="L42" s="8">
        <v>91579</v>
      </c>
      <c r="M42" s="8">
        <v>11893</v>
      </c>
      <c r="O42" s="8">
        <v>943</v>
      </c>
      <c r="P42" s="2" t="s">
        <v>530</v>
      </c>
    </row>
    <row r="43" spans="5:18">
      <c r="G43" s="2" t="s">
        <v>515</v>
      </c>
      <c r="H43" s="389"/>
      <c r="I43" s="8"/>
      <c r="J43" s="8">
        <v>5000</v>
      </c>
      <c r="K43" s="8"/>
      <c r="L43" s="8">
        <v>5000</v>
      </c>
      <c r="M43" s="8">
        <v>5000</v>
      </c>
      <c r="O43" s="8">
        <f>SUM(O40:O42)</f>
        <v>14134</v>
      </c>
      <c r="P43" s="2"/>
    </row>
    <row r="44" spans="5:18">
      <c r="E44" s="8">
        <v>560</v>
      </c>
      <c r="F44" s="8">
        <v>9850</v>
      </c>
      <c r="G44" s="2" t="s">
        <v>94</v>
      </c>
      <c r="H44" s="8">
        <v>9850</v>
      </c>
      <c r="I44" s="8">
        <v>580</v>
      </c>
      <c r="J44" s="8">
        <v>13200</v>
      </c>
      <c r="K44" s="8"/>
      <c r="L44" s="8">
        <v>13200</v>
      </c>
      <c r="M44" s="8"/>
    </row>
    <row r="45" spans="5:18">
      <c r="E45" s="8"/>
      <c r="F45" s="8"/>
      <c r="G45" s="2" t="s">
        <v>369</v>
      </c>
      <c r="H45" s="58"/>
      <c r="I45" s="8"/>
      <c r="J45" s="8"/>
      <c r="K45" s="8"/>
      <c r="L45" s="8"/>
      <c r="M45" s="8"/>
    </row>
    <row r="46" spans="5:18">
      <c r="E46" s="8"/>
      <c r="F46" s="223"/>
      <c r="G46" s="2" t="s">
        <v>465</v>
      </c>
      <c r="H46" s="223"/>
      <c r="I46" s="8"/>
      <c r="J46" s="8"/>
      <c r="K46" s="8"/>
      <c r="L46" s="8"/>
      <c r="M46" s="8"/>
    </row>
    <row r="47" spans="5:18">
      <c r="H47" s="223">
        <f>SUM(H37:H46)</f>
        <v>94535</v>
      </c>
      <c r="I47" s="223">
        <f>SUM(I37:I46)</f>
        <v>14714</v>
      </c>
      <c r="J47" s="223">
        <f>SUM(J37:J46)</f>
        <v>115379</v>
      </c>
      <c r="K47" s="223"/>
      <c r="L47" s="223">
        <f>SUM(L37:L46)</f>
        <v>114479</v>
      </c>
      <c r="M47" s="223">
        <f>SUM(M37:M46)</f>
        <v>21593</v>
      </c>
      <c r="N47" s="371">
        <f>SUM(L47:M47)</f>
        <v>136072</v>
      </c>
    </row>
  </sheetData>
  <mergeCells count="11">
    <mergeCell ref="P1:AA1"/>
    <mergeCell ref="E1:K1"/>
    <mergeCell ref="N1:O1"/>
    <mergeCell ref="L1:M1"/>
    <mergeCell ref="L36:M36"/>
    <mergeCell ref="L22:O22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3"/>
  <sheetViews>
    <sheetView workbookViewId="0">
      <pane ySplit="2" topLeftCell="A3" activePane="bottomLeft" state="frozen"/>
      <selection pane="bottomLeft" activeCell="G33" sqref="G33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88" t="s">
        <v>19</v>
      </c>
      <c r="B1" s="690" t="s">
        <v>354</v>
      </c>
      <c r="C1" s="690" t="s">
        <v>86</v>
      </c>
      <c r="D1" s="692" t="s">
        <v>355</v>
      </c>
      <c r="E1" s="693"/>
      <c r="F1" s="693"/>
      <c r="G1" s="694" t="s">
        <v>323</v>
      </c>
      <c r="H1" s="695"/>
      <c r="I1" s="684" t="s">
        <v>324</v>
      </c>
      <c r="J1" s="684"/>
      <c r="K1" s="257"/>
      <c r="L1" s="258"/>
      <c r="M1" s="685" t="s">
        <v>356</v>
      </c>
      <c r="N1" s="685"/>
      <c r="O1" s="685"/>
      <c r="P1" s="258"/>
      <c r="Q1" s="685" t="s">
        <v>357</v>
      </c>
      <c r="R1" s="685"/>
      <c r="S1" s="685"/>
      <c r="T1" s="685"/>
      <c r="U1" s="259"/>
      <c r="V1" s="686" t="s">
        <v>323</v>
      </c>
      <c r="W1" s="686" t="s">
        <v>358</v>
      </c>
      <c r="X1" s="686" t="s">
        <v>359</v>
      </c>
      <c r="Y1" s="259"/>
      <c r="Z1" s="678" t="s">
        <v>360</v>
      </c>
      <c r="AA1" s="679"/>
      <c r="AB1" s="679"/>
      <c r="AC1" s="679"/>
      <c r="AD1" s="680"/>
    </row>
    <row r="2" spans="1:30" ht="12" thickBot="1">
      <c r="A2" s="689"/>
      <c r="B2" s="691"/>
      <c r="C2" s="691"/>
      <c r="D2" s="205" t="s">
        <v>332</v>
      </c>
      <c r="E2" s="205" t="s">
        <v>338</v>
      </c>
      <c r="F2" s="149" t="s">
        <v>339</v>
      </c>
      <c r="G2" s="206" t="s">
        <v>361</v>
      </c>
      <c r="H2" s="207" t="s">
        <v>362</v>
      </c>
      <c r="I2" s="206" t="s">
        <v>363</v>
      </c>
      <c r="J2" s="208" t="s">
        <v>364</v>
      </c>
      <c r="K2" s="260" t="s">
        <v>365</v>
      </c>
      <c r="L2" s="261"/>
      <c r="M2" s="262" t="s">
        <v>368</v>
      </c>
      <c r="N2" s="262" t="s">
        <v>366</v>
      </c>
      <c r="O2" s="262" t="s">
        <v>367</v>
      </c>
      <c r="P2" s="261"/>
      <c r="Q2" s="263" t="s">
        <v>368</v>
      </c>
      <c r="R2" s="264">
        <v>1.2999999999999999E-2</v>
      </c>
      <c r="S2" s="264">
        <v>6.4999999999999997E-3</v>
      </c>
      <c r="T2" s="265">
        <v>1.25E-3</v>
      </c>
      <c r="U2" s="266"/>
      <c r="V2" s="687"/>
      <c r="W2" s="687"/>
      <c r="X2" s="687"/>
      <c r="Y2" s="266"/>
      <c r="Z2" s="267" t="s">
        <v>368</v>
      </c>
      <c r="AA2" s="267" t="s">
        <v>366</v>
      </c>
      <c r="AB2" s="268" t="s">
        <v>367</v>
      </c>
      <c r="AC2" s="267" t="s">
        <v>358</v>
      </c>
      <c r="AD2" s="267" t="s">
        <v>359</v>
      </c>
    </row>
    <row r="3" spans="1:30" s="18" customFormat="1">
      <c r="A3" s="123" t="str">
        <f>'1-συμβολαια'!A3</f>
        <v>1ο</v>
      </c>
      <c r="B3" s="123" t="str">
        <f>'1-συμβολαια'!C3</f>
        <v>κληρονομιάς ΑΠΟΔΟΧΗ</v>
      </c>
      <c r="C3" s="209">
        <f>'1-συμβολαια'!D3</f>
        <v>0</v>
      </c>
      <c r="D3" s="209">
        <f>'8-κ-15-17'!D3</f>
        <v>0</v>
      </c>
      <c r="E3" s="209">
        <f>'8-κ-15-17'!M3</f>
        <v>0</v>
      </c>
      <c r="F3" s="209">
        <f>'8-κ-15-17'!V3</f>
        <v>0</v>
      </c>
      <c r="G3" s="209">
        <f>'2-δικαιώμ'!I3</f>
        <v>0</v>
      </c>
      <c r="H3" s="209">
        <f>'2-δικαιώμ'!J3</f>
        <v>500</v>
      </c>
      <c r="I3" s="209">
        <f>'2-δικαιώμ'!K3</f>
        <v>500</v>
      </c>
      <c r="J3" s="209">
        <f>'2-δικαιώμ'!L3</f>
        <v>100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500</v>
      </c>
      <c r="W3" s="12">
        <f>'2-δικαιώμ'!K3</f>
        <v>500</v>
      </c>
      <c r="X3" s="12">
        <f>'2-δικαιώμ'!L3</f>
        <v>100</v>
      </c>
      <c r="Z3" s="12"/>
      <c r="AA3" s="12"/>
      <c r="AB3" s="12"/>
      <c r="AC3" s="12"/>
      <c r="AD3" s="12"/>
    </row>
    <row r="4" spans="1:30" s="18" customFormat="1">
      <c r="A4" s="123">
        <f>'1-συμβολαια'!A4</f>
        <v>0</v>
      </c>
      <c r="B4" s="123" t="str">
        <f>'1-συμβολαια'!C4</f>
        <v>χρησικτησία αγροτεμαχίου ;;;??? = 1984 ΑΝΑΔΑΣΜΟΣεκούσιος</v>
      </c>
      <c r="C4" s="209">
        <f>'1-συμβολαια'!D4</f>
        <v>1696740</v>
      </c>
      <c r="D4" s="209">
        <f>'8-κ-15-17'!D4</f>
        <v>0</v>
      </c>
      <c r="E4" s="209">
        <f>'8-κ-15-17'!M4</f>
        <v>11028.810000000001</v>
      </c>
      <c r="F4" s="209">
        <f>'8-κ-15-17'!V4</f>
        <v>2120.9250000000002</v>
      </c>
      <c r="G4" s="209">
        <f>'2-δικαιώμ'!I4</f>
        <v>2026.8792000000001</v>
      </c>
      <c r="H4" s="209">
        <f>'2-δικαιώμ'!J4</f>
        <v>50</v>
      </c>
      <c r="I4" s="209">
        <f>'2-δικαιώμ'!K4</f>
        <v>1176.0440000000001</v>
      </c>
      <c r="J4" s="209">
        <f>'2-δικαιώμ'!L4</f>
        <v>235.20880000000002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2076.8792000000003</v>
      </c>
      <c r="W4" s="12">
        <f>'2-δικαιώμ'!K4</f>
        <v>1176.0440000000001</v>
      </c>
      <c r="X4" s="12">
        <f>'2-δικαιώμ'!L4</f>
        <v>235.20880000000002</v>
      </c>
      <c r="Z4" s="12"/>
      <c r="AA4" s="12"/>
      <c r="AB4" s="12"/>
      <c r="AC4" s="12"/>
      <c r="AD4" s="12"/>
    </row>
    <row r="5" spans="1:30" s="18" customFormat="1">
      <c r="A5" s="123">
        <f>'1-συμβολαια'!A5</f>
        <v>0</v>
      </c>
      <c r="B5" s="123" t="str">
        <f>'1-συμβολαια'!C5</f>
        <v>χρησικτησία οικίας = 1939 ΚΛΗΡΟΝΟΜΙΑ άτυπη</v>
      </c>
      <c r="C5" s="209">
        <f>'1-συμβολαια'!D5</f>
        <v>1077300</v>
      </c>
      <c r="D5" s="209">
        <f>'8-κ-15-17'!D5</f>
        <v>0</v>
      </c>
      <c r="E5" s="209">
        <f>'8-κ-15-17'!M5</f>
        <v>7002.4500000000007</v>
      </c>
      <c r="F5" s="209">
        <f>'8-κ-15-17'!V5</f>
        <v>1346.625</v>
      </c>
      <c r="G5" s="209">
        <f>'2-δικαιώμ'!I5</f>
        <v>1357.884</v>
      </c>
      <c r="H5" s="209">
        <f>'2-δικαιώμ'!J5</f>
        <v>50</v>
      </c>
      <c r="I5" s="209">
        <f>'2-δικαιώμ'!K5</f>
        <v>804.38000000000011</v>
      </c>
      <c r="J5" s="209">
        <f>'2-δικαιώμ'!L5</f>
        <v>160.876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1407.884</v>
      </c>
      <c r="W5" s="12">
        <f>'2-δικαιώμ'!K5</f>
        <v>804.38000000000011</v>
      </c>
      <c r="X5" s="12">
        <f>'2-δικαιώμ'!L5</f>
        <v>160.876</v>
      </c>
      <c r="Z5" s="12"/>
      <c r="AA5" s="12"/>
      <c r="AB5" s="12"/>
      <c r="AC5" s="12"/>
      <c r="AD5" s="12"/>
    </row>
    <row r="6" spans="1:30" s="18" customFormat="1">
      <c r="A6" s="123">
        <f>'1-συμβολαια'!A6</f>
        <v>0</v>
      </c>
      <c r="B6" s="123" t="str">
        <f>'1-συμβολαια'!C6</f>
        <v>χρησικτησία οικίας = 1940 ΔΙΑΝΟΜΗ άτυπη</v>
      </c>
      <c r="C6" s="209">
        <f>'1-συμβολαια'!D6</f>
        <v>0</v>
      </c>
      <c r="D6" s="209">
        <f>'8-κ-15-17'!D6</f>
        <v>0</v>
      </c>
      <c r="E6" s="209">
        <f>'8-κ-15-17'!M6</f>
        <v>0</v>
      </c>
      <c r="F6" s="209">
        <f>'8-κ-15-17'!V6</f>
        <v>0</v>
      </c>
      <c r="G6" s="209">
        <f>'2-δικαιώμ'!I6</f>
        <v>0</v>
      </c>
      <c r="H6" s="209">
        <f>'2-δικαιώμ'!J6</f>
        <v>1000</v>
      </c>
      <c r="I6" s="209">
        <f>'2-δικαιώμ'!K6</f>
        <v>1000</v>
      </c>
      <c r="J6" s="209">
        <f>'2-δικαιώμ'!L6</f>
        <v>200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1000</v>
      </c>
      <c r="W6" s="12">
        <f>'2-δικαιώμ'!K6</f>
        <v>1000</v>
      </c>
      <c r="X6" s="12">
        <f>'2-δικαιώμ'!L6</f>
        <v>200</v>
      </c>
      <c r="Z6" s="12"/>
      <c r="AA6" s="12"/>
      <c r="AB6" s="12"/>
      <c r="AC6" s="12"/>
      <c r="AD6" s="12"/>
    </row>
    <row r="7" spans="1:30" s="18" customFormat="1">
      <c r="A7" s="123" t="str">
        <f>'1-συμβολαια'!A7</f>
        <v>2ο</v>
      </c>
      <c r="B7" s="123" t="str">
        <f>'1-συμβολαια'!C7</f>
        <v>διανομή αγροτεμαχίου 17,98στρ [2 ίσα μερίδια</v>
      </c>
      <c r="C7" s="209">
        <f>'1-συμβολαια'!D7</f>
        <v>7751600</v>
      </c>
      <c r="D7" s="209">
        <f>'8-κ-15-17'!D7</f>
        <v>0</v>
      </c>
      <c r="E7" s="209">
        <f>'8-κ-15-17'!M7</f>
        <v>0</v>
      </c>
      <c r="F7" s="209">
        <f>'8-κ-15-17'!V7</f>
        <v>0</v>
      </c>
      <c r="G7" s="209">
        <f>'2-δικαιώμ'!I7</f>
        <v>8566.1279999999988</v>
      </c>
      <c r="H7" s="209">
        <f>'2-δικαιώμ'!J7</f>
        <v>50</v>
      </c>
      <c r="I7" s="209">
        <f>'2-δικαιώμ'!K7</f>
        <v>4808.96</v>
      </c>
      <c r="J7" s="209">
        <f>'2-δικαιώμ'!L7</f>
        <v>961.79200000000003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8616.1279999999988</v>
      </c>
      <c r="W7" s="12">
        <f>'2-δικαιώμ'!K7</f>
        <v>4808.96</v>
      </c>
      <c r="X7" s="12">
        <f>'2-δικαιώμ'!L7</f>
        <v>961.79200000000003</v>
      </c>
      <c r="Z7" s="12"/>
      <c r="AA7" s="12"/>
      <c r="AB7" s="12"/>
      <c r="AC7" s="12"/>
      <c r="AD7" s="12"/>
    </row>
    <row r="8" spans="1:30" s="18" customFormat="1">
      <c r="A8" s="123"/>
      <c r="B8" s="123" t="str">
        <f>'1-συμβολαια'!C8</f>
        <v>χρησικτησία αγροτεμαχίου = 1984 ΑΝΑΔΑΣΜΟΣ</v>
      </c>
      <c r="C8" s="209">
        <f>'1-συμβολαια'!D8</f>
        <v>1111111</v>
      </c>
      <c r="D8" s="209">
        <f>'8-κ-15-17'!D8</f>
        <v>0</v>
      </c>
      <c r="E8" s="209">
        <f>'8-κ-15-17'!M8</f>
        <v>7222.2215000000006</v>
      </c>
      <c r="F8" s="209">
        <f>'8-κ-15-17'!V8</f>
        <v>1388.8887500000001</v>
      </c>
      <c r="G8" s="209">
        <f>'2-δικαιώμ'!I8</f>
        <v>1394.3998799999999</v>
      </c>
      <c r="H8" s="209">
        <f>'2-δικαιώμ'!J8</f>
        <v>50</v>
      </c>
      <c r="I8" s="209">
        <f>'2-δικαιώμ'!K8</f>
        <v>824.66660000000013</v>
      </c>
      <c r="J8" s="209">
        <f>'2-δικαιώμ'!L8</f>
        <v>164.93332000000004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1444.3998799999999</v>
      </c>
      <c r="W8" s="12">
        <f>'2-δικαιώμ'!K8</f>
        <v>824.66660000000013</v>
      </c>
      <c r="X8" s="12">
        <f>'2-δικαιώμ'!L8</f>
        <v>164.93332000000004</v>
      </c>
      <c r="Z8" s="12"/>
      <c r="AA8" s="12"/>
      <c r="AB8" s="12"/>
      <c r="AC8" s="12"/>
      <c r="AD8" s="12"/>
    </row>
    <row r="9" spans="1:30">
      <c r="A9" s="681" t="str">
        <f>'1-συμβολαια'!A9</f>
        <v>σύνολο</v>
      </c>
      <c r="B9" s="682"/>
      <c r="C9" s="683"/>
      <c r="D9" s="199">
        <f t="shared" ref="D9:J9" si="0">SUM(D3:D8)</f>
        <v>0</v>
      </c>
      <c r="E9" s="199">
        <f t="shared" si="0"/>
        <v>25253.481500000002</v>
      </c>
      <c r="F9" s="199">
        <f t="shared" si="0"/>
        <v>4856.4387500000003</v>
      </c>
      <c r="G9" s="199">
        <f t="shared" si="0"/>
        <v>13345.291079999999</v>
      </c>
      <c r="H9" s="199">
        <f t="shared" si="0"/>
        <v>1700</v>
      </c>
      <c r="I9" s="199">
        <f t="shared" si="0"/>
        <v>9114.0506000000005</v>
      </c>
      <c r="J9" s="199">
        <f t="shared" si="0"/>
        <v>1822.8101200000001</v>
      </c>
    </row>
    <row r="12" spans="1:30">
      <c r="B12" s="92"/>
      <c r="D12" s="2"/>
      <c r="E12" s="2"/>
      <c r="F12" s="2"/>
      <c r="G12" s="2"/>
      <c r="H12" s="2"/>
      <c r="I12" s="2"/>
      <c r="J12" s="2"/>
    </row>
    <row r="13" spans="1:30" ht="12.75">
      <c r="B13" s="220" t="s">
        <v>399</v>
      </c>
      <c r="D13" s="2"/>
      <c r="E13" s="2"/>
      <c r="F13" s="2"/>
      <c r="G13" s="162">
        <v>50</v>
      </c>
      <c r="H13" s="5"/>
      <c r="I13" s="5" t="s">
        <v>402</v>
      </c>
      <c r="J13" s="2"/>
      <c r="K13" s="3" t="s">
        <v>428</v>
      </c>
    </row>
    <row r="14" spans="1:30" ht="12.75">
      <c r="B14" s="221" t="s">
        <v>400</v>
      </c>
      <c r="D14" s="2"/>
      <c r="E14" s="2"/>
      <c r="F14" s="2"/>
      <c r="G14" s="116">
        <v>150</v>
      </c>
      <c r="H14" s="3">
        <v>191</v>
      </c>
      <c r="I14" s="3" t="s">
        <v>403</v>
      </c>
      <c r="J14" s="2"/>
      <c r="L14" s="116" t="s">
        <v>429</v>
      </c>
    </row>
    <row r="15" spans="1:30" ht="15.75">
      <c r="B15" s="235" t="s">
        <v>401</v>
      </c>
      <c r="D15" s="2"/>
      <c r="E15" s="2"/>
      <c r="F15" s="2"/>
      <c r="G15" s="2"/>
      <c r="H15" s="5">
        <v>250</v>
      </c>
      <c r="I15" s="5" t="s">
        <v>133</v>
      </c>
      <c r="J15" s="2"/>
    </row>
    <row r="16" spans="1:30">
      <c r="B16" s="92"/>
      <c r="D16" s="2"/>
      <c r="E16" s="2"/>
      <c r="F16" s="2"/>
      <c r="G16" s="2"/>
      <c r="H16" s="5">
        <v>500</v>
      </c>
      <c r="I16" s="3" t="s">
        <v>404</v>
      </c>
      <c r="J16" s="2"/>
    </row>
    <row r="17" spans="2:10">
      <c r="B17" s="92"/>
      <c r="D17" s="2"/>
      <c r="E17" s="2"/>
      <c r="F17" s="2"/>
      <c r="G17" s="2"/>
      <c r="H17" s="228">
        <v>1260</v>
      </c>
      <c r="I17" s="5" t="s">
        <v>405</v>
      </c>
      <c r="J17" s="5"/>
    </row>
    <row r="18" spans="2:10">
      <c r="B18" s="92"/>
      <c r="D18" s="2"/>
      <c r="E18" s="2"/>
      <c r="F18" s="2"/>
      <c r="G18" s="2"/>
      <c r="H18" s="2"/>
      <c r="I18" s="2"/>
      <c r="J18" s="2"/>
    </row>
    <row r="19" spans="2:10">
      <c r="B19" s="92"/>
      <c r="D19" s="2"/>
      <c r="E19" s="2"/>
      <c r="F19" s="2"/>
      <c r="G19" s="2"/>
      <c r="H19" s="2"/>
      <c r="I19" s="2"/>
      <c r="J19" s="2"/>
    </row>
    <row r="20" spans="2:10">
      <c r="B20" s="92"/>
      <c r="D20" s="2"/>
      <c r="E20" s="2"/>
      <c r="F20" s="2"/>
      <c r="G20" s="2"/>
      <c r="H20" s="2"/>
      <c r="I20" s="2"/>
      <c r="J20" s="2"/>
    </row>
    <row r="21" spans="2:10">
      <c r="B21" s="92"/>
      <c r="D21" s="2"/>
      <c r="E21" s="2"/>
      <c r="F21" s="2"/>
      <c r="G21" s="2"/>
      <c r="H21" s="2"/>
      <c r="I21" s="2"/>
      <c r="J21" s="2"/>
    </row>
    <row r="23" spans="2:10">
      <c r="B23" s="298"/>
      <c r="G23" s="8"/>
      <c r="H23" s="8"/>
      <c r="I23" s="8"/>
    </row>
    <row r="24" spans="2:10">
      <c r="G24" s="8"/>
      <c r="H24" s="8"/>
      <c r="I24" s="8"/>
    </row>
    <row r="25" spans="2:10">
      <c r="G25" s="8"/>
      <c r="H25" s="8"/>
      <c r="I25" s="8"/>
    </row>
    <row r="26" spans="2:10">
      <c r="G26" s="8"/>
      <c r="H26" s="8"/>
      <c r="I26" s="8"/>
    </row>
    <row r="27" spans="2:10">
      <c r="G27" s="8"/>
      <c r="H27" s="8"/>
      <c r="I27" s="8"/>
    </row>
    <row r="28" spans="2:10">
      <c r="G28" s="8"/>
      <c r="H28" s="8"/>
      <c r="I28" s="8"/>
    </row>
    <row r="29" spans="2:10">
      <c r="B29" s="298"/>
      <c r="G29" s="58"/>
      <c r="H29" s="8"/>
      <c r="I29" s="8"/>
    </row>
    <row r="30" spans="2:10">
      <c r="F30" s="58"/>
      <c r="G30" s="58"/>
      <c r="H30" s="8"/>
      <c r="I30" s="8"/>
    </row>
    <row r="31" spans="2:10">
      <c r="F31" s="58"/>
      <c r="G31" s="58"/>
      <c r="H31" s="8"/>
      <c r="I31" s="8"/>
    </row>
    <row r="32" spans="2:10">
      <c r="F32" s="58"/>
      <c r="G32" s="58"/>
      <c r="H32" s="8"/>
      <c r="I32" s="2"/>
    </row>
    <row r="33" spans="6:9">
      <c r="F33" s="8"/>
      <c r="G33" s="8"/>
      <c r="H33" s="8"/>
      <c r="I33" s="2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F23" sqref="F23"/>
    </sheetView>
  </sheetViews>
  <sheetFormatPr defaultRowHeight="11.25"/>
  <cols>
    <col min="1" max="1" width="10.42578125" style="8" bestFit="1" customWidth="1"/>
    <col min="2" max="2" width="59.42578125" style="92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68" t="s">
        <v>1</v>
      </c>
      <c r="B1" s="570" t="s">
        <v>0</v>
      </c>
      <c r="C1" s="606" t="s">
        <v>7</v>
      </c>
      <c r="D1" s="701" t="s">
        <v>45</v>
      </c>
      <c r="E1" s="702"/>
      <c r="F1" s="702"/>
      <c r="G1" s="703" t="s">
        <v>431</v>
      </c>
      <c r="H1" s="704"/>
      <c r="I1" s="704"/>
      <c r="J1" s="704"/>
      <c r="K1" s="705"/>
      <c r="L1" s="699" t="s">
        <v>57</v>
      </c>
      <c r="M1" s="696" t="s">
        <v>29</v>
      </c>
      <c r="N1" s="697"/>
      <c r="O1" s="697"/>
      <c r="P1" s="697"/>
      <c r="Q1" s="697"/>
      <c r="R1" s="697"/>
      <c r="S1" s="698"/>
    </row>
    <row r="2" spans="1:25" ht="34.5" customHeight="1" thickBot="1">
      <c r="A2" s="569"/>
      <c r="B2" s="571"/>
      <c r="C2" s="607"/>
      <c r="D2" s="232" t="s">
        <v>319</v>
      </c>
      <c r="E2" s="232" t="s">
        <v>430</v>
      </c>
      <c r="F2" s="238" t="s">
        <v>91</v>
      </c>
      <c r="G2" s="236" t="s">
        <v>319</v>
      </c>
      <c r="H2" s="237" t="s">
        <v>323</v>
      </c>
      <c r="I2" s="237" t="s">
        <v>432</v>
      </c>
      <c r="J2" s="237" t="s">
        <v>324</v>
      </c>
      <c r="K2" s="234" t="s">
        <v>33</v>
      </c>
      <c r="L2" s="700"/>
      <c r="M2" s="561"/>
      <c r="N2" s="562"/>
      <c r="O2" s="562"/>
      <c r="P2" s="562"/>
      <c r="Q2" s="562"/>
      <c r="R2" s="562"/>
      <c r="S2" s="563"/>
    </row>
    <row r="3" spans="1:25" s="325" customFormat="1" ht="14.25">
      <c r="A3" s="486" t="str">
        <f>'1-συμβολαια'!A3</f>
        <v>1ο</v>
      </c>
      <c r="B3" s="322" t="str">
        <f>'1-συμβολαια'!C3</f>
        <v>κληρονομιάς ΑΠΟΔΟΧΗ</v>
      </c>
      <c r="C3" s="323">
        <f>'1-συμβολαια'!D3</f>
        <v>0</v>
      </c>
      <c r="D3" s="381">
        <v>100</v>
      </c>
      <c r="E3" s="381">
        <v>276</v>
      </c>
      <c r="F3" s="354"/>
      <c r="G3" s="526">
        <v>100</v>
      </c>
      <c r="H3" s="526">
        <v>190</v>
      </c>
      <c r="I3" s="526">
        <v>160</v>
      </c>
      <c r="J3" s="526"/>
      <c r="K3" s="324"/>
      <c r="L3" s="324"/>
      <c r="M3" s="297"/>
      <c r="N3" s="297"/>
      <c r="O3" s="297"/>
      <c r="P3" s="297"/>
      <c r="Q3" s="297"/>
      <c r="R3" s="297"/>
      <c r="S3" s="74"/>
    </row>
    <row r="4" spans="1:25" s="325" customFormat="1" ht="14.25">
      <c r="A4" s="486">
        <f>'1-συμβολαια'!A4</f>
        <v>0</v>
      </c>
      <c r="B4" s="322" t="str">
        <f>'1-συμβολαια'!C4</f>
        <v>χρησικτησία αγροτεμαχίου ;;;??? = 1984 ΑΝΑΔΑΣΜΟΣεκούσιος</v>
      </c>
      <c r="C4" s="323">
        <f>'1-συμβολαια'!D4</f>
        <v>1696740</v>
      </c>
      <c r="D4" s="354"/>
      <c r="E4" s="354"/>
      <c r="F4" s="354"/>
      <c r="G4" s="354"/>
      <c r="H4" s="354"/>
      <c r="I4" s="354"/>
      <c r="J4" s="354"/>
      <c r="K4" s="324"/>
      <c r="L4" s="324">
        <v>100</v>
      </c>
      <c r="M4" s="297" t="s">
        <v>137</v>
      </c>
      <c r="N4" s="297" t="s">
        <v>437</v>
      </c>
      <c r="O4" s="297" t="s">
        <v>132</v>
      </c>
      <c r="P4" s="297" t="s">
        <v>438</v>
      </c>
      <c r="Q4" s="297" t="s">
        <v>439</v>
      </c>
      <c r="R4" s="297" t="s">
        <v>440</v>
      </c>
      <c r="S4" s="74"/>
    </row>
    <row r="5" spans="1:25" s="325" customFormat="1" ht="14.25">
      <c r="A5" s="486">
        <f>'1-συμβολαια'!A5</f>
        <v>0</v>
      </c>
      <c r="B5" s="322" t="str">
        <f>'1-συμβολαια'!C5</f>
        <v>χρησικτησία οικίας = 1939 ΚΛΗΡΟΝΟΜΙΑ άτυπη</v>
      </c>
      <c r="C5" s="323">
        <f>'1-συμβολαια'!D5</f>
        <v>1077300</v>
      </c>
      <c r="D5" s="354"/>
      <c r="E5" s="354"/>
      <c r="F5" s="354"/>
      <c r="G5" s="354"/>
      <c r="H5" s="354"/>
      <c r="I5" s="354"/>
      <c r="J5" s="354"/>
      <c r="K5" s="324"/>
      <c r="L5" s="324">
        <v>100</v>
      </c>
      <c r="M5" s="297" t="s">
        <v>137</v>
      </c>
      <c r="N5" s="297" t="s">
        <v>437</v>
      </c>
      <c r="O5" s="297" t="s">
        <v>132</v>
      </c>
      <c r="P5" s="297" t="s">
        <v>438</v>
      </c>
      <c r="Q5" s="297" t="s">
        <v>439</v>
      </c>
      <c r="R5" s="297" t="s">
        <v>440</v>
      </c>
      <c r="S5" s="74"/>
    </row>
    <row r="6" spans="1:25" s="325" customFormat="1" ht="15" thickBot="1">
      <c r="A6" s="490">
        <f>'1-συμβολαια'!A6</f>
        <v>0</v>
      </c>
      <c r="B6" s="491" t="str">
        <f>'1-συμβολαια'!C6</f>
        <v>χρησικτησία οικίας = 1940 ΔΙΑΝΟΜΗ άτυπη</v>
      </c>
      <c r="C6" s="492">
        <f>'1-συμβολαια'!D6</f>
        <v>0</v>
      </c>
      <c r="D6" s="354"/>
      <c r="E6" s="354"/>
      <c r="F6" s="354"/>
      <c r="G6" s="494"/>
      <c r="H6" s="494"/>
      <c r="I6" s="494"/>
      <c r="J6" s="494"/>
      <c r="K6" s="493"/>
      <c r="L6" s="493">
        <v>100</v>
      </c>
      <c r="M6" s="424" t="s">
        <v>137</v>
      </c>
      <c r="N6" s="424" t="s">
        <v>437</v>
      </c>
      <c r="O6" s="424" t="s">
        <v>132</v>
      </c>
      <c r="P6" s="424" t="s">
        <v>438</v>
      </c>
      <c r="Q6" s="424" t="s">
        <v>439</v>
      </c>
      <c r="R6" s="424" t="s">
        <v>440</v>
      </c>
      <c r="S6" s="436"/>
    </row>
    <row r="7" spans="1:25" s="325" customFormat="1" ht="14.25">
      <c r="A7" s="487" t="str">
        <f>'1-συμβολαια'!A7</f>
        <v>2ο</v>
      </c>
      <c r="B7" s="488" t="str">
        <f>'1-συμβολαια'!C7</f>
        <v>διανομή αγροτεμαχίου 17,98στρ [2 ίσα μερίδια</v>
      </c>
      <c r="C7" s="323">
        <f>'1-συμβολαια'!D7</f>
        <v>7751600</v>
      </c>
      <c r="D7" s="324">
        <v>1000</v>
      </c>
      <c r="E7" s="324">
        <v>560</v>
      </c>
      <c r="F7" s="324">
        <v>560</v>
      </c>
      <c r="G7" s="489"/>
      <c r="H7" s="489"/>
      <c r="I7" s="489"/>
      <c r="J7" s="489"/>
      <c r="K7" s="324"/>
      <c r="L7" s="324"/>
      <c r="M7" s="419"/>
      <c r="N7" s="419"/>
      <c r="O7" s="297" t="s">
        <v>132</v>
      </c>
      <c r="P7" s="419" t="s">
        <v>438</v>
      </c>
      <c r="Q7" s="419" t="s">
        <v>439</v>
      </c>
      <c r="R7" s="419" t="s">
        <v>440</v>
      </c>
      <c r="S7" s="474"/>
    </row>
    <row r="8" spans="1:25" s="325" customFormat="1" ht="14.25">
      <c r="A8" s="401">
        <f>'1-συμβολαια'!A8</f>
        <v>0</v>
      </c>
      <c r="B8" s="322" t="str">
        <f>'1-συμβολαια'!C8</f>
        <v>χρησικτησία αγροτεμαχίου = 1984 ΑΝΑΔΑΣΜΟΣ</v>
      </c>
      <c r="C8" s="323">
        <f>'1-συμβολαια'!D8</f>
        <v>1111111</v>
      </c>
      <c r="D8" s="354"/>
      <c r="E8" s="354"/>
      <c r="F8" s="354"/>
      <c r="G8" s="354"/>
      <c r="H8" s="354"/>
      <c r="I8" s="354"/>
      <c r="J8" s="354"/>
      <c r="K8" s="324"/>
      <c r="L8" s="324">
        <v>100</v>
      </c>
      <c r="M8" s="297" t="s">
        <v>137</v>
      </c>
      <c r="N8" s="297" t="s">
        <v>437</v>
      </c>
      <c r="O8" s="297" t="s">
        <v>132</v>
      </c>
      <c r="P8" s="297" t="s">
        <v>438</v>
      </c>
      <c r="Q8" s="297" t="s">
        <v>439</v>
      </c>
      <c r="R8" s="297" t="s">
        <v>440</v>
      </c>
      <c r="S8" s="74"/>
    </row>
    <row r="9" spans="1:25" ht="15.75">
      <c r="A9" s="586" t="s">
        <v>56</v>
      </c>
      <c r="B9" s="587"/>
      <c r="C9" s="587"/>
      <c r="D9" s="239">
        <f t="shared" ref="D9:L9" si="0">SUM(D3:D8)</f>
        <v>1100</v>
      </c>
      <c r="E9" s="239">
        <f t="shared" si="0"/>
        <v>836</v>
      </c>
      <c r="F9" s="239">
        <f t="shared" si="0"/>
        <v>560</v>
      </c>
      <c r="G9" s="239">
        <f t="shared" si="0"/>
        <v>100</v>
      </c>
      <c r="H9" s="239">
        <f t="shared" si="0"/>
        <v>190</v>
      </c>
      <c r="I9" s="239">
        <f t="shared" si="0"/>
        <v>160</v>
      </c>
      <c r="J9" s="239">
        <f t="shared" si="0"/>
        <v>0</v>
      </c>
      <c r="K9" s="239">
        <f t="shared" si="0"/>
        <v>0</v>
      </c>
      <c r="L9" s="239">
        <f t="shared" si="0"/>
        <v>400</v>
      </c>
    </row>
    <row r="10" spans="1:25" ht="15.75">
      <c r="M10" s="125" t="s">
        <v>102</v>
      </c>
      <c r="N10" s="140"/>
      <c r="O10" s="140"/>
      <c r="P10" s="140"/>
      <c r="Q10" s="140"/>
      <c r="R10" s="140"/>
      <c r="S10" s="140"/>
      <c r="T10" s="121"/>
      <c r="U10" s="121"/>
      <c r="V10" s="121"/>
      <c r="W10" s="121"/>
      <c r="X10" s="5"/>
    </row>
    <row r="11" spans="1:25" ht="15.75">
      <c r="M11" s="233"/>
      <c r="N11" s="125" t="s">
        <v>433</v>
      </c>
      <c r="O11" s="233"/>
      <c r="P11" s="233"/>
      <c r="Q11" s="233"/>
      <c r="R11" s="233"/>
      <c r="S11" s="233"/>
      <c r="T11" s="233"/>
      <c r="U11" s="233"/>
      <c r="V11" s="233"/>
      <c r="W11" s="241"/>
      <c r="X11" s="241"/>
      <c r="Y11" s="241"/>
    </row>
    <row r="12" spans="1:25" ht="15.75">
      <c r="M12" s="241"/>
      <c r="N12" s="241"/>
      <c r="O12" s="140" t="s">
        <v>103</v>
      </c>
      <c r="P12" s="140"/>
      <c r="Q12" s="140"/>
      <c r="R12" s="140"/>
      <c r="S12" s="140"/>
      <c r="T12" s="140"/>
      <c r="U12" s="140"/>
      <c r="V12" s="140"/>
      <c r="W12" s="140"/>
      <c r="X12" s="241"/>
      <c r="Y12" s="240"/>
    </row>
    <row r="13" spans="1:25" ht="15.75">
      <c r="B13" s="131"/>
      <c r="M13" s="241"/>
      <c r="N13" s="241"/>
      <c r="O13" s="241"/>
      <c r="P13" s="242" t="s">
        <v>434</v>
      </c>
      <c r="Q13" s="241"/>
      <c r="R13" s="241"/>
      <c r="S13" s="242"/>
      <c r="T13" s="242"/>
      <c r="U13" s="242"/>
      <c r="V13" s="242"/>
      <c r="W13" s="242"/>
      <c r="X13" s="242"/>
      <c r="Y13" s="240"/>
    </row>
    <row r="14" spans="1:25" ht="15.75">
      <c r="B14" s="132"/>
      <c r="M14" s="241"/>
      <c r="N14" s="241"/>
      <c r="O14" s="241"/>
      <c r="P14" s="241"/>
      <c r="Q14" s="140" t="s">
        <v>435</v>
      </c>
      <c r="R14" s="140"/>
      <c r="S14" s="140"/>
      <c r="T14" s="242"/>
      <c r="U14" s="242"/>
      <c r="V14" s="140"/>
      <c r="W14" s="140"/>
      <c r="X14" s="140"/>
      <c r="Y14" s="240"/>
    </row>
    <row r="15" spans="1:25" ht="15.75">
      <c r="M15" s="241"/>
      <c r="N15" s="241"/>
      <c r="O15" s="241"/>
      <c r="P15" s="241"/>
      <c r="Q15" s="241"/>
      <c r="R15" s="242" t="s">
        <v>436</v>
      </c>
      <c r="S15" s="242"/>
      <c r="T15" s="242"/>
      <c r="U15" s="242"/>
      <c r="V15" s="242"/>
      <c r="W15" s="242"/>
      <c r="X15" s="242"/>
      <c r="Y15" s="240"/>
    </row>
    <row r="16" spans="1:25" ht="15.75">
      <c r="B16" s="131"/>
      <c r="T16" s="127"/>
      <c r="Y16" s="240"/>
    </row>
    <row r="17" spans="2:20" ht="15.75">
      <c r="B17" s="132"/>
      <c r="T17" s="127"/>
    </row>
    <row r="18" spans="2:20" ht="15.75">
      <c r="B18" s="298"/>
      <c r="C18" s="3"/>
      <c r="D18" s="5"/>
      <c r="E18" s="8"/>
      <c r="T18" s="127"/>
    </row>
    <row r="19" spans="2:20" ht="15.75">
      <c r="B19" s="3"/>
      <c r="C19" s="3"/>
      <c r="D19" s="5"/>
      <c r="E19" s="8"/>
      <c r="T19" s="127"/>
    </row>
    <row r="20" spans="2:20">
      <c r="B20" s="3"/>
      <c r="C20" s="3"/>
      <c r="D20" s="5"/>
      <c r="E20" s="8"/>
    </row>
    <row r="21" spans="2:20">
      <c r="B21" s="3"/>
      <c r="C21" s="3"/>
      <c r="D21" s="5"/>
      <c r="E21" s="8"/>
    </row>
    <row r="22" spans="2:20"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2:20">
      <c r="B23" s="3"/>
      <c r="C23" s="3"/>
      <c r="D23" s="5"/>
      <c r="E23" s="8"/>
    </row>
    <row r="24" spans="2:20">
      <c r="B24" s="298"/>
      <c r="C24" s="3"/>
      <c r="D24" s="5"/>
      <c r="E24" s="58"/>
    </row>
    <row r="25" spans="2:20">
      <c r="B25" s="3"/>
      <c r="C25" s="3"/>
      <c r="D25" s="5"/>
      <c r="E25" s="58"/>
    </row>
    <row r="26" spans="2:20">
      <c r="B26" s="3"/>
      <c r="C26" s="3"/>
      <c r="D26" s="5"/>
      <c r="E26" s="58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J5" sqref="J5"/>
    </sheetView>
  </sheetViews>
  <sheetFormatPr defaultRowHeight="15"/>
  <cols>
    <col min="1" max="1" width="11.5703125" style="104" bestFit="1" customWidth="1"/>
    <col min="2" max="2" width="64.28515625" style="105" bestFit="1" customWidth="1"/>
    <col min="3" max="3" width="14.28515625" style="106" customWidth="1"/>
    <col min="4" max="4" width="10.42578125" style="106" bestFit="1" customWidth="1"/>
    <col min="5" max="5" width="16.7109375" style="106" bestFit="1" customWidth="1"/>
    <col min="6" max="6" width="7.85546875" style="103" customWidth="1"/>
    <col min="7" max="7" width="10" style="103" customWidth="1"/>
    <col min="8" max="8" width="6.140625" style="103" bestFit="1" customWidth="1"/>
    <col min="9" max="12" width="7.140625" style="103" customWidth="1"/>
    <col min="13" max="13" width="6.28515625" style="103" customWidth="1"/>
    <col min="14" max="21" width="7.140625" style="103" customWidth="1"/>
    <col min="22" max="22" width="30.85546875" style="103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1" customFormat="1" ht="15.75" customHeight="1">
      <c r="A1" s="568" t="s">
        <v>1</v>
      </c>
      <c r="B1" s="706" t="s">
        <v>0</v>
      </c>
      <c r="C1" s="708" t="s">
        <v>144</v>
      </c>
      <c r="D1" s="708"/>
      <c r="E1" s="708"/>
      <c r="F1" s="709" t="s">
        <v>29</v>
      </c>
      <c r="G1" s="710"/>
      <c r="H1" s="710"/>
      <c r="I1" s="710"/>
      <c r="J1" s="710"/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1"/>
    </row>
    <row r="2" spans="1:22" ht="16.5" thickBot="1">
      <c r="A2" s="569"/>
      <c r="B2" s="707"/>
      <c r="C2" s="102" t="s">
        <v>23</v>
      </c>
      <c r="D2" s="107" t="s">
        <v>9</v>
      </c>
      <c r="E2" s="110" t="s">
        <v>33</v>
      </c>
      <c r="F2" s="285">
        <v>61</v>
      </c>
      <c r="G2" s="285">
        <v>62</v>
      </c>
      <c r="H2" s="285">
        <v>63</v>
      </c>
      <c r="I2" s="286">
        <v>64</v>
      </c>
      <c r="J2" s="287" t="s">
        <v>472</v>
      </c>
      <c r="K2" s="287" t="s">
        <v>473</v>
      </c>
      <c r="L2" s="287" t="s">
        <v>474</v>
      </c>
      <c r="M2" s="288">
        <v>65</v>
      </c>
      <c r="N2" s="289" t="s">
        <v>475</v>
      </c>
      <c r="O2" s="289" t="s">
        <v>476</v>
      </c>
      <c r="P2" s="289" t="s">
        <v>477</v>
      </c>
      <c r="Q2" s="289" t="s">
        <v>478</v>
      </c>
      <c r="R2" s="289" t="s">
        <v>479</v>
      </c>
      <c r="S2" s="285">
        <v>67</v>
      </c>
      <c r="T2" s="176"/>
      <c r="U2" s="176"/>
      <c r="V2" s="284"/>
    </row>
    <row r="3" spans="1:22" s="137" customFormat="1">
      <c r="A3" s="495" t="str">
        <f>'1-συμβολαια'!A3</f>
        <v>1ο</v>
      </c>
      <c r="B3" s="326" t="str">
        <f>'1-συμβολαια'!C3</f>
        <v>κληρονομιάς ΑΠΟΔΟΧΗ</v>
      </c>
      <c r="C3" s="303"/>
      <c r="D3" s="327"/>
      <c r="E3" s="327"/>
      <c r="F3" s="304"/>
      <c r="G3" s="304"/>
      <c r="H3" s="328"/>
      <c r="I3" s="329"/>
      <c r="J3" s="329"/>
      <c r="K3" s="329"/>
      <c r="L3" s="329"/>
      <c r="M3" s="329"/>
      <c r="N3" s="304"/>
      <c r="O3" s="304"/>
      <c r="P3" s="304"/>
      <c r="Q3" s="304"/>
      <c r="R3" s="304"/>
      <c r="S3" s="304"/>
      <c r="T3" s="304"/>
      <c r="U3" s="304"/>
      <c r="V3" s="304"/>
    </row>
    <row r="4" spans="1:22" s="137" customFormat="1">
      <c r="A4" s="495">
        <f>'1-συμβολαια'!A4</f>
        <v>0</v>
      </c>
      <c r="B4" s="326" t="str">
        <f>'1-συμβολαια'!C4</f>
        <v>χρησικτησία αγροτεμαχίου ;;;??? = 1984 ΑΝΑΔΑΣΜΟΣεκούσιος</v>
      </c>
      <c r="C4" s="303">
        <f>'1-συμβολαια'!L4</f>
        <v>21032.748</v>
      </c>
      <c r="D4" s="327"/>
      <c r="E4" s="327">
        <f t="shared" ref="E4:E6" si="0">C4-D4</f>
        <v>21032.748</v>
      </c>
      <c r="F4" s="304"/>
      <c r="G4" s="304"/>
      <c r="H4" s="328"/>
      <c r="I4" s="329"/>
      <c r="J4" s="329"/>
      <c r="K4" s="329"/>
      <c r="L4" s="329"/>
      <c r="M4" s="329"/>
      <c r="N4" s="304"/>
      <c r="O4" s="304"/>
      <c r="P4" s="304"/>
      <c r="Q4" s="304"/>
      <c r="R4" s="304"/>
      <c r="S4" s="304">
        <v>1</v>
      </c>
      <c r="T4" s="304"/>
      <c r="U4" s="304"/>
      <c r="V4" s="304"/>
    </row>
    <row r="5" spans="1:22" s="137" customFormat="1">
      <c r="A5" s="495">
        <f>'1-συμβολαια'!A5</f>
        <v>0</v>
      </c>
      <c r="B5" s="326" t="str">
        <f>'1-συμβολαια'!C5</f>
        <v>χρησικτησία οικίας = 1939 ΚΛΗΡΟΝΟΜΙΑ άτυπη</v>
      </c>
      <c r="C5" s="303">
        <f>'1-συμβολαια'!L5</f>
        <v>16914.46</v>
      </c>
      <c r="D5" s="327"/>
      <c r="E5" s="327">
        <f t="shared" si="0"/>
        <v>16914.46</v>
      </c>
      <c r="F5" s="304"/>
      <c r="G5" s="304"/>
      <c r="H5" s="328"/>
      <c r="I5" s="329">
        <v>1</v>
      </c>
      <c r="J5" s="329">
        <v>1</v>
      </c>
      <c r="K5" s="329"/>
      <c r="L5" s="329"/>
      <c r="M5" s="329"/>
      <c r="N5" s="304"/>
      <c r="O5" s="304"/>
      <c r="P5" s="304"/>
      <c r="Q5" s="304"/>
      <c r="R5" s="304"/>
      <c r="S5" s="304"/>
      <c r="T5" s="304"/>
      <c r="U5" s="304"/>
      <c r="V5" s="304"/>
    </row>
    <row r="6" spans="1:22" s="137" customFormat="1" ht="15.75" thickBot="1">
      <c r="A6" s="501">
        <f>'1-συμβολαια'!A6</f>
        <v>0</v>
      </c>
      <c r="B6" s="502" t="str">
        <f>'1-συμβολαια'!C6</f>
        <v>χρησικτησία οικίας = 1940 ΔΙΑΝΟΜΗ άτυπη</v>
      </c>
      <c r="C6" s="455">
        <f>'1-συμβολαια'!L6</f>
        <v>21000</v>
      </c>
      <c r="D6" s="455"/>
      <c r="E6" s="455">
        <f t="shared" si="0"/>
        <v>21000</v>
      </c>
      <c r="F6" s="503"/>
      <c r="G6" s="503"/>
      <c r="H6" s="504"/>
      <c r="I6" s="505"/>
      <c r="J6" s="505"/>
      <c r="K6" s="505"/>
      <c r="L6" s="505"/>
      <c r="M6" s="505"/>
      <c r="N6" s="503"/>
      <c r="O6" s="503"/>
      <c r="P6" s="503"/>
      <c r="Q6" s="503"/>
      <c r="R6" s="503"/>
      <c r="S6" s="503"/>
      <c r="T6" s="503"/>
      <c r="U6" s="503"/>
      <c r="V6" s="503"/>
    </row>
    <row r="7" spans="1:22" s="137" customFormat="1">
      <c r="A7" s="496" t="str">
        <f>'1-συμβολαια'!A7</f>
        <v>2ο</v>
      </c>
      <c r="B7" s="497" t="str">
        <f>'1-συμβολαια'!C7</f>
        <v>διανομή αγροτεμαχίου 17,98στρ [2 ίσα μερίδια</v>
      </c>
      <c r="C7" s="327"/>
      <c r="D7" s="327"/>
      <c r="E7" s="327"/>
      <c r="F7" s="498"/>
      <c r="G7" s="498"/>
      <c r="H7" s="499"/>
      <c r="I7" s="500"/>
      <c r="J7" s="500"/>
      <c r="K7" s="500"/>
      <c r="L7" s="500"/>
      <c r="M7" s="500"/>
      <c r="N7" s="498"/>
      <c r="O7" s="498"/>
      <c r="P7" s="498"/>
      <c r="Q7" s="498"/>
      <c r="R7" s="498"/>
      <c r="S7" s="498"/>
      <c r="T7" s="498"/>
      <c r="U7" s="498"/>
      <c r="V7" s="498"/>
    </row>
    <row r="8" spans="1:22" s="137" customFormat="1">
      <c r="A8" s="400">
        <f>'1-συμβολαια'!A8</f>
        <v>0</v>
      </c>
      <c r="B8" s="326" t="str">
        <f>'1-συμβολαια'!C8</f>
        <v>χρησικτησία αγροτεμαχίου = 1984 ΑΝΑΔΑΣΜΟΣ</v>
      </c>
      <c r="C8" s="303">
        <f>'1-συμβολαια'!L8</f>
        <v>23059.332200000004</v>
      </c>
      <c r="D8" s="327">
        <f>'1-συμβολαια'!N8</f>
        <v>0</v>
      </c>
      <c r="E8" s="327">
        <f t="shared" ref="E8" si="1">C8-D8</f>
        <v>23059.332200000004</v>
      </c>
      <c r="F8" s="304">
        <v>61</v>
      </c>
      <c r="G8" s="304">
        <v>62</v>
      </c>
      <c r="H8" s="328"/>
      <c r="I8" s="329"/>
      <c r="J8" s="329"/>
      <c r="K8" s="329"/>
      <c r="L8" s="329"/>
      <c r="M8" s="329"/>
      <c r="N8" s="304"/>
      <c r="O8" s="304"/>
      <c r="P8" s="304"/>
      <c r="Q8" s="304"/>
      <c r="R8" s="304"/>
      <c r="S8" s="304">
        <v>1</v>
      </c>
      <c r="T8" s="304"/>
      <c r="U8" s="304"/>
      <c r="V8" s="304"/>
    </row>
    <row r="9" spans="1:22" ht="15.75">
      <c r="A9" s="586" t="s">
        <v>47</v>
      </c>
      <c r="B9" s="587"/>
      <c r="C9" s="108">
        <f>SUM(C3:C8)</f>
        <v>82006.540200000003</v>
      </c>
      <c r="D9" s="108">
        <f>SUM(D3:D8)</f>
        <v>0</v>
      </c>
      <c r="E9" s="108">
        <f>SUM(E3:E8)</f>
        <v>82006.540200000003</v>
      </c>
      <c r="I9" s="69">
        <f t="shared" ref="I9:T9" si="2">SUM(I3:I8)</f>
        <v>1</v>
      </c>
      <c r="J9" s="69">
        <f t="shared" si="2"/>
        <v>1</v>
      </c>
      <c r="K9" s="69">
        <f t="shared" si="2"/>
        <v>0</v>
      </c>
      <c r="L9" s="69">
        <f t="shared" si="2"/>
        <v>0</v>
      </c>
      <c r="M9" s="69">
        <f t="shared" si="2"/>
        <v>0</v>
      </c>
      <c r="N9" s="69">
        <f t="shared" si="2"/>
        <v>0</v>
      </c>
      <c r="O9" s="69">
        <f t="shared" si="2"/>
        <v>0</v>
      </c>
      <c r="P9" s="69">
        <f t="shared" si="2"/>
        <v>0</v>
      </c>
      <c r="Q9" s="69">
        <f t="shared" si="2"/>
        <v>0</v>
      </c>
      <c r="R9" s="69">
        <f t="shared" si="2"/>
        <v>0</v>
      </c>
      <c r="S9" s="69">
        <f t="shared" si="2"/>
        <v>2</v>
      </c>
      <c r="T9" s="69">
        <f t="shared" si="2"/>
        <v>0</v>
      </c>
    </row>
    <row r="10" spans="1:22"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</row>
    <row r="11" spans="1:22" ht="15.75">
      <c r="F11" s="158" t="s">
        <v>242</v>
      </c>
      <c r="G11" s="125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1"/>
    </row>
    <row r="12" spans="1:22" ht="15.75">
      <c r="F12" s="292"/>
      <c r="G12" s="140" t="s">
        <v>243</v>
      </c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1"/>
    </row>
    <row r="13" spans="1:22" ht="15.75">
      <c r="F13" s="291"/>
      <c r="G13" s="291"/>
      <c r="H13" s="158" t="s">
        <v>244</v>
      </c>
      <c r="I13" s="125"/>
      <c r="J13" s="125"/>
      <c r="K13" s="125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1"/>
    </row>
    <row r="14" spans="1:22" ht="15.75">
      <c r="F14" s="291"/>
      <c r="G14" s="292"/>
      <c r="H14" s="291"/>
      <c r="I14" s="140" t="s">
        <v>264</v>
      </c>
      <c r="J14" s="140"/>
      <c r="K14" s="140"/>
      <c r="L14" s="293"/>
      <c r="M14" s="293"/>
      <c r="N14" s="293"/>
      <c r="O14" s="293"/>
      <c r="P14" s="293"/>
      <c r="Q14" s="293"/>
      <c r="R14" s="293"/>
      <c r="S14" s="293"/>
      <c r="T14" s="293"/>
      <c r="U14" s="290"/>
      <c r="V14" s="291"/>
    </row>
    <row r="15" spans="1:22" ht="15.75">
      <c r="F15" s="291"/>
      <c r="G15" s="292"/>
      <c r="H15" s="291"/>
      <c r="I15" s="140"/>
      <c r="J15" s="158" t="s">
        <v>480</v>
      </c>
      <c r="K15" s="140"/>
      <c r="L15" s="293"/>
      <c r="M15" s="293"/>
      <c r="N15" s="293"/>
      <c r="O15" s="293"/>
      <c r="P15" s="293"/>
      <c r="Q15" s="293"/>
      <c r="R15" s="293"/>
      <c r="S15" s="293"/>
      <c r="T15" s="293"/>
      <c r="U15" s="290"/>
      <c r="V15" s="291"/>
    </row>
    <row r="16" spans="1:22" ht="15.75">
      <c r="F16" s="291"/>
      <c r="G16" s="292"/>
      <c r="H16" s="291"/>
      <c r="I16" s="140"/>
      <c r="J16" s="140"/>
      <c r="K16" s="140" t="s">
        <v>481</v>
      </c>
      <c r="L16" s="293"/>
      <c r="M16" s="293"/>
      <c r="N16" s="293"/>
      <c r="O16" s="293"/>
      <c r="P16" s="293"/>
      <c r="Q16" s="293"/>
      <c r="R16" s="293"/>
      <c r="S16" s="293"/>
      <c r="T16" s="293"/>
      <c r="U16" s="290"/>
      <c r="V16" s="291"/>
    </row>
    <row r="17" spans="2:22" ht="15.75">
      <c r="F17" s="291"/>
      <c r="G17" s="291"/>
      <c r="H17" s="290"/>
      <c r="I17" s="293"/>
      <c r="J17" s="293"/>
      <c r="K17" s="293"/>
      <c r="L17" s="158" t="s">
        <v>482</v>
      </c>
      <c r="M17" s="293"/>
      <c r="N17" s="293"/>
      <c r="O17" s="293"/>
      <c r="P17" s="293"/>
      <c r="Q17" s="293"/>
      <c r="R17" s="293"/>
      <c r="S17" s="293"/>
      <c r="T17" s="293"/>
      <c r="U17" s="290"/>
      <c r="V17" s="291"/>
    </row>
    <row r="18" spans="2:22" ht="15.75">
      <c r="B18" s="131"/>
      <c r="C18" s="106">
        <f>SUM(C10:C11)</f>
        <v>0</v>
      </c>
      <c r="F18" s="290"/>
      <c r="G18" s="290"/>
      <c r="H18" s="290"/>
      <c r="I18" s="293"/>
      <c r="J18" s="293"/>
      <c r="K18" s="293"/>
      <c r="L18" s="293"/>
      <c r="M18" s="140" t="s">
        <v>265</v>
      </c>
      <c r="N18" s="293"/>
      <c r="O18" s="293"/>
      <c r="P18" s="293"/>
      <c r="Q18" s="293"/>
      <c r="R18" s="293"/>
      <c r="S18" s="293"/>
      <c r="T18" s="293"/>
      <c r="U18" s="290"/>
      <c r="V18" s="291"/>
    </row>
    <row r="19" spans="2:22" ht="15.75">
      <c r="B19" s="132"/>
      <c r="F19" s="291"/>
      <c r="G19" s="291"/>
      <c r="H19" s="290"/>
      <c r="I19" s="293"/>
      <c r="J19" s="293"/>
      <c r="K19" s="293"/>
      <c r="L19" s="293"/>
      <c r="M19" s="293"/>
      <c r="N19" s="158" t="s">
        <v>483</v>
      </c>
      <c r="O19" s="293"/>
      <c r="P19" s="293"/>
      <c r="Q19" s="293"/>
      <c r="R19" s="293"/>
      <c r="S19" s="293"/>
      <c r="T19" s="293"/>
      <c r="U19" s="290"/>
      <c r="V19" s="291"/>
    </row>
    <row r="20" spans="2:22" ht="15.75">
      <c r="F20" s="291"/>
      <c r="G20" s="291"/>
      <c r="H20" s="290"/>
      <c r="I20" s="293"/>
      <c r="J20" s="293"/>
      <c r="K20" s="293"/>
      <c r="L20" s="293"/>
      <c r="M20" s="293"/>
      <c r="N20" s="293"/>
      <c r="O20" s="140" t="s">
        <v>484</v>
      </c>
      <c r="P20" s="293"/>
      <c r="Q20" s="293"/>
      <c r="R20" s="293"/>
      <c r="S20" s="293"/>
      <c r="T20" s="293"/>
      <c r="U20" s="290"/>
      <c r="V20" s="291"/>
    </row>
    <row r="21" spans="2:22" ht="15.75">
      <c r="F21" s="291"/>
      <c r="G21" s="291"/>
      <c r="H21" s="290"/>
      <c r="I21" s="293"/>
      <c r="J21" s="293"/>
      <c r="K21" s="293"/>
      <c r="L21" s="293"/>
      <c r="M21" s="293"/>
      <c r="N21" s="293"/>
      <c r="O21" s="293"/>
      <c r="P21" s="158" t="s">
        <v>266</v>
      </c>
      <c r="Q21" s="293"/>
      <c r="R21" s="293"/>
      <c r="S21" s="293"/>
      <c r="T21" s="293"/>
      <c r="U21" s="290"/>
      <c r="V21" s="291"/>
    </row>
    <row r="22" spans="2:22" ht="15.75">
      <c r="F22" s="291"/>
      <c r="G22" s="291"/>
      <c r="H22" s="290"/>
      <c r="I22" s="293"/>
      <c r="J22" s="293"/>
      <c r="K22" s="293"/>
      <c r="L22" s="293"/>
      <c r="M22" s="293"/>
      <c r="N22" s="293"/>
      <c r="O22" s="293"/>
      <c r="P22" s="293"/>
      <c r="Q22" s="140" t="s">
        <v>267</v>
      </c>
      <c r="R22" s="140"/>
      <c r="S22" s="140"/>
      <c r="T22" s="293"/>
      <c r="U22" s="290"/>
      <c r="V22" s="291"/>
    </row>
    <row r="23" spans="2:22" ht="15.75">
      <c r="F23" s="291"/>
      <c r="G23" s="291"/>
      <c r="H23" s="290"/>
      <c r="I23" s="293"/>
      <c r="J23" s="293"/>
      <c r="K23" s="293"/>
      <c r="L23" s="293"/>
      <c r="M23" s="293"/>
      <c r="N23" s="293"/>
      <c r="O23" s="293"/>
      <c r="P23" s="293"/>
      <c r="Q23" s="293"/>
      <c r="R23" s="158" t="s">
        <v>268</v>
      </c>
      <c r="S23" s="293"/>
      <c r="T23" s="293"/>
      <c r="U23" s="290"/>
      <c r="V23" s="291"/>
    </row>
    <row r="24" spans="2:22" ht="15.75">
      <c r="F24" s="291"/>
      <c r="G24" s="291"/>
      <c r="H24" s="290"/>
      <c r="I24" s="293"/>
      <c r="J24" s="293"/>
      <c r="K24" s="293"/>
      <c r="L24" s="293"/>
      <c r="M24" s="293"/>
      <c r="N24" s="293"/>
      <c r="O24" s="293"/>
      <c r="P24" s="293"/>
      <c r="Q24" s="293"/>
      <c r="R24" s="293"/>
      <c r="S24" s="140" t="s">
        <v>269</v>
      </c>
      <c r="T24" s="293"/>
      <c r="U24" s="290"/>
      <c r="V24" s="291"/>
    </row>
    <row r="25" spans="2:22" ht="15.75">
      <c r="F25" s="291"/>
      <c r="G25" s="291"/>
      <c r="H25" s="290"/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158" t="s">
        <v>485</v>
      </c>
      <c r="U25" s="290"/>
      <c r="V25" s="291"/>
    </row>
    <row r="26" spans="2:22">
      <c r="F26" s="291"/>
      <c r="G26" s="291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  <c r="V26" s="291"/>
    </row>
    <row r="27" spans="2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  <row r="36" spans="8:21"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</row>
    <row r="37" spans="8:21"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</row>
    <row r="38" spans="8:21"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A29" sqref="A29"/>
    </sheetView>
  </sheetViews>
  <sheetFormatPr defaultRowHeight="11.25"/>
  <cols>
    <col min="1" max="1" width="9" style="8" customWidth="1"/>
    <col min="2" max="2" width="44.42578125" style="143" bestFit="1" customWidth="1"/>
    <col min="3" max="3" width="9.140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8.710937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7.7109375" style="82" customWidth="1"/>
    <col min="46" max="46" width="6.140625" style="82" customWidth="1"/>
    <col min="47" max="47" width="8.5703125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1" width="6.140625" style="82" customWidth="1"/>
    <col min="62" max="62" width="7.7109375" style="82" customWidth="1"/>
    <col min="63" max="63" width="6.140625" style="82" customWidth="1"/>
    <col min="64" max="64" width="7" style="82" customWidth="1"/>
    <col min="65" max="65" width="5.5703125" style="82" customWidth="1"/>
    <col min="66" max="72" width="10.5703125" style="82" customWidth="1"/>
    <col min="73" max="74" width="12.42578125" style="84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31" t="s">
        <v>1</v>
      </c>
      <c r="B1" s="724" t="s">
        <v>0</v>
      </c>
      <c r="C1" s="727" t="s">
        <v>94</v>
      </c>
      <c r="D1" s="728"/>
      <c r="E1" s="715" t="s">
        <v>95</v>
      </c>
      <c r="F1" s="715"/>
      <c r="G1" s="715"/>
      <c r="H1" s="716" t="s">
        <v>173</v>
      </c>
      <c r="I1" s="716"/>
      <c r="J1" s="715" t="s">
        <v>177</v>
      </c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5"/>
      <c r="Z1" s="715"/>
      <c r="AA1" s="715"/>
      <c r="AB1" s="715"/>
      <c r="AC1" s="715"/>
      <c r="AD1" s="715"/>
      <c r="AE1" s="726" t="s">
        <v>178</v>
      </c>
      <c r="AF1" s="726"/>
      <c r="AG1" s="726"/>
      <c r="AH1" s="726"/>
      <c r="AI1" s="726"/>
      <c r="AJ1" s="726"/>
      <c r="AK1" s="726"/>
      <c r="AL1" s="726"/>
      <c r="AM1" s="726"/>
      <c r="AN1" s="726"/>
      <c r="AO1" s="726"/>
      <c r="AP1" s="726"/>
      <c r="AQ1" s="726"/>
      <c r="AR1" s="726"/>
      <c r="AS1" s="717" t="s">
        <v>194</v>
      </c>
      <c r="AT1" s="718"/>
      <c r="AU1" s="718"/>
      <c r="AV1" s="718"/>
      <c r="AW1" s="718"/>
      <c r="AX1" s="719"/>
      <c r="AY1" s="720" t="s">
        <v>198</v>
      </c>
      <c r="AZ1" s="721"/>
      <c r="BA1" s="721"/>
      <c r="BB1" s="722"/>
      <c r="BC1" s="723" t="s">
        <v>186</v>
      </c>
      <c r="BD1" s="723"/>
      <c r="BE1" s="723"/>
      <c r="BF1" s="723"/>
      <c r="BG1" s="723"/>
      <c r="BH1" s="723"/>
      <c r="BI1" s="723"/>
      <c r="BJ1" s="723"/>
      <c r="BK1" s="723"/>
      <c r="BL1" s="723"/>
      <c r="BM1" s="723"/>
      <c r="BN1" s="723"/>
      <c r="BO1" s="729" t="s">
        <v>516</v>
      </c>
      <c r="BP1" s="730"/>
      <c r="BQ1" s="730"/>
      <c r="BR1" s="730"/>
      <c r="BS1" s="730"/>
      <c r="BT1" s="731"/>
      <c r="BU1" s="712" t="s">
        <v>291</v>
      </c>
      <c r="BV1" s="712"/>
      <c r="BW1" s="712"/>
    </row>
    <row r="2" spans="1:75" ht="23.25" thickBot="1">
      <c r="A2" s="532"/>
      <c r="B2" s="725"/>
      <c r="C2" s="166"/>
      <c r="D2" s="185" t="s">
        <v>92</v>
      </c>
      <c r="E2" s="146"/>
      <c r="F2" s="186" t="s">
        <v>92</v>
      </c>
      <c r="G2" s="145" t="s">
        <v>172</v>
      </c>
      <c r="H2" s="146"/>
      <c r="I2" s="208" t="s">
        <v>92</v>
      </c>
      <c r="J2" s="146" t="s">
        <v>245</v>
      </c>
      <c r="K2" s="146" t="s">
        <v>246</v>
      </c>
      <c r="L2" s="146" t="s">
        <v>247</v>
      </c>
      <c r="M2" s="146" t="s">
        <v>248</v>
      </c>
      <c r="N2" s="146" t="s">
        <v>249</v>
      </c>
      <c r="O2" s="146" t="s">
        <v>502</v>
      </c>
      <c r="P2" s="146" t="s">
        <v>250</v>
      </c>
      <c r="Q2" s="146" t="s">
        <v>468</v>
      </c>
      <c r="R2" s="146" t="s">
        <v>469</v>
      </c>
      <c r="S2" s="146" t="s">
        <v>496</v>
      </c>
      <c r="T2" s="146" t="s">
        <v>505</v>
      </c>
      <c r="U2" s="146" t="s">
        <v>251</v>
      </c>
      <c r="V2" s="146" t="s">
        <v>252</v>
      </c>
      <c r="W2" s="146" t="s">
        <v>253</v>
      </c>
      <c r="X2" s="146" t="s">
        <v>284</v>
      </c>
      <c r="Y2" s="146" t="s">
        <v>282</v>
      </c>
      <c r="Z2" s="146" t="s">
        <v>283</v>
      </c>
      <c r="AA2" s="146"/>
      <c r="AB2" s="146"/>
      <c r="AC2" s="146" t="s">
        <v>47</v>
      </c>
      <c r="AD2" s="144" t="s">
        <v>29</v>
      </c>
      <c r="AE2" s="146" t="s">
        <v>179</v>
      </c>
      <c r="AF2" s="146" t="s">
        <v>180</v>
      </c>
      <c r="AG2" s="146" t="s">
        <v>181</v>
      </c>
      <c r="AH2" s="146" t="s">
        <v>183</v>
      </c>
      <c r="AI2" s="146" t="s">
        <v>184</v>
      </c>
      <c r="AJ2" s="146" t="s">
        <v>185</v>
      </c>
      <c r="AK2" s="146" t="s">
        <v>270</v>
      </c>
      <c r="AL2" s="146" t="s">
        <v>271</v>
      </c>
      <c r="AM2" s="146" t="s">
        <v>272</v>
      </c>
      <c r="AN2" s="146" t="s">
        <v>498</v>
      </c>
      <c r="AO2" s="146" t="s">
        <v>499</v>
      </c>
      <c r="AP2" s="146"/>
      <c r="AQ2" s="146"/>
      <c r="AR2" s="149" t="s">
        <v>47</v>
      </c>
      <c r="AS2" s="146" t="s">
        <v>191</v>
      </c>
      <c r="AT2" s="146" t="s">
        <v>192</v>
      </c>
      <c r="AU2" s="146" t="s">
        <v>195</v>
      </c>
      <c r="AV2" s="146" t="s">
        <v>193</v>
      </c>
      <c r="AW2" s="146" t="s">
        <v>197</v>
      </c>
      <c r="AX2" s="144" t="s">
        <v>47</v>
      </c>
      <c r="AY2" s="146" t="s">
        <v>202</v>
      </c>
      <c r="AZ2" s="146" t="s">
        <v>203</v>
      </c>
      <c r="BA2" s="146" t="s">
        <v>204</v>
      </c>
      <c r="BB2" s="147" t="s">
        <v>47</v>
      </c>
      <c r="BC2" s="146" t="s">
        <v>213</v>
      </c>
      <c r="BD2" s="146" t="s">
        <v>214</v>
      </c>
      <c r="BE2" s="146" t="s">
        <v>217</v>
      </c>
      <c r="BF2" s="146" t="s">
        <v>222</v>
      </c>
      <c r="BG2" s="146" t="s">
        <v>223</v>
      </c>
      <c r="BH2" s="146" t="s">
        <v>224</v>
      </c>
      <c r="BI2" s="146" t="s">
        <v>286</v>
      </c>
      <c r="BJ2" s="146" t="s">
        <v>287</v>
      </c>
      <c r="BK2" s="146" t="s">
        <v>486</v>
      </c>
      <c r="BL2" s="146" t="s">
        <v>487</v>
      </c>
      <c r="BM2" s="146"/>
      <c r="BN2" s="144" t="s">
        <v>47</v>
      </c>
      <c r="BO2" s="146"/>
      <c r="BP2" s="146"/>
      <c r="BQ2" s="146"/>
      <c r="BR2" s="146"/>
      <c r="BS2" s="146"/>
      <c r="BT2" s="149" t="s">
        <v>517</v>
      </c>
      <c r="BU2" s="403" t="s">
        <v>139</v>
      </c>
      <c r="BV2" s="404" t="s">
        <v>518</v>
      </c>
      <c r="BW2" s="183" t="s">
        <v>290</v>
      </c>
    </row>
    <row r="3" spans="1:75" s="5" customFormat="1">
      <c r="A3" s="506" t="str">
        <f>'1-συμβολαια'!A3</f>
        <v>1ο</v>
      </c>
      <c r="B3" s="330" t="str">
        <f>'1-συμβολαια'!C3</f>
        <v>κληρονομιάς ΑΠΟΔΟΧΗ</v>
      </c>
      <c r="C3" s="408">
        <f>'5-αντίγρ'!AN3</f>
        <v>7700</v>
      </c>
      <c r="D3" s="408">
        <f>'5-αντίγρ'!AM3</f>
        <v>1286</v>
      </c>
      <c r="E3" s="278">
        <f>'6-μεταγρ'!O3</f>
        <v>4000</v>
      </c>
      <c r="F3" s="278">
        <f>'6-μεταγρ'!M3</f>
        <v>800</v>
      </c>
      <c r="G3" s="279">
        <f>'6-μεταγρ'!P3</f>
        <v>0</v>
      </c>
      <c r="H3" s="278">
        <f>'7-προςΔΟΥ'!U3</f>
        <v>4000</v>
      </c>
      <c r="I3" s="278">
        <f>'7-προςΔΟΥ'!K3</f>
        <v>605</v>
      </c>
      <c r="J3" s="277">
        <v>5100</v>
      </c>
      <c r="K3" s="277"/>
      <c r="L3" s="277"/>
      <c r="M3" s="277">
        <v>5100</v>
      </c>
      <c r="N3" s="277">
        <v>5100</v>
      </c>
      <c r="O3" s="277"/>
      <c r="P3" s="277"/>
      <c r="Q3" s="277"/>
      <c r="R3" s="277"/>
      <c r="S3" s="277"/>
      <c r="T3" s="277"/>
      <c r="U3" s="277"/>
      <c r="V3" s="277">
        <v>11100</v>
      </c>
      <c r="W3" s="277">
        <v>5100</v>
      </c>
      <c r="X3" s="277"/>
      <c r="Y3" s="277"/>
      <c r="Z3" s="277"/>
      <c r="AA3" s="277"/>
      <c r="AB3" s="277"/>
      <c r="AC3" s="277">
        <f t="shared" ref="AC3:AC8" si="0">SUM(J3:AB3)</f>
        <v>31500</v>
      </c>
      <c r="AD3" s="277"/>
      <c r="AE3" s="277">
        <v>1100</v>
      </c>
      <c r="AF3" s="277">
        <v>1100</v>
      </c>
      <c r="AG3" s="277">
        <v>1100</v>
      </c>
      <c r="AH3" s="277">
        <v>1100</v>
      </c>
      <c r="AI3" s="277"/>
      <c r="AJ3" s="277"/>
      <c r="AK3" s="277"/>
      <c r="AL3" s="277"/>
      <c r="AM3" s="277"/>
      <c r="AN3" s="277"/>
      <c r="AO3" s="277"/>
      <c r="AP3" s="277"/>
      <c r="AQ3" s="277"/>
      <c r="AR3" s="277">
        <f t="shared" ref="AR3:AR8" si="1">SUM(AE3:AQ3)</f>
        <v>4400</v>
      </c>
      <c r="AS3" s="277">
        <v>3100</v>
      </c>
      <c r="AT3" s="277"/>
      <c r="AU3" s="277">
        <v>3100</v>
      </c>
      <c r="AV3" s="277"/>
      <c r="AW3" s="277"/>
      <c r="AX3" s="277">
        <f t="shared" ref="AX3:AX8" si="2">SUM(AS3:AW3)</f>
        <v>6200</v>
      </c>
      <c r="AY3" s="277"/>
      <c r="AZ3" s="277"/>
      <c r="BA3" s="277"/>
      <c r="BB3" s="277">
        <f t="shared" ref="BB3:BB8" si="3">SUM(AY3:BA3)</f>
        <v>0</v>
      </c>
      <c r="BC3" s="277"/>
      <c r="BD3" s="277"/>
      <c r="BE3" s="277"/>
      <c r="BF3" s="277"/>
      <c r="BG3" s="277"/>
      <c r="BH3" s="277"/>
      <c r="BI3" s="277"/>
      <c r="BJ3" s="277">
        <v>800</v>
      </c>
      <c r="BK3" s="277">
        <v>100</v>
      </c>
      <c r="BL3" s="277">
        <v>50</v>
      </c>
      <c r="BM3" s="274"/>
      <c r="BN3" s="280">
        <f t="shared" ref="BN3:BN8" si="4">SUM(BC3:BM3)</f>
        <v>950</v>
      </c>
      <c r="BO3" s="355"/>
      <c r="BP3" s="355"/>
      <c r="BQ3" s="355"/>
      <c r="BR3" s="355"/>
      <c r="BS3" s="355"/>
      <c r="BT3" s="355">
        <f t="shared" ref="BT3:BT8" si="5">SUM(BO3:BS3)</f>
        <v>0</v>
      </c>
      <c r="BU3" s="279">
        <f t="shared" ref="BU3:BU8" si="6">C3+E3+G3+H3+AC3-W3-Y3+AR3+AX3+BB3+BN3-BJ3+BT3-BS3</f>
        <v>52850</v>
      </c>
      <c r="BV3" s="279">
        <f t="shared" ref="BV3:BV8" si="7">D3+F3+I3+W3+Y3+BJ3+BS3</f>
        <v>8591</v>
      </c>
      <c r="BW3" s="321"/>
    </row>
    <row r="4" spans="1:75" s="5" customFormat="1">
      <c r="A4" s="506">
        <f>'1-συμβολαια'!A4</f>
        <v>0</v>
      </c>
      <c r="B4" s="330" t="str">
        <f>'1-συμβολαια'!C4</f>
        <v>χρησικτησία αγροτεμαχίου ;;;??? = 1984 ΑΝΑΔΑΣΜΟΣεκούσιος</v>
      </c>
      <c r="C4" s="408">
        <f>'5-αντίγρ'!AN4</f>
        <v>0</v>
      </c>
      <c r="D4" s="408">
        <f>'5-αντίγρ'!AM4</f>
        <v>0</v>
      </c>
      <c r="E4" s="278">
        <f>'6-μεταγρ'!O4</f>
        <v>0</v>
      </c>
      <c r="F4" s="278">
        <f>'6-μεταγρ'!M4</f>
        <v>0</v>
      </c>
      <c r="G4" s="279">
        <f>'6-μεταγρ'!P4</f>
        <v>0</v>
      </c>
      <c r="H4" s="278">
        <f>'7-προςΔΟΥ'!U4</f>
        <v>5500</v>
      </c>
      <c r="I4" s="278">
        <f>'7-προςΔΟΥ'!K4</f>
        <v>0</v>
      </c>
      <c r="J4" s="277"/>
      <c r="K4" s="277">
        <v>5100</v>
      </c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>
        <f t="shared" ref="AC4:AC7" si="8">SUM(J4:AB4)</f>
        <v>5100</v>
      </c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7"/>
      <c r="AP4" s="277"/>
      <c r="AQ4" s="277"/>
      <c r="AR4" s="277">
        <f t="shared" ref="AR4:AR7" si="9">SUM(AE4:AQ4)</f>
        <v>0</v>
      </c>
      <c r="AS4" s="277"/>
      <c r="AT4" s="277"/>
      <c r="AU4" s="277"/>
      <c r="AV4" s="277"/>
      <c r="AW4" s="277"/>
      <c r="AX4" s="277">
        <f t="shared" ref="AX4:AX7" si="10">SUM(AS4:AW4)</f>
        <v>0</v>
      </c>
      <c r="AY4" s="277"/>
      <c r="AZ4" s="277"/>
      <c r="BA4" s="277"/>
      <c r="BB4" s="277">
        <f t="shared" ref="BB4:BB7" si="11">SUM(AY4:BA4)</f>
        <v>0</v>
      </c>
      <c r="BC4" s="277"/>
      <c r="BD4" s="277"/>
      <c r="BE4" s="277"/>
      <c r="BF4" s="277"/>
      <c r="BG4" s="277"/>
      <c r="BH4" s="277"/>
      <c r="BI4" s="277"/>
      <c r="BJ4" s="277"/>
      <c r="BK4" s="277"/>
      <c r="BL4" s="277"/>
      <c r="BM4" s="274"/>
      <c r="BN4" s="280">
        <f t="shared" ref="BN4:BN7" si="12">SUM(BC4:BM4)</f>
        <v>0</v>
      </c>
      <c r="BO4" s="355"/>
      <c r="BP4" s="355"/>
      <c r="BQ4" s="355"/>
      <c r="BR4" s="355"/>
      <c r="BS4" s="355"/>
      <c r="BT4" s="355">
        <f t="shared" ref="BT4:BT7" si="13">SUM(BO4:BS4)</f>
        <v>0</v>
      </c>
      <c r="BU4" s="279">
        <f t="shared" ref="BU4:BU7" si="14">C4+E4+G4+H4+AC4-W4-Y4+AR4+AX4+BB4+BN4-BJ4+BT4-BS4</f>
        <v>10600</v>
      </c>
      <c r="BV4" s="279">
        <f t="shared" ref="BV4:BV7" si="15">D4+F4+I4+W4+Y4+BJ4+BS4</f>
        <v>0</v>
      </c>
      <c r="BW4" s="321"/>
    </row>
    <row r="5" spans="1:75" s="5" customFormat="1">
      <c r="A5" s="506">
        <f>'1-συμβολαια'!A5</f>
        <v>0</v>
      </c>
      <c r="B5" s="330" t="str">
        <f>'1-συμβολαια'!C5</f>
        <v>χρησικτησία οικίας = 1939 ΚΛΗΡΟΝΟΜΙΑ άτυπη</v>
      </c>
      <c r="C5" s="408">
        <f>'5-αντίγρ'!AN5</f>
        <v>0</v>
      </c>
      <c r="D5" s="408">
        <f>'5-αντίγρ'!AM5</f>
        <v>0</v>
      </c>
      <c r="E5" s="278">
        <f>'6-μεταγρ'!O5</f>
        <v>0</v>
      </c>
      <c r="F5" s="278">
        <f>'6-μεταγρ'!M5</f>
        <v>0</v>
      </c>
      <c r="G5" s="279">
        <f>'6-μεταγρ'!P5</f>
        <v>0</v>
      </c>
      <c r="H5" s="278">
        <f>'7-προςΔΟΥ'!U5</f>
        <v>5500</v>
      </c>
      <c r="I5" s="278">
        <f>'7-προςΔΟΥ'!K5</f>
        <v>605</v>
      </c>
      <c r="J5" s="277"/>
      <c r="K5" s="277">
        <v>5100</v>
      </c>
      <c r="L5" s="277">
        <v>5100</v>
      </c>
      <c r="M5" s="277"/>
      <c r="N5" s="277"/>
      <c r="O5" s="277"/>
      <c r="P5" s="277"/>
      <c r="Q5" s="277"/>
      <c r="R5" s="277"/>
      <c r="S5" s="277">
        <v>5100</v>
      </c>
      <c r="T5" s="277"/>
      <c r="U5" s="277"/>
      <c r="V5" s="277"/>
      <c r="W5" s="277"/>
      <c r="X5" s="277"/>
      <c r="Y5" s="277"/>
      <c r="Z5" s="277"/>
      <c r="AA5" s="277"/>
      <c r="AB5" s="277"/>
      <c r="AC5" s="277">
        <f t="shared" si="8"/>
        <v>15300</v>
      </c>
      <c r="AD5" s="277"/>
      <c r="AE5" s="277"/>
      <c r="AF5" s="277"/>
      <c r="AG5" s="277"/>
      <c r="AH5" s="277"/>
      <c r="AI5" s="277"/>
      <c r="AJ5" s="277"/>
      <c r="AK5" s="277"/>
      <c r="AL5" s="277"/>
      <c r="AM5" s="277"/>
      <c r="AN5" s="277"/>
      <c r="AO5" s="277"/>
      <c r="AP5" s="277"/>
      <c r="AQ5" s="277"/>
      <c r="AR5" s="277">
        <f t="shared" si="9"/>
        <v>0</v>
      </c>
      <c r="AS5" s="277"/>
      <c r="AT5" s="277"/>
      <c r="AU5" s="277"/>
      <c r="AV5" s="277"/>
      <c r="AW5" s="277"/>
      <c r="AX5" s="277">
        <f t="shared" si="10"/>
        <v>0</v>
      </c>
      <c r="AY5" s="277"/>
      <c r="AZ5" s="277"/>
      <c r="BA5" s="277"/>
      <c r="BB5" s="277">
        <f t="shared" si="11"/>
        <v>0</v>
      </c>
      <c r="BC5" s="277"/>
      <c r="BD5" s="277"/>
      <c r="BE5" s="277"/>
      <c r="BF5" s="277"/>
      <c r="BG5" s="277"/>
      <c r="BH5" s="277"/>
      <c r="BI5" s="277"/>
      <c r="BJ5" s="277"/>
      <c r="BK5" s="277"/>
      <c r="BL5" s="277"/>
      <c r="BM5" s="274"/>
      <c r="BN5" s="280">
        <f t="shared" si="12"/>
        <v>0</v>
      </c>
      <c r="BO5" s="355"/>
      <c r="BP5" s="355"/>
      <c r="BQ5" s="355"/>
      <c r="BR5" s="355"/>
      <c r="BS5" s="355"/>
      <c r="BT5" s="355">
        <f t="shared" si="13"/>
        <v>0</v>
      </c>
      <c r="BU5" s="279">
        <f t="shared" si="14"/>
        <v>20800</v>
      </c>
      <c r="BV5" s="279">
        <f t="shared" si="15"/>
        <v>605</v>
      </c>
      <c r="BW5" s="321"/>
    </row>
    <row r="6" spans="1:75" s="5" customFormat="1" ht="12" thickBot="1">
      <c r="A6" s="509">
        <f>'1-συμβολαια'!A6</f>
        <v>0</v>
      </c>
      <c r="B6" s="510" t="str">
        <f>'1-συμβολαια'!C6</f>
        <v>χρησικτησία οικίας = 1940 ΔΙΑΝΟΜΗ άτυπη</v>
      </c>
      <c r="C6" s="511">
        <f>'5-αντίγρ'!AN6</f>
        <v>0</v>
      </c>
      <c r="D6" s="511">
        <f>'5-αντίγρ'!AM6</f>
        <v>0</v>
      </c>
      <c r="E6" s="512">
        <f>'6-μεταγρ'!O6</f>
        <v>0</v>
      </c>
      <c r="F6" s="512">
        <f>'6-μεταγρ'!M6</f>
        <v>0</v>
      </c>
      <c r="G6" s="513">
        <f>'6-μεταγρ'!P6</f>
        <v>0</v>
      </c>
      <c r="H6" s="512">
        <f>'7-προςΔΟΥ'!U6</f>
        <v>0</v>
      </c>
      <c r="I6" s="512">
        <f>'7-προςΔΟΥ'!K6</f>
        <v>605</v>
      </c>
      <c r="J6" s="513">
        <v>5100</v>
      </c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  <c r="Z6" s="513"/>
      <c r="AA6" s="513"/>
      <c r="AB6" s="513"/>
      <c r="AC6" s="513">
        <f t="shared" si="8"/>
        <v>5100</v>
      </c>
      <c r="AD6" s="513"/>
      <c r="AE6" s="513"/>
      <c r="AF6" s="513"/>
      <c r="AG6" s="513"/>
      <c r="AH6" s="513"/>
      <c r="AI6" s="513"/>
      <c r="AJ6" s="513"/>
      <c r="AK6" s="513"/>
      <c r="AL6" s="513"/>
      <c r="AM6" s="513"/>
      <c r="AN6" s="513"/>
      <c r="AO6" s="513"/>
      <c r="AP6" s="513"/>
      <c r="AQ6" s="513"/>
      <c r="AR6" s="513">
        <f t="shared" si="9"/>
        <v>0</v>
      </c>
      <c r="AS6" s="513"/>
      <c r="AT6" s="513"/>
      <c r="AU6" s="513"/>
      <c r="AV6" s="513"/>
      <c r="AW6" s="513"/>
      <c r="AX6" s="513">
        <f t="shared" si="10"/>
        <v>0</v>
      </c>
      <c r="AY6" s="513"/>
      <c r="AZ6" s="513"/>
      <c r="BA6" s="513"/>
      <c r="BB6" s="513">
        <f t="shared" si="11"/>
        <v>0</v>
      </c>
      <c r="BC6" s="513"/>
      <c r="BD6" s="513"/>
      <c r="BE6" s="513"/>
      <c r="BF6" s="513"/>
      <c r="BG6" s="513"/>
      <c r="BH6" s="513"/>
      <c r="BI6" s="513"/>
      <c r="BJ6" s="513"/>
      <c r="BK6" s="513"/>
      <c r="BL6" s="513"/>
      <c r="BM6" s="443"/>
      <c r="BN6" s="514">
        <f t="shared" si="12"/>
        <v>0</v>
      </c>
      <c r="BO6" s="514"/>
      <c r="BP6" s="514"/>
      <c r="BQ6" s="514"/>
      <c r="BR6" s="514"/>
      <c r="BS6" s="514"/>
      <c r="BT6" s="514">
        <f t="shared" si="13"/>
        <v>0</v>
      </c>
      <c r="BU6" s="513">
        <f t="shared" si="14"/>
        <v>5100</v>
      </c>
      <c r="BV6" s="513">
        <f t="shared" si="15"/>
        <v>605</v>
      </c>
      <c r="BW6" s="515"/>
    </row>
    <row r="7" spans="1:75" s="5" customFormat="1">
      <c r="A7" s="507" t="str">
        <f>'1-συμβολαια'!A7</f>
        <v>2ο</v>
      </c>
      <c r="B7" s="508" t="str">
        <f>'1-συμβολαια'!C7</f>
        <v>διανομή αγροτεμαχίου 17,98στρ [2 ίσα μερίδια</v>
      </c>
      <c r="C7" s="408">
        <f>'5-αντίγρ'!AN7</f>
        <v>13700</v>
      </c>
      <c r="D7" s="408">
        <f>'5-αντίγρ'!AM7</f>
        <v>1286</v>
      </c>
      <c r="E7" s="278">
        <f>'6-μεταγρ'!O7</f>
        <v>4000</v>
      </c>
      <c r="F7" s="278">
        <f>'6-μεταγρ'!M7</f>
        <v>800</v>
      </c>
      <c r="G7" s="279">
        <f>'6-μεταγρ'!P7</f>
        <v>0</v>
      </c>
      <c r="H7" s="278">
        <f>'7-προςΔΟΥ'!U7</f>
        <v>9500</v>
      </c>
      <c r="I7" s="278">
        <f>'7-προςΔΟΥ'!K7</f>
        <v>605</v>
      </c>
      <c r="J7" s="279">
        <v>5100</v>
      </c>
      <c r="K7" s="279">
        <v>5100</v>
      </c>
      <c r="L7" s="279">
        <v>5100</v>
      </c>
      <c r="M7" s="279"/>
      <c r="N7" s="279"/>
      <c r="O7" s="279">
        <v>5100</v>
      </c>
      <c r="P7" s="279">
        <v>5100</v>
      </c>
      <c r="Q7" s="279"/>
      <c r="R7" s="279"/>
      <c r="S7" s="279">
        <v>5100</v>
      </c>
      <c r="T7" s="279"/>
      <c r="U7" s="279"/>
      <c r="V7" s="279"/>
      <c r="W7" s="279"/>
      <c r="X7" s="279"/>
      <c r="Y7" s="279"/>
      <c r="Z7" s="279"/>
      <c r="AA7" s="279"/>
      <c r="AB7" s="279"/>
      <c r="AC7" s="279">
        <f t="shared" si="8"/>
        <v>30600</v>
      </c>
      <c r="AD7" s="279"/>
      <c r="AE7" s="279">
        <f t="shared" ref="AE7:AG7" si="16">2*1100</f>
        <v>2200</v>
      </c>
      <c r="AF7" s="279">
        <f t="shared" si="16"/>
        <v>2200</v>
      </c>
      <c r="AG7" s="279">
        <f t="shared" si="16"/>
        <v>2200</v>
      </c>
      <c r="AH7" s="279"/>
      <c r="AI7" s="279"/>
      <c r="AJ7" s="279"/>
      <c r="AK7" s="279"/>
      <c r="AL7" s="279">
        <v>1100</v>
      </c>
      <c r="AM7" s="279">
        <v>1100</v>
      </c>
      <c r="AN7" s="279"/>
      <c r="AO7" s="279"/>
      <c r="AP7" s="279"/>
      <c r="AQ7" s="279"/>
      <c r="AR7" s="279">
        <f t="shared" si="9"/>
        <v>8800</v>
      </c>
      <c r="AS7" s="279">
        <f t="shared" ref="AS7" si="17">2*1100+2000</f>
        <v>4200</v>
      </c>
      <c r="AT7" s="279"/>
      <c r="AU7" s="279">
        <f t="shared" ref="AU7" si="18">2*1100+2000</f>
        <v>4200</v>
      </c>
      <c r="AV7" s="279"/>
      <c r="AW7" s="279"/>
      <c r="AX7" s="279">
        <f t="shared" si="10"/>
        <v>8400</v>
      </c>
      <c r="AY7" s="279"/>
      <c r="AZ7" s="279"/>
      <c r="BA7" s="279"/>
      <c r="BB7" s="279">
        <f t="shared" si="11"/>
        <v>0</v>
      </c>
      <c r="BC7" s="279"/>
      <c r="BD7" s="279"/>
      <c r="BE7" s="279"/>
      <c r="BF7" s="279"/>
      <c r="BG7" s="279"/>
      <c r="BH7" s="279"/>
      <c r="BI7" s="279"/>
      <c r="BJ7" s="279">
        <v>400</v>
      </c>
      <c r="BK7" s="279">
        <v>100</v>
      </c>
      <c r="BL7" s="279">
        <v>100</v>
      </c>
      <c r="BM7" s="440"/>
      <c r="BN7" s="355">
        <f t="shared" si="12"/>
        <v>600</v>
      </c>
      <c r="BO7" s="355"/>
      <c r="BP7" s="355"/>
      <c r="BQ7" s="355"/>
      <c r="BR7" s="355"/>
      <c r="BS7" s="355"/>
      <c r="BT7" s="355">
        <f t="shared" si="13"/>
        <v>0</v>
      </c>
      <c r="BU7" s="279">
        <f t="shared" si="14"/>
        <v>75200</v>
      </c>
      <c r="BV7" s="279">
        <f t="shared" si="15"/>
        <v>3091</v>
      </c>
      <c r="BW7" s="333"/>
    </row>
    <row r="8" spans="1:75" s="5" customFormat="1">
      <c r="A8" s="405">
        <f>'1-συμβολαια'!A8</f>
        <v>0</v>
      </c>
      <c r="B8" s="330" t="str">
        <f>'1-συμβολαια'!C8</f>
        <v>χρησικτησία αγροτεμαχίου = 1984 ΑΝΑΔΑΣΜΟΣ</v>
      </c>
      <c r="C8" s="408">
        <f>'5-αντίγρ'!AN8</f>
        <v>0</v>
      </c>
      <c r="D8" s="408">
        <f>'5-αντίγρ'!AM8</f>
        <v>0</v>
      </c>
      <c r="E8" s="278">
        <f>'6-μεταγρ'!O8</f>
        <v>0</v>
      </c>
      <c r="F8" s="278">
        <f>'6-μεταγρ'!M8</f>
        <v>0</v>
      </c>
      <c r="G8" s="279">
        <f>'6-μεταγρ'!P8</f>
        <v>0</v>
      </c>
      <c r="H8" s="278">
        <f>'7-προςΔΟΥ'!U8</f>
        <v>0</v>
      </c>
      <c r="I8" s="278">
        <f>'7-προςΔΟΥ'!K8</f>
        <v>0</v>
      </c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7"/>
      <c r="W8" s="277"/>
      <c r="X8" s="277"/>
      <c r="Y8" s="277"/>
      <c r="Z8" s="277"/>
      <c r="AA8" s="277"/>
      <c r="AB8" s="277"/>
      <c r="AC8" s="277">
        <f t="shared" si="0"/>
        <v>0</v>
      </c>
      <c r="AD8" s="277"/>
      <c r="AE8" s="277"/>
      <c r="AF8" s="277"/>
      <c r="AG8" s="277"/>
      <c r="AH8" s="277"/>
      <c r="AI8" s="277"/>
      <c r="AJ8" s="277"/>
      <c r="AK8" s="277"/>
      <c r="AL8" s="277"/>
      <c r="AM8" s="277"/>
      <c r="AN8" s="277"/>
      <c r="AO8" s="277"/>
      <c r="AP8" s="277"/>
      <c r="AQ8" s="277"/>
      <c r="AR8" s="277">
        <f t="shared" si="1"/>
        <v>0</v>
      </c>
      <c r="AS8" s="277"/>
      <c r="AT8" s="277"/>
      <c r="AU8" s="277"/>
      <c r="AV8" s="277"/>
      <c r="AW8" s="277"/>
      <c r="AX8" s="277">
        <f t="shared" si="2"/>
        <v>0</v>
      </c>
      <c r="AY8" s="277"/>
      <c r="AZ8" s="277"/>
      <c r="BA8" s="277"/>
      <c r="BB8" s="277">
        <f t="shared" si="3"/>
        <v>0</v>
      </c>
      <c r="BC8" s="277"/>
      <c r="BD8" s="277"/>
      <c r="BE8" s="277"/>
      <c r="BF8" s="277"/>
      <c r="BG8" s="277"/>
      <c r="BH8" s="277"/>
      <c r="BI8" s="277"/>
      <c r="BJ8" s="277"/>
      <c r="BK8" s="277"/>
      <c r="BL8" s="277"/>
      <c r="BM8" s="274"/>
      <c r="BN8" s="280">
        <f t="shared" si="4"/>
        <v>0</v>
      </c>
      <c r="BO8" s="355"/>
      <c r="BP8" s="355"/>
      <c r="BQ8" s="355"/>
      <c r="BR8" s="355"/>
      <c r="BS8" s="355"/>
      <c r="BT8" s="355">
        <f t="shared" si="5"/>
        <v>0</v>
      </c>
      <c r="BU8" s="279">
        <f t="shared" si="6"/>
        <v>0</v>
      </c>
      <c r="BV8" s="279">
        <f t="shared" si="7"/>
        <v>0</v>
      </c>
      <c r="BW8" s="321"/>
    </row>
    <row r="9" spans="1:75" s="8" customFormat="1">
      <c r="A9" s="713" t="s">
        <v>47</v>
      </c>
      <c r="B9" s="714"/>
      <c r="C9" s="155">
        <f t="shared" ref="C9:AC9" si="19">SUM(C3:C8)</f>
        <v>21400</v>
      </c>
      <c r="D9" s="155">
        <f t="shared" si="19"/>
        <v>2572</v>
      </c>
      <c r="E9" s="155">
        <f t="shared" si="19"/>
        <v>8000</v>
      </c>
      <c r="F9" s="155">
        <f t="shared" si="19"/>
        <v>1600</v>
      </c>
      <c r="G9" s="155">
        <f t="shared" si="19"/>
        <v>0</v>
      </c>
      <c r="H9" s="155">
        <f t="shared" si="19"/>
        <v>24500</v>
      </c>
      <c r="I9" s="155">
        <f t="shared" si="19"/>
        <v>2420</v>
      </c>
      <c r="J9" s="155">
        <f t="shared" si="19"/>
        <v>15300</v>
      </c>
      <c r="K9" s="155">
        <f t="shared" si="19"/>
        <v>15300</v>
      </c>
      <c r="L9" s="155">
        <f t="shared" si="19"/>
        <v>10200</v>
      </c>
      <c r="M9" s="155">
        <f t="shared" si="19"/>
        <v>5100</v>
      </c>
      <c r="N9" s="155">
        <f t="shared" si="19"/>
        <v>5100</v>
      </c>
      <c r="O9" s="155">
        <f t="shared" si="19"/>
        <v>5100</v>
      </c>
      <c r="P9" s="155">
        <f t="shared" si="19"/>
        <v>5100</v>
      </c>
      <c r="Q9" s="155">
        <f t="shared" si="19"/>
        <v>0</v>
      </c>
      <c r="R9" s="155">
        <f t="shared" si="19"/>
        <v>0</v>
      </c>
      <c r="S9" s="155">
        <f t="shared" si="19"/>
        <v>10200</v>
      </c>
      <c r="T9" s="155">
        <f t="shared" si="19"/>
        <v>0</v>
      </c>
      <c r="U9" s="155">
        <f t="shared" si="19"/>
        <v>0</v>
      </c>
      <c r="V9" s="155">
        <f t="shared" si="19"/>
        <v>11100</v>
      </c>
      <c r="W9" s="155">
        <f t="shared" si="19"/>
        <v>5100</v>
      </c>
      <c r="X9" s="155">
        <f t="shared" si="19"/>
        <v>0</v>
      </c>
      <c r="Y9" s="155">
        <f t="shared" si="19"/>
        <v>0</v>
      </c>
      <c r="Z9" s="155">
        <f t="shared" si="19"/>
        <v>0</v>
      </c>
      <c r="AA9" s="155">
        <f t="shared" si="19"/>
        <v>0</v>
      </c>
      <c r="AB9" s="155">
        <f t="shared" si="19"/>
        <v>0</v>
      </c>
      <c r="AC9" s="155">
        <f t="shared" si="19"/>
        <v>87600</v>
      </c>
      <c r="AD9" s="155"/>
      <c r="AE9" s="155">
        <f t="shared" ref="AE9:BJ9" si="20">SUM(AE3:AE8)</f>
        <v>3300</v>
      </c>
      <c r="AF9" s="155">
        <f t="shared" si="20"/>
        <v>3300</v>
      </c>
      <c r="AG9" s="155">
        <f t="shared" si="20"/>
        <v>3300</v>
      </c>
      <c r="AH9" s="155">
        <f t="shared" si="20"/>
        <v>1100</v>
      </c>
      <c r="AI9" s="155">
        <f t="shared" si="20"/>
        <v>0</v>
      </c>
      <c r="AJ9" s="360">
        <f t="shared" si="20"/>
        <v>0</v>
      </c>
      <c r="AK9" s="155">
        <f t="shared" si="20"/>
        <v>0</v>
      </c>
      <c r="AL9" s="155">
        <f t="shared" si="20"/>
        <v>1100</v>
      </c>
      <c r="AM9" s="155">
        <f t="shared" si="20"/>
        <v>1100</v>
      </c>
      <c r="AN9" s="155">
        <f t="shared" si="20"/>
        <v>0</v>
      </c>
      <c r="AO9" s="155">
        <f t="shared" si="20"/>
        <v>0</v>
      </c>
      <c r="AP9" s="155">
        <f t="shared" si="20"/>
        <v>0</v>
      </c>
      <c r="AQ9" s="155">
        <f t="shared" si="20"/>
        <v>0</v>
      </c>
      <c r="AR9" s="155">
        <f t="shared" si="20"/>
        <v>13200</v>
      </c>
      <c r="AS9" s="155">
        <f t="shared" si="20"/>
        <v>7300</v>
      </c>
      <c r="AT9" s="361">
        <f t="shared" si="20"/>
        <v>0</v>
      </c>
      <c r="AU9" s="155">
        <f t="shared" si="20"/>
        <v>7300</v>
      </c>
      <c r="AV9" s="361">
        <f t="shared" si="20"/>
        <v>0</v>
      </c>
      <c r="AW9" s="361">
        <f t="shared" si="20"/>
        <v>0</v>
      </c>
      <c r="AX9" s="155">
        <f t="shared" si="20"/>
        <v>14600</v>
      </c>
      <c r="AY9" s="155">
        <f t="shared" si="20"/>
        <v>0</v>
      </c>
      <c r="AZ9" s="361">
        <f t="shared" si="20"/>
        <v>0</v>
      </c>
      <c r="BA9" s="155">
        <f t="shared" si="20"/>
        <v>0</v>
      </c>
      <c r="BB9" s="155">
        <f t="shared" si="20"/>
        <v>0</v>
      </c>
      <c r="BC9" s="155">
        <f t="shared" si="20"/>
        <v>0</v>
      </c>
      <c r="BD9" s="155">
        <f t="shared" si="20"/>
        <v>0</v>
      </c>
      <c r="BE9" s="155">
        <f t="shared" si="20"/>
        <v>0</v>
      </c>
      <c r="BF9" s="155">
        <f t="shared" si="20"/>
        <v>0</v>
      </c>
      <c r="BG9" s="155">
        <f t="shared" si="20"/>
        <v>0</v>
      </c>
      <c r="BH9" s="155">
        <f t="shared" si="20"/>
        <v>0</v>
      </c>
      <c r="BI9" s="155">
        <f t="shared" si="20"/>
        <v>0</v>
      </c>
      <c r="BJ9" s="155">
        <f t="shared" si="20"/>
        <v>1200</v>
      </c>
      <c r="BK9" s="155"/>
      <c r="BL9" s="155"/>
      <c r="BM9" s="155">
        <f>SUM(BM3:BM8)</f>
        <v>0</v>
      </c>
      <c r="BN9" s="155">
        <f>SUM(BN3:BN8)</f>
        <v>1550</v>
      </c>
      <c r="BO9" s="155"/>
      <c r="BP9" s="155"/>
      <c r="BQ9" s="155"/>
      <c r="BR9" s="155"/>
      <c r="BS9" s="155"/>
      <c r="BT9" s="155"/>
      <c r="BU9" s="155">
        <f>SUM(BU3:BU8)</f>
        <v>164550</v>
      </c>
      <c r="BV9" s="155">
        <f>SUM(BV3:BV8)</f>
        <v>12892</v>
      </c>
      <c r="BW9" s="361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8"/>
      <c r="BV10" s="8"/>
      <c r="BW10" s="2"/>
    </row>
    <row r="11" spans="1:75" ht="11.25" customHeight="1">
      <c r="C11" s="128"/>
      <c r="D11" s="128"/>
      <c r="E11" s="2"/>
      <c r="F11" s="2"/>
      <c r="G11" s="2"/>
      <c r="H11" s="2"/>
      <c r="I11" s="2"/>
      <c r="J11" s="162" t="s">
        <v>442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8" t="s">
        <v>453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53" t="s">
        <v>187</v>
      </c>
      <c r="AT11" s="2"/>
      <c r="AU11" s="2"/>
      <c r="AV11" s="2"/>
      <c r="AW11" s="2"/>
      <c r="AX11" s="2"/>
      <c r="AY11" s="153" t="s">
        <v>199</v>
      </c>
      <c r="AZ11" s="2"/>
      <c r="BA11" s="2"/>
      <c r="BB11" s="2"/>
      <c r="BC11" s="153" t="s">
        <v>212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519</v>
      </c>
      <c r="BP11" s="2"/>
      <c r="BQ11" s="2"/>
      <c r="BR11" s="2"/>
      <c r="BS11" s="2"/>
      <c r="BT11" s="2"/>
      <c r="BU11" s="8"/>
      <c r="BV11" s="8"/>
      <c r="BW11" s="2"/>
    </row>
    <row r="12" spans="1:75" ht="11.25" customHeight="1">
      <c r="C12" s="128"/>
      <c r="D12" s="128"/>
      <c r="E12" s="2"/>
      <c r="F12" s="2"/>
      <c r="G12" s="2"/>
      <c r="H12" s="2"/>
      <c r="I12" s="2"/>
      <c r="J12" s="4"/>
      <c r="K12" s="162" t="s">
        <v>443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62" t="s">
        <v>182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47" t="s">
        <v>190</v>
      </c>
      <c r="AU12" s="2"/>
      <c r="AV12" s="2"/>
      <c r="AW12" s="2"/>
      <c r="AX12" s="2"/>
      <c r="AY12" s="2"/>
      <c r="AZ12" s="246" t="s">
        <v>200</v>
      </c>
      <c r="BA12" s="2"/>
      <c r="BB12" s="2"/>
      <c r="BC12" s="2"/>
      <c r="BD12" s="173" t="s">
        <v>215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520</v>
      </c>
      <c r="BQ12" s="2"/>
      <c r="BR12" s="2"/>
      <c r="BS12" s="2"/>
      <c r="BT12" s="2"/>
      <c r="BU12" s="8"/>
      <c r="BV12" s="8"/>
      <c r="BW12" s="2"/>
    </row>
    <row r="13" spans="1:75" ht="11.25" customHeight="1">
      <c r="C13" s="128"/>
      <c r="D13" s="128"/>
      <c r="E13" s="2"/>
      <c r="F13" s="2"/>
      <c r="G13" s="2"/>
      <c r="H13" s="2"/>
      <c r="I13" s="2"/>
      <c r="J13" s="4"/>
      <c r="K13" s="4"/>
      <c r="L13" s="162" t="s">
        <v>444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8" t="s">
        <v>454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188</v>
      </c>
      <c r="AV13" s="2"/>
      <c r="AW13" s="2"/>
      <c r="AX13" s="2"/>
      <c r="AY13" s="2"/>
      <c r="AZ13" s="2"/>
      <c r="BA13" s="153" t="s">
        <v>201</v>
      </c>
      <c r="BB13" s="2"/>
      <c r="BC13" s="2"/>
      <c r="BD13" s="2"/>
      <c r="BE13" s="153" t="s">
        <v>216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8"/>
      <c r="BV13" s="8"/>
      <c r="BW13" s="2"/>
    </row>
    <row r="14" spans="1:75" ht="11.25" customHeight="1">
      <c r="C14" s="128"/>
      <c r="D14" s="128"/>
      <c r="E14" s="8">
        <v>517</v>
      </c>
      <c r="F14" s="8" t="s">
        <v>556</v>
      </c>
      <c r="G14" s="2"/>
      <c r="H14" s="2"/>
      <c r="I14" s="2" t="s">
        <v>540</v>
      </c>
      <c r="J14" s="4"/>
      <c r="K14" s="4"/>
      <c r="L14" s="4"/>
      <c r="M14" s="175" t="s">
        <v>445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6" t="s">
        <v>455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47" t="s">
        <v>189</v>
      </c>
      <c r="AW14" s="2"/>
      <c r="AX14" s="2"/>
      <c r="AY14" s="2"/>
      <c r="AZ14" s="2"/>
      <c r="BA14" s="2"/>
      <c r="BB14" s="2"/>
      <c r="BC14" s="2"/>
      <c r="BD14" s="2"/>
      <c r="BE14" s="2"/>
      <c r="BF14" s="173" t="s">
        <v>218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521</v>
      </c>
      <c r="BS14" s="2"/>
      <c r="BT14" s="2"/>
      <c r="BU14" s="8"/>
      <c r="BV14" s="8"/>
      <c r="BW14" s="2"/>
    </row>
    <row r="15" spans="1:75" ht="11.25" customHeight="1">
      <c r="C15" s="128"/>
      <c r="D15" s="128"/>
      <c r="E15" s="8"/>
      <c r="F15" s="8"/>
      <c r="G15" s="2"/>
      <c r="H15" s="2"/>
      <c r="I15" s="8"/>
      <c r="J15" s="4"/>
      <c r="K15" s="4"/>
      <c r="L15" s="4"/>
      <c r="M15" s="4"/>
      <c r="N15" s="153" t="s">
        <v>446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8" t="s">
        <v>456</v>
      </c>
      <c r="AJ15" s="2"/>
      <c r="AK15" s="2"/>
      <c r="AL15" s="2"/>
      <c r="AM15" s="2"/>
      <c r="AN15" s="2"/>
      <c r="AO15" s="2"/>
      <c r="AP15" s="2"/>
      <c r="AQ15" s="2"/>
      <c r="AR15" s="2"/>
      <c r="AS15" s="8">
        <v>1100</v>
      </c>
      <c r="AT15" s="2"/>
      <c r="AU15" s="2"/>
      <c r="AV15" s="2"/>
      <c r="AW15" s="246" t="s">
        <v>196</v>
      </c>
      <c r="AX15" s="2"/>
      <c r="AY15" s="2"/>
      <c r="AZ15" s="2"/>
      <c r="BA15" s="2"/>
      <c r="BB15" s="2"/>
      <c r="BC15" s="2"/>
      <c r="BD15" s="2"/>
      <c r="BE15" s="2"/>
      <c r="BF15" s="2"/>
      <c r="BG15" s="153" t="s">
        <v>219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59</v>
      </c>
      <c r="BT15" s="2"/>
      <c r="BU15" s="8"/>
      <c r="BV15" s="8"/>
    </row>
    <row r="16" spans="1:75" ht="11.25" customHeight="1">
      <c r="B16" s="92"/>
      <c r="C16" s="128"/>
      <c r="D16" s="128"/>
      <c r="E16" s="8">
        <v>960</v>
      </c>
      <c r="F16" s="8" t="s">
        <v>557</v>
      </c>
      <c r="G16" s="2"/>
      <c r="H16" s="2"/>
      <c r="I16" s="8"/>
      <c r="J16" s="4"/>
      <c r="K16" s="4"/>
      <c r="L16" s="4"/>
      <c r="M16" s="4"/>
      <c r="N16" s="4"/>
      <c r="O16" s="153" t="s">
        <v>503</v>
      </c>
      <c r="P16" s="4"/>
      <c r="Q16" s="175"/>
      <c r="R16" s="175"/>
      <c r="S16" s="175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45" t="s">
        <v>457</v>
      </c>
      <c r="AK16" s="116"/>
      <c r="AL16" s="116"/>
      <c r="AM16" s="116"/>
      <c r="AN16" s="116"/>
      <c r="AO16" s="116"/>
      <c r="AP16" s="116"/>
      <c r="AQ16" s="116"/>
      <c r="AR16" s="2"/>
      <c r="AS16" s="8">
        <v>2000</v>
      </c>
      <c r="AT16" s="2" t="s">
        <v>299</v>
      </c>
      <c r="AU16" s="2"/>
      <c r="AV16" s="2"/>
      <c r="AW16" s="2"/>
      <c r="AX16" s="2"/>
      <c r="AY16" s="2"/>
      <c r="AZ16" s="2"/>
      <c r="BA16" s="153" t="s">
        <v>207</v>
      </c>
      <c r="BB16" s="2"/>
      <c r="BC16" s="2"/>
      <c r="BD16" s="2"/>
      <c r="BE16" s="2"/>
      <c r="BF16" s="2"/>
      <c r="BG16" s="2"/>
      <c r="BH16" s="173" t="s">
        <v>220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8"/>
      <c r="BV16" s="8"/>
    </row>
    <row r="17" spans="2:74">
      <c r="B17" s="92"/>
      <c r="C17" s="82"/>
      <c r="D17" s="82"/>
      <c r="E17" s="2"/>
      <c r="F17" s="2"/>
      <c r="G17" s="2"/>
      <c r="H17" s="2"/>
      <c r="I17" s="8"/>
      <c r="J17" s="4"/>
      <c r="K17" s="4"/>
      <c r="L17" s="4"/>
      <c r="M17" s="4"/>
      <c r="N17" s="4"/>
      <c r="O17" s="4"/>
      <c r="P17" s="175" t="s">
        <v>447</v>
      </c>
      <c r="Q17" s="175"/>
      <c r="R17" s="175"/>
      <c r="S17" s="175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61" t="s">
        <v>458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47" t="s">
        <v>205</v>
      </c>
      <c r="BB17" s="2"/>
      <c r="BC17" s="2"/>
      <c r="BD17" s="2"/>
      <c r="BE17" s="2"/>
      <c r="BF17" s="2"/>
      <c r="BG17" s="2"/>
      <c r="BH17" s="2"/>
      <c r="BI17" s="153" t="s">
        <v>221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8"/>
      <c r="BV17" s="8"/>
    </row>
    <row r="18" spans="2:74">
      <c r="B18" s="92"/>
      <c r="C18" s="82"/>
      <c r="D18" s="82"/>
      <c r="E18" s="2"/>
      <c r="F18" s="2"/>
      <c r="G18" s="2"/>
      <c r="H18" s="2"/>
      <c r="I18" s="8"/>
      <c r="J18" s="4"/>
      <c r="K18" s="4"/>
      <c r="L18" s="4"/>
      <c r="M18" s="4"/>
      <c r="N18" s="4"/>
      <c r="O18" s="4"/>
      <c r="P18" s="4"/>
      <c r="Q18" s="153" t="s">
        <v>470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6" t="s">
        <v>500</v>
      </c>
      <c r="AM18" s="116"/>
      <c r="AN18" s="116"/>
      <c r="AO18" s="116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53" t="s">
        <v>206</v>
      </c>
      <c r="BB18" s="2"/>
      <c r="BC18" s="2"/>
      <c r="BD18" s="2"/>
      <c r="BE18" s="2"/>
      <c r="BF18" s="2"/>
      <c r="BG18" s="2"/>
      <c r="BH18" s="2"/>
      <c r="BI18" s="2"/>
      <c r="BJ18" s="173" t="s">
        <v>288</v>
      </c>
      <c r="BK18" s="173"/>
      <c r="BL18" s="173"/>
      <c r="BM18" s="2"/>
      <c r="BN18" s="2"/>
      <c r="BO18" s="2"/>
      <c r="BP18" s="2"/>
      <c r="BQ18" s="2"/>
      <c r="BR18" s="2"/>
      <c r="BS18" s="2"/>
      <c r="BT18" s="2"/>
      <c r="BU18" s="8"/>
      <c r="BV18" s="8"/>
    </row>
    <row r="19" spans="2:74">
      <c r="B19" s="132"/>
      <c r="C19" s="82"/>
      <c r="D19" s="82"/>
      <c r="E19" s="2"/>
      <c r="F19" s="2"/>
      <c r="G19" s="2"/>
      <c r="H19" s="2"/>
      <c r="I19" s="8"/>
      <c r="J19" s="4"/>
      <c r="K19" s="4"/>
      <c r="L19" s="4"/>
      <c r="M19" s="4"/>
      <c r="N19" s="4"/>
      <c r="O19" s="4"/>
      <c r="P19" s="4"/>
      <c r="Q19" s="4"/>
      <c r="R19" s="174" t="s">
        <v>471</v>
      </c>
      <c r="S19" s="175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61" t="s">
        <v>501</v>
      </c>
      <c r="AN19" s="2"/>
      <c r="AO19" s="161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73" t="s">
        <v>208</v>
      </c>
      <c r="BB19" s="2"/>
      <c r="BC19" s="2"/>
      <c r="BD19" s="2"/>
      <c r="BE19" s="2"/>
      <c r="BF19" s="2"/>
      <c r="BG19" s="2"/>
      <c r="BH19" s="2"/>
      <c r="BI19" s="2"/>
      <c r="BJ19" s="2"/>
      <c r="BK19" s="153" t="s">
        <v>489</v>
      </c>
      <c r="BL19" s="153"/>
      <c r="BM19" s="2"/>
      <c r="BN19" s="2"/>
      <c r="BO19" s="2"/>
      <c r="BP19" s="2"/>
      <c r="BQ19" s="2"/>
      <c r="BR19" s="2"/>
      <c r="BS19" s="2"/>
      <c r="BT19" s="2"/>
      <c r="BU19" s="8"/>
      <c r="BV19" s="8"/>
    </row>
    <row r="20" spans="2:74">
      <c r="C20" s="82"/>
      <c r="D20" s="82"/>
      <c r="E20" s="87"/>
      <c r="F20" s="87"/>
      <c r="G20" s="87"/>
      <c r="H20" s="87"/>
      <c r="I20" s="87"/>
      <c r="J20" s="87"/>
      <c r="K20" s="87"/>
      <c r="L20" s="87"/>
      <c r="M20" s="87"/>
      <c r="N20" s="4"/>
      <c r="O20" s="4"/>
      <c r="P20" s="4"/>
      <c r="Q20" s="4"/>
      <c r="R20" s="4"/>
      <c r="S20" s="153" t="s">
        <v>497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7"/>
      <c r="AH20" s="87"/>
      <c r="AI20" s="87"/>
      <c r="AJ20" s="87"/>
      <c r="AK20" s="87"/>
      <c r="AL20" s="87"/>
      <c r="AM20" s="87"/>
      <c r="AN20" s="116" t="s">
        <v>459</v>
      </c>
      <c r="AO20" s="116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178" t="s">
        <v>254</v>
      </c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175" t="s">
        <v>488</v>
      </c>
      <c r="BM20" s="87"/>
      <c r="BN20" s="87"/>
      <c r="BO20" s="87"/>
      <c r="BP20" s="87"/>
      <c r="BQ20" s="87"/>
      <c r="BR20" s="87"/>
      <c r="BS20" s="87"/>
      <c r="BT20" s="87"/>
      <c r="BU20" s="8"/>
      <c r="BV20" s="8"/>
    </row>
    <row r="21" spans="2:74">
      <c r="C21" s="82"/>
      <c r="D21" s="82"/>
      <c r="J21" s="87"/>
      <c r="K21" s="87"/>
      <c r="L21" s="87"/>
      <c r="M21" s="87"/>
      <c r="N21" s="87"/>
      <c r="O21" s="87"/>
      <c r="P21" s="4"/>
      <c r="Q21" s="4"/>
      <c r="R21" s="4"/>
      <c r="S21" s="4"/>
      <c r="T21" s="175" t="s">
        <v>504</v>
      </c>
      <c r="U21" s="4"/>
      <c r="V21" s="4"/>
      <c r="W21" s="4"/>
      <c r="X21" s="4"/>
      <c r="Y21" s="4"/>
      <c r="Z21" s="4"/>
      <c r="AA21" s="4"/>
      <c r="AB21" s="4"/>
      <c r="AC21" s="2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2"/>
      <c r="AO21" s="161" t="s">
        <v>460</v>
      </c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179" t="s">
        <v>255</v>
      </c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"/>
      <c r="BV21" s="8"/>
    </row>
    <row r="22" spans="2:74">
      <c r="C22" s="82"/>
      <c r="D22" s="82"/>
      <c r="I22" s="8"/>
      <c r="L22" s="87"/>
      <c r="M22" s="87"/>
      <c r="N22" s="87"/>
      <c r="O22" s="87"/>
      <c r="P22" s="4"/>
      <c r="Q22" s="4"/>
      <c r="R22" s="4"/>
      <c r="S22" s="4"/>
      <c r="T22" s="4"/>
      <c r="U22" s="175" t="s">
        <v>448</v>
      </c>
      <c r="V22" s="4"/>
      <c r="W22" s="4"/>
      <c r="X22" s="4"/>
      <c r="Y22" s="4"/>
      <c r="Z22" s="4"/>
      <c r="AA22" s="4"/>
      <c r="AB22" s="4"/>
      <c r="AC22" s="2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178" t="s">
        <v>256</v>
      </c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"/>
      <c r="BV22" s="8"/>
    </row>
    <row r="23" spans="2:74">
      <c r="C23" s="82"/>
      <c r="D23" s="82"/>
      <c r="I23" s="8"/>
      <c r="L23" s="87"/>
      <c r="M23" s="87"/>
      <c r="N23" s="87"/>
      <c r="O23" s="87"/>
      <c r="P23" s="87"/>
      <c r="Q23" s="87"/>
      <c r="R23" s="87"/>
      <c r="S23" s="87"/>
      <c r="T23" s="4"/>
      <c r="U23" s="4"/>
      <c r="V23" s="153" t="s">
        <v>449</v>
      </c>
      <c r="W23" s="4"/>
      <c r="X23" s="4"/>
      <c r="Y23" s="4"/>
      <c r="Z23" s="4"/>
      <c r="AA23" s="4"/>
      <c r="AB23" s="4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"/>
      <c r="BV23" s="8"/>
    </row>
    <row r="24" spans="2:74">
      <c r="C24" s="82"/>
      <c r="D24" s="82"/>
      <c r="I24" s="8"/>
      <c r="L24" s="87"/>
      <c r="M24" s="87"/>
      <c r="N24" s="87"/>
      <c r="O24" s="87"/>
      <c r="P24" s="87"/>
      <c r="Q24" s="87"/>
      <c r="R24" s="87"/>
      <c r="S24" s="87"/>
      <c r="T24" s="4"/>
      <c r="U24" s="4"/>
      <c r="V24" s="4"/>
      <c r="W24" s="174" t="s">
        <v>450</v>
      </c>
      <c r="X24" s="4"/>
      <c r="Y24" s="4"/>
      <c r="Z24" s="4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"/>
      <c r="BV24" s="8"/>
    </row>
    <row r="25" spans="2:74">
      <c r="I25" s="8"/>
      <c r="L25" s="87"/>
      <c r="M25" s="87"/>
      <c r="N25" s="87"/>
      <c r="O25" s="87"/>
      <c r="P25" s="87"/>
      <c r="Q25" s="87"/>
      <c r="R25" s="87"/>
      <c r="S25" s="87"/>
      <c r="T25" s="4"/>
      <c r="U25" s="4"/>
      <c r="V25" s="4"/>
      <c r="W25" s="4"/>
      <c r="X25" s="175" t="s">
        <v>451</v>
      </c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2:74">
      <c r="K26" s="3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153" t="s">
        <v>285</v>
      </c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2:74">
      <c r="K27" s="3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175" t="s">
        <v>452</v>
      </c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2:74">
      <c r="K28" s="3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2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2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2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2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  <row r="37" spans="12:72"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</row>
    <row r="38" spans="12:72"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</row>
    <row r="39" spans="12:72"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</row>
    <row r="40" spans="12:72"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8"/>
  <sheetViews>
    <sheetView workbookViewId="0">
      <pane ySplit="2" topLeftCell="A3" activePane="bottomLeft" state="frozen"/>
      <selection pane="bottomLeft" activeCell="M4" sqref="M4"/>
    </sheetView>
  </sheetViews>
  <sheetFormatPr defaultRowHeight="11.25"/>
  <cols>
    <col min="1" max="1" width="7.28515625" style="8" bestFit="1" customWidth="1"/>
    <col min="2" max="2" width="8.7109375" style="136" bestFit="1" customWidth="1"/>
    <col min="3" max="3" width="35" style="90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44" t="s">
        <v>1</v>
      </c>
      <c r="B1" s="746" t="s">
        <v>2</v>
      </c>
      <c r="C1" s="748" t="s">
        <v>0</v>
      </c>
      <c r="D1" s="750" t="s">
        <v>7</v>
      </c>
      <c r="E1" s="739" t="s">
        <v>6</v>
      </c>
      <c r="F1" s="740"/>
      <c r="G1" s="741" t="s">
        <v>5</v>
      </c>
      <c r="H1" s="742"/>
      <c r="I1" s="739" t="s">
        <v>64</v>
      </c>
      <c r="J1" s="740"/>
      <c r="K1" s="736" t="s">
        <v>9</v>
      </c>
      <c r="L1" s="542" t="s">
        <v>461</v>
      </c>
      <c r="M1" s="738"/>
      <c r="N1" s="542" t="s">
        <v>83</v>
      </c>
      <c r="O1" s="543"/>
      <c r="P1" s="543"/>
      <c r="Q1" s="543"/>
      <c r="R1" s="543"/>
      <c r="S1" s="732" t="s">
        <v>85</v>
      </c>
      <c r="T1" s="732"/>
      <c r="U1" s="732"/>
      <c r="V1" s="732"/>
      <c r="W1" s="732"/>
      <c r="X1" s="732"/>
    </row>
    <row r="2" spans="1:28" ht="15.75" customHeight="1" thickBot="1">
      <c r="A2" s="745"/>
      <c r="B2" s="747"/>
      <c r="C2" s="749"/>
      <c r="D2" s="607"/>
      <c r="E2" s="62"/>
      <c r="F2" s="35" t="s">
        <v>9</v>
      </c>
      <c r="G2" s="62"/>
      <c r="H2" s="63" t="s">
        <v>9</v>
      </c>
      <c r="I2" s="62"/>
      <c r="J2" s="35" t="s">
        <v>9</v>
      </c>
      <c r="K2" s="737"/>
      <c r="L2" s="243"/>
      <c r="M2" s="177" t="s">
        <v>9</v>
      </c>
      <c r="N2" s="180" t="s">
        <v>140</v>
      </c>
      <c r="O2" s="180" t="s">
        <v>461</v>
      </c>
      <c r="P2" s="180" t="s">
        <v>369</v>
      </c>
      <c r="Q2" s="180" t="s">
        <v>59</v>
      </c>
      <c r="R2" s="180" t="s">
        <v>139</v>
      </c>
      <c r="S2" s="733" t="s">
        <v>467</v>
      </c>
      <c r="T2" s="734"/>
      <c r="U2" s="734"/>
      <c r="V2" s="734"/>
      <c r="W2" s="735"/>
      <c r="X2" s="181" t="s">
        <v>47</v>
      </c>
    </row>
    <row r="3" spans="1:28" s="5" customFormat="1">
      <c r="A3" s="506" t="str">
        <f>'1-συμβολαια'!A3</f>
        <v>1ο</v>
      </c>
      <c r="B3" s="357">
        <f>'1-συμβολαια'!B3</f>
        <v>36371</v>
      </c>
      <c r="C3" s="330" t="str">
        <f>'1-συμβολαια'!C3</f>
        <v>κληρονομιάς ΑΠΟΔΟΧΗ</v>
      </c>
      <c r="D3" s="331">
        <f>'1-συμβολαια'!D3</f>
        <v>0</v>
      </c>
      <c r="E3" s="276"/>
      <c r="F3" s="276"/>
      <c r="G3" s="276"/>
      <c r="H3" s="276"/>
      <c r="I3" s="276"/>
      <c r="J3" s="276"/>
      <c r="K3" s="271">
        <f>'1-συμβολαια'!N3</f>
        <v>11942</v>
      </c>
      <c r="L3" s="271">
        <f>'2-δικαιώμ'!O3+'5-αντίγρ'!O3</f>
        <v>1584</v>
      </c>
      <c r="M3" s="271">
        <v>1584</v>
      </c>
      <c r="N3" s="271">
        <f>'1-συμβολαια'!O3</f>
        <v>7174</v>
      </c>
      <c r="O3" s="271">
        <f t="shared" ref="O3:O8" si="0">L3-M3</f>
        <v>0</v>
      </c>
      <c r="P3" s="271">
        <f>'8-κ-15-17'!AG3</f>
        <v>0</v>
      </c>
      <c r="Q3" s="271">
        <f>'11-χαρτόσ'!L3+'13-ντιΜιΧο'!BV3</f>
        <v>8591</v>
      </c>
      <c r="R3" s="271">
        <f>'13-ντιΜιΧο'!BU3</f>
        <v>52850</v>
      </c>
      <c r="S3" s="281"/>
      <c r="T3" s="273"/>
      <c r="U3" s="273"/>
      <c r="V3" s="273"/>
      <c r="W3" s="273"/>
      <c r="X3" s="276"/>
    </row>
    <row r="4" spans="1:28" s="5" customFormat="1">
      <c r="A4" s="506">
        <f>'1-συμβολαια'!A4</f>
        <v>0</v>
      </c>
      <c r="B4" s="357">
        <f>'1-συμβολαια'!B4</f>
        <v>0</v>
      </c>
      <c r="C4" s="330" t="str">
        <f>'1-συμβολαια'!C4</f>
        <v>χρησικτησία αγροτεμαχίου ;;;??? = 1984 ΑΝΑΔΑΣΜΟΣεκούσιος</v>
      </c>
      <c r="D4" s="331">
        <f>'1-συμβολαια'!D4</f>
        <v>1696740</v>
      </c>
      <c r="E4" s="276"/>
      <c r="F4" s="276"/>
      <c r="G4" s="276"/>
      <c r="H4" s="276"/>
      <c r="I4" s="276"/>
      <c r="J4" s="276"/>
      <c r="K4" s="271">
        <f>'1-συμβολαια'!N4</f>
        <v>0</v>
      </c>
      <c r="L4" s="271">
        <f>'2-δικαιώμ'!O4+'5-αντίγρ'!O4</f>
        <v>3488.1320000000001</v>
      </c>
      <c r="M4" s="271"/>
      <c r="N4" s="271">
        <f>'1-συμβολαια'!O4</f>
        <v>21032.748</v>
      </c>
      <c r="O4" s="271">
        <f t="shared" ref="O4:O7" si="1">L4-M4</f>
        <v>3488.1320000000001</v>
      </c>
      <c r="P4" s="271">
        <f>'8-κ-15-17'!AG4</f>
        <v>13149.735000000001</v>
      </c>
      <c r="Q4" s="271">
        <f>'11-χαρτόσ'!L4+'13-ντιΜιΧο'!BV4</f>
        <v>100</v>
      </c>
      <c r="R4" s="271">
        <f>'13-ντιΜιΧο'!BU4</f>
        <v>10600</v>
      </c>
      <c r="S4" s="281"/>
      <c r="T4" s="273"/>
      <c r="U4" s="273"/>
      <c r="V4" s="273"/>
      <c r="W4" s="273"/>
      <c r="X4" s="276"/>
    </row>
    <row r="5" spans="1:28" s="5" customFormat="1">
      <c r="A5" s="506">
        <f>'1-συμβολαια'!A5</f>
        <v>0</v>
      </c>
      <c r="B5" s="357">
        <f>'1-συμβολαια'!B5</f>
        <v>0</v>
      </c>
      <c r="C5" s="330" t="str">
        <f>'1-συμβολαια'!C5</f>
        <v>χρησικτησία οικίας = 1939 ΚΛΗΡΟΝΟΜΙΑ άτυπη</v>
      </c>
      <c r="D5" s="331">
        <f>'1-συμβολαια'!D5</f>
        <v>1077300</v>
      </c>
      <c r="E5" s="276"/>
      <c r="F5" s="276"/>
      <c r="G5" s="276"/>
      <c r="H5" s="276"/>
      <c r="I5" s="276"/>
      <c r="J5" s="276"/>
      <c r="K5" s="271">
        <f>'1-συμβολαια'!N5</f>
        <v>0</v>
      </c>
      <c r="L5" s="271">
        <f>'2-δικαιώμ'!O5+'5-αντίγρ'!O5</f>
        <v>2373.1400000000003</v>
      </c>
      <c r="M5" s="271"/>
      <c r="N5" s="271">
        <f>'1-συμβολαια'!O5</f>
        <v>16914.46</v>
      </c>
      <c r="O5" s="271">
        <f t="shared" si="1"/>
        <v>2373.1400000000003</v>
      </c>
      <c r="P5" s="271">
        <f>'8-κ-15-17'!AG5</f>
        <v>8349.0750000000007</v>
      </c>
      <c r="Q5" s="271">
        <f>'11-χαρτόσ'!L5+'13-ντιΜιΧο'!BV5</f>
        <v>705</v>
      </c>
      <c r="R5" s="271">
        <f>'13-ντιΜιΧο'!BU5</f>
        <v>20800</v>
      </c>
      <c r="S5" s="281"/>
      <c r="T5" s="273"/>
      <c r="U5" s="273"/>
      <c r="V5" s="273"/>
      <c r="W5" s="273"/>
      <c r="X5" s="276"/>
    </row>
    <row r="6" spans="1:28" s="5" customFormat="1" ht="12" thickBot="1">
      <c r="A6" s="509">
        <f>'1-συμβολαια'!A6</f>
        <v>0</v>
      </c>
      <c r="B6" s="517">
        <f>'1-συμβολαια'!B6</f>
        <v>0</v>
      </c>
      <c r="C6" s="510" t="str">
        <f>'1-συμβολαια'!C6</f>
        <v>χρησικτησία οικίας = 1940 ΔΙΑΝΟΜΗ άτυπη</v>
      </c>
      <c r="D6" s="518">
        <f>'1-συμβολαια'!D6</f>
        <v>0</v>
      </c>
      <c r="E6" s="422"/>
      <c r="F6" s="422"/>
      <c r="G6" s="422"/>
      <c r="H6" s="422"/>
      <c r="I6" s="422"/>
      <c r="J6" s="422"/>
      <c r="K6" s="421">
        <f>'1-συμβολαια'!N6</f>
        <v>0</v>
      </c>
      <c r="L6" s="421">
        <f>'2-δικαιώμ'!O6+'5-αντίγρ'!O6</f>
        <v>2200</v>
      </c>
      <c r="M6" s="421"/>
      <c r="N6" s="421">
        <f>'1-συμβολαια'!O6</f>
        <v>21000</v>
      </c>
      <c r="O6" s="421">
        <f t="shared" si="1"/>
        <v>2200</v>
      </c>
      <c r="P6" s="421">
        <f>'8-κ-15-17'!AG6</f>
        <v>0</v>
      </c>
      <c r="Q6" s="421">
        <f>'11-χαρτόσ'!L6+'13-ντιΜιΧο'!BV6</f>
        <v>705</v>
      </c>
      <c r="R6" s="421">
        <f>'13-ντιΜιΧο'!BU6</f>
        <v>5100</v>
      </c>
      <c r="S6" s="519"/>
      <c r="T6" s="423"/>
      <c r="U6" s="423"/>
      <c r="V6" s="423"/>
      <c r="W6" s="423"/>
      <c r="X6" s="422"/>
    </row>
    <row r="7" spans="1:28" s="5" customFormat="1">
      <c r="A7" s="507" t="str">
        <f>'1-συμβολαια'!A7</f>
        <v>2ο</v>
      </c>
      <c r="B7" s="357">
        <f>'1-συμβολαια'!B7</f>
        <v>36649</v>
      </c>
      <c r="C7" s="508" t="str">
        <f>'1-συμβολαια'!C7</f>
        <v>διανομή αγροτεμαχίου 17,98στρ [2 ίσα μερίδια</v>
      </c>
      <c r="D7" s="516">
        <f>'1-συμβολαια'!D7</f>
        <v>7751600</v>
      </c>
      <c r="E7" s="272"/>
      <c r="F7" s="272"/>
      <c r="G7" s="272"/>
      <c r="H7" s="272"/>
      <c r="I7" s="272"/>
      <c r="J7" s="272"/>
      <c r="K7" s="271">
        <f>'1-συμβολαια'!N7</f>
        <v>90479</v>
      </c>
      <c r="L7" s="271">
        <f>'2-δικαιώμ'!O7+'5-αντίγρ'!O7</f>
        <v>15596.88</v>
      </c>
      <c r="M7" s="271">
        <v>14714</v>
      </c>
      <c r="N7" s="271">
        <f>'1-συμβολαια'!O7</f>
        <v>11703.319999999992</v>
      </c>
      <c r="O7" s="271">
        <f t="shared" si="1"/>
        <v>882.8799999999992</v>
      </c>
      <c r="P7" s="271">
        <f>'8-κ-15-17'!AG7</f>
        <v>0</v>
      </c>
      <c r="Q7" s="271">
        <f>'11-χαρτόσ'!L7+'13-ντιΜιΧο'!BV7</f>
        <v>3091</v>
      </c>
      <c r="R7" s="271">
        <f>'13-ντιΜιΧο'!BU7</f>
        <v>75200</v>
      </c>
      <c r="S7" s="281"/>
      <c r="T7" s="418"/>
      <c r="U7" s="418"/>
      <c r="V7" s="418"/>
      <c r="W7" s="418"/>
      <c r="X7" s="272"/>
    </row>
    <row r="8" spans="1:28" s="5" customFormat="1">
      <c r="A8" s="405">
        <f>'1-συμβολαια'!A8</f>
        <v>0</v>
      </c>
      <c r="B8" s="357"/>
      <c r="C8" s="330" t="str">
        <f>'1-συμβολαια'!C8</f>
        <v>χρησικτησία αγροτεμαχίου = 1984 ΑΝΑΔΑΣΜΟΣ</v>
      </c>
      <c r="D8" s="331">
        <f>'1-συμβολαια'!D8</f>
        <v>1111111</v>
      </c>
      <c r="E8" s="276"/>
      <c r="F8" s="276"/>
      <c r="G8" s="276"/>
      <c r="H8" s="276"/>
      <c r="I8" s="276"/>
      <c r="J8" s="276"/>
      <c r="K8" s="271">
        <f>'1-συμβολαια'!N8</f>
        <v>0</v>
      </c>
      <c r="L8" s="271">
        <f>'2-δικαιώμ'!O8+'5-αντίγρ'!O8</f>
        <v>2433.9998000000001</v>
      </c>
      <c r="M8" s="271"/>
      <c r="N8" s="271">
        <f>'1-συμβολαια'!O8</f>
        <v>23059.332200000004</v>
      </c>
      <c r="O8" s="271">
        <f t="shared" si="0"/>
        <v>2433.9998000000001</v>
      </c>
      <c r="P8" s="271">
        <f>'8-κ-15-17'!AG8</f>
        <v>8611.1102500000015</v>
      </c>
      <c r="Q8" s="271">
        <f>'11-χαρτόσ'!L8+'13-ντιΜιΧο'!BV8</f>
        <v>100</v>
      </c>
      <c r="R8" s="271">
        <f>'13-ντιΜιΧο'!BU8</f>
        <v>0</v>
      </c>
      <c r="S8" s="281"/>
      <c r="T8" s="273"/>
      <c r="U8" s="273"/>
      <c r="V8" s="273"/>
      <c r="W8" s="273"/>
      <c r="X8" s="276"/>
    </row>
    <row r="9" spans="1:28">
      <c r="A9" s="743" t="s">
        <v>56</v>
      </c>
      <c r="B9" s="743"/>
      <c r="C9" s="743"/>
      <c r="D9" s="743"/>
      <c r="E9" s="249">
        <f t="shared" ref="E9:X9" si="2">SUM(E3:E8)</f>
        <v>0</v>
      </c>
      <c r="F9" s="249">
        <f t="shared" si="2"/>
        <v>0</v>
      </c>
      <c r="G9" s="249">
        <f t="shared" si="2"/>
        <v>0</v>
      </c>
      <c r="H9" s="249">
        <f t="shared" si="2"/>
        <v>0</v>
      </c>
      <c r="I9" s="249">
        <f t="shared" si="2"/>
        <v>0</v>
      </c>
      <c r="J9" s="249">
        <f t="shared" si="2"/>
        <v>0</v>
      </c>
      <c r="K9" s="249">
        <f t="shared" si="2"/>
        <v>102421</v>
      </c>
      <c r="L9" s="249">
        <f t="shared" si="2"/>
        <v>27676.151800000003</v>
      </c>
      <c r="M9" s="249">
        <f t="shared" si="2"/>
        <v>16298</v>
      </c>
      <c r="N9" s="249">
        <f t="shared" si="2"/>
        <v>100883.8602</v>
      </c>
      <c r="O9" s="249">
        <f t="shared" si="2"/>
        <v>11378.1518</v>
      </c>
      <c r="P9" s="249">
        <f t="shared" si="2"/>
        <v>30109.920250000003</v>
      </c>
      <c r="Q9" s="249">
        <f t="shared" si="2"/>
        <v>13292</v>
      </c>
      <c r="R9" s="249">
        <f t="shared" si="2"/>
        <v>164550</v>
      </c>
      <c r="S9" s="282">
        <f t="shared" si="2"/>
        <v>0</v>
      </c>
      <c r="T9" s="282">
        <f t="shared" si="2"/>
        <v>0</v>
      </c>
      <c r="U9" s="282">
        <f t="shared" si="2"/>
        <v>0</v>
      </c>
      <c r="V9" s="282">
        <f t="shared" si="2"/>
        <v>0</v>
      </c>
      <c r="W9" s="282">
        <f t="shared" si="2"/>
        <v>0</v>
      </c>
      <c r="X9" s="283">
        <f t="shared" si="2"/>
        <v>0</v>
      </c>
    </row>
    <row r="11" spans="1:28">
      <c r="T11" s="84"/>
      <c r="U11" s="84"/>
      <c r="V11" s="84"/>
      <c r="W11" s="84"/>
      <c r="X11" s="84"/>
      <c r="Y11" s="84"/>
      <c r="Z11" s="84"/>
      <c r="AA11" s="84"/>
      <c r="AB11" s="84"/>
    </row>
    <row r="12" spans="1:28"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8"/>
      <c r="B13" s="111"/>
      <c r="C13" s="112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4"/>
      <c r="T13" s="84"/>
      <c r="U13" s="84"/>
      <c r="V13" s="84"/>
      <c r="W13" s="84"/>
      <c r="X13" s="84"/>
      <c r="Y13" s="84"/>
      <c r="Z13" s="84"/>
      <c r="AA13" s="84"/>
      <c r="AB13" s="84"/>
    </row>
    <row r="14" spans="1:28" s="5" customFormat="1">
      <c r="A14" s="58"/>
      <c r="B14" s="111"/>
      <c r="C14" s="13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84"/>
      <c r="T14" s="84"/>
      <c r="U14" s="84"/>
      <c r="V14" s="84"/>
      <c r="W14" s="84"/>
      <c r="X14" s="84"/>
      <c r="Y14" s="84"/>
      <c r="Z14" s="84"/>
      <c r="AA14" s="84"/>
      <c r="AB14" s="84"/>
    </row>
    <row r="15" spans="1:28" s="5" customFormat="1">
      <c r="A15" s="58"/>
      <c r="B15" s="111"/>
      <c r="C15" s="132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113"/>
      <c r="T15" s="84"/>
      <c r="U15" s="84"/>
      <c r="V15" s="84"/>
      <c r="W15" s="84"/>
      <c r="X15" s="84"/>
      <c r="Y15" s="84"/>
      <c r="Z15" s="84"/>
      <c r="AA15" s="84"/>
      <c r="AB15" s="84"/>
    </row>
    <row r="16" spans="1:28" s="5" customFormat="1">
      <c r="A16" s="58"/>
      <c r="B16" s="111"/>
      <c r="C16" s="112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113"/>
      <c r="T16" s="84"/>
      <c r="U16" s="84"/>
      <c r="V16" s="84"/>
      <c r="W16" s="84"/>
      <c r="X16" s="84"/>
      <c r="Y16" s="84"/>
      <c r="Z16" s="84"/>
      <c r="AA16" s="84"/>
      <c r="AB16" s="84"/>
    </row>
    <row r="17" spans="1:28" s="5" customFormat="1">
      <c r="A17" s="58"/>
      <c r="B17" s="111"/>
      <c r="C17" s="112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113"/>
      <c r="T17" s="84"/>
      <c r="U17" s="84"/>
      <c r="V17" s="84"/>
      <c r="W17" s="84"/>
      <c r="X17" s="84"/>
      <c r="Y17" s="84"/>
      <c r="Z17" s="84"/>
      <c r="AA17" s="84"/>
      <c r="AB17" s="84"/>
    </row>
    <row r="18" spans="1:28">
      <c r="T18" s="84"/>
      <c r="U18" s="84"/>
      <c r="V18" s="84"/>
      <c r="W18" s="84"/>
      <c r="X18" s="84"/>
      <c r="Y18" s="84"/>
      <c r="Z18" s="84"/>
      <c r="AA18" s="84"/>
      <c r="AB18" s="84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A4" sqref="A4:XFD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53" t="s">
        <v>76</v>
      </c>
      <c r="B1" s="753"/>
      <c r="C1" s="753"/>
      <c r="D1" s="753"/>
      <c r="E1" s="753"/>
      <c r="F1" s="753"/>
      <c r="G1" s="753"/>
      <c r="H1" s="753"/>
      <c r="I1" s="753"/>
      <c r="J1" s="753"/>
      <c r="K1" s="753"/>
      <c r="L1" s="753"/>
      <c r="M1" s="753"/>
      <c r="N1" s="753"/>
      <c r="O1" s="753"/>
      <c r="P1" s="753"/>
      <c r="Q1" s="753"/>
    </row>
    <row r="2" spans="1:23" s="9" customFormat="1" ht="23.25" customHeight="1" thickBot="1">
      <c r="A2" s="252" t="s">
        <v>19</v>
      </c>
      <c r="B2" s="754" t="s">
        <v>29</v>
      </c>
      <c r="C2" s="755"/>
      <c r="D2" s="756"/>
      <c r="E2" s="757" t="s">
        <v>85</v>
      </c>
      <c r="F2" s="758"/>
      <c r="G2" s="758"/>
      <c r="H2" s="759"/>
      <c r="I2" s="760" t="s">
        <v>85</v>
      </c>
      <c r="J2" s="761"/>
      <c r="K2" s="761"/>
      <c r="L2" s="762"/>
      <c r="M2" s="253" t="s">
        <v>38</v>
      </c>
      <c r="N2" s="253" t="s">
        <v>39</v>
      </c>
      <c r="O2" s="253" t="s">
        <v>40</v>
      </c>
      <c r="P2" s="253" t="s">
        <v>41</v>
      </c>
      <c r="Q2" s="253" t="s">
        <v>42</v>
      </c>
    </row>
    <row r="3" spans="1:23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29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29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29" t="str">
        <f>'1-συμβολαια'!A7</f>
        <v>2ο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29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51" t="s">
        <v>104</v>
      </c>
      <c r="C10" s="751"/>
      <c r="D10" s="751"/>
      <c r="E10" s="751"/>
      <c r="F10" s="751"/>
      <c r="G10" s="751"/>
      <c r="H10" s="751"/>
      <c r="I10" s="751"/>
      <c r="J10" s="751"/>
      <c r="K10" s="751"/>
      <c r="L10" s="3"/>
      <c r="M10" s="3"/>
      <c r="N10" s="3"/>
      <c r="O10" s="3"/>
      <c r="P10" s="3"/>
      <c r="Q10" s="3"/>
    </row>
    <row r="11" spans="1:23" ht="15.75" customHeight="1">
      <c r="C11" s="752" t="s">
        <v>105</v>
      </c>
      <c r="D11" s="752"/>
      <c r="E11" s="752"/>
      <c r="F11" s="752"/>
      <c r="G11" s="752"/>
      <c r="H11" s="752"/>
      <c r="I11" s="752"/>
      <c r="J11" s="752"/>
      <c r="K11" s="752"/>
      <c r="L11" s="3"/>
      <c r="M11" s="3"/>
      <c r="N11" s="3"/>
      <c r="O11" s="3"/>
      <c r="P11" s="3"/>
      <c r="Q11" s="3"/>
    </row>
    <row r="12" spans="1:23" ht="15.75" customHeight="1">
      <c r="D12" s="751" t="s">
        <v>289</v>
      </c>
      <c r="E12" s="751"/>
      <c r="F12" s="751"/>
      <c r="G12" s="751"/>
      <c r="H12" s="751"/>
      <c r="I12" s="751"/>
      <c r="J12" s="751"/>
      <c r="K12" s="751"/>
      <c r="L12" s="751"/>
      <c r="M12" s="751"/>
      <c r="N12" s="751"/>
      <c r="O12" s="751"/>
      <c r="P12" s="3"/>
      <c r="Q12" s="3"/>
    </row>
    <row r="13" spans="1:23" s="5" customFormat="1" ht="15.75" customHeight="1">
      <c r="A13" s="58"/>
      <c r="B13" s="250"/>
      <c r="C13" s="250"/>
      <c r="D13" s="251"/>
      <c r="E13" s="752" t="s">
        <v>462</v>
      </c>
      <c r="F13" s="752"/>
      <c r="G13" s="752"/>
      <c r="H13" s="752"/>
      <c r="I13" s="752"/>
      <c r="J13" s="752"/>
      <c r="K13" s="752"/>
      <c r="L13" s="752"/>
      <c r="M13" s="752"/>
      <c r="N13" s="3"/>
      <c r="O13" s="3"/>
      <c r="P13" s="3"/>
      <c r="Q13" s="3"/>
    </row>
    <row r="14" spans="1:23" s="5" customFormat="1" ht="15.75" customHeight="1">
      <c r="A14" s="58"/>
      <c r="B14" s="250"/>
      <c r="C14" s="250"/>
      <c r="D14" s="251"/>
      <c r="E14" s="6"/>
      <c r="F14" s="751" t="s">
        <v>127</v>
      </c>
      <c r="G14" s="751"/>
      <c r="H14" s="751"/>
      <c r="I14" s="751"/>
      <c r="J14" s="751"/>
      <c r="K14" s="751"/>
      <c r="L14" s="751"/>
      <c r="M14" s="751"/>
      <c r="N14" s="751"/>
      <c r="O14" s="751"/>
      <c r="P14" s="751"/>
      <c r="Q14" s="3"/>
    </row>
    <row r="15" spans="1:23" s="5" customFormat="1" ht="15.75" customHeight="1">
      <c r="A15" s="58"/>
      <c r="B15" s="250"/>
      <c r="C15" s="250"/>
      <c r="D15" s="251"/>
      <c r="E15" s="6"/>
      <c r="F15" s="6"/>
      <c r="G15" s="752" t="s">
        <v>463</v>
      </c>
      <c r="H15" s="752"/>
      <c r="I15" s="752"/>
      <c r="J15" s="752"/>
      <c r="K15" s="752"/>
      <c r="L15" s="752"/>
      <c r="M15" s="752"/>
      <c r="N15" s="752"/>
      <c r="O15" s="752"/>
      <c r="P15" s="752"/>
      <c r="Q15" s="752"/>
    </row>
    <row r="16" spans="1:23" s="5" customFormat="1" ht="15.75" customHeight="1">
      <c r="A16" s="58"/>
      <c r="B16" s="250"/>
      <c r="C16" s="250"/>
      <c r="D16" s="251"/>
      <c r="E16" s="6"/>
      <c r="F16" s="6"/>
      <c r="G16" s="244"/>
      <c r="H16" s="751" t="s">
        <v>106</v>
      </c>
      <c r="I16" s="751"/>
      <c r="J16" s="751"/>
      <c r="K16" s="751"/>
      <c r="L16" s="751"/>
      <c r="M16" s="751"/>
      <c r="N16" s="751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8"/>
      <c r="B17" s="250"/>
      <c r="C17" s="250"/>
      <c r="D17" s="251"/>
      <c r="E17" s="6"/>
      <c r="F17" s="6"/>
      <c r="G17" s="244"/>
      <c r="H17" s="6"/>
      <c r="I17" s="752" t="s">
        <v>107</v>
      </c>
      <c r="J17" s="752"/>
      <c r="K17" s="752"/>
      <c r="L17" s="752"/>
      <c r="M17" s="752"/>
      <c r="N17" s="752"/>
      <c r="O17" s="752"/>
      <c r="P17" s="752"/>
      <c r="Q17" s="752"/>
      <c r="R17" s="752"/>
      <c r="S17" s="3"/>
      <c r="T17" s="3"/>
      <c r="U17" s="3"/>
      <c r="V17" s="3"/>
      <c r="W17" s="3"/>
    </row>
    <row r="18" spans="1:23" s="5" customFormat="1" ht="15.75" customHeight="1">
      <c r="A18" s="58"/>
      <c r="B18" s="250"/>
      <c r="C18" s="250"/>
      <c r="D18" s="251"/>
      <c r="E18" s="6"/>
      <c r="F18" s="6"/>
      <c r="G18" s="244"/>
      <c r="H18" s="6"/>
      <c r="I18" s="6"/>
      <c r="J18" s="751" t="s">
        <v>108</v>
      </c>
      <c r="K18" s="751"/>
      <c r="L18" s="751"/>
      <c r="M18" s="751"/>
      <c r="N18" s="751"/>
      <c r="O18" s="751"/>
      <c r="P18" s="751"/>
      <c r="Q18" s="751"/>
      <c r="R18" s="3"/>
      <c r="S18" s="3"/>
      <c r="T18" s="3"/>
      <c r="U18" s="3"/>
      <c r="V18" s="3"/>
      <c r="W18" s="3"/>
    </row>
    <row r="19" spans="1:23" s="5" customFormat="1" ht="15.75" customHeight="1">
      <c r="A19" s="58"/>
      <c r="B19" s="250"/>
      <c r="C19" s="250"/>
      <c r="D19" s="251"/>
      <c r="E19" s="6"/>
      <c r="F19" s="6"/>
      <c r="G19" s="244"/>
      <c r="H19" s="6"/>
      <c r="I19" s="6"/>
      <c r="J19" s="6"/>
      <c r="K19" s="763" t="s">
        <v>128</v>
      </c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3"/>
      <c r="W19" s="3"/>
    </row>
    <row r="20" spans="1:23" s="5" customFormat="1" ht="15.75" customHeight="1">
      <c r="A20" s="58"/>
      <c r="B20" s="250"/>
      <c r="C20" s="250"/>
      <c r="D20" s="251"/>
      <c r="E20" s="6"/>
      <c r="F20" s="6"/>
      <c r="G20" s="244"/>
      <c r="H20" s="6"/>
      <c r="I20" s="6"/>
      <c r="J20" s="6"/>
      <c r="K20" s="6"/>
      <c r="L20" s="751" t="s">
        <v>109</v>
      </c>
      <c r="M20" s="751"/>
      <c r="N20" s="751"/>
      <c r="O20" s="751"/>
      <c r="P20" s="751"/>
      <c r="Q20" s="751"/>
      <c r="R20" s="751"/>
      <c r="S20" s="751"/>
      <c r="T20" s="3"/>
      <c r="U20" s="3"/>
      <c r="V20" s="3"/>
      <c r="W20" s="3"/>
    </row>
    <row r="21" spans="1:23" s="5" customFormat="1" ht="15.75" customHeight="1">
      <c r="A21" s="58"/>
      <c r="B21" s="250"/>
      <c r="C21" s="250"/>
      <c r="D21" s="251"/>
      <c r="E21" s="6"/>
      <c r="F21" s="6"/>
      <c r="G21" s="244"/>
      <c r="H21" s="6"/>
      <c r="I21" s="6"/>
      <c r="J21" s="6"/>
      <c r="K21" s="6"/>
      <c r="L21" s="3"/>
      <c r="M21" s="752" t="s">
        <v>110</v>
      </c>
      <c r="N21" s="752"/>
      <c r="O21" s="752"/>
      <c r="P21" s="752"/>
      <c r="Q21" s="752"/>
      <c r="R21" s="752"/>
      <c r="S21" s="752"/>
      <c r="T21" s="752"/>
      <c r="U21" s="3"/>
      <c r="V21" s="3"/>
      <c r="W21" s="3"/>
    </row>
    <row r="22" spans="1:23" s="5" customFormat="1" ht="15.75" customHeight="1">
      <c r="A22" s="58"/>
      <c r="B22" s="250"/>
      <c r="C22" s="250"/>
      <c r="D22" s="251"/>
      <c r="E22" s="6"/>
      <c r="F22" s="6"/>
      <c r="G22" s="244"/>
      <c r="H22" s="6"/>
      <c r="I22" s="6"/>
      <c r="J22" s="6"/>
      <c r="K22" s="6"/>
      <c r="L22" s="3"/>
      <c r="M22" s="3"/>
      <c r="N22" s="751" t="s">
        <v>111</v>
      </c>
      <c r="O22" s="751"/>
      <c r="P22" s="751"/>
      <c r="Q22" s="751"/>
      <c r="R22" s="751"/>
      <c r="S22" s="751"/>
      <c r="T22" s="751"/>
      <c r="U22" s="751"/>
      <c r="V22" s="751"/>
      <c r="W22" s="751"/>
    </row>
    <row r="23" spans="1:23" s="5" customFormat="1" ht="15.75" customHeight="1">
      <c r="A23" s="58"/>
      <c r="B23" s="250"/>
      <c r="C23" s="250"/>
      <c r="D23" s="251"/>
      <c r="E23" s="6"/>
      <c r="F23" s="6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753" t="s">
        <v>76</v>
      </c>
      <c r="B1" s="753"/>
      <c r="C1" s="753"/>
      <c r="D1" s="753"/>
      <c r="E1" s="753"/>
      <c r="F1" s="753"/>
      <c r="G1" s="753"/>
      <c r="H1" s="753"/>
      <c r="I1" s="753"/>
      <c r="J1" s="753"/>
      <c r="K1" s="753"/>
      <c r="L1" s="753"/>
      <c r="M1" s="753"/>
      <c r="N1" s="753"/>
      <c r="O1" s="753"/>
      <c r="P1" s="753"/>
      <c r="Q1" s="753"/>
      <c r="R1" s="753"/>
      <c r="S1" s="753"/>
      <c r="T1" s="753"/>
    </row>
    <row r="2" spans="1:20" s="9" customFormat="1" ht="23.25" customHeight="1" thickBot="1">
      <c r="A2" s="252" t="s">
        <v>19</v>
      </c>
      <c r="B2" s="754" t="s">
        <v>29</v>
      </c>
      <c r="C2" s="755"/>
      <c r="D2" s="756"/>
      <c r="E2" s="757" t="s">
        <v>85</v>
      </c>
      <c r="F2" s="758"/>
      <c r="G2" s="759"/>
      <c r="H2" s="764" t="s">
        <v>85</v>
      </c>
      <c r="I2" s="765"/>
      <c r="J2" s="766"/>
      <c r="K2" s="760" t="s">
        <v>85</v>
      </c>
      <c r="L2" s="761"/>
      <c r="M2" s="762"/>
      <c r="N2" s="253" t="s">
        <v>36</v>
      </c>
      <c r="O2" s="253" t="s">
        <v>37</v>
      </c>
      <c r="P2" s="253" t="s">
        <v>38</v>
      </c>
      <c r="Q2" s="253" t="s">
        <v>39</v>
      </c>
      <c r="R2" s="253" t="s">
        <v>40</v>
      </c>
      <c r="S2" s="253" t="s">
        <v>41</v>
      </c>
      <c r="T2" s="253" t="s">
        <v>42</v>
      </c>
    </row>
    <row r="3" spans="1:20" s="18" customFormat="1">
      <c r="A3" s="29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>
        <f>'1-συμβολαια'!A6</f>
        <v>0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29" t="str">
        <f>'1-συμβολαια'!A7</f>
        <v>2ο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29">
        <f>'1-συμβολαια'!A8</f>
        <v>0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10" spans="1:20" ht="15.75">
      <c r="B10" s="751" t="s">
        <v>112</v>
      </c>
      <c r="C10" s="751"/>
      <c r="D10" s="751"/>
      <c r="E10" s="751"/>
      <c r="F10" s="751"/>
      <c r="G10" s="751"/>
      <c r="H10" s="751"/>
      <c r="I10" s="120"/>
      <c r="J10" s="6"/>
      <c r="K10" s="6"/>
      <c r="L10" s="3"/>
      <c r="M10" s="3"/>
      <c r="N10" s="3"/>
      <c r="O10" s="3"/>
    </row>
    <row r="11" spans="1:20" ht="15.75">
      <c r="B11" s="6"/>
      <c r="C11" s="752" t="s">
        <v>113</v>
      </c>
      <c r="D11" s="752"/>
      <c r="E11" s="752"/>
      <c r="F11" s="752"/>
      <c r="G11" s="752"/>
      <c r="H11" s="752"/>
      <c r="I11" s="752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51" t="s">
        <v>114</v>
      </c>
      <c r="E12" s="751"/>
      <c r="F12" s="751"/>
      <c r="G12" s="751"/>
      <c r="H12" s="751"/>
      <c r="I12" s="751"/>
      <c r="J12" s="751"/>
      <c r="K12" s="751"/>
      <c r="L12" s="3"/>
      <c r="M12" s="3"/>
      <c r="N12" s="3"/>
      <c r="O12" s="3"/>
    </row>
    <row r="13" spans="1:20" ht="15.75" customHeight="1">
      <c r="B13" s="6"/>
      <c r="C13" s="6"/>
      <c r="D13" s="6"/>
      <c r="E13" s="767" t="s">
        <v>119</v>
      </c>
      <c r="F13" s="767"/>
      <c r="G13" s="767"/>
      <c r="H13" s="767"/>
      <c r="I13" s="767"/>
      <c r="J13" s="767"/>
      <c r="K13" s="767"/>
      <c r="L13" s="767"/>
      <c r="M13" s="3"/>
      <c r="N13" s="3"/>
      <c r="O13" s="3"/>
    </row>
    <row r="14" spans="1:20" ht="15.75" customHeight="1">
      <c r="B14" s="6"/>
      <c r="C14" s="6"/>
      <c r="D14" s="6"/>
      <c r="E14" s="6"/>
      <c r="F14" s="751" t="s">
        <v>115</v>
      </c>
      <c r="G14" s="751"/>
      <c r="H14" s="751"/>
      <c r="I14" s="751"/>
      <c r="J14" s="751"/>
      <c r="K14" s="751"/>
      <c r="L14" s="751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52" t="s">
        <v>116</v>
      </c>
      <c r="H15" s="752"/>
      <c r="I15" s="752"/>
      <c r="J15" s="752"/>
      <c r="K15" s="752"/>
      <c r="L15" s="752"/>
      <c r="M15" s="752"/>
      <c r="N15" s="3"/>
      <c r="O15" s="3"/>
    </row>
    <row r="16" spans="1:20" ht="15.75">
      <c r="B16" s="6"/>
      <c r="C16" s="6"/>
      <c r="D16" s="6"/>
      <c r="E16" s="6"/>
      <c r="F16" s="6"/>
      <c r="G16" s="6"/>
      <c r="H16" s="751" t="s">
        <v>117</v>
      </c>
      <c r="I16" s="751"/>
      <c r="J16" s="751"/>
      <c r="K16" s="751"/>
      <c r="L16" s="751"/>
      <c r="M16" s="751"/>
      <c r="N16" s="751"/>
      <c r="O16" s="3"/>
    </row>
    <row r="17" spans="2:15" ht="15.75">
      <c r="B17" s="6"/>
      <c r="C17" s="6"/>
      <c r="D17" s="6"/>
      <c r="E17" s="6"/>
      <c r="F17" s="6"/>
      <c r="G17" s="6"/>
      <c r="H17" s="6"/>
      <c r="I17" s="752" t="s">
        <v>118</v>
      </c>
      <c r="J17" s="752"/>
      <c r="K17" s="752"/>
      <c r="L17" s="752"/>
      <c r="M17" s="752"/>
      <c r="N17" s="752"/>
      <c r="O17" s="752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G22" sqref="G22"/>
    </sheetView>
  </sheetViews>
  <sheetFormatPr defaultRowHeight="11.25"/>
  <cols>
    <col min="1" max="1" width="5.7109375" style="8" bestFit="1" customWidth="1"/>
    <col min="2" max="2" width="7.28515625" style="3" customWidth="1"/>
    <col min="3" max="3" width="9.5703125" style="8" customWidth="1"/>
    <col min="4" max="4" width="8.7109375" style="28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599" t="s">
        <v>66</v>
      </c>
      <c r="B1" s="599"/>
      <c r="C1" s="769" t="s">
        <v>67</v>
      </c>
      <c r="D1" s="769"/>
      <c r="E1" s="599" t="s">
        <v>0</v>
      </c>
      <c r="F1" s="599"/>
      <c r="G1" s="600" t="s">
        <v>10</v>
      </c>
      <c r="H1" s="600"/>
      <c r="I1" s="600"/>
      <c r="J1" s="599" t="s">
        <v>8</v>
      </c>
      <c r="K1" s="599"/>
      <c r="L1" s="770" t="s">
        <v>464</v>
      </c>
      <c r="M1" s="771"/>
      <c r="N1" s="771"/>
      <c r="O1" s="772"/>
      <c r="P1" s="768" t="s">
        <v>65</v>
      </c>
      <c r="Q1" s="768"/>
      <c r="R1" s="600" t="s">
        <v>55</v>
      </c>
      <c r="S1" s="600"/>
      <c r="T1" s="775" t="s">
        <v>46</v>
      </c>
      <c r="U1" s="773" t="s">
        <v>85</v>
      </c>
      <c r="V1" s="773"/>
      <c r="W1" s="773"/>
      <c r="X1" s="773"/>
      <c r="Y1" s="773"/>
      <c r="Z1" s="773"/>
      <c r="AA1" s="773"/>
      <c r="AB1" s="773"/>
      <c r="AC1" s="773"/>
    </row>
    <row r="2" spans="1:35" s="11" customFormat="1" ht="15.75" customHeight="1" thickBot="1">
      <c r="A2" s="95"/>
      <c r="B2" s="51"/>
      <c r="C2" s="85"/>
      <c r="D2" s="54" t="s">
        <v>68</v>
      </c>
      <c r="E2" s="96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319</v>
      </c>
      <c r="M2" s="73" t="s">
        <v>323</v>
      </c>
      <c r="N2" s="73" t="s">
        <v>324</v>
      </c>
      <c r="O2" s="248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776"/>
      <c r="U2" s="774"/>
      <c r="V2" s="774"/>
      <c r="W2" s="774"/>
      <c r="X2" s="774"/>
      <c r="Y2" s="774"/>
      <c r="Z2" s="774"/>
      <c r="AA2" s="774"/>
      <c r="AB2" s="774"/>
      <c r="AC2" s="774"/>
    </row>
    <row r="3" spans="1:35" s="18" customFormat="1">
      <c r="A3" s="13" t="str">
        <f>'1-συμβολαια'!A3</f>
        <v>1ο</v>
      </c>
      <c r="B3" s="50"/>
      <c r="C3" s="348">
        <f>'1-συμβολαια'!B3</f>
        <v>36371</v>
      </c>
      <c r="D3" s="19"/>
      <c r="E3" s="91" t="str">
        <f>'1-συμβολαια'!C3</f>
        <v>κληρονομιάς ΑΠΟΔΟΧΗ</v>
      </c>
      <c r="F3" s="14"/>
      <c r="G3" s="15" t="str">
        <f>'4-πολλυπρ'!D3</f>
        <v>219-117 = πατήρ</v>
      </c>
      <c r="H3" s="15" t="str">
        <f>'4-πολλυπρ'!I3</f>
        <v xml:space="preserve">219-117 </v>
      </c>
      <c r="I3" s="20"/>
      <c r="J3" s="20">
        <f>'1-συμβολαια'!D3</f>
        <v>0</v>
      </c>
      <c r="K3" s="20"/>
      <c r="L3" s="27">
        <f>'11-χαρτόσ'!D3</f>
        <v>100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6"/>
      <c r="V3" s="86"/>
      <c r="W3" s="81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0"/>
      <c r="C4" s="348">
        <f>'1-συμβολαια'!B4</f>
        <v>0</v>
      </c>
      <c r="D4" s="19"/>
      <c r="E4" s="91" t="str">
        <f>'1-συμβολαια'!C4</f>
        <v>χρησικτησία αγροτεμαχίου ;;;??? = 1984 ΑΝΑΔΑΣΜΟΣεκούσιος</v>
      </c>
      <c r="F4" s="14"/>
      <c r="G4" s="15">
        <f>'4-πολλυπρ'!D4</f>
        <v>0</v>
      </c>
      <c r="H4" s="15" t="str">
        <f>'4-πολλυπρ'!I4</f>
        <v>219-117 = πατήρ</v>
      </c>
      <c r="I4" s="20"/>
      <c r="J4" s="20">
        <f>'1-συμβολαια'!D4</f>
        <v>1696740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0"/>
      <c r="C5" s="348">
        <f>'1-συμβολαια'!B5</f>
        <v>0</v>
      </c>
      <c r="D5" s="19"/>
      <c r="E5" s="91" t="str">
        <f>'1-συμβολαια'!C5</f>
        <v>χρησικτησία οικίας = 1939 ΚΛΗΡΟΝΟΜΙΑ άτυπη</v>
      </c>
      <c r="F5" s="14"/>
      <c r="G5" s="15" t="str">
        <f>'4-πολλυπρ'!D5</f>
        <v>219-117 = παππούς</v>
      </c>
      <c r="H5" s="15" t="str">
        <f>'4-πολλυπρ'!I5</f>
        <v>219-117 = πατήρ</v>
      </c>
      <c r="I5" s="20"/>
      <c r="J5" s="20">
        <f>'1-συμβολαια'!D5</f>
        <v>1077300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6"/>
      <c r="V5" s="86"/>
      <c r="W5" s="81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0"/>
      <c r="C6" s="348">
        <f>'1-συμβολαια'!B6</f>
        <v>0</v>
      </c>
      <c r="D6" s="19"/>
      <c r="E6" s="91" t="str">
        <f>'1-συμβολαια'!C6</f>
        <v>χρησικτησία οικίας = 1940 ΔΙΑΝΟΜΗ άτυπη</v>
      </c>
      <c r="F6" s="14"/>
      <c r="G6" s="15" t="str">
        <f>'4-πολλυπρ'!D6</f>
        <v>???</v>
      </c>
      <c r="H6" s="15" t="str">
        <f>'4-πολλυπρ'!I6</f>
        <v>219-117 = πατήρ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6"/>
      <c r="V6" s="86"/>
      <c r="W6" s="81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2ο</v>
      </c>
      <c r="B7" s="50"/>
      <c r="C7" s="348">
        <f>'1-συμβολαια'!B7</f>
        <v>36649</v>
      </c>
      <c r="D7" s="19"/>
      <c r="E7" s="91" t="str">
        <f>'1-συμβολαια'!C7</f>
        <v>διανομή αγροτεμαχίου 17,98στρ [2 ίσα μερίδια</v>
      </c>
      <c r="F7" s="14"/>
      <c r="G7" s="15" t="str">
        <f>'4-πολλυπρ'!D7</f>
        <v xml:space="preserve">219-117 </v>
      </c>
      <c r="H7" s="15">
        <f>'4-πολλυπρ'!I7</f>
        <v>0</v>
      </c>
      <c r="I7" s="20"/>
      <c r="J7" s="20">
        <f>'1-συμβολαια'!D7</f>
        <v>7751600</v>
      </c>
      <c r="K7" s="20"/>
      <c r="L7" s="27">
        <f>'11-χαρτόσ'!D7</f>
        <v>1000</v>
      </c>
      <c r="M7" s="27"/>
      <c r="N7" s="27"/>
      <c r="O7" s="21"/>
      <c r="P7" s="17" t="e">
        <f>#REF!-R7</f>
        <v>#REF!</v>
      </c>
      <c r="Q7" s="16"/>
      <c r="R7" s="22">
        <f>'5-αντίγρ'!Q7</f>
        <v>-242</v>
      </c>
      <c r="S7" s="23"/>
      <c r="T7" s="24"/>
      <c r="U7" s="86"/>
      <c r="V7" s="86"/>
      <c r="W7" s="81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0"/>
      <c r="C8" s="80">
        <f>'1-συμβολαια'!B8</f>
        <v>0</v>
      </c>
      <c r="D8" s="19"/>
      <c r="E8" s="91" t="str">
        <f>'1-συμβολαια'!C8</f>
        <v>χρησικτησία αγροτεμαχίου = 1984 ΑΝΑΔΑΣΜΟΣ</v>
      </c>
      <c r="F8" s="14"/>
      <c r="G8" s="15">
        <f>'4-πολλυπρ'!D8</f>
        <v>0</v>
      </c>
      <c r="H8" s="15" t="str">
        <f>'4-πολλυπρ'!I8</f>
        <v xml:space="preserve">219-117 </v>
      </c>
      <c r="I8" s="20"/>
      <c r="J8" s="20">
        <f>'1-συμβολαια'!D8</f>
        <v>1111111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6"/>
      <c r="V8" s="86"/>
      <c r="W8" s="81"/>
      <c r="X8" s="25"/>
      <c r="Y8" s="25"/>
      <c r="Z8" s="25"/>
      <c r="AA8" s="25"/>
      <c r="AB8" s="25"/>
      <c r="AC8" s="25"/>
    </row>
    <row r="9" spans="1:35">
      <c r="A9" s="529" t="s">
        <v>56</v>
      </c>
      <c r="B9" s="530"/>
      <c r="C9" s="530"/>
      <c r="D9" s="530"/>
      <c r="E9" s="530"/>
      <c r="F9" s="530"/>
      <c r="G9" s="530"/>
      <c r="H9" s="530"/>
      <c r="I9" s="530"/>
      <c r="J9" s="530"/>
      <c r="K9" s="45"/>
      <c r="L9" s="1">
        <f>SUM(L3:L8)</f>
        <v>1100</v>
      </c>
      <c r="M9" s="1"/>
      <c r="N9" s="1"/>
      <c r="O9" s="1">
        <f>SUM(O3:O8)</f>
        <v>0</v>
      </c>
      <c r="P9" s="38" t="e">
        <f>SUM(P3:P8)</f>
        <v>#REF!</v>
      </c>
      <c r="Q9" s="1">
        <f>SUM(Q3:Q8)</f>
        <v>0</v>
      </c>
      <c r="R9" s="1">
        <f>SUM(R3:R8)</f>
        <v>-242</v>
      </c>
      <c r="S9" s="1">
        <f>SUM(S3:S8)</f>
        <v>0</v>
      </c>
      <c r="T9" s="3"/>
      <c r="U9" s="82"/>
      <c r="V9" s="82"/>
    </row>
    <row r="10" spans="1:35">
      <c r="T10" s="122"/>
    </row>
    <row r="11" spans="1:35" ht="15.75" customHeight="1">
      <c r="T11" s="122"/>
      <c r="U11" s="751" t="s">
        <v>120</v>
      </c>
      <c r="V11" s="751"/>
      <c r="W11" s="751"/>
      <c r="X11" s="751"/>
      <c r="Y11" s="751"/>
      <c r="Z11" s="751"/>
      <c r="AA11" s="751"/>
      <c r="AB11" s="751"/>
      <c r="AC11" s="751"/>
      <c r="AD11" s="120"/>
      <c r="AE11" s="120"/>
      <c r="AF11" s="120"/>
      <c r="AG11" s="120"/>
      <c r="AH11" s="115"/>
      <c r="AI11" s="115"/>
    </row>
    <row r="12" spans="1:35" ht="15.75" customHeight="1">
      <c r="T12" s="122"/>
      <c r="U12" s="121"/>
      <c r="V12" s="752" t="s">
        <v>121</v>
      </c>
      <c r="W12" s="752"/>
      <c r="X12" s="752"/>
      <c r="Y12" s="752"/>
      <c r="Z12" s="752"/>
      <c r="AA12" s="752"/>
      <c r="AB12" s="752"/>
      <c r="AC12" s="752"/>
      <c r="AD12" s="752"/>
      <c r="AE12" s="115"/>
      <c r="AF12" s="115"/>
      <c r="AG12" s="115"/>
      <c r="AH12" s="115"/>
      <c r="AI12" s="115"/>
    </row>
    <row r="13" spans="1:35" ht="15.75" customHeight="1">
      <c r="T13" s="122"/>
      <c r="U13" s="121"/>
      <c r="V13" s="121"/>
      <c r="W13" s="751" t="s">
        <v>122</v>
      </c>
      <c r="X13" s="751"/>
      <c r="Y13" s="751"/>
      <c r="Z13" s="751"/>
      <c r="AA13" s="751"/>
      <c r="AB13" s="751"/>
      <c r="AC13" s="751"/>
      <c r="AD13" s="751"/>
      <c r="AE13" s="751"/>
      <c r="AF13" s="115"/>
      <c r="AG13" s="115"/>
      <c r="AH13" s="115"/>
      <c r="AI13" s="115"/>
    </row>
    <row r="14" spans="1:35" ht="15.75">
      <c r="U14" s="121"/>
      <c r="V14" s="121"/>
      <c r="W14" s="121"/>
      <c r="X14" s="752" t="s">
        <v>123</v>
      </c>
      <c r="Y14" s="752"/>
      <c r="Z14" s="752"/>
      <c r="AA14" s="752"/>
      <c r="AB14" s="752"/>
      <c r="AC14" s="752"/>
      <c r="AD14" s="752"/>
      <c r="AE14" s="752"/>
      <c r="AF14" s="752"/>
      <c r="AG14" s="115"/>
      <c r="AH14" s="115"/>
      <c r="AI14" s="115"/>
    </row>
    <row r="15" spans="1:35" ht="15.75">
      <c r="U15" s="121"/>
      <c r="V15" s="121"/>
      <c r="W15" s="121"/>
      <c r="X15" s="121"/>
      <c r="Y15" s="751" t="s">
        <v>124</v>
      </c>
      <c r="Z15" s="751"/>
      <c r="AA15" s="751"/>
      <c r="AB15" s="751"/>
      <c r="AC15" s="751"/>
      <c r="AD15" s="751"/>
      <c r="AE15" s="751"/>
      <c r="AF15" s="751"/>
      <c r="AG15" s="751"/>
      <c r="AH15" s="115"/>
      <c r="AI15" s="115"/>
    </row>
    <row r="16" spans="1:35" ht="15.75">
      <c r="U16" s="121"/>
      <c r="V16" s="121"/>
      <c r="W16" s="121"/>
      <c r="X16" s="121"/>
      <c r="Y16" s="121"/>
      <c r="Z16" s="752" t="s">
        <v>125</v>
      </c>
      <c r="AA16" s="752"/>
      <c r="AB16" s="752"/>
      <c r="AC16" s="752"/>
      <c r="AD16" s="752"/>
      <c r="AE16" s="752"/>
      <c r="AF16" s="752"/>
      <c r="AG16" s="752"/>
      <c r="AH16" s="752"/>
      <c r="AI16" s="115"/>
    </row>
    <row r="17" spans="21:35" ht="15.75">
      <c r="U17" s="121"/>
      <c r="V17" s="121"/>
      <c r="W17" s="121"/>
      <c r="X17" s="121"/>
      <c r="Y17" s="121"/>
      <c r="Z17" s="121"/>
      <c r="AA17" s="751" t="s">
        <v>126</v>
      </c>
      <c r="AB17" s="751"/>
      <c r="AC17" s="751"/>
      <c r="AD17" s="751"/>
      <c r="AE17" s="751"/>
      <c r="AF17" s="751"/>
      <c r="AG17" s="751"/>
      <c r="AH17" s="751"/>
      <c r="AI17" s="751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M24" sqref="M2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5" customFormat="1" ht="32.25" customHeight="1">
      <c r="A1" s="781" t="s">
        <v>31</v>
      </c>
      <c r="B1" s="782"/>
      <c r="C1" s="782"/>
      <c r="D1" s="782"/>
      <c r="E1" s="783"/>
      <c r="F1" s="784" t="s">
        <v>292</v>
      </c>
      <c r="G1" s="785"/>
      <c r="H1" s="785"/>
      <c r="I1" s="786"/>
      <c r="J1" s="777" t="s">
        <v>293</v>
      </c>
      <c r="K1" s="778"/>
      <c r="L1" s="778"/>
      <c r="M1" s="778"/>
      <c r="N1" s="778"/>
      <c r="O1" s="778"/>
      <c r="P1" s="778"/>
      <c r="Q1" s="778"/>
      <c r="R1" s="778"/>
      <c r="S1" s="778"/>
      <c r="T1" s="778"/>
      <c r="U1" s="778"/>
      <c r="V1" s="778"/>
      <c r="W1" s="778"/>
      <c r="X1" s="778"/>
      <c r="Y1" s="779"/>
      <c r="Z1" s="787" t="s">
        <v>294</v>
      </c>
      <c r="AA1" s="788"/>
      <c r="AB1" s="788"/>
      <c r="AC1" s="789"/>
      <c r="AD1" s="777" t="s">
        <v>295</v>
      </c>
      <c r="AE1" s="778"/>
      <c r="AF1" s="778"/>
      <c r="AG1" s="778"/>
      <c r="AH1" s="778"/>
      <c r="AI1" s="778"/>
      <c r="AJ1" s="778"/>
      <c r="AK1" s="778"/>
      <c r="AL1" s="778"/>
      <c r="AM1" s="778"/>
      <c r="AN1" s="778"/>
      <c r="AO1" s="778"/>
      <c r="AP1" s="778"/>
      <c r="AQ1" s="778"/>
      <c r="AR1" s="778"/>
      <c r="AS1" s="779"/>
      <c r="AT1" s="784" t="s">
        <v>296</v>
      </c>
      <c r="AU1" s="785"/>
      <c r="AV1" s="785"/>
      <c r="AW1" s="786"/>
      <c r="AX1" s="777" t="s">
        <v>297</v>
      </c>
      <c r="AY1" s="778"/>
      <c r="AZ1" s="778"/>
      <c r="BA1" s="778"/>
      <c r="BB1" s="778"/>
      <c r="BC1" s="778"/>
      <c r="BD1" s="778"/>
      <c r="BE1" s="778"/>
      <c r="BF1" s="778"/>
      <c r="BG1" s="778"/>
      <c r="BH1" s="778"/>
      <c r="BI1" s="778"/>
      <c r="BJ1" s="778"/>
      <c r="BK1" s="778"/>
      <c r="BL1" s="778"/>
      <c r="BM1" s="779"/>
    </row>
    <row r="2" spans="1:65" s="4" customFormat="1" ht="23.25" customHeight="1">
      <c r="A2" s="187" t="s">
        <v>19</v>
      </c>
      <c r="B2" s="187" t="s">
        <v>298</v>
      </c>
      <c r="C2" s="188" t="s">
        <v>299</v>
      </c>
      <c r="D2" s="542" t="s">
        <v>29</v>
      </c>
      <c r="E2" s="738"/>
      <c r="F2" s="189" t="s">
        <v>300</v>
      </c>
      <c r="G2" s="187" t="s">
        <v>18</v>
      </c>
      <c r="H2" s="189" t="s">
        <v>23</v>
      </c>
      <c r="I2" s="190" t="s">
        <v>85</v>
      </c>
      <c r="J2" s="191" t="s">
        <v>301</v>
      </c>
      <c r="K2" s="191" t="s">
        <v>302</v>
      </c>
      <c r="L2" s="189" t="s">
        <v>303</v>
      </c>
      <c r="M2" s="189" t="s">
        <v>304</v>
      </c>
      <c r="N2" s="189" t="s">
        <v>305</v>
      </c>
      <c r="O2" s="189" t="s">
        <v>306</v>
      </c>
      <c r="P2" s="189" t="s">
        <v>307</v>
      </c>
      <c r="Q2" s="189" t="s">
        <v>308</v>
      </c>
      <c r="R2" s="189" t="s">
        <v>309</v>
      </c>
      <c r="S2" s="189" t="s">
        <v>310</v>
      </c>
      <c r="T2" s="189" t="s">
        <v>311</v>
      </c>
      <c r="U2" s="189" t="s">
        <v>23</v>
      </c>
      <c r="V2" s="189" t="s">
        <v>312</v>
      </c>
      <c r="W2" s="189" t="s">
        <v>313</v>
      </c>
      <c r="X2" s="189" t="s">
        <v>314</v>
      </c>
      <c r="Y2" s="192" t="s">
        <v>315</v>
      </c>
      <c r="Z2" s="189" t="s">
        <v>300</v>
      </c>
      <c r="AA2" s="187" t="s">
        <v>18</v>
      </c>
      <c r="AB2" s="189" t="s">
        <v>23</v>
      </c>
      <c r="AC2" s="193" t="s">
        <v>85</v>
      </c>
      <c r="AD2" s="191" t="s">
        <v>301</v>
      </c>
      <c r="AE2" s="191" t="s">
        <v>302</v>
      </c>
      <c r="AF2" s="189" t="s">
        <v>303</v>
      </c>
      <c r="AG2" s="189" t="s">
        <v>304</v>
      </c>
      <c r="AH2" s="189" t="s">
        <v>305</v>
      </c>
      <c r="AI2" s="189" t="s">
        <v>306</v>
      </c>
      <c r="AJ2" s="189" t="s">
        <v>307</v>
      </c>
      <c r="AK2" s="189" t="s">
        <v>308</v>
      </c>
      <c r="AL2" s="189" t="s">
        <v>309</v>
      </c>
      <c r="AM2" s="189" t="s">
        <v>310</v>
      </c>
      <c r="AN2" s="189" t="s">
        <v>311</v>
      </c>
      <c r="AO2" s="189" t="s">
        <v>23</v>
      </c>
      <c r="AP2" s="189" t="s">
        <v>312</v>
      </c>
      <c r="AQ2" s="189" t="s">
        <v>313</v>
      </c>
      <c r="AR2" s="189" t="s">
        <v>314</v>
      </c>
      <c r="AS2" s="192" t="s">
        <v>315</v>
      </c>
      <c r="AT2" s="189" t="s">
        <v>300</v>
      </c>
      <c r="AU2" s="187" t="s">
        <v>18</v>
      </c>
      <c r="AV2" s="189" t="s">
        <v>23</v>
      </c>
      <c r="AW2" s="190" t="s">
        <v>85</v>
      </c>
      <c r="AX2" s="191" t="s">
        <v>301</v>
      </c>
      <c r="AY2" s="191" t="s">
        <v>302</v>
      </c>
      <c r="AZ2" s="189" t="s">
        <v>303</v>
      </c>
      <c r="BA2" s="189" t="s">
        <v>304</v>
      </c>
      <c r="BB2" s="189" t="s">
        <v>305</v>
      </c>
      <c r="BC2" s="189" t="s">
        <v>306</v>
      </c>
      <c r="BD2" s="189" t="s">
        <v>307</v>
      </c>
      <c r="BE2" s="189" t="s">
        <v>308</v>
      </c>
      <c r="BF2" s="189" t="s">
        <v>309</v>
      </c>
      <c r="BG2" s="189" t="s">
        <v>310</v>
      </c>
      <c r="BH2" s="189" t="s">
        <v>311</v>
      </c>
      <c r="BI2" s="189" t="s">
        <v>23</v>
      </c>
      <c r="BJ2" s="189" t="s">
        <v>312</v>
      </c>
      <c r="BK2" s="189" t="s">
        <v>313</v>
      </c>
      <c r="BL2" s="189" t="s">
        <v>316</v>
      </c>
      <c r="BM2" s="192" t="s">
        <v>315</v>
      </c>
    </row>
    <row r="3" spans="1:65" s="33" customFormat="1">
      <c r="A3" s="29" t="str">
        <f>'1-συμβολαια'!A3</f>
        <v>1ο</v>
      </c>
      <c r="B3" s="15" t="str">
        <f>'4-πολλυπρ'!D3</f>
        <v>219-117 = πατήρ</v>
      </c>
      <c r="C3" s="15" t="str">
        <f>'4-πολλυπρ'!I3</f>
        <v xml:space="preserve">219-117 </v>
      </c>
      <c r="D3" s="31"/>
      <c r="E3" s="29"/>
      <c r="F3" s="29"/>
      <c r="G3" s="30"/>
      <c r="H3" s="29"/>
      <c r="I3" s="29"/>
      <c r="J3" s="29"/>
      <c r="K3" s="142" t="s">
        <v>317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4" t="s">
        <v>317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>
        <f>'4-πολλυπρ'!D4</f>
        <v>0</v>
      </c>
      <c r="C4" s="15" t="str">
        <f>'4-πολλυπρ'!I4</f>
        <v>219-117 = πατήρ</v>
      </c>
      <c r="D4" s="31"/>
      <c r="E4" s="29"/>
      <c r="F4" s="29"/>
      <c r="G4" s="30"/>
      <c r="H4" s="29"/>
      <c r="I4" s="29"/>
      <c r="J4" s="29"/>
      <c r="K4" s="142" t="s">
        <v>317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4" t="s">
        <v>317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5" t="str">
        <f>'4-πολλυπρ'!D5</f>
        <v>219-117 = παππούς</v>
      </c>
      <c r="C5" s="15" t="str">
        <f>'4-πολλυπρ'!I5</f>
        <v>219-117 = πατήρ</v>
      </c>
      <c r="D5" s="31"/>
      <c r="E5" s="29"/>
      <c r="F5" s="29"/>
      <c r="G5" s="30"/>
      <c r="H5" s="29"/>
      <c r="I5" s="29"/>
      <c r="J5" s="29"/>
      <c r="K5" s="142" t="s">
        <v>317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4" t="s">
        <v>317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5" t="str">
        <f>'4-πολλυπρ'!D6</f>
        <v>???</v>
      </c>
      <c r="C6" s="15" t="str">
        <f>'4-πολλυπρ'!I6</f>
        <v>219-117 = πατήρ</v>
      </c>
      <c r="D6" s="31"/>
      <c r="E6" s="29"/>
      <c r="F6" s="29"/>
      <c r="G6" s="30"/>
      <c r="H6" s="29"/>
      <c r="I6" s="29"/>
      <c r="J6" s="29"/>
      <c r="K6" s="142" t="s">
        <v>317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4" t="s">
        <v>317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2ο</v>
      </c>
      <c r="B7" s="15" t="str">
        <f>'4-πολλυπρ'!D7</f>
        <v xml:space="preserve">219-117 </v>
      </c>
      <c r="C7" s="15">
        <f>'4-πολλυπρ'!I7</f>
        <v>0</v>
      </c>
      <c r="D7" s="31"/>
      <c r="E7" s="29"/>
      <c r="F7" s="29"/>
      <c r="G7" s="30"/>
      <c r="H7" s="29"/>
      <c r="I7" s="29"/>
      <c r="J7" s="29"/>
      <c r="K7" s="142" t="s">
        <v>317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4" t="s">
        <v>317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>
        <f>'1-συμβολαια'!A8</f>
        <v>0</v>
      </c>
      <c r="B8" s="15">
        <f>'4-πολλυπρ'!D8</f>
        <v>0</v>
      </c>
      <c r="C8" s="15" t="str">
        <f>'4-πολλυπρ'!I8</f>
        <v xml:space="preserve">219-117 </v>
      </c>
      <c r="D8" s="31"/>
      <c r="E8" s="29"/>
      <c r="F8" s="29"/>
      <c r="G8" s="30"/>
      <c r="H8" s="29"/>
      <c r="I8" s="29"/>
      <c r="J8" s="29"/>
      <c r="K8" s="142" t="s">
        <v>317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94" t="s">
        <v>317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10" spans="1:65">
      <c r="F10" s="780" t="s">
        <v>318</v>
      </c>
      <c r="G10" s="780"/>
      <c r="H10" s="780"/>
      <c r="I10" s="780"/>
    </row>
    <row r="11" spans="1:65">
      <c r="F11" s="780"/>
      <c r="G11" s="780"/>
      <c r="H11" s="780"/>
      <c r="I11" s="780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T72"/>
  <sheetViews>
    <sheetView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8.140625" style="8" bestFit="1" customWidth="1"/>
    <col min="2" max="2" width="8.7109375" style="136" bestFit="1" customWidth="1"/>
    <col min="3" max="3" width="10.140625" style="92" bestFit="1" customWidth="1"/>
    <col min="4" max="4" width="12.85546875" style="3" customWidth="1"/>
    <col min="5" max="6" width="12.42578125" style="3" customWidth="1"/>
    <col min="7" max="7" width="8.28515625" style="2" customWidth="1"/>
    <col min="8" max="8" width="8" style="2" customWidth="1"/>
    <col min="9" max="9" width="8.140625" style="2" customWidth="1"/>
    <col min="10" max="10" width="9" style="2" bestFit="1" customWidth="1"/>
    <col min="11" max="11" width="8.140625" style="2" bestFit="1" customWidth="1"/>
    <col min="12" max="12" width="10.28515625" style="2" bestFit="1" customWidth="1"/>
    <col min="13" max="13" width="9.7109375" style="2" customWidth="1"/>
    <col min="14" max="15" width="9.42578125" style="2" customWidth="1"/>
    <col min="16" max="16" width="9" style="2" bestFit="1" customWidth="1"/>
    <col min="17" max="17" width="8.140625" style="2" bestFit="1" customWidth="1"/>
    <col min="18" max="18" width="11.85546875" style="76" bestFit="1" customWidth="1"/>
    <col min="19" max="19" width="11.85546875" style="76" customWidth="1"/>
    <col min="20" max="20" width="10.28515625" style="2" customWidth="1"/>
    <col min="21" max="21" width="10.28515625" style="2" bestFit="1" customWidth="1"/>
    <col min="22" max="22" width="9.42578125" style="2" bestFit="1" customWidth="1"/>
    <col min="23" max="24" width="10.28515625" style="2" bestFit="1" customWidth="1"/>
    <col min="25" max="26" width="9" style="2" bestFit="1" customWidth="1"/>
    <col min="27" max="27" width="8.140625" style="2" bestFit="1" customWidth="1"/>
    <col min="28" max="28" width="10.42578125" style="2" bestFit="1" customWidth="1"/>
    <col min="29" max="29" width="9.42578125" style="2" bestFit="1" customWidth="1"/>
    <col min="30" max="30" width="8.140625" style="2" bestFit="1" customWidth="1"/>
    <col min="31" max="31" width="9" style="2" bestFit="1" customWidth="1"/>
    <col min="32" max="32" width="8.140625" style="2" bestFit="1" customWidth="1"/>
    <col min="33" max="33" width="12.42578125" style="2" bestFit="1" customWidth="1"/>
    <col min="34" max="34" width="12.42578125" style="2" customWidth="1"/>
    <col min="35" max="35" width="8.7109375" style="28" bestFit="1" customWidth="1"/>
    <col min="36" max="36" width="10.28515625" style="2" bestFit="1" customWidth="1"/>
    <col min="37" max="37" width="21.42578125" style="78" customWidth="1"/>
    <col min="38" max="38" width="7.5703125" style="3" customWidth="1"/>
    <col min="39" max="39" width="9.5703125" style="3" customWidth="1"/>
    <col min="40" max="42" width="6.42578125" style="3" customWidth="1"/>
    <col min="43" max="45" width="7" style="3" customWidth="1"/>
    <col min="46" max="46" width="29.28515625" style="3" bestFit="1" customWidth="1"/>
    <col min="47" max="16384" width="9.140625" style="3"/>
  </cols>
  <sheetData>
    <row r="1" spans="1:46" ht="15.75">
      <c r="A1" s="821" t="s">
        <v>1</v>
      </c>
      <c r="B1" s="823" t="s">
        <v>2</v>
      </c>
      <c r="C1" s="820" t="s">
        <v>0</v>
      </c>
      <c r="D1" s="824" t="s">
        <v>11</v>
      </c>
      <c r="E1" s="818" t="s">
        <v>12</v>
      </c>
      <c r="F1" s="828" t="s">
        <v>466</v>
      </c>
      <c r="G1" s="828"/>
      <c r="H1" s="828"/>
      <c r="I1" s="828"/>
      <c r="J1" s="826" t="s">
        <v>369</v>
      </c>
      <c r="K1" s="827"/>
      <c r="L1" s="712" t="s">
        <v>507</v>
      </c>
      <c r="M1" s="712"/>
      <c r="N1" s="794" t="s">
        <v>139</v>
      </c>
      <c r="O1" s="795"/>
      <c r="P1" s="798" t="s">
        <v>77</v>
      </c>
      <c r="Q1" s="799"/>
      <c r="R1" s="799"/>
      <c r="S1" s="799"/>
      <c r="T1" s="799"/>
      <c r="U1" s="812" t="s">
        <v>508</v>
      </c>
      <c r="V1" s="813"/>
      <c r="W1" s="802" t="s">
        <v>43</v>
      </c>
      <c r="X1" s="803"/>
      <c r="Y1" s="804"/>
      <c r="Z1" s="805" t="s">
        <v>58</v>
      </c>
      <c r="AA1" s="806"/>
      <c r="AB1" s="807"/>
      <c r="AC1" s="800" t="s">
        <v>78</v>
      </c>
      <c r="AD1" s="801"/>
      <c r="AE1" s="801"/>
      <c r="AF1" s="801"/>
      <c r="AG1" s="801"/>
      <c r="AH1" s="363"/>
      <c r="AI1" s="808" t="s">
        <v>54</v>
      </c>
      <c r="AJ1" s="810" t="s">
        <v>44</v>
      </c>
      <c r="AK1" s="796" t="s">
        <v>81</v>
      </c>
      <c r="AL1" s="791" t="s">
        <v>29</v>
      </c>
      <c r="AM1" s="792"/>
      <c r="AN1" s="792"/>
      <c r="AO1" s="792"/>
      <c r="AP1" s="793"/>
    </row>
    <row r="2" spans="1:46" ht="39" thickBot="1">
      <c r="A2" s="822"/>
      <c r="B2" s="534"/>
      <c r="C2" s="571"/>
      <c r="D2" s="825"/>
      <c r="E2" s="819"/>
      <c r="F2" s="338" t="s">
        <v>256</v>
      </c>
      <c r="G2" s="339" t="s">
        <v>92</v>
      </c>
      <c r="H2" s="339" t="s">
        <v>47</v>
      </c>
      <c r="I2" s="337" t="s">
        <v>417</v>
      </c>
      <c r="J2" s="256" t="s">
        <v>23</v>
      </c>
      <c r="K2" s="340" t="s">
        <v>417</v>
      </c>
      <c r="L2" s="184"/>
      <c r="M2" s="341" t="s">
        <v>417</v>
      </c>
      <c r="N2" s="41" t="s">
        <v>23</v>
      </c>
      <c r="O2" s="337" t="s">
        <v>417</v>
      </c>
      <c r="P2" s="70" t="s">
        <v>23</v>
      </c>
      <c r="Q2" s="256" t="s">
        <v>417</v>
      </c>
      <c r="R2" s="75" t="s">
        <v>82</v>
      </c>
      <c r="S2" s="75" t="s">
        <v>541</v>
      </c>
      <c r="T2" s="342" t="s">
        <v>542</v>
      </c>
      <c r="U2" s="41" t="s">
        <v>23</v>
      </c>
      <c r="V2" s="336" t="s">
        <v>417</v>
      </c>
      <c r="W2" s="41" t="s">
        <v>23</v>
      </c>
      <c r="X2" s="256" t="s">
        <v>417</v>
      </c>
      <c r="Y2" s="36" t="s">
        <v>34</v>
      </c>
      <c r="Z2" s="41" t="s">
        <v>23</v>
      </c>
      <c r="AA2" s="256" t="s">
        <v>417</v>
      </c>
      <c r="AB2" s="37" t="s">
        <v>34</v>
      </c>
      <c r="AC2" s="41" t="s">
        <v>510</v>
      </c>
      <c r="AD2" s="256" t="s">
        <v>417</v>
      </c>
      <c r="AE2" s="10" t="s">
        <v>509</v>
      </c>
      <c r="AF2" s="256" t="s">
        <v>417</v>
      </c>
      <c r="AG2" s="10" t="s">
        <v>33</v>
      </c>
      <c r="AH2" s="364" t="s">
        <v>417</v>
      </c>
      <c r="AI2" s="809"/>
      <c r="AJ2" s="811"/>
      <c r="AK2" s="797"/>
      <c r="AL2" s="791"/>
      <c r="AM2" s="792"/>
      <c r="AN2" s="792"/>
      <c r="AO2" s="792"/>
      <c r="AP2" s="793"/>
    </row>
    <row r="3" spans="1:46" s="5" customFormat="1">
      <c r="A3" s="412" t="str">
        <f>'1-συμβολαια'!A3</f>
        <v>1ο</v>
      </c>
      <c r="B3" s="335">
        <f>'1-συμβολαια'!B3</f>
        <v>36371</v>
      </c>
      <c r="C3" s="332" t="str">
        <f>'1-συμβολαια'!C3</f>
        <v>κληρονομιάς ΑΠΟΔΟΧΗ</v>
      </c>
      <c r="D3" s="300" t="str">
        <f>'4-πολλυπρ'!D3</f>
        <v>219-117 = πατήρ</v>
      </c>
      <c r="E3" s="300" t="str">
        <f>'4-πολλυπρ'!I3</f>
        <v xml:space="preserve">219-117 </v>
      </c>
      <c r="F3" s="300">
        <f>'14-βιβλΕσ'!O3</f>
        <v>0</v>
      </c>
      <c r="G3" s="272">
        <f>'14-βιβλΕσ'!Q3</f>
        <v>8591</v>
      </c>
      <c r="H3" s="272">
        <f t="shared" ref="H3:H8" si="0">F3+G3</f>
        <v>8591</v>
      </c>
      <c r="I3" s="333">
        <f t="shared" ref="I3:I8" si="1">H3/340.75</f>
        <v>25.212032281731474</v>
      </c>
      <c r="J3" s="272">
        <f>'8-κ-15-17'!AG3</f>
        <v>0</v>
      </c>
      <c r="K3" s="333">
        <f t="shared" ref="K3:K8" si="2">J3/340.75</f>
        <v>0</v>
      </c>
      <c r="L3" s="272">
        <f>('14-βιβλΕσ'!N3+'14-βιβλΕσ'!O3+'14-βιβλΕσ'!R3)*45%</f>
        <v>27010.799999999999</v>
      </c>
      <c r="M3" s="333">
        <f t="shared" ref="M3:M8" si="3">L3/340.75</f>
        <v>79.268672046955245</v>
      </c>
      <c r="N3" s="272">
        <f>'14-βιβλΕσ'!R3</f>
        <v>52850</v>
      </c>
      <c r="O3" s="333">
        <f t="shared" ref="O3:O8" si="4">N3/340.75</f>
        <v>155.09904622157006</v>
      </c>
      <c r="P3" s="272">
        <f>AE3</f>
        <v>14076</v>
      </c>
      <c r="Q3" s="333">
        <f t="shared" ref="Q3:Q8" si="5">P3/340.75</f>
        <v>41.308877476155537</v>
      </c>
      <c r="R3" s="270" t="s">
        <v>560</v>
      </c>
      <c r="S3" s="377"/>
      <c r="T3" s="333"/>
      <c r="U3" s="362"/>
      <c r="V3" s="362"/>
      <c r="W3" s="272">
        <f>AG3</f>
        <v>68615</v>
      </c>
      <c r="X3" s="333">
        <f t="shared" ref="X3:X8" si="6">W3/340.75</f>
        <v>201.36463683052091</v>
      </c>
      <c r="Y3" s="276">
        <v>9607.5790804505177</v>
      </c>
      <c r="Z3" s="362"/>
      <c r="AA3" s="362"/>
      <c r="AB3" s="362"/>
      <c r="AC3" s="272">
        <f>'1-συμβολαια'!L3+'1-συμβολαια'!P3++'8-κ-15-17'!AE3+'14-βιβλΕσ'!L3+'14-βιβλΕσ'!Q3+'14-βιβλΕσ'!R3+100</f>
        <v>82691</v>
      </c>
      <c r="AD3" s="333">
        <f t="shared" ref="AD3:AD8" si="7">AC3/340.75</f>
        <v>242.67351430667645</v>
      </c>
      <c r="AE3" s="272">
        <f>'1-συμβολαια'!M3</f>
        <v>14076</v>
      </c>
      <c r="AF3" s="333">
        <f t="shared" ref="AF3:AH8" si="8">AE3/340.75</f>
        <v>41.308877476155537</v>
      </c>
      <c r="AG3" s="272">
        <f t="shared" ref="AG3:AG8" si="9">AC3-AE3</f>
        <v>68615</v>
      </c>
      <c r="AH3" s="333">
        <f t="shared" si="8"/>
        <v>201.36463683052091</v>
      </c>
      <c r="AI3" s="320">
        <v>46001</v>
      </c>
      <c r="AJ3" s="272">
        <f t="shared" ref="AJ3:AJ8" si="10">Y3+AB3</f>
        <v>9607.5790804505177</v>
      </c>
      <c r="AK3" s="334"/>
      <c r="AL3" s="74"/>
      <c r="AM3" s="74"/>
      <c r="AN3" s="74"/>
      <c r="AO3" s="74"/>
      <c r="AP3" s="74"/>
    </row>
    <row r="4" spans="1:46" s="5" customFormat="1">
      <c r="A4" s="412">
        <f>'1-συμβολαια'!A4</f>
        <v>0</v>
      </c>
      <c r="B4" s="335">
        <f>'1-συμβολαια'!B4</f>
        <v>0</v>
      </c>
      <c r="C4" s="332" t="str">
        <f>'1-συμβολαια'!C4</f>
        <v>χρησικτησία αγροτεμαχίου ;;;??? = 1984 ΑΝΑΔΑΣΜΟΣεκούσιος</v>
      </c>
      <c r="D4" s="300">
        <f>'4-πολλυπρ'!D4</f>
        <v>0</v>
      </c>
      <c r="E4" s="300" t="str">
        <f>'4-πολλυπρ'!I4</f>
        <v>219-117 = πατήρ</v>
      </c>
      <c r="F4" s="300">
        <f>'14-βιβλΕσ'!O4</f>
        <v>3488.1320000000001</v>
      </c>
      <c r="G4" s="272">
        <f>'14-βιβλΕσ'!Q4</f>
        <v>100</v>
      </c>
      <c r="H4" s="272">
        <f t="shared" ref="H4:H7" si="11">F4+G4</f>
        <v>3588.1320000000001</v>
      </c>
      <c r="I4" s="333">
        <f t="shared" ref="I4:I7" si="12">H4/340.75</f>
        <v>10.530101247248716</v>
      </c>
      <c r="J4" s="272">
        <f>'8-κ-15-17'!AG4</f>
        <v>13149.735000000001</v>
      </c>
      <c r="K4" s="333">
        <f t="shared" ref="K4:K7" si="13">J4/340.75</f>
        <v>38.590564930300808</v>
      </c>
      <c r="L4" s="272">
        <f>('14-βιβλΕσ'!N4+'14-βιβλΕσ'!O4+'14-βιβλΕσ'!R4)*45%</f>
        <v>15804.396000000002</v>
      </c>
      <c r="M4" s="333">
        <f t="shared" ref="M4:M7" si="14">L4/340.75</f>
        <v>46.381206162876019</v>
      </c>
      <c r="N4" s="272">
        <f>'14-βιβλΕσ'!R4</f>
        <v>10600</v>
      </c>
      <c r="O4" s="333">
        <f t="shared" ref="O4:O7" si="15">N4/340.75</f>
        <v>31.107850330154072</v>
      </c>
      <c r="P4" s="272"/>
      <c r="Q4" s="333">
        <f t="shared" ref="Q4:Q7" si="16">P4/340.75</f>
        <v>0</v>
      </c>
      <c r="R4" s="270"/>
      <c r="S4" s="377"/>
      <c r="T4" s="333"/>
      <c r="U4" s="362"/>
      <c r="V4" s="362"/>
      <c r="W4" s="272">
        <f t="shared" ref="W4:W8" si="17">AG4</f>
        <v>48370.614999999998</v>
      </c>
      <c r="X4" s="333">
        <f t="shared" ref="X4:X7" si="18">W4/340.75</f>
        <v>141.95338224504769</v>
      </c>
      <c r="Y4" s="276">
        <v>6200.3989079412131</v>
      </c>
      <c r="Z4" s="362"/>
      <c r="AA4" s="362"/>
      <c r="AB4" s="362"/>
      <c r="AC4" s="272">
        <f>'1-συμβολαια'!L4+'8-κ-15-17'!AE4+'14-βιβλΕσ'!L4+'14-βιβλΕσ'!Q4+'14-βιβλΕσ'!R4</f>
        <v>48370.614999999998</v>
      </c>
      <c r="AD4" s="333">
        <f t="shared" ref="AD4:AD7" si="19">AC4/340.75</f>
        <v>141.95338224504769</v>
      </c>
      <c r="AE4" s="272">
        <f>'1-συμβολαια'!M4</f>
        <v>0</v>
      </c>
      <c r="AF4" s="333">
        <f t="shared" ref="AF4:AF7" si="20">AE4/340.75</f>
        <v>0</v>
      </c>
      <c r="AG4" s="272">
        <f t="shared" ref="AG4:AG7" si="21">AC4-AE4</f>
        <v>48370.614999999998</v>
      </c>
      <c r="AH4" s="333">
        <f t="shared" ref="AH4:AH7" si="22">AG4/340.75</f>
        <v>141.95338224504769</v>
      </c>
      <c r="AI4" s="320"/>
      <c r="AJ4" s="272">
        <f t="shared" ref="AJ4:AJ7" si="23">Y4+AB4</f>
        <v>6200.3989079412131</v>
      </c>
      <c r="AK4" s="334"/>
      <c r="AL4" s="74"/>
      <c r="AM4" s="74"/>
      <c r="AN4" s="74"/>
      <c r="AO4" s="74"/>
      <c r="AP4" s="74"/>
    </row>
    <row r="5" spans="1:46" s="5" customFormat="1">
      <c r="A5" s="412">
        <f>'1-συμβολαια'!A5</f>
        <v>0</v>
      </c>
      <c r="B5" s="335">
        <f>'1-συμβολαια'!B5</f>
        <v>0</v>
      </c>
      <c r="C5" s="332" t="str">
        <f>'1-συμβολαια'!C5</f>
        <v>χρησικτησία οικίας = 1939 ΚΛΗΡΟΝΟΜΙΑ άτυπη</v>
      </c>
      <c r="D5" s="300" t="str">
        <f>'4-πολλυπρ'!D5</f>
        <v>219-117 = παππούς</v>
      </c>
      <c r="E5" s="300" t="str">
        <f>'4-πολλυπρ'!I5</f>
        <v>219-117 = πατήρ</v>
      </c>
      <c r="F5" s="300">
        <f>'14-βιβλΕσ'!O5</f>
        <v>2373.1400000000003</v>
      </c>
      <c r="G5" s="272">
        <f>'14-βιβλΕσ'!Q5</f>
        <v>705</v>
      </c>
      <c r="H5" s="272">
        <f t="shared" si="11"/>
        <v>3078.1400000000003</v>
      </c>
      <c r="I5" s="333">
        <f t="shared" si="12"/>
        <v>9.0334262655906095</v>
      </c>
      <c r="J5" s="272">
        <f>'8-κ-15-17'!AG5</f>
        <v>8349.0750000000007</v>
      </c>
      <c r="K5" s="333">
        <f t="shared" si="13"/>
        <v>24.502054292002938</v>
      </c>
      <c r="L5" s="272">
        <f>('14-βιβλΕσ'!N5+'14-βιβλΕσ'!O5+'14-βιβλΕσ'!R5)*45%</f>
        <v>18039.419999999998</v>
      </c>
      <c r="M5" s="333">
        <f t="shared" si="14"/>
        <v>52.940337490829052</v>
      </c>
      <c r="N5" s="272">
        <f>'14-βιβλΕσ'!R5</f>
        <v>20800</v>
      </c>
      <c r="O5" s="333">
        <f t="shared" si="15"/>
        <v>61.04181951577403</v>
      </c>
      <c r="P5" s="272"/>
      <c r="Q5" s="333">
        <f t="shared" si="16"/>
        <v>0</v>
      </c>
      <c r="R5" s="270"/>
      <c r="S5" s="377"/>
      <c r="T5" s="333"/>
      <c r="U5" s="362"/>
      <c r="V5" s="362"/>
      <c r="W5" s="272">
        <f t="shared" si="17"/>
        <v>49141.675000000003</v>
      </c>
      <c r="X5" s="333">
        <f t="shared" si="18"/>
        <v>144.21621423330888</v>
      </c>
      <c r="Y5" s="276">
        <v>6299.2374193381966</v>
      </c>
      <c r="Z5" s="362"/>
      <c r="AA5" s="362"/>
      <c r="AB5" s="362"/>
      <c r="AC5" s="272">
        <f>'1-συμβολαια'!L5+'8-κ-15-17'!AE5+'14-βιβλΕσ'!L5+'14-βιβλΕσ'!Q5+'14-βιβλΕσ'!R5</f>
        <v>49141.675000000003</v>
      </c>
      <c r="AD5" s="333">
        <f t="shared" si="19"/>
        <v>144.21621423330888</v>
      </c>
      <c r="AE5" s="272">
        <f>'1-συμβολαια'!M5</f>
        <v>0</v>
      </c>
      <c r="AF5" s="333">
        <f t="shared" si="20"/>
        <v>0</v>
      </c>
      <c r="AG5" s="272">
        <f t="shared" si="21"/>
        <v>49141.675000000003</v>
      </c>
      <c r="AH5" s="333">
        <f t="shared" si="22"/>
        <v>144.21621423330888</v>
      </c>
      <c r="AI5" s="320"/>
      <c r="AJ5" s="272">
        <f t="shared" si="23"/>
        <v>6299.2374193381966</v>
      </c>
      <c r="AK5" s="334"/>
      <c r="AL5" s="74"/>
      <c r="AM5" s="74"/>
      <c r="AN5" s="74"/>
      <c r="AO5" s="74"/>
      <c r="AP5" s="74"/>
    </row>
    <row r="6" spans="1:46" s="5" customFormat="1" ht="12" thickBot="1">
      <c r="A6" s="415">
        <f>'1-συμβολαια'!A6</f>
        <v>0</v>
      </c>
      <c r="B6" s="416">
        <f>'1-συμβολαια'!B6</f>
        <v>0</v>
      </c>
      <c r="C6" s="441" t="str">
        <f>'1-συμβολαια'!C6</f>
        <v>χρησικτησία οικίας = 1940 ΔΙΑΝΟΜΗ άτυπη</v>
      </c>
      <c r="D6" s="420" t="str">
        <f>'4-πολλυπρ'!D6</f>
        <v>???</v>
      </c>
      <c r="E6" s="420" t="str">
        <f>'4-πολλυπρ'!I6</f>
        <v>219-117 = πατήρ</v>
      </c>
      <c r="F6" s="420">
        <f>'14-βιβλΕσ'!O6</f>
        <v>2200</v>
      </c>
      <c r="G6" s="422">
        <f>'14-βιβλΕσ'!Q6</f>
        <v>705</v>
      </c>
      <c r="H6" s="422">
        <f t="shared" si="11"/>
        <v>2905</v>
      </c>
      <c r="I6" s="515">
        <f t="shared" si="12"/>
        <v>8.5253118121790177</v>
      </c>
      <c r="J6" s="422">
        <f>'8-κ-15-17'!AG6</f>
        <v>0</v>
      </c>
      <c r="K6" s="515">
        <f t="shared" si="13"/>
        <v>0</v>
      </c>
      <c r="L6" s="422">
        <f>('14-βιβλΕσ'!N6+'14-βιβλΕσ'!O6+'14-βιβλΕσ'!R6)*45%</f>
        <v>12735</v>
      </c>
      <c r="M6" s="515">
        <f t="shared" si="14"/>
        <v>37.373440939104917</v>
      </c>
      <c r="N6" s="422">
        <f>'14-βιβλΕσ'!R6</f>
        <v>5100</v>
      </c>
      <c r="O6" s="515">
        <f t="shared" si="15"/>
        <v>14.966984592809977</v>
      </c>
      <c r="P6" s="422"/>
      <c r="Q6" s="515">
        <f t="shared" si="16"/>
        <v>0</v>
      </c>
      <c r="R6" s="420"/>
      <c r="S6" s="478"/>
      <c r="T6" s="515"/>
      <c r="U6" s="522"/>
      <c r="V6" s="522"/>
      <c r="W6" s="422">
        <f t="shared" si="17"/>
        <v>29005</v>
      </c>
      <c r="X6" s="515">
        <f t="shared" si="18"/>
        <v>85.121056493030082</v>
      </c>
      <c r="Y6" s="422">
        <v>3718.0128953257044</v>
      </c>
      <c r="Z6" s="522"/>
      <c r="AA6" s="522"/>
      <c r="AB6" s="522"/>
      <c r="AC6" s="422">
        <f>'1-συμβολαια'!L6+'8-κ-15-17'!AE6+'14-βιβλΕσ'!L6+'14-βιβλΕσ'!Q6+'14-βιβλΕσ'!R6</f>
        <v>29005</v>
      </c>
      <c r="AD6" s="515">
        <f t="shared" si="19"/>
        <v>85.121056493030082</v>
      </c>
      <c r="AE6" s="422">
        <f>'1-συμβολαια'!M6</f>
        <v>0</v>
      </c>
      <c r="AF6" s="515">
        <f t="shared" si="20"/>
        <v>0</v>
      </c>
      <c r="AG6" s="422">
        <f t="shared" si="21"/>
        <v>29005</v>
      </c>
      <c r="AH6" s="515">
        <f t="shared" si="22"/>
        <v>85.121056493030082</v>
      </c>
      <c r="AI6" s="523"/>
      <c r="AJ6" s="422">
        <f t="shared" si="23"/>
        <v>3718.0128953257044</v>
      </c>
      <c r="AK6" s="524"/>
      <c r="AL6" s="436"/>
      <c r="AM6" s="436"/>
      <c r="AN6" s="436"/>
      <c r="AO6" s="436"/>
      <c r="AP6" s="436"/>
    </row>
    <row r="7" spans="1:46" s="5" customFormat="1">
      <c r="A7" s="406" t="str">
        <f>'1-συμβολαια'!A7</f>
        <v>2ο</v>
      </c>
      <c r="B7" s="335">
        <f>'1-συμβολαια'!B7</f>
        <v>36649</v>
      </c>
      <c r="C7" s="332" t="str">
        <f>'1-συμβολαια'!C7</f>
        <v>διανομή αγροτεμαχίου 17,98στρ [2 ίσα μερίδια</v>
      </c>
      <c r="D7" s="300" t="str">
        <f>'4-πολλυπρ'!D7</f>
        <v xml:space="preserve">219-117 </v>
      </c>
      <c r="E7" s="300">
        <f>'4-πολλυπρ'!I7</f>
        <v>0</v>
      </c>
      <c r="F7" s="300">
        <f>'14-βιβλΕσ'!O7</f>
        <v>882.8799999999992</v>
      </c>
      <c r="G7" s="272">
        <f>'14-βιβλΕσ'!Q7</f>
        <v>3091</v>
      </c>
      <c r="H7" s="272">
        <f t="shared" si="11"/>
        <v>3973.8799999999992</v>
      </c>
      <c r="I7" s="333">
        <f t="shared" si="12"/>
        <v>11.66215700660308</v>
      </c>
      <c r="J7" s="272">
        <f>'8-κ-15-17'!AG7</f>
        <v>0</v>
      </c>
      <c r="K7" s="333">
        <f t="shared" si="13"/>
        <v>0</v>
      </c>
      <c r="L7" s="272">
        <f>('14-βιβλΕσ'!N7+'14-βιβλΕσ'!O7+'14-βιβλΕσ'!R7)*45%</f>
        <v>39503.79</v>
      </c>
      <c r="M7" s="333">
        <f t="shared" si="14"/>
        <v>115.9318855465884</v>
      </c>
      <c r="N7" s="272">
        <f>'14-βιβλΕσ'!R7</f>
        <v>75200</v>
      </c>
      <c r="O7" s="333">
        <f t="shared" si="15"/>
        <v>220.68965517241378</v>
      </c>
      <c r="P7" s="272">
        <f>AE7</f>
        <v>106193</v>
      </c>
      <c r="Q7" s="333">
        <f t="shared" si="16"/>
        <v>311.6449009537784</v>
      </c>
      <c r="R7" s="300" t="s">
        <v>561</v>
      </c>
      <c r="S7" s="377">
        <v>3251</v>
      </c>
      <c r="T7" s="333">
        <v>6318</v>
      </c>
      <c r="U7" s="362"/>
      <c r="V7" s="362"/>
      <c r="W7" s="272">
        <f t="shared" si="17"/>
        <v>90877.200000000012</v>
      </c>
      <c r="X7" s="333">
        <f t="shared" si="18"/>
        <v>266.69757887013941</v>
      </c>
      <c r="Y7" s="272">
        <v>15336</v>
      </c>
      <c r="Z7" s="362"/>
      <c r="AA7" s="362"/>
      <c r="AB7" s="362"/>
      <c r="AC7" s="272">
        <f>'1-συμβολαια'!L7+'1-συμβολαια'!P7++'8-κ-15-17'!AE7+'14-βιβλΕσ'!L7+'14-βιβλΕσ'!Q7+'14-βιβλΕσ'!R7+1000</f>
        <v>197070.2</v>
      </c>
      <c r="AD7" s="333">
        <f t="shared" si="19"/>
        <v>578.34247982391787</v>
      </c>
      <c r="AE7" s="272">
        <f>'1-συμβολαια'!M7</f>
        <v>106193</v>
      </c>
      <c r="AF7" s="333">
        <f t="shared" si="20"/>
        <v>311.6449009537784</v>
      </c>
      <c r="AG7" s="272">
        <f t="shared" si="21"/>
        <v>90877.200000000012</v>
      </c>
      <c r="AH7" s="333">
        <f t="shared" si="22"/>
        <v>266.69757887013941</v>
      </c>
      <c r="AI7" s="520">
        <v>46001</v>
      </c>
      <c r="AJ7" s="272">
        <f t="shared" si="23"/>
        <v>15336</v>
      </c>
      <c r="AK7" s="521"/>
      <c r="AL7" s="474"/>
      <c r="AM7" s="474"/>
      <c r="AN7" s="474"/>
      <c r="AO7" s="474"/>
      <c r="AP7" s="474"/>
    </row>
    <row r="8" spans="1:46" s="5" customFormat="1">
      <c r="A8" s="406">
        <f>'1-συμβολαια'!A8</f>
        <v>0</v>
      </c>
      <c r="B8" s="335"/>
      <c r="C8" s="332" t="str">
        <f>'1-συμβολαια'!C8</f>
        <v>χρησικτησία αγροτεμαχίου = 1984 ΑΝΑΔΑΣΜΟΣ</v>
      </c>
      <c r="D8" s="300">
        <f>'4-πολλυπρ'!D8</f>
        <v>0</v>
      </c>
      <c r="E8" s="300" t="str">
        <f>'4-πολλυπρ'!I8</f>
        <v xml:space="preserve">219-117 </v>
      </c>
      <c r="F8" s="300">
        <f>'14-βιβλΕσ'!O8</f>
        <v>2433.9998000000001</v>
      </c>
      <c r="G8" s="272">
        <f>'14-βιβλΕσ'!Q8</f>
        <v>100</v>
      </c>
      <c r="H8" s="272">
        <f t="shared" si="0"/>
        <v>2533.9998000000001</v>
      </c>
      <c r="I8" s="333">
        <f t="shared" si="1"/>
        <v>7.4365364636830522</v>
      </c>
      <c r="J8" s="272">
        <f>'8-κ-15-17'!AG8</f>
        <v>8611.1102500000015</v>
      </c>
      <c r="K8" s="333">
        <f t="shared" si="2"/>
        <v>25.271049889948646</v>
      </c>
      <c r="L8" s="272">
        <f>('14-βιβλΕσ'!N8+'14-βιβλΕσ'!O8+'14-βιβλΕσ'!R8)*45%</f>
        <v>11471.999400000002</v>
      </c>
      <c r="M8" s="333">
        <f t="shared" si="3"/>
        <v>33.666909464416733</v>
      </c>
      <c r="N8" s="272">
        <f>'14-βιβλΕσ'!R8</f>
        <v>0</v>
      </c>
      <c r="O8" s="333">
        <f t="shared" si="4"/>
        <v>0</v>
      </c>
      <c r="P8" s="272"/>
      <c r="Q8" s="333">
        <f t="shared" si="5"/>
        <v>0</v>
      </c>
      <c r="R8" s="270"/>
      <c r="S8" s="377"/>
      <c r="T8" s="333">
        <v>1894</v>
      </c>
      <c r="U8" s="362"/>
      <c r="V8" s="362"/>
      <c r="W8" s="272">
        <f t="shared" si="17"/>
        <v>34204.442250000007</v>
      </c>
      <c r="X8" s="333">
        <f t="shared" si="6"/>
        <v>100.37987454145269</v>
      </c>
      <c r="Y8" s="276">
        <v>3787</v>
      </c>
      <c r="Z8" s="362"/>
      <c r="AA8" s="362"/>
      <c r="AB8" s="362"/>
      <c r="AC8" s="272">
        <f>'1-συμβολαια'!L8+'8-κ-15-17'!AE8+'14-βιβλΕσ'!L8+'14-βιβλΕσ'!Q8+'14-βιβλΕσ'!R8</f>
        <v>34204.442250000007</v>
      </c>
      <c r="AD8" s="333">
        <f t="shared" si="7"/>
        <v>100.37987454145269</v>
      </c>
      <c r="AE8" s="272">
        <f>'1-συμβολαια'!M8</f>
        <v>0</v>
      </c>
      <c r="AF8" s="333">
        <f t="shared" si="8"/>
        <v>0</v>
      </c>
      <c r="AG8" s="272">
        <f t="shared" si="9"/>
        <v>34204.442250000007</v>
      </c>
      <c r="AH8" s="333">
        <f t="shared" si="8"/>
        <v>100.37987454145269</v>
      </c>
      <c r="AI8" s="320"/>
      <c r="AJ8" s="272">
        <f t="shared" si="10"/>
        <v>3787</v>
      </c>
      <c r="AK8" s="334"/>
      <c r="AL8" s="74"/>
      <c r="AM8" s="74"/>
      <c r="AN8" s="74"/>
      <c r="AO8" s="74"/>
      <c r="AP8" s="74"/>
    </row>
    <row r="9" spans="1:46">
      <c r="A9" s="815" t="s">
        <v>35</v>
      </c>
      <c r="B9" s="816"/>
      <c r="C9" s="816"/>
      <c r="D9" s="816"/>
      <c r="E9" s="817"/>
      <c r="F9" s="255">
        <f t="shared" ref="F9:AH9" si="24">SUM(F3:F8)</f>
        <v>11378.1518</v>
      </c>
      <c r="G9" s="255">
        <f t="shared" si="24"/>
        <v>13292</v>
      </c>
      <c r="H9" s="255">
        <f t="shared" si="24"/>
        <v>24670.151800000003</v>
      </c>
      <c r="I9" s="43">
        <f t="shared" si="24"/>
        <v>72.399565077035945</v>
      </c>
      <c r="J9" s="255">
        <f t="shared" si="24"/>
        <v>30109.920250000003</v>
      </c>
      <c r="K9" s="43">
        <f t="shared" si="24"/>
        <v>88.363669112252396</v>
      </c>
      <c r="L9" s="255">
        <f t="shared" si="24"/>
        <v>124565.40540000002</v>
      </c>
      <c r="M9" s="43">
        <f t="shared" si="24"/>
        <v>365.56245165077036</v>
      </c>
      <c r="N9" s="255">
        <f t="shared" si="24"/>
        <v>164550</v>
      </c>
      <c r="O9" s="43">
        <f t="shared" si="24"/>
        <v>482.90535583272191</v>
      </c>
      <c r="P9" s="255">
        <f t="shared" si="24"/>
        <v>120269</v>
      </c>
      <c r="Q9" s="43">
        <f t="shared" si="24"/>
        <v>352.95377842993395</v>
      </c>
      <c r="R9" s="255">
        <f t="shared" si="24"/>
        <v>0</v>
      </c>
      <c r="S9" s="43">
        <f t="shared" si="24"/>
        <v>3251</v>
      </c>
      <c r="T9" s="255">
        <f t="shared" si="24"/>
        <v>8212</v>
      </c>
      <c r="U9" s="527">
        <f t="shared" si="24"/>
        <v>0</v>
      </c>
      <c r="V9" s="528">
        <f t="shared" si="24"/>
        <v>0</v>
      </c>
      <c r="W9" s="255">
        <f t="shared" si="24"/>
        <v>320213.93225000001</v>
      </c>
      <c r="X9" s="43">
        <f t="shared" si="24"/>
        <v>939.73274321349959</v>
      </c>
      <c r="Y9" s="255">
        <f t="shared" si="24"/>
        <v>44948.228303055628</v>
      </c>
      <c r="Z9" s="527">
        <f t="shared" si="24"/>
        <v>0</v>
      </c>
      <c r="AA9" s="528">
        <f t="shared" si="24"/>
        <v>0</v>
      </c>
      <c r="AB9" s="527">
        <f t="shared" si="24"/>
        <v>0</v>
      </c>
      <c r="AC9" s="255">
        <f t="shared" si="24"/>
        <v>440482.93225000001</v>
      </c>
      <c r="AD9" s="255">
        <f t="shared" si="24"/>
        <v>1292.6865216434337</v>
      </c>
      <c r="AE9" s="255">
        <f t="shared" si="24"/>
        <v>120269</v>
      </c>
      <c r="AF9" s="43">
        <f t="shared" si="24"/>
        <v>352.95377842993395</v>
      </c>
      <c r="AG9" s="255">
        <f t="shared" si="24"/>
        <v>320213.93225000001</v>
      </c>
      <c r="AH9" s="43">
        <f t="shared" si="24"/>
        <v>939.73274321349959</v>
      </c>
      <c r="AI9" s="43"/>
      <c r="AJ9" s="255">
        <f>SUM(AJ3:AJ8)</f>
        <v>44948.228303055628</v>
      </c>
    </row>
    <row r="10" spans="1:46">
      <c r="N10" s="76"/>
      <c r="O10" s="76"/>
    </row>
    <row r="11" spans="1:46">
      <c r="N11" s="133"/>
      <c r="O11" s="133"/>
      <c r="AC11" s="133"/>
      <c r="AD11" s="133"/>
    </row>
    <row r="12" spans="1:46">
      <c r="AC12" s="133"/>
      <c r="AD12" s="134"/>
    </row>
    <row r="13" spans="1:46">
      <c r="P13" s="136"/>
      <c r="R13" s="438">
        <v>44090</v>
      </c>
    </row>
    <row r="14" spans="1:46">
      <c r="P14" s="136"/>
      <c r="R14" s="439">
        <v>43809</v>
      </c>
    </row>
    <row r="15" spans="1:46" ht="15.75">
      <c r="W15" s="814" t="s">
        <v>562</v>
      </c>
      <c r="X15" s="814"/>
      <c r="Y15" s="814"/>
      <c r="Z15" s="814"/>
      <c r="AA15" s="814"/>
      <c r="AB15" s="814"/>
      <c r="AL15" s="11"/>
      <c r="AM15" s="11"/>
      <c r="AN15" s="11"/>
      <c r="AO15" s="11"/>
      <c r="AP15" s="11"/>
      <c r="AQ15" s="11"/>
      <c r="AR15" s="11"/>
      <c r="AS15" s="11"/>
      <c r="AT15" s="11"/>
    </row>
    <row r="16" spans="1:46">
      <c r="AL16" s="11"/>
      <c r="AM16" s="11"/>
      <c r="AN16" s="11"/>
      <c r="AO16" s="11"/>
      <c r="AP16" s="11"/>
      <c r="AQ16" s="11"/>
      <c r="AR16" s="11"/>
      <c r="AS16" s="11"/>
      <c r="AT16" s="11"/>
    </row>
    <row r="17" spans="23:46">
      <c r="W17" s="276">
        <f>G3+J3+L3</f>
        <v>35601.800000000003</v>
      </c>
      <c r="X17" s="321">
        <f t="shared" ref="X17:X22" si="25">W17/340.75</f>
        <v>104.48070432868673</v>
      </c>
      <c r="Y17" s="276">
        <v>2281.8126443166079</v>
      </c>
      <c r="Z17" s="276">
        <f>AG3-W17</f>
        <v>33013.199999999997</v>
      </c>
      <c r="AA17" s="321">
        <f t="shared" ref="AA17:AA22" si="26">Z17/340.75</f>
        <v>96.883932501834181</v>
      </c>
      <c r="AB17" s="276">
        <v>1076.4653906567471</v>
      </c>
      <c r="AJ17" s="276">
        <f t="shared" ref="AJ17:AJ22" si="27">Y17+AB17</f>
        <v>3358.2780349733548</v>
      </c>
      <c r="AL17" s="11"/>
      <c r="AM17" s="11"/>
      <c r="AN17" s="11"/>
      <c r="AO17" s="11"/>
      <c r="AP17" s="11"/>
      <c r="AQ17" s="11"/>
      <c r="AR17" s="11"/>
      <c r="AS17" s="11"/>
      <c r="AT17" s="11"/>
    </row>
    <row r="18" spans="23:46">
      <c r="W18" s="276">
        <f t="shared" ref="W18:W22" si="28">G4+J4+L4</f>
        <v>29054.131000000001</v>
      </c>
      <c r="X18" s="321">
        <f t="shared" si="25"/>
        <v>85.265241379310353</v>
      </c>
      <c r="Y18" s="276">
        <v>1862.1553821838029</v>
      </c>
      <c r="Z18" s="276">
        <f t="shared" ref="Z18:Z22" si="29">AG4-W18</f>
        <v>19316.483999999997</v>
      </c>
      <c r="AA18" s="321">
        <f t="shared" si="26"/>
        <v>56.688140865737331</v>
      </c>
      <c r="AB18" s="276">
        <v>629.85492152153631</v>
      </c>
      <c r="AJ18" s="272">
        <f t="shared" si="27"/>
        <v>2492.0103037053391</v>
      </c>
      <c r="AL18" s="11"/>
      <c r="AM18" s="11"/>
      <c r="AN18" s="11"/>
      <c r="AO18" s="11"/>
      <c r="AP18" s="11"/>
      <c r="AQ18" s="11"/>
      <c r="AR18" s="11"/>
      <c r="AS18" s="11"/>
      <c r="AT18" s="11"/>
    </row>
    <row r="19" spans="23:46">
      <c r="W19" s="276">
        <f t="shared" si="28"/>
        <v>27093.494999999999</v>
      </c>
      <c r="X19" s="321">
        <f t="shared" si="25"/>
        <v>79.511357300073371</v>
      </c>
      <c r="Y19" s="276">
        <v>1736.4930837690486</v>
      </c>
      <c r="Z19" s="276">
        <f t="shared" si="29"/>
        <v>22048.180000000004</v>
      </c>
      <c r="AA19" s="321">
        <f t="shared" si="26"/>
        <v>64.704856933235519</v>
      </c>
      <c r="AB19" s="276">
        <v>718.92766217665314</v>
      </c>
      <c r="AJ19" s="272">
        <f t="shared" si="27"/>
        <v>2455.4207459457016</v>
      </c>
    </row>
    <row r="20" spans="23:46" ht="12" thickBot="1">
      <c r="W20" s="422">
        <f t="shared" si="28"/>
        <v>13440</v>
      </c>
      <c r="X20" s="515">
        <f t="shared" si="25"/>
        <v>39.442406456346298</v>
      </c>
      <c r="Y20" s="422">
        <v>861.40481491428216</v>
      </c>
      <c r="Z20" s="422">
        <f t="shared" si="29"/>
        <v>15565</v>
      </c>
      <c r="AA20" s="515">
        <f t="shared" si="26"/>
        <v>45.678650036683784</v>
      </c>
      <c r="AB20" s="422">
        <v>507.52983066083505</v>
      </c>
      <c r="AJ20" s="422">
        <f t="shared" si="27"/>
        <v>1368.9346455751172</v>
      </c>
    </row>
    <row r="21" spans="23:46">
      <c r="W21" s="272">
        <f t="shared" si="28"/>
        <v>42594.79</v>
      </c>
      <c r="X21" s="333">
        <f t="shared" si="25"/>
        <v>125.00305209097579</v>
      </c>
      <c r="Y21" s="272">
        <v>2358</v>
      </c>
      <c r="Z21" s="272">
        <f t="shared" si="29"/>
        <v>48282.410000000011</v>
      </c>
      <c r="AA21" s="333">
        <f t="shared" si="26"/>
        <v>141.69452677916365</v>
      </c>
      <c r="AB21" s="272">
        <v>1354</v>
      </c>
      <c r="AJ21" s="272">
        <f t="shared" si="27"/>
        <v>3712</v>
      </c>
    </row>
    <row r="22" spans="23:46" ht="12" thickBot="1">
      <c r="W22" s="422">
        <f t="shared" si="28"/>
        <v>20183.109650000006</v>
      </c>
      <c r="X22" s="515">
        <f t="shared" si="25"/>
        <v>59.231429640498916</v>
      </c>
      <c r="Y22" s="422">
        <v>1117</v>
      </c>
      <c r="Z22" s="422">
        <f t="shared" si="29"/>
        <v>14021.332600000002</v>
      </c>
      <c r="AA22" s="515">
        <f t="shared" si="26"/>
        <v>41.148444900953784</v>
      </c>
      <c r="AB22" s="422">
        <v>393</v>
      </c>
      <c r="AJ22" s="272">
        <f t="shared" si="27"/>
        <v>1510</v>
      </c>
    </row>
    <row r="23" spans="23:46">
      <c r="W23" s="255">
        <f t="shared" ref="W23:AB23" si="30">SUM(W17:W22)</f>
        <v>167967.32565000001</v>
      </c>
      <c r="X23" s="43">
        <f t="shared" si="30"/>
        <v>492.9341911958914</v>
      </c>
      <c r="Y23" s="255">
        <f t="shared" si="30"/>
        <v>10216.865925183742</v>
      </c>
      <c r="Z23" s="255">
        <f t="shared" si="30"/>
        <v>152246.6066</v>
      </c>
      <c r="AA23" s="43">
        <f t="shared" si="30"/>
        <v>446.79855201760824</v>
      </c>
      <c r="AB23" s="255">
        <f t="shared" si="30"/>
        <v>4679.7778050157722</v>
      </c>
      <c r="AJ23" s="255">
        <f>SUM(AJ17:AJ22)</f>
        <v>14896.643730199512</v>
      </c>
    </row>
    <row r="26" spans="23:46" ht="15">
      <c r="AL26" s="124"/>
      <c r="AM26" s="124"/>
      <c r="AN26" s="124"/>
      <c r="AO26" s="124"/>
      <c r="AP26" s="124"/>
      <c r="AQ26" s="124"/>
      <c r="AR26" s="124"/>
      <c r="AS26" s="124"/>
      <c r="AT26" s="124"/>
    </row>
    <row r="27" spans="23:46" ht="15">
      <c r="AL27" s="124"/>
      <c r="AM27" s="124"/>
      <c r="AN27" s="124"/>
      <c r="AO27" s="124"/>
      <c r="AP27" s="124"/>
      <c r="AQ27" s="124"/>
      <c r="AR27" s="124"/>
      <c r="AS27" s="124"/>
      <c r="AT27" s="124"/>
    </row>
    <row r="28" spans="23:46" ht="15">
      <c r="AL28" s="124"/>
      <c r="AM28" s="124"/>
      <c r="AN28" s="124"/>
      <c r="AO28" s="124"/>
      <c r="AP28" s="124"/>
      <c r="AQ28" s="124"/>
      <c r="AR28" s="124"/>
      <c r="AS28" s="124"/>
      <c r="AT28" s="124"/>
    </row>
    <row r="29" spans="23:46" ht="15">
      <c r="AL29" s="124"/>
      <c r="AM29" s="124"/>
      <c r="AN29" s="124"/>
      <c r="AO29" s="124"/>
      <c r="AP29" s="124"/>
      <c r="AQ29" s="124"/>
      <c r="AR29" s="124"/>
      <c r="AS29" s="124"/>
      <c r="AT29" s="124"/>
    </row>
    <row r="30" spans="23:46" ht="15">
      <c r="AL30" s="124"/>
      <c r="AM30" s="124"/>
      <c r="AN30" s="124"/>
      <c r="AO30" s="124"/>
      <c r="AP30" s="124"/>
      <c r="AQ30" s="124"/>
      <c r="AR30" s="124"/>
      <c r="AS30" s="124"/>
      <c r="AT30" s="124"/>
    </row>
    <row r="31" spans="23:46" ht="15">
      <c r="AL31" s="124"/>
      <c r="AM31" s="124"/>
      <c r="AN31" s="124"/>
      <c r="AO31" s="124"/>
      <c r="AP31" s="124"/>
      <c r="AQ31" s="124"/>
      <c r="AR31" s="124"/>
      <c r="AS31" s="124"/>
      <c r="AT31" s="124"/>
    </row>
    <row r="32" spans="23:46" ht="15">
      <c r="AL32" s="124"/>
      <c r="AM32" s="124"/>
      <c r="AN32" s="124"/>
      <c r="AO32" s="124"/>
      <c r="AP32" s="124"/>
      <c r="AQ32" s="124"/>
      <c r="AR32" s="124"/>
      <c r="AS32" s="124"/>
      <c r="AT32" s="124"/>
    </row>
    <row r="33" spans="38:46" ht="15">
      <c r="AL33" s="124"/>
      <c r="AM33" s="124"/>
      <c r="AN33" s="124"/>
      <c r="AO33" s="124"/>
      <c r="AP33" s="124"/>
      <c r="AQ33" s="124"/>
      <c r="AR33" s="124"/>
      <c r="AS33" s="124"/>
      <c r="AT33" s="124"/>
    </row>
    <row r="34" spans="38:46" ht="15">
      <c r="AL34" s="124"/>
      <c r="AM34" s="124"/>
      <c r="AN34" s="124"/>
      <c r="AO34" s="124"/>
      <c r="AP34" s="124"/>
      <c r="AQ34" s="124"/>
      <c r="AR34" s="124"/>
      <c r="AS34" s="124"/>
      <c r="AT34" s="124"/>
    </row>
    <row r="35" spans="38:46" ht="15">
      <c r="AL35" s="124"/>
      <c r="AM35" s="124"/>
      <c r="AN35" s="124"/>
      <c r="AO35" s="124"/>
      <c r="AP35" s="124"/>
      <c r="AQ35" s="124"/>
      <c r="AR35" s="124"/>
      <c r="AS35" s="124"/>
      <c r="AT35" s="124"/>
    </row>
    <row r="36" spans="38:46" ht="15">
      <c r="AL36" s="124"/>
      <c r="AM36" s="124"/>
      <c r="AN36" s="124"/>
      <c r="AO36" s="124"/>
      <c r="AP36" s="124"/>
      <c r="AQ36" s="124"/>
      <c r="AR36" s="124"/>
      <c r="AS36" s="124"/>
      <c r="AT36" s="124"/>
    </row>
    <row r="37" spans="38:46" ht="15">
      <c r="AL37" s="124"/>
      <c r="AM37" s="124"/>
      <c r="AN37" s="124"/>
      <c r="AO37" s="124"/>
      <c r="AP37" s="124"/>
      <c r="AQ37" s="124"/>
      <c r="AR37" s="124"/>
      <c r="AS37" s="124"/>
      <c r="AT37" s="124"/>
    </row>
    <row r="38" spans="38:46" ht="15">
      <c r="AL38" s="124"/>
      <c r="AM38" s="124"/>
      <c r="AN38" s="124"/>
      <c r="AO38" s="124"/>
      <c r="AP38" s="124"/>
      <c r="AQ38" s="124"/>
      <c r="AR38" s="124"/>
      <c r="AS38" s="124"/>
      <c r="AT38" s="124"/>
    </row>
    <row r="39" spans="38:46" ht="15">
      <c r="AL39" s="124"/>
      <c r="AM39" s="124"/>
      <c r="AN39" s="124"/>
      <c r="AO39" s="124"/>
      <c r="AP39" s="124"/>
      <c r="AQ39" s="124"/>
      <c r="AR39" s="124"/>
      <c r="AS39" s="124"/>
      <c r="AT39" s="124"/>
    </row>
    <row r="40" spans="38:46" ht="15.75" customHeight="1">
      <c r="AL40" s="124"/>
      <c r="AM40" s="124"/>
      <c r="AN40" s="124"/>
      <c r="AO40" s="124"/>
      <c r="AP40" s="124"/>
      <c r="AQ40" s="124"/>
      <c r="AR40" s="124"/>
      <c r="AS40" s="124"/>
      <c r="AT40" s="124"/>
    </row>
    <row r="41" spans="38:46" ht="15">
      <c r="AL41" s="124"/>
      <c r="AM41" s="124"/>
      <c r="AN41" s="124"/>
      <c r="AO41" s="124"/>
      <c r="AP41" s="124"/>
      <c r="AQ41" s="124"/>
      <c r="AR41" s="124"/>
      <c r="AS41" s="124"/>
      <c r="AT41" s="124"/>
    </row>
    <row r="42" spans="38:46" ht="15">
      <c r="AL42" s="124"/>
      <c r="AM42" s="124"/>
      <c r="AN42" s="124"/>
      <c r="AO42" s="124"/>
      <c r="AP42" s="124"/>
      <c r="AQ42" s="124"/>
      <c r="AR42" s="124"/>
      <c r="AS42" s="124"/>
      <c r="AT42" s="124"/>
    </row>
    <row r="43" spans="38:46" ht="15.75">
      <c r="AL43" s="124"/>
      <c r="AM43" s="124"/>
      <c r="AN43" s="124"/>
      <c r="AO43" s="124"/>
      <c r="AP43" s="124"/>
      <c r="AQ43" s="127"/>
      <c r="AR43" s="127"/>
      <c r="AS43" s="127"/>
      <c r="AT43" s="127"/>
    </row>
    <row r="44" spans="38:46" ht="15.75" customHeight="1">
      <c r="AL44" s="124"/>
      <c r="AM44" s="124"/>
      <c r="AN44" s="124"/>
      <c r="AO44" s="124"/>
      <c r="AP44" s="124"/>
      <c r="AQ44" s="127"/>
      <c r="AR44" s="127"/>
      <c r="AS44" s="127"/>
      <c r="AT44" s="127"/>
    </row>
    <row r="45" spans="38:46" ht="15">
      <c r="AL45" s="124"/>
      <c r="AM45" s="124"/>
      <c r="AN45" s="124"/>
      <c r="AO45" s="124"/>
      <c r="AP45" s="124"/>
      <c r="AQ45" s="124"/>
      <c r="AR45" s="124"/>
      <c r="AS45" s="124"/>
      <c r="AT45" s="124"/>
    </row>
    <row r="46" spans="38:46" ht="15">
      <c r="AL46" s="124"/>
      <c r="AM46" s="124"/>
      <c r="AN46" s="124"/>
      <c r="AO46" s="124"/>
      <c r="AP46" s="124"/>
      <c r="AQ46" s="124"/>
      <c r="AR46" s="124"/>
      <c r="AS46" s="124"/>
      <c r="AT46" s="124"/>
    </row>
    <row r="47" spans="38:46" ht="15">
      <c r="AL47" s="124"/>
      <c r="AM47" s="124"/>
      <c r="AN47" s="124"/>
      <c r="AO47" s="124"/>
      <c r="AP47" s="124"/>
      <c r="AQ47" s="124"/>
      <c r="AR47" s="124"/>
      <c r="AS47" s="124"/>
      <c r="AT47" s="124"/>
    </row>
    <row r="48" spans="38:46" ht="15">
      <c r="AL48" s="124"/>
      <c r="AM48" s="124"/>
      <c r="AN48" s="124"/>
      <c r="AO48" s="124"/>
      <c r="AP48" s="124"/>
      <c r="AQ48" s="124"/>
      <c r="AR48" s="124"/>
      <c r="AS48" s="124"/>
      <c r="AT48" s="124"/>
    </row>
    <row r="49" spans="38:46" ht="15">
      <c r="AL49" s="124"/>
      <c r="AM49" s="124"/>
      <c r="AN49" s="124"/>
      <c r="AO49" s="124"/>
      <c r="AP49" s="124"/>
      <c r="AQ49" s="124"/>
      <c r="AR49" s="124"/>
      <c r="AS49" s="124"/>
      <c r="AT49" s="124"/>
    </row>
    <row r="50" spans="38:46" ht="15">
      <c r="AL50" s="124"/>
      <c r="AM50" s="124"/>
      <c r="AN50" s="124"/>
      <c r="AO50" s="124"/>
      <c r="AP50" s="124"/>
      <c r="AQ50" s="124"/>
      <c r="AR50" s="124"/>
      <c r="AS50" s="124"/>
      <c r="AT50" s="124"/>
    </row>
    <row r="51" spans="38:46" ht="15">
      <c r="AL51" s="124"/>
      <c r="AM51" s="124"/>
      <c r="AN51" s="124"/>
      <c r="AO51" s="124"/>
      <c r="AP51" s="124"/>
      <c r="AQ51" s="124"/>
      <c r="AR51" s="124"/>
      <c r="AS51" s="124"/>
      <c r="AT51" s="124"/>
    </row>
    <row r="52" spans="38:46" ht="15">
      <c r="AL52" s="124"/>
      <c r="AM52" s="124"/>
      <c r="AN52" s="124"/>
      <c r="AO52" s="124"/>
      <c r="AP52" s="124"/>
      <c r="AQ52" s="124"/>
      <c r="AR52" s="124"/>
      <c r="AS52" s="124"/>
      <c r="AT52" s="124"/>
    </row>
    <row r="53" spans="38:46" ht="15">
      <c r="AL53" s="124"/>
      <c r="AM53" s="124"/>
      <c r="AN53" s="124"/>
      <c r="AO53" s="124"/>
      <c r="AP53" s="124"/>
      <c r="AQ53" s="124"/>
      <c r="AR53" s="124"/>
      <c r="AS53" s="124"/>
      <c r="AT53" s="124"/>
    </row>
    <row r="54" spans="38:46" ht="15">
      <c r="AL54" s="124"/>
      <c r="AM54" s="124"/>
      <c r="AN54" s="124"/>
      <c r="AO54" s="124"/>
      <c r="AP54" s="124"/>
      <c r="AQ54" s="124"/>
      <c r="AR54" s="124"/>
      <c r="AS54" s="124"/>
      <c r="AT54" s="124"/>
    </row>
    <row r="55" spans="38:46" ht="15.75">
      <c r="AL55" s="124"/>
      <c r="AM55" s="124"/>
      <c r="AN55" s="124"/>
      <c r="AO55" s="124"/>
      <c r="AP55" s="124"/>
      <c r="AQ55" s="126"/>
      <c r="AR55" s="126"/>
      <c r="AS55" s="126"/>
      <c r="AT55" s="124"/>
    </row>
    <row r="56" spans="38:46" ht="15.75">
      <c r="AL56" s="124"/>
      <c r="AM56" s="124"/>
      <c r="AN56" s="124"/>
      <c r="AO56" s="124"/>
      <c r="AP56" s="124"/>
      <c r="AQ56" s="356"/>
      <c r="AR56" s="124"/>
      <c r="AS56" s="124"/>
      <c r="AT56" s="124"/>
    </row>
    <row r="57" spans="38:46" ht="15.75">
      <c r="AL57" s="124"/>
      <c r="AM57" s="124"/>
      <c r="AN57" s="124"/>
      <c r="AO57" s="124"/>
      <c r="AP57" s="124"/>
      <c r="AQ57" s="790"/>
      <c r="AR57" s="790"/>
      <c r="AS57" s="124"/>
      <c r="AT57" s="124"/>
    </row>
    <row r="58" spans="38:46" ht="15">
      <c r="AL58" s="124"/>
      <c r="AM58" s="124"/>
      <c r="AN58" s="124"/>
      <c r="AO58" s="124"/>
      <c r="AP58" s="124"/>
      <c r="AQ58" s="124"/>
      <c r="AR58" s="124"/>
      <c r="AS58" s="124"/>
      <c r="AT58" s="124"/>
    </row>
    <row r="59" spans="38:46" ht="15">
      <c r="AL59" s="124"/>
      <c r="AM59" s="124"/>
      <c r="AN59" s="124"/>
      <c r="AO59" s="124"/>
      <c r="AP59" s="124"/>
      <c r="AQ59" s="124"/>
      <c r="AR59" s="124"/>
      <c r="AS59" s="124"/>
      <c r="AT59" s="124"/>
    </row>
    <row r="60" spans="38:46" ht="15">
      <c r="AL60" s="124"/>
      <c r="AM60" s="124"/>
      <c r="AN60" s="124"/>
      <c r="AO60" s="124"/>
      <c r="AP60" s="124"/>
      <c r="AQ60" s="124"/>
      <c r="AR60" s="124"/>
      <c r="AS60" s="124"/>
      <c r="AT60" s="124"/>
    </row>
    <row r="61" spans="38:46" ht="15">
      <c r="AL61" s="124"/>
      <c r="AM61" s="124"/>
      <c r="AN61" s="124"/>
      <c r="AO61" s="124"/>
      <c r="AP61" s="124"/>
      <c r="AQ61" s="124"/>
      <c r="AR61" s="124"/>
      <c r="AS61" s="124"/>
      <c r="AT61" s="124"/>
    </row>
    <row r="62" spans="38:46" ht="15">
      <c r="AL62" s="124"/>
      <c r="AM62" s="124"/>
      <c r="AN62" s="124"/>
      <c r="AO62" s="124"/>
      <c r="AP62" s="124"/>
      <c r="AQ62" s="124"/>
      <c r="AR62" s="124"/>
      <c r="AS62" s="124"/>
      <c r="AT62" s="124"/>
    </row>
    <row r="63" spans="38:46" ht="15">
      <c r="AL63" s="124"/>
      <c r="AM63" s="124"/>
      <c r="AN63" s="124"/>
      <c r="AO63" s="124"/>
      <c r="AP63" s="124"/>
      <c r="AQ63" s="124"/>
      <c r="AR63" s="124"/>
      <c r="AS63" s="124"/>
      <c r="AT63" s="124"/>
    </row>
    <row r="64" spans="38:46" ht="15">
      <c r="AL64" s="124"/>
      <c r="AM64" s="124"/>
      <c r="AN64" s="124"/>
      <c r="AO64" s="124"/>
      <c r="AP64" s="124"/>
      <c r="AQ64" s="124"/>
      <c r="AR64" s="124"/>
      <c r="AS64" s="124"/>
      <c r="AT64" s="124"/>
    </row>
    <row r="65" spans="38:46" ht="15">
      <c r="AL65" s="124"/>
      <c r="AM65" s="124"/>
      <c r="AN65" s="124"/>
      <c r="AO65" s="124"/>
      <c r="AP65" s="124"/>
      <c r="AQ65" s="124"/>
      <c r="AR65" s="124"/>
      <c r="AS65" s="124"/>
      <c r="AT65" s="124"/>
    </row>
    <row r="66" spans="38:46" ht="15">
      <c r="AL66" s="124"/>
      <c r="AM66" s="124"/>
      <c r="AN66" s="124"/>
      <c r="AO66" s="124"/>
      <c r="AP66" s="124"/>
      <c r="AQ66" s="124"/>
      <c r="AR66" s="124"/>
      <c r="AS66" s="124"/>
      <c r="AT66" s="124"/>
    </row>
    <row r="67" spans="38:46" ht="15">
      <c r="AL67" s="124"/>
      <c r="AM67" s="124"/>
      <c r="AN67" s="124"/>
      <c r="AO67" s="124"/>
      <c r="AP67" s="124"/>
      <c r="AQ67" s="124"/>
      <c r="AR67" s="124"/>
      <c r="AS67" s="124"/>
      <c r="AT67" s="124"/>
    </row>
    <row r="68" spans="38:46" ht="15">
      <c r="AL68" s="124"/>
      <c r="AM68" s="124"/>
      <c r="AN68" s="124"/>
      <c r="AO68" s="124"/>
      <c r="AP68" s="124"/>
      <c r="AQ68" s="124"/>
      <c r="AR68" s="124"/>
      <c r="AS68" s="124"/>
      <c r="AT68" s="124"/>
    </row>
    <row r="69" spans="38:46" ht="15">
      <c r="AL69" s="124"/>
      <c r="AM69" s="124"/>
      <c r="AN69" s="124"/>
      <c r="AO69" s="124"/>
      <c r="AP69" s="124"/>
      <c r="AQ69" s="124"/>
      <c r="AR69" s="124"/>
      <c r="AS69" s="124"/>
      <c r="AT69" s="124"/>
    </row>
    <row r="70" spans="38:46" ht="15">
      <c r="AL70" s="124"/>
      <c r="AM70" s="124"/>
      <c r="AN70" s="124"/>
      <c r="AO70" s="124"/>
      <c r="AP70" s="124"/>
      <c r="AQ70" s="124"/>
      <c r="AR70" s="124"/>
      <c r="AS70" s="124"/>
      <c r="AT70" s="124"/>
    </row>
    <row r="71" spans="38:46" ht="15">
      <c r="AL71" s="124"/>
      <c r="AM71" s="124"/>
      <c r="AN71" s="124"/>
      <c r="AO71" s="124"/>
      <c r="AP71" s="124"/>
      <c r="AQ71" s="124"/>
      <c r="AR71" s="124"/>
      <c r="AS71" s="124"/>
      <c r="AT71" s="124"/>
    </row>
    <row r="72" spans="38:46" ht="15">
      <c r="AL72" s="124"/>
      <c r="AM72" s="124"/>
      <c r="AN72" s="124"/>
      <c r="AO72" s="124"/>
      <c r="AP72" s="124"/>
      <c r="AQ72" s="124"/>
      <c r="AR72" s="124"/>
      <c r="AS72" s="124"/>
      <c r="AT72" s="124"/>
    </row>
  </sheetData>
  <mergeCells count="21">
    <mergeCell ref="L1:M1"/>
    <mergeCell ref="A9:E9"/>
    <mergeCell ref="E1:E2"/>
    <mergeCell ref="C1:C2"/>
    <mergeCell ref="A1:A2"/>
    <mergeCell ref="B1:B2"/>
    <mergeCell ref="D1:D2"/>
    <mergeCell ref="J1:K1"/>
    <mergeCell ref="F1:I1"/>
    <mergeCell ref="AQ57:AR57"/>
    <mergeCell ref="AL1:AP2"/>
    <mergeCell ref="N1:O1"/>
    <mergeCell ref="AK1:AK2"/>
    <mergeCell ref="P1:T1"/>
    <mergeCell ref="AC1:AG1"/>
    <mergeCell ref="W1:Y1"/>
    <mergeCell ref="Z1:AB1"/>
    <mergeCell ref="AI1:AI2"/>
    <mergeCell ref="AJ1:AJ2"/>
    <mergeCell ref="U1:V1"/>
    <mergeCell ref="W15:A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1"/>
  <sheetViews>
    <sheetView workbookViewId="0">
      <pane ySplit="1" topLeftCell="A2" activePane="bottomLeft" state="frozen"/>
      <selection pane="bottomLeft" activeCell="Q19" sqref="Q19"/>
    </sheetView>
  </sheetViews>
  <sheetFormatPr defaultRowHeight="11.25"/>
  <cols>
    <col min="1" max="1" width="9.140625" style="3"/>
    <col min="2" max="2" width="35" style="3" bestFit="1" customWidth="1"/>
    <col min="3" max="3" width="12.57031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8">
      <c r="A1" s="196"/>
      <c r="B1" s="196"/>
      <c r="C1" s="386"/>
      <c r="D1" s="196" t="s">
        <v>319</v>
      </c>
      <c r="E1" s="196" t="s">
        <v>320</v>
      </c>
      <c r="F1" s="196" t="s">
        <v>321</v>
      </c>
      <c r="G1" s="196" t="s">
        <v>322</v>
      </c>
      <c r="H1" s="196" t="s">
        <v>323</v>
      </c>
      <c r="I1" s="196" t="s">
        <v>324</v>
      </c>
      <c r="J1" s="196" t="s">
        <v>325</v>
      </c>
      <c r="K1" s="197" t="s">
        <v>326</v>
      </c>
      <c r="L1" s="196" t="s">
        <v>327</v>
      </c>
      <c r="M1" s="196" t="s">
        <v>95</v>
      </c>
      <c r="N1" s="196" t="s">
        <v>328</v>
      </c>
      <c r="O1" s="196" t="s">
        <v>323</v>
      </c>
      <c r="P1" s="198" t="s">
        <v>29</v>
      </c>
      <c r="Q1" s="548" t="s">
        <v>329</v>
      </c>
      <c r="R1" s="549"/>
      <c r="S1" s="550"/>
      <c r="T1" s="407"/>
      <c r="U1" s="556" t="s">
        <v>415</v>
      </c>
      <c r="V1" s="557"/>
      <c r="W1" s="557"/>
      <c r="X1" s="551" t="s">
        <v>330</v>
      </c>
      <c r="Y1" s="551"/>
      <c r="Z1" s="551"/>
      <c r="AA1" s="551"/>
      <c r="AB1" s="552"/>
    </row>
    <row r="2" spans="1:28">
      <c r="A2" s="427" t="str">
        <f>'1-συμβολαια'!A3</f>
        <v>1ο</v>
      </c>
      <c r="B2" s="77" t="str">
        <f>'1-συμβολαια'!C3</f>
        <v>κληρονομιάς ΑΠΟΔΟΧΗ</v>
      </c>
      <c r="C2" s="199">
        <f>'1-συμβολαια'!D3</f>
        <v>0</v>
      </c>
      <c r="D2" s="276">
        <v>100</v>
      </c>
      <c r="E2" s="276">
        <v>80</v>
      </c>
      <c r="F2" s="425"/>
      <c r="G2" s="276">
        <v>80</v>
      </c>
      <c r="H2" s="276">
        <v>190</v>
      </c>
      <c r="I2" s="425"/>
      <c r="J2" s="425"/>
      <c r="K2" s="426">
        <f t="shared" ref="K2" si="0">SUM(D2:J2)</f>
        <v>450</v>
      </c>
      <c r="L2" s="425"/>
      <c r="M2" s="425"/>
      <c r="N2" s="425"/>
      <c r="O2" s="276">
        <v>276</v>
      </c>
      <c r="P2" s="77"/>
      <c r="Q2" s="438">
        <v>44090</v>
      </c>
      <c r="R2" s="199"/>
      <c r="S2" s="199"/>
      <c r="T2" s="437">
        <v>17.649999999999999</v>
      </c>
      <c r="U2" s="77"/>
      <c r="V2" s="77"/>
      <c r="W2" s="77"/>
      <c r="X2" s="77"/>
      <c r="Y2" s="77"/>
      <c r="Z2" s="77"/>
      <c r="AA2" s="77"/>
      <c r="AB2" s="77"/>
    </row>
    <row r="3" spans="1:28">
      <c r="A3" s="427">
        <f>'1-συμβολαια'!A4</f>
        <v>0</v>
      </c>
      <c r="B3" s="77" t="str">
        <f>'1-συμβολαια'!C4</f>
        <v>χρησικτησία αγροτεμαχίου ;;;??? = 1984 ΑΝΑΔΑΣΜΟΣεκούσιος</v>
      </c>
      <c r="C3" s="199">
        <f>'1-συμβολαια'!D4</f>
        <v>1696740</v>
      </c>
      <c r="D3" s="74"/>
      <c r="E3" s="74"/>
      <c r="F3" s="74"/>
      <c r="G3" s="74"/>
      <c r="H3" s="74"/>
      <c r="I3" s="74"/>
      <c r="J3" s="74"/>
      <c r="K3" s="74"/>
      <c r="L3" s="77"/>
      <c r="M3" s="77"/>
      <c r="N3" s="77"/>
      <c r="O3" s="77"/>
      <c r="P3" s="77"/>
      <c r="Q3" s="358"/>
      <c r="R3" s="199"/>
      <c r="S3" s="199"/>
      <c r="T3" s="199"/>
      <c r="U3" s="77"/>
      <c r="V3" s="77"/>
      <c r="W3" s="77"/>
      <c r="X3" s="77"/>
      <c r="Y3" s="77"/>
      <c r="Z3" s="77"/>
      <c r="AA3" s="77"/>
      <c r="AB3" s="77"/>
    </row>
    <row r="4" spans="1:28">
      <c r="A4" s="427">
        <f>'1-συμβολαια'!A5</f>
        <v>0</v>
      </c>
      <c r="B4" s="77" t="str">
        <f>'1-συμβολαια'!C5</f>
        <v>χρησικτησία οικίας = 1939 ΚΛΗΡΟΝΟΜΙΑ άτυπη</v>
      </c>
      <c r="C4" s="199">
        <f>'1-συμβολαια'!D5</f>
        <v>1077300</v>
      </c>
      <c r="D4" s="74"/>
      <c r="E4" s="74"/>
      <c r="F4" s="74"/>
      <c r="G4" s="74"/>
      <c r="H4" s="74"/>
      <c r="I4" s="74"/>
      <c r="J4" s="74"/>
      <c r="K4" s="74"/>
      <c r="L4" s="77"/>
      <c r="M4" s="77"/>
      <c r="N4" s="77"/>
      <c r="O4" s="77"/>
      <c r="P4" s="77"/>
      <c r="Q4" s="358"/>
      <c r="R4" s="199"/>
      <c r="S4" s="199"/>
      <c r="T4" s="199"/>
      <c r="U4" s="77"/>
      <c r="V4" s="77"/>
      <c r="W4" s="77"/>
      <c r="X4" s="77"/>
      <c r="Y4" s="77"/>
      <c r="Z4" s="77"/>
      <c r="AA4" s="77"/>
      <c r="AB4" s="77"/>
    </row>
    <row r="5" spans="1:28" ht="12" thickBot="1">
      <c r="A5" s="433">
        <f>'1-συμβολαια'!A6</f>
        <v>0</v>
      </c>
      <c r="B5" s="262" t="str">
        <f>'1-συμβολαια'!C6</f>
        <v>χρησικτησία οικίας = 1940 ΔΙΑΝΟΜΗ άτυπη</v>
      </c>
      <c r="C5" s="434">
        <f>'1-συμβολαια'!D6</f>
        <v>0</v>
      </c>
      <c r="D5" s="436"/>
      <c r="E5" s="436"/>
      <c r="F5" s="436"/>
      <c r="G5" s="436"/>
      <c r="H5" s="436"/>
      <c r="I5" s="436"/>
      <c r="J5" s="436"/>
      <c r="K5" s="436"/>
      <c r="L5" s="262"/>
      <c r="M5" s="262"/>
      <c r="N5" s="262"/>
      <c r="O5" s="262"/>
      <c r="P5" s="262"/>
      <c r="Q5" s="435"/>
      <c r="R5" s="434"/>
      <c r="S5" s="434"/>
      <c r="T5" s="434"/>
      <c r="U5" s="262"/>
      <c r="V5" s="262"/>
      <c r="W5" s="262"/>
      <c r="X5" s="262"/>
      <c r="Y5" s="262"/>
      <c r="Z5" s="262"/>
      <c r="AA5" s="262"/>
      <c r="AB5" s="262"/>
    </row>
    <row r="6" spans="1:28">
      <c r="A6" s="428" t="str">
        <f>'1-συμβολαια'!A7</f>
        <v>2ο</v>
      </c>
      <c r="B6" s="429" t="str">
        <f>'1-συμβολαια'!C7</f>
        <v>διανομή αγροτεμαχίου 17,98στρ [2 ίσα μερίδια</v>
      </c>
      <c r="C6" s="430">
        <f>'1-συμβολαια'!D7</f>
        <v>7751600</v>
      </c>
      <c r="D6" s="431"/>
      <c r="E6" s="431"/>
      <c r="F6" s="431"/>
      <c r="G6" s="431"/>
      <c r="H6" s="431"/>
      <c r="I6" s="431"/>
      <c r="J6" s="431"/>
      <c r="K6" s="431"/>
      <c r="L6" s="429"/>
      <c r="M6" s="429"/>
      <c r="N6" s="429"/>
      <c r="O6" s="429"/>
      <c r="P6" s="429"/>
      <c r="Q6" s="439">
        <v>43809</v>
      </c>
      <c r="R6" s="430">
        <v>617</v>
      </c>
      <c r="S6" s="430">
        <v>43</v>
      </c>
      <c r="T6" s="430"/>
      <c r="U6" s="429"/>
      <c r="V6" s="429"/>
      <c r="W6" s="429"/>
      <c r="X6" s="429"/>
      <c r="Y6" s="429"/>
      <c r="Z6" s="429"/>
      <c r="AA6" s="429"/>
      <c r="AB6" s="429"/>
    </row>
    <row r="7" spans="1:28">
      <c r="A7" s="426">
        <f>'1-συμβολαια'!A8</f>
        <v>0</v>
      </c>
      <c r="B7" s="77" t="str">
        <f>'1-συμβολαια'!C8</f>
        <v>χρησικτησία αγροτεμαχίου = 1984 ΑΝΑΔΑΣΜΟΣ</v>
      </c>
      <c r="C7" s="199">
        <f>'1-συμβολαια'!D8</f>
        <v>1111111</v>
      </c>
      <c r="D7" s="349"/>
      <c r="E7" s="349"/>
      <c r="F7" s="349"/>
      <c r="G7" s="349"/>
      <c r="H7" s="349"/>
      <c r="I7" s="349"/>
      <c r="J7" s="349"/>
      <c r="K7" s="349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</row>
    <row r="8" spans="1:28">
      <c r="A8" s="553" t="str">
        <f>'1-συμβολαια'!A9</f>
        <v>σύνολο</v>
      </c>
      <c r="B8" s="554"/>
      <c r="C8" s="555"/>
      <c r="D8" s="77">
        <f t="shared" ref="D8:K8" si="1">SUM(D2:D7)</f>
        <v>100</v>
      </c>
      <c r="E8" s="77">
        <f t="shared" si="1"/>
        <v>80</v>
      </c>
      <c r="F8" s="77">
        <f t="shared" si="1"/>
        <v>0</v>
      </c>
      <c r="G8" s="77">
        <f t="shared" si="1"/>
        <v>80</v>
      </c>
      <c r="H8" s="77">
        <f t="shared" si="1"/>
        <v>190</v>
      </c>
      <c r="I8" s="77">
        <f t="shared" si="1"/>
        <v>0</v>
      </c>
      <c r="J8" s="77">
        <f t="shared" si="1"/>
        <v>0</v>
      </c>
      <c r="K8" s="77">
        <f t="shared" si="1"/>
        <v>450</v>
      </c>
    </row>
    <row r="9" spans="1:28">
      <c r="J9" s="2"/>
    </row>
    <row r="10" spans="1:28">
      <c r="C10" s="8" t="s">
        <v>416</v>
      </c>
      <c r="H10" s="3">
        <v>190</v>
      </c>
      <c r="I10" s="5"/>
    </row>
    <row r="11" spans="1:28">
      <c r="J11" s="2"/>
    </row>
    <row r="12" spans="1:28">
      <c r="H12" s="162"/>
    </row>
    <row r="13" spans="1:28">
      <c r="J13" s="2"/>
    </row>
    <row r="14" spans="1:28">
      <c r="E14" s="116"/>
      <c r="J14" s="2"/>
    </row>
    <row r="15" spans="1:28">
      <c r="E15" s="6"/>
      <c r="J15" s="2"/>
    </row>
    <row r="18" spans="2:16">
      <c r="C18" s="58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>
      <c r="C19" s="5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58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2:16">
      <c r="C21" s="387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2:16">
      <c r="C22" s="388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C23" s="58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6">
      <c r="D24" s="5"/>
    </row>
    <row r="25" spans="2:16">
      <c r="D25" s="5"/>
    </row>
    <row r="26" spans="2:16">
      <c r="B26" s="298"/>
      <c r="D26" s="5"/>
      <c r="E26" s="8"/>
    </row>
    <row r="27" spans="2:16">
      <c r="D27" s="5"/>
      <c r="E27" s="8"/>
    </row>
    <row r="28" spans="2:16">
      <c r="D28" s="5"/>
      <c r="E28" s="8"/>
    </row>
    <row r="29" spans="2:16">
      <c r="D29" s="5"/>
      <c r="E29" s="8"/>
    </row>
    <row r="30" spans="2:16">
      <c r="D30" s="5"/>
      <c r="E30" s="8"/>
    </row>
    <row r="31" spans="2:16">
      <c r="D31" s="5"/>
      <c r="E31" s="8"/>
    </row>
  </sheetData>
  <mergeCells count="4">
    <mergeCell ref="Q1:S1"/>
    <mergeCell ref="X1:AB1"/>
    <mergeCell ref="A8:C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8"/>
  <sheetViews>
    <sheetView workbookViewId="0">
      <pane ySplit="2" topLeftCell="A3" activePane="bottomLeft" state="frozen"/>
      <selection pane="bottomLeft" activeCell="C33" sqref="C33"/>
    </sheetView>
  </sheetViews>
  <sheetFormatPr defaultRowHeight="11.25"/>
  <cols>
    <col min="1" max="1" width="7" style="8" customWidth="1"/>
    <col min="2" max="2" width="45.7109375" style="92" customWidth="1"/>
    <col min="3" max="3" width="12.1406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9.140625" style="2" customWidth="1"/>
    <col min="14" max="15" width="8.140625" style="2" customWidth="1"/>
    <col min="16" max="16" width="7" style="82" customWidth="1"/>
    <col min="17" max="21" width="8" style="82" customWidth="1"/>
    <col min="22" max="22" width="19.57031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68" t="s">
        <v>1</v>
      </c>
      <c r="B1" s="570" t="s">
        <v>0</v>
      </c>
      <c r="C1" s="572" t="s">
        <v>7</v>
      </c>
      <c r="D1" s="566" t="s">
        <v>371</v>
      </c>
      <c r="E1" s="567"/>
      <c r="F1" s="567"/>
      <c r="G1" s="567"/>
      <c r="H1" s="567"/>
      <c r="I1" s="567"/>
      <c r="J1" s="567"/>
      <c r="K1" s="567"/>
      <c r="L1" s="567"/>
      <c r="M1" s="574" t="s">
        <v>93</v>
      </c>
      <c r="N1" s="575"/>
      <c r="O1" s="576" t="s">
        <v>256</v>
      </c>
      <c r="P1" s="558" t="s">
        <v>85</v>
      </c>
      <c r="Q1" s="559"/>
      <c r="R1" s="559"/>
      <c r="S1" s="559"/>
      <c r="T1" s="559"/>
      <c r="U1" s="559"/>
      <c r="V1" s="559"/>
      <c r="W1" s="559"/>
      <c r="X1" s="559"/>
      <c r="Y1" s="559"/>
      <c r="Z1" s="560"/>
    </row>
    <row r="2" spans="1:26" s="11" customFormat="1" ht="24" customHeight="1" thickBot="1">
      <c r="A2" s="569"/>
      <c r="B2" s="571"/>
      <c r="C2" s="573"/>
      <c r="D2" s="60" t="s">
        <v>79</v>
      </c>
      <c r="E2" s="60" t="s">
        <v>80</v>
      </c>
      <c r="F2" s="60" t="s">
        <v>372</v>
      </c>
      <c r="G2" s="60" t="s">
        <v>373</v>
      </c>
      <c r="H2" s="60" t="s">
        <v>23</v>
      </c>
      <c r="I2" s="213" t="s">
        <v>361</v>
      </c>
      <c r="J2" s="213" t="s">
        <v>362</v>
      </c>
      <c r="K2" s="213" t="s">
        <v>386</v>
      </c>
      <c r="L2" s="214" t="s">
        <v>364</v>
      </c>
      <c r="M2" s="218" t="s">
        <v>387</v>
      </c>
      <c r="N2" s="217" t="s">
        <v>388</v>
      </c>
      <c r="O2" s="577"/>
      <c r="P2" s="561"/>
      <c r="Q2" s="562"/>
      <c r="R2" s="562"/>
      <c r="S2" s="562"/>
      <c r="T2" s="562"/>
      <c r="U2" s="562"/>
      <c r="V2" s="562"/>
      <c r="W2" s="562"/>
      <c r="X2" s="562"/>
      <c r="Y2" s="562"/>
      <c r="Z2" s="563"/>
    </row>
    <row r="3" spans="1:26" s="5" customFormat="1">
      <c r="A3" s="414" t="str">
        <f>'1-συμβολαια'!A3</f>
        <v>1ο</v>
      </c>
      <c r="B3" s="299" t="str">
        <f>'1-συμβολαια'!C3</f>
        <v>κληρονομιάς ΑΠΟΔΟΧΗ</v>
      </c>
      <c r="C3" s="300">
        <f>'1-συμβολαια'!D3</f>
        <v>0</v>
      </c>
      <c r="D3" s="296">
        <v>10000</v>
      </c>
      <c r="E3" s="296"/>
      <c r="F3" s="296"/>
      <c r="G3" s="296"/>
      <c r="H3" s="296">
        <f t="shared" ref="H3:H8" si="0">D3+E3+F3+G3</f>
        <v>10000</v>
      </c>
      <c r="I3" s="271">
        <f t="shared" ref="I3:I8" si="1">(F3+G3)*9%</f>
        <v>0</v>
      </c>
      <c r="J3" s="271">
        <f t="shared" ref="J3:J8" si="2">(D3+E3)*5%</f>
        <v>500</v>
      </c>
      <c r="K3" s="271">
        <f t="shared" ref="K3:K8" si="3">H3*5%</f>
        <v>500</v>
      </c>
      <c r="L3" s="300">
        <f t="shared" ref="L3:L8" si="4">H3*1%</f>
        <v>100</v>
      </c>
      <c r="M3" s="300">
        <f t="shared" ref="M3:M8" si="5">H3-O3</f>
        <v>8900</v>
      </c>
      <c r="N3" s="300">
        <f t="shared" ref="N3:N8" si="6">D3+E3</f>
        <v>10000</v>
      </c>
      <c r="O3" s="300">
        <f t="shared" ref="O3:O8" si="7">I3+J3+K3+L3</f>
        <v>1100</v>
      </c>
      <c r="P3" s="301" t="s">
        <v>559</v>
      </c>
      <c r="Q3" s="301"/>
      <c r="R3" s="301"/>
      <c r="S3" s="301"/>
      <c r="T3" s="301"/>
      <c r="U3" s="301"/>
      <c r="V3" s="301"/>
      <c r="W3" s="274"/>
      <c r="X3" s="274"/>
      <c r="Y3" s="274"/>
      <c r="Z3" s="274"/>
    </row>
    <row r="4" spans="1:26" s="5" customFormat="1">
      <c r="A4" s="414">
        <f>'1-συμβολαια'!A4</f>
        <v>0</v>
      </c>
      <c r="B4" s="299" t="str">
        <f>'1-συμβολαια'!C4</f>
        <v>χρησικτησία αγροτεμαχίου ;;;??? = 1984 ΑΝΑΔΑΣΜΟΣεκούσιος</v>
      </c>
      <c r="C4" s="300">
        <f>'1-συμβολαια'!D4</f>
        <v>1696740</v>
      </c>
      <c r="D4" s="296"/>
      <c r="E4" s="296">
        <v>1000</v>
      </c>
      <c r="F4" s="296">
        <v>3600</v>
      </c>
      <c r="G4" s="296">
        <f t="shared" ref="G4:G7" si="8">(C4-120000)*1.2%</f>
        <v>18920.88</v>
      </c>
      <c r="H4" s="296">
        <f t="shared" ref="H4:H7" si="9">D4+E4+F4+G4</f>
        <v>23520.880000000001</v>
      </c>
      <c r="I4" s="271">
        <f t="shared" ref="I4:I7" si="10">(F4+G4)*9%</f>
        <v>2026.8792000000001</v>
      </c>
      <c r="J4" s="271">
        <f t="shared" ref="J4:J7" si="11">(D4+E4)*5%</f>
        <v>50</v>
      </c>
      <c r="K4" s="271">
        <f t="shared" ref="K4:K7" si="12">H4*5%</f>
        <v>1176.0440000000001</v>
      </c>
      <c r="L4" s="300">
        <f t="shared" ref="L4:L7" si="13">H4*1%</f>
        <v>235.20880000000002</v>
      </c>
      <c r="M4" s="300">
        <f t="shared" ref="M4:M7" si="14">H4-O4</f>
        <v>20032.748</v>
      </c>
      <c r="N4" s="300">
        <f t="shared" ref="N4:N7" si="15">D4+E4</f>
        <v>1000</v>
      </c>
      <c r="O4" s="300">
        <f t="shared" ref="O4:O7" si="16">I4+J4+K4+L4</f>
        <v>3488.1320000000001</v>
      </c>
      <c r="P4" s="301"/>
      <c r="Q4" s="301" t="s">
        <v>411</v>
      </c>
      <c r="R4" s="301" t="s">
        <v>412</v>
      </c>
      <c r="S4" s="301"/>
      <c r="T4" s="301"/>
      <c r="U4" s="301"/>
      <c r="V4" s="301"/>
      <c r="W4" s="274"/>
      <c r="X4" s="274"/>
      <c r="Y4" s="274"/>
      <c r="Z4" s="274"/>
    </row>
    <row r="5" spans="1:26" s="5" customFormat="1">
      <c r="A5" s="414">
        <f>'1-συμβολαια'!A5</f>
        <v>0</v>
      </c>
      <c r="B5" s="299" t="str">
        <f>'1-συμβολαια'!C5</f>
        <v>χρησικτησία οικίας = 1939 ΚΛΗΡΟΝΟΜΙΑ άτυπη</v>
      </c>
      <c r="C5" s="300">
        <f>'1-συμβολαια'!D5</f>
        <v>1077300</v>
      </c>
      <c r="D5" s="296"/>
      <c r="E5" s="296">
        <v>1000</v>
      </c>
      <c r="F5" s="296">
        <v>3600</v>
      </c>
      <c r="G5" s="296">
        <f t="shared" si="8"/>
        <v>11487.6</v>
      </c>
      <c r="H5" s="296">
        <f t="shared" si="9"/>
        <v>16087.6</v>
      </c>
      <c r="I5" s="271">
        <f t="shared" si="10"/>
        <v>1357.884</v>
      </c>
      <c r="J5" s="271">
        <f t="shared" si="11"/>
        <v>50</v>
      </c>
      <c r="K5" s="271">
        <f t="shared" si="12"/>
        <v>804.38000000000011</v>
      </c>
      <c r="L5" s="300">
        <f t="shared" si="13"/>
        <v>160.876</v>
      </c>
      <c r="M5" s="300">
        <f t="shared" si="14"/>
        <v>13714.46</v>
      </c>
      <c r="N5" s="300">
        <f t="shared" si="15"/>
        <v>1000</v>
      </c>
      <c r="O5" s="300">
        <f t="shared" si="16"/>
        <v>2373.1400000000003</v>
      </c>
      <c r="P5" s="301"/>
      <c r="Q5" s="301" t="s">
        <v>411</v>
      </c>
      <c r="R5" s="301" t="s">
        <v>412</v>
      </c>
      <c r="S5" s="301"/>
      <c r="T5" s="301"/>
      <c r="U5" s="301"/>
      <c r="V5" s="301"/>
      <c r="W5" s="274"/>
      <c r="X5" s="274"/>
      <c r="Y5" s="274"/>
      <c r="Z5" s="274"/>
    </row>
    <row r="6" spans="1:26" s="5" customFormat="1" ht="12" thickBot="1">
      <c r="A6" s="415">
        <f>'1-συμβολαια'!A6</f>
        <v>0</v>
      </c>
      <c r="B6" s="441" t="str">
        <f>'1-συμβολαια'!C6</f>
        <v>χρησικτησία οικίας = 1940 ΔΙΑΝΟΜΗ άτυπη</v>
      </c>
      <c r="C6" s="420">
        <f>'1-συμβολαια'!D6</f>
        <v>0</v>
      </c>
      <c r="D6" s="421">
        <v>20000</v>
      </c>
      <c r="E6" s="421"/>
      <c r="F6" s="421"/>
      <c r="G6" s="421"/>
      <c r="H6" s="421">
        <f t="shared" si="9"/>
        <v>20000</v>
      </c>
      <c r="I6" s="421">
        <f t="shared" si="10"/>
        <v>0</v>
      </c>
      <c r="J6" s="421">
        <f t="shared" si="11"/>
        <v>1000</v>
      </c>
      <c r="K6" s="421">
        <f t="shared" si="12"/>
        <v>1000</v>
      </c>
      <c r="L6" s="420">
        <f t="shared" si="13"/>
        <v>200</v>
      </c>
      <c r="M6" s="420">
        <f t="shared" si="14"/>
        <v>17800</v>
      </c>
      <c r="N6" s="420">
        <f t="shared" si="15"/>
        <v>20000</v>
      </c>
      <c r="O6" s="420">
        <f t="shared" si="16"/>
        <v>2200</v>
      </c>
      <c r="P6" s="442"/>
      <c r="Q6" s="442"/>
      <c r="R6" s="442"/>
      <c r="S6" s="442"/>
      <c r="T6" s="442"/>
      <c r="U6" s="442"/>
      <c r="V6" s="442"/>
      <c r="W6" s="443"/>
      <c r="X6" s="443"/>
      <c r="Y6" s="274"/>
      <c r="Z6" s="274"/>
    </row>
    <row r="7" spans="1:26" s="5" customFormat="1">
      <c r="A7" s="406" t="str">
        <f>'1-συμβολαια'!A7</f>
        <v>2ο</v>
      </c>
      <c r="B7" s="332" t="str">
        <f>'1-συμβολαια'!C7</f>
        <v>διανομή αγροτεμαχίου 17,98στρ [2 ίσα μερίδια</v>
      </c>
      <c r="C7" s="300">
        <f>'1-συμβολαια'!D7</f>
        <v>7751600</v>
      </c>
      <c r="D7" s="271"/>
      <c r="E7" s="271">
        <v>1000</v>
      </c>
      <c r="F7" s="271">
        <v>3600</v>
      </c>
      <c r="G7" s="271">
        <f t="shared" si="8"/>
        <v>91579.199999999997</v>
      </c>
      <c r="H7" s="271">
        <f t="shared" si="9"/>
        <v>96179.199999999997</v>
      </c>
      <c r="I7" s="271">
        <f t="shared" si="10"/>
        <v>8566.1279999999988</v>
      </c>
      <c r="J7" s="271">
        <f t="shared" si="11"/>
        <v>50</v>
      </c>
      <c r="K7" s="271">
        <f t="shared" si="12"/>
        <v>4808.96</v>
      </c>
      <c r="L7" s="300">
        <f t="shared" si="13"/>
        <v>961.79200000000003</v>
      </c>
      <c r="M7" s="300">
        <f t="shared" si="14"/>
        <v>81792.319999999992</v>
      </c>
      <c r="N7" s="300">
        <f t="shared" si="15"/>
        <v>1000</v>
      </c>
      <c r="O7" s="300">
        <f t="shared" si="16"/>
        <v>14386.88</v>
      </c>
      <c r="P7" s="313"/>
      <c r="Q7" s="313" t="s">
        <v>411</v>
      </c>
      <c r="R7" s="313" t="s">
        <v>412</v>
      </c>
      <c r="S7" s="313"/>
      <c r="T7" s="313"/>
      <c r="U7" s="313"/>
      <c r="V7" s="313" t="s">
        <v>414</v>
      </c>
      <c r="W7" s="440"/>
      <c r="X7" s="440"/>
      <c r="Y7" s="274"/>
      <c r="Z7" s="274"/>
    </row>
    <row r="8" spans="1:26" s="5" customFormat="1">
      <c r="A8" s="385">
        <f>'1-συμβολαια'!A8</f>
        <v>0</v>
      </c>
      <c r="B8" s="299" t="str">
        <f>'1-συμβολαια'!C8</f>
        <v>χρησικτησία αγροτεμαχίου = 1984 ΑΝΑΔΑΣΜΟΣ</v>
      </c>
      <c r="C8" s="300">
        <f>'1-συμβολαια'!D8</f>
        <v>1111111</v>
      </c>
      <c r="D8" s="296"/>
      <c r="E8" s="296">
        <v>1000</v>
      </c>
      <c r="F8" s="296">
        <v>3600</v>
      </c>
      <c r="G8" s="296">
        <f t="shared" ref="G8" si="17">(C8-120000)*1.2%</f>
        <v>11893.332</v>
      </c>
      <c r="H8" s="296">
        <f t="shared" si="0"/>
        <v>16493.332000000002</v>
      </c>
      <c r="I8" s="271">
        <f t="shared" si="1"/>
        <v>1394.3998799999999</v>
      </c>
      <c r="J8" s="271">
        <f t="shared" si="2"/>
        <v>50</v>
      </c>
      <c r="K8" s="271">
        <f t="shared" si="3"/>
        <v>824.66660000000013</v>
      </c>
      <c r="L8" s="300">
        <f t="shared" si="4"/>
        <v>164.93332000000004</v>
      </c>
      <c r="M8" s="300">
        <f t="shared" si="5"/>
        <v>14059.332200000003</v>
      </c>
      <c r="N8" s="300">
        <f t="shared" si="6"/>
        <v>1000</v>
      </c>
      <c r="O8" s="300">
        <f t="shared" si="7"/>
        <v>2433.9998000000001</v>
      </c>
      <c r="P8" s="301"/>
      <c r="Q8" s="301" t="s">
        <v>411</v>
      </c>
      <c r="R8" s="301" t="s">
        <v>412</v>
      </c>
      <c r="S8" s="301" t="s">
        <v>413</v>
      </c>
      <c r="T8" s="301"/>
      <c r="U8" s="301"/>
      <c r="V8" s="301" t="s">
        <v>535</v>
      </c>
      <c r="W8" s="274"/>
      <c r="X8" s="274"/>
      <c r="Y8" s="274"/>
      <c r="Z8" s="274"/>
    </row>
    <row r="9" spans="1:26">
      <c r="A9" s="529" t="s">
        <v>56</v>
      </c>
      <c r="B9" s="530"/>
      <c r="C9" s="530"/>
      <c r="D9" s="155">
        <f t="shared" ref="D9:O9" si="18">SUM(D3:D8)</f>
        <v>30000</v>
      </c>
      <c r="E9" s="155">
        <f t="shared" si="18"/>
        <v>4000</v>
      </c>
      <c r="F9" s="155">
        <f t="shared" si="18"/>
        <v>14400</v>
      </c>
      <c r="G9" s="155">
        <f t="shared" si="18"/>
        <v>133881.01199999999</v>
      </c>
      <c r="H9" s="155">
        <f t="shared" si="18"/>
        <v>182281.01199999999</v>
      </c>
      <c r="I9" s="155">
        <f t="shared" si="18"/>
        <v>13345.291079999999</v>
      </c>
      <c r="J9" s="155">
        <f t="shared" si="18"/>
        <v>1700</v>
      </c>
      <c r="K9" s="155">
        <f t="shared" si="18"/>
        <v>9114.0506000000005</v>
      </c>
      <c r="L9" s="155">
        <f t="shared" si="18"/>
        <v>1822.8101200000001</v>
      </c>
      <c r="M9" s="155">
        <f t="shared" si="18"/>
        <v>156298.8602</v>
      </c>
      <c r="N9" s="155">
        <f t="shared" si="18"/>
        <v>34000</v>
      </c>
      <c r="O9" s="155">
        <f t="shared" si="18"/>
        <v>25982.151800000003</v>
      </c>
    </row>
    <row r="10" spans="1:26">
      <c r="J10" s="223"/>
      <c r="K10" s="223"/>
      <c r="L10" s="8"/>
      <c r="P10" s="160" t="s">
        <v>389</v>
      </c>
      <c r="Q10" s="128"/>
      <c r="R10" s="128"/>
      <c r="S10" s="128"/>
      <c r="T10" s="128"/>
      <c r="U10" s="128"/>
      <c r="V10" s="128"/>
      <c r="W10" s="128"/>
      <c r="X10" s="128"/>
      <c r="Y10" s="128"/>
    </row>
    <row r="11" spans="1:26">
      <c r="K11" s="223"/>
      <c r="L11" s="8"/>
      <c r="P11" s="138"/>
      <c r="Q11" s="160" t="s">
        <v>390</v>
      </c>
      <c r="R11" s="128"/>
      <c r="S11" s="128"/>
      <c r="T11" s="128"/>
      <c r="U11" s="128"/>
      <c r="V11" s="128"/>
      <c r="W11" s="128"/>
      <c r="X11" s="128"/>
      <c r="Y11" s="138"/>
    </row>
    <row r="12" spans="1:26">
      <c r="P12" s="138"/>
      <c r="Q12" s="138"/>
      <c r="R12" s="128" t="s">
        <v>391</v>
      </c>
      <c r="S12" s="138"/>
      <c r="T12" s="138"/>
      <c r="U12" s="138"/>
      <c r="V12" s="138"/>
      <c r="W12" s="138"/>
      <c r="X12" s="138"/>
      <c r="Y12" s="138"/>
    </row>
    <row r="13" spans="1:26">
      <c r="P13" s="138"/>
      <c r="Q13" s="138"/>
      <c r="R13" s="138"/>
      <c r="S13" s="160" t="s">
        <v>392</v>
      </c>
      <c r="T13" s="138"/>
      <c r="U13" s="138"/>
      <c r="V13" s="138"/>
      <c r="W13" s="138"/>
      <c r="X13" s="138"/>
      <c r="Y13" s="138"/>
    </row>
    <row r="14" spans="1:26">
      <c r="P14" s="138"/>
      <c r="Q14" s="138"/>
      <c r="R14" s="138"/>
      <c r="S14" s="138"/>
      <c r="T14" s="128" t="s">
        <v>393</v>
      </c>
      <c r="U14" s="138"/>
      <c r="V14" s="138"/>
      <c r="W14" s="138"/>
      <c r="X14" s="138"/>
      <c r="Y14" s="138"/>
    </row>
    <row r="15" spans="1:26">
      <c r="P15" s="138"/>
      <c r="Q15" s="138"/>
      <c r="R15" s="128"/>
      <c r="S15" s="128"/>
      <c r="T15" s="138"/>
      <c r="U15" s="160" t="s">
        <v>394</v>
      </c>
      <c r="V15" s="138"/>
      <c r="W15" s="128"/>
      <c r="X15" s="128"/>
      <c r="Y15" s="128"/>
      <c r="Z15" s="128"/>
    </row>
    <row r="16" spans="1:26">
      <c r="P16" s="138"/>
      <c r="Q16" s="138"/>
      <c r="R16" s="128"/>
      <c r="S16" s="128"/>
      <c r="T16" s="138"/>
      <c r="U16" s="138"/>
      <c r="V16" s="128" t="s">
        <v>395</v>
      </c>
      <c r="W16" s="128"/>
      <c r="X16" s="128"/>
      <c r="Y16" s="128"/>
      <c r="Z16" s="138"/>
    </row>
    <row r="17" spans="2:26">
      <c r="P17" s="138"/>
      <c r="Q17" s="138"/>
      <c r="R17" s="138"/>
      <c r="S17" s="128"/>
      <c r="T17" s="138"/>
      <c r="U17" s="138"/>
      <c r="V17" s="138"/>
      <c r="W17" s="138"/>
      <c r="X17" s="138"/>
      <c r="Y17" s="138"/>
      <c r="Z17" s="138"/>
    </row>
    <row r="18" spans="2:26" ht="15.75">
      <c r="B18" s="564" t="s">
        <v>396</v>
      </c>
      <c r="C18" s="564"/>
      <c r="D18" s="564"/>
      <c r="E18" s="564"/>
      <c r="F18" s="564"/>
      <c r="G18" s="564"/>
      <c r="H18" s="564"/>
      <c r="I18" s="564"/>
      <c r="J18" s="564"/>
      <c r="K18" s="564"/>
      <c r="L18" s="564"/>
      <c r="M18" s="564"/>
      <c r="N18" s="564"/>
      <c r="O18" s="564"/>
      <c r="P18" s="564"/>
    </row>
    <row r="19" spans="2:26" ht="15.75">
      <c r="C19" s="579" t="s">
        <v>397</v>
      </c>
      <c r="D19" s="579"/>
      <c r="E19" s="579"/>
      <c r="F19" s="579"/>
      <c r="G19" s="579"/>
      <c r="H19" s="579"/>
      <c r="I19" s="579"/>
      <c r="J19" s="579"/>
      <c r="K19" s="579"/>
      <c r="L19" s="579"/>
      <c r="M19" s="579"/>
      <c r="N19" s="61"/>
      <c r="O19" s="224">
        <v>50</v>
      </c>
      <c r="P19" s="225"/>
      <c r="Q19" s="5" t="s">
        <v>402</v>
      </c>
      <c r="R19" s="3"/>
      <c r="S19" s="224"/>
    </row>
    <row r="20" spans="2:26" ht="15.75">
      <c r="C20" s="219"/>
      <c r="D20" s="578" t="s">
        <v>398</v>
      </c>
      <c r="E20" s="578"/>
      <c r="F20" s="578"/>
      <c r="G20" s="578"/>
      <c r="H20" s="578"/>
      <c r="I20" s="578"/>
      <c r="J20" s="578"/>
      <c r="K20" s="578"/>
      <c r="L20" s="578"/>
      <c r="M20" s="61"/>
      <c r="N20" s="61"/>
      <c r="O20" s="163">
        <v>150</v>
      </c>
      <c r="P20" s="226">
        <v>191</v>
      </c>
      <c r="Q20" s="226" t="s">
        <v>403</v>
      </c>
      <c r="R20" s="3"/>
      <c r="S20" s="163"/>
    </row>
    <row r="21" spans="2:26" ht="15">
      <c r="L21" s="215"/>
      <c r="M21" s="215"/>
      <c r="N21" s="215"/>
      <c r="O21" s="8"/>
      <c r="P21" s="225">
        <v>250</v>
      </c>
      <c r="Q21" s="225" t="s">
        <v>133</v>
      </c>
      <c r="R21" s="3"/>
      <c r="S21" s="5"/>
    </row>
    <row r="22" spans="2:26" ht="15">
      <c r="C22" s="565" t="s">
        <v>61</v>
      </c>
      <c r="D22" s="565"/>
      <c r="E22" s="565"/>
      <c r="F22" s="565"/>
      <c r="G22" s="565"/>
      <c r="H22" s="565"/>
      <c r="L22" s="8"/>
      <c r="M22" s="216"/>
      <c r="N22" s="216"/>
      <c r="O22" s="8"/>
      <c r="P22" s="225">
        <v>500</v>
      </c>
      <c r="Q22" s="226" t="s">
        <v>404</v>
      </c>
      <c r="R22" s="3"/>
      <c r="S22" s="3"/>
    </row>
    <row r="23" spans="2:26" ht="15">
      <c r="H23" s="3"/>
      <c r="J23" s="3"/>
      <c r="K23" s="3"/>
      <c r="L23" s="215"/>
      <c r="M23" s="215"/>
      <c r="N23" s="215"/>
      <c r="O23" s="8"/>
      <c r="P23" s="227">
        <v>1260</v>
      </c>
      <c r="Q23" s="225" t="s">
        <v>405</v>
      </c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16"/>
      <c r="M24" s="216"/>
      <c r="N24" s="216"/>
      <c r="O24" s="8"/>
      <c r="P24" s="5"/>
      <c r="Q24" s="5"/>
      <c r="R24" s="5"/>
      <c r="S24" s="5"/>
      <c r="U24" s="3"/>
      <c r="V24" s="3"/>
      <c r="W24" s="3"/>
      <c r="X24" s="3"/>
    </row>
    <row r="25" spans="2:26" ht="12.75">
      <c r="B25" s="220" t="s">
        <v>399</v>
      </c>
      <c r="H25" s="3"/>
      <c r="J25" s="3"/>
      <c r="K25" s="3"/>
      <c r="O25" s="8"/>
      <c r="P25" s="5" t="s">
        <v>406</v>
      </c>
      <c r="Q25" s="5"/>
      <c r="R25" s="5" t="s">
        <v>133</v>
      </c>
      <c r="S25" s="5"/>
      <c r="U25" s="3"/>
      <c r="V25" s="3"/>
      <c r="W25" s="3"/>
      <c r="X25" s="3"/>
    </row>
    <row r="26" spans="2:26" ht="12.75">
      <c r="B26" s="221" t="s">
        <v>400</v>
      </c>
      <c r="H26" s="58"/>
      <c r="J26" s="58"/>
      <c r="K26" s="58"/>
      <c r="O26" s="8"/>
      <c r="P26" s="5" t="s">
        <v>407</v>
      </c>
      <c r="Q26" s="5"/>
      <c r="R26" s="5" t="s">
        <v>134</v>
      </c>
      <c r="S26" s="5"/>
    </row>
    <row r="27" spans="2:26" ht="15.75">
      <c r="B27" s="222" t="s">
        <v>401</v>
      </c>
      <c r="H27" s="58"/>
      <c r="I27" s="58"/>
      <c r="J27" s="58"/>
      <c r="K27" s="58"/>
      <c r="O27" s="8"/>
      <c r="P27" s="5" t="s">
        <v>408</v>
      </c>
      <c r="Q27" s="5"/>
      <c r="R27" s="5" t="s">
        <v>135</v>
      </c>
      <c r="S27" s="5"/>
    </row>
    <row r="28" spans="2:26" ht="15">
      <c r="B28" s="93"/>
      <c r="C28" s="4"/>
      <c r="D28" s="58"/>
      <c r="E28" s="4"/>
      <c r="F28" s="4"/>
      <c r="G28" s="4"/>
      <c r="H28" s="58"/>
      <c r="I28" s="58"/>
      <c r="J28" s="58"/>
      <c r="K28" s="58"/>
      <c r="O28" s="8"/>
      <c r="P28" s="228">
        <v>750</v>
      </c>
      <c r="Q28" s="225"/>
      <c r="R28" s="5" t="s">
        <v>409</v>
      </c>
      <c r="S28" s="5"/>
    </row>
    <row r="29" spans="2:26" ht="15">
      <c r="B29" s="93"/>
      <c r="C29" s="4"/>
      <c r="D29" s="58"/>
      <c r="E29" s="4"/>
      <c r="F29" s="4"/>
      <c r="G29" s="4"/>
      <c r="H29" s="58"/>
      <c r="I29" s="58"/>
      <c r="J29" s="58"/>
      <c r="K29" s="58"/>
      <c r="O29" s="8"/>
      <c r="P29" s="229">
        <v>1000</v>
      </c>
      <c r="Q29" s="226"/>
      <c r="R29" s="3" t="s">
        <v>410</v>
      </c>
      <c r="S29" s="3"/>
    </row>
    <row r="30" spans="2:26" ht="15">
      <c r="B30" s="93"/>
      <c r="C30" s="4"/>
      <c r="D30" s="58"/>
      <c r="E30" s="4"/>
      <c r="F30" s="4"/>
      <c r="G30" s="4"/>
      <c r="H30" s="58"/>
      <c r="I30" s="58"/>
      <c r="J30" s="58"/>
      <c r="K30" s="58"/>
      <c r="O30" s="163"/>
      <c r="P30" s="226"/>
      <c r="Q30" s="226"/>
      <c r="R30" s="3"/>
      <c r="S30" s="163"/>
    </row>
    <row r="31" spans="2:26" ht="15">
      <c r="B31" s="93"/>
      <c r="C31" s="4"/>
      <c r="D31" s="58"/>
      <c r="E31" s="4"/>
      <c r="F31" s="4"/>
      <c r="G31" s="4"/>
      <c r="H31" s="58"/>
      <c r="I31" s="58"/>
      <c r="J31" s="58"/>
      <c r="K31" s="58"/>
      <c r="O31" s="8"/>
      <c r="P31" s="225"/>
      <c r="Q31" s="225"/>
      <c r="R31" s="3"/>
      <c r="S31" s="5"/>
    </row>
    <row r="32" spans="2:26" ht="15">
      <c r="B32" s="93"/>
      <c r="C32" s="4"/>
      <c r="D32" s="58"/>
      <c r="E32" s="4"/>
      <c r="F32" s="4"/>
      <c r="G32" s="4"/>
      <c r="H32" s="58"/>
      <c r="I32" s="58"/>
      <c r="J32" s="58"/>
      <c r="K32" s="58"/>
      <c r="O32" s="8"/>
      <c r="P32" s="225"/>
      <c r="Q32" s="226"/>
      <c r="R32" s="3"/>
      <c r="S32" s="3"/>
    </row>
    <row r="33" spans="2:19" ht="15">
      <c r="B33" s="131"/>
      <c r="C33" s="4"/>
      <c r="D33" s="58"/>
      <c r="E33" s="4"/>
      <c r="F33" s="4"/>
      <c r="G33" s="4"/>
      <c r="H33" s="58"/>
      <c r="I33" s="58"/>
      <c r="J33" s="58"/>
      <c r="K33" s="58"/>
      <c r="O33" s="8"/>
      <c r="P33" s="227"/>
      <c r="Q33" s="225"/>
      <c r="R33" s="5"/>
      <c r="S33" s="5"/>
    </row>
    <row r="34" spans="2:19">
      <c r="B34" s="132"/>
      <c r="C34" s="4"/>
      <c r="D34" s="58"/>
      <c r="E34" s="4"/>
      <c r="F34" s="4"/>
      <c r="G34" s="4"/>
      <c r="H34" s="58"/>
      <c r="I34" s="58"/>
      <c r="J34" s="58"/>
      <c r="K34" s="58"/>
      <c r="O34" s="8"/>
      <c r="P34" s="5"/>
      <c r="Q34" s="5"/>
      <c r="R34" s="5"/>
      <c r="S34" s="5"/>
    </row>
    <row r="35" spans="2:19">
      <c r="B35" s="93"/>
      <c r="C35" s="4"/>
      <c r="D35" s="58"/>
      <c r="E35" s="4"/>
      <c r="F35" s="4"/>
      <c r="G35" s="4"/>
      <c r="H35" s="58"/>
      <c r="I35" s="58"/>
      <c r="J35" s="58"/>
      <c r="K35" s="58"/>
      <c r="O35" s="8"/>
      <c r="P35" s="5"/>
      <c r="Q35" s="5"/>
      <c r="R35" s="5"/>
      <c r="S35" s="5"/>
    </row>
    <row r="36" spans="2:19">
      <c r="O36" s="8"/>
      <c r="P36" s="5"/>
      <c r="Q36" s="5"/>
      <c r="R36" s="5"/>
      <c r="S36" s="5"/>
    </row>
    <row r="37" spans="2:19">
      <c r="O37" s="8"/>
      <c r="P37" s="5"/>
      <c r="Q37" s="5"/>
      <c r="R37" s="5"/>
      <c r="S37" s="5"/>
    </row>
    <row r="38" spans="2:19">
      <c r="B38" s="298"/>
      <c r="E38" s="8"/>
      <c r="F38" s="8"/>
      <c r="G38" s="8"/>
    </row>
    <row r="39" spans="2:19">
      <c r="B39" s="3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3"/>
      <c r="E41" s="8"/>
      <c r="F41" s="8"/>
      <c r="G41" s="8"/>
    </row>
    <row r="42" spans="2:19">
      <c r="B42" s="3"/>
      <c r="E42" s="8"/>
      <c r="F42" s="8"/>
      <c r="G42" s="8"/>
    </row>
    <row r="43" spans="2:19">
      <c r="B43" s="3"/>
      <c r="E43" s="8"/>
      <c r="F43" s="8"/>
      <c r="G43" s="8"/>
    </row>
    <row r="44" spans="2:19">
      <c r="B44" s="298"/>
      <c r="D44" s="58"/>
      <c r="E44" s="58"/>
      <c r="F44" s="58"/>
      <c r="G44" s="58"/>
      <c r="H44" s="58"/>
    </row>
    <row r="45" spans="2:19">
      <c r="B45" s="3"/>
      <c r="D45" s="58"/>
      <c r="E45" s="58"/>
      <c r="F45" s="58"/>
      <c r="G45" s="58"/>
      <c r="H45" s="58"/>
    </row>
    <row r="46" spans="2:19">
      <c r="B46" s="3"/>
      <c r="C46" s="58"/>
      <c r="D46" s="58"/>
      <c r="E46" s="58"/>
      <c r="F46" s="58"/>
      <c r="G46" s="58"/>
      <c r="H46" s="58"/>
    </row>
    <row r="47" spans="2:19">
      <c r="B47" s="3"/>
      <c r="C47" s="58"/>
      <c r="D47" s="58"/>
      <c r="E47" s="58"/>
      <c r="F47" s="58"/>
      <c r="G47" s="58"/>
      <c r="I47" s="2"/>
    </row>
    <row r="48" spans="2:19">
      <c r="B48" s="3"/>
      <c r="C48" s="8"/>
      <c r="E48" s="8"/>
      <c r="F48" s="8"/>
      <c r="G48" s="8"/>
      <c r="I48" s="2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0"/>
  <sheetViews>
    <sheetView workbookViewId="0">
      <pane ySplit="2" topLeftCell="A3" activePane="bottomLeft" state="frozen"/>
      <selection pane="bottomLeft" activeCell="B36" sqref="B36"/>
    </sheetView>
  </sheetViews>
  <sheetFormatPr defaultRowHeight="11.25"/>
  <cols>
    <col min="1" max="1" width="11.5703125" style="3" bestFit="1" customWidth="1"/>
    <col min="2" max="2" width="68.85546875" style="90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82" bestFit="1" customWidth="1"/>
    <col min="9" max="10" width="5.5703125" style="82" customWidth="1"/>
    <col min="11" max="11" width="8.42578125" style="82" bestFit="1" customWidth="1"/>
    <col min="12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89" t="s">
        <v>1</v>
      </c>
      <c r="B1" s="595" t="s">
        <v>0</v>
      </c>
      <c r="C1" s="597" t="s">
        <v>86</v>
      </c>
      <c r="D1" s="591" t="s">
        <v>3</v>
      </c>
      <c r="E1" s="592"/>
      <c r="F1" s="593" t="s">
        <v>524</v>
      </c>
      <c r="G1" s="594"/>
      <c r="H1" s="580" t="s">
        <v>29</v>
      </c>
      <c r="I1" s="581"/>
      <c r="J1" s="581"/>
      <c r="K1" s="581"/>
      <c r="L1" s="581"/>
      <c r="M1" s="581"/>
      <c r="N1" s="582"/>
    </row>
    <row r="2" spans="1:14" s="9" customFormat="1" ht="23.25" customHeight="1" thickBot="1">
      <c r="A2" s="590"/>
      <c r="B2" s="596"/>
      <c r="C2" s="598"/>
      <c r="D2" s="48"/>
      <c r="E2" s="59" t="s">
        <v>9</v>
      </c>
      <c r="F2" s="100" t="s">
        <v>418</v>
      </c>
      <c r="G2" s="306" t="s">
        <v>9</v>
      </c>
      <c r="H2" s="583"/>
      <c r="I2" s="584"/>
      <c r="J2" s="584"/>
      <c r="K2" s="584"/>
      <c r="L2" s="584"/>
      <c r="M2" s="584"/>
      <c r="N2" s="585"/>
    </row>
    <row r="3" spans="1:14" s="137" customFormat="1" ht="15">
      <c r="A3" s="444" t="str">
        <f>'1-συμβολαια'!A3</f>
        <v>1ο</v>
      </c>
      <c r="B3" s="302" t="str">
        <f>'1-συμβολαια'!C3</f>
        <v>κληρονομιάς ΑΠΟΔΟΧΗ</v>
      </c>
      <c r="C3" s="305">
        <f>'1-συμβολαια'!D3</f>
        <v>0</v>
      </c>
      <c r="D3" s="383">
        <v>2</v>
      </c>
      <c r="E3" s="383">
        <v>2</v>
      </c>
      <c r="F3" s="303">
        <f>(D3-1)*800</f>
        <v>800</v>
      </c>
      <c r="G3" s="303">
        <f>(E3-1)*800</f>
        <v>800</v>
      </c>
      <c r="H3" s="301"/>
      <c r="I3" s="301" t="s">
        <v>136</v>
      </c>
      <c r="J3" s="301"/>
      <c r="K3" s="274"/>
      <c r="L3" s="274"/>
      <c r="M3" s="274"/>
      <c r="N3" s="274"/>
    </row>
    <row r="4" spans="1:14" s="137" customFormat="1" ht="15">
      <c r="A4" s="444">
        <f>'1-συμβολαια'!A4</f>
        <v>0</v>
      </c>
      <c r="B4" s="302" t="str">
        <f>'1-συμβολαια'!C4</f>
        <v>χρησικτησία αγροτεμαχίου ;;;??? = 1984 ΑΝΑΔΑΣΜΟΣεκούσιος</v>
      </c>
      <c r="C4" s="305">
        <f>'1-συμβολαια'!D4</f>
        <v>1696740</v>
      </c>
      <c r="D4" s="383">
        <v>2</v>
      </c>
      <c r="E4" s="383"/>
      <c r="F4" s="303">
        <f t="shared" ref="F4:F7" si="0">(D4-1)*1000</f>
        <v>1000</v>
      </c>
      <c r="G4" s="303"/>
      <c r="H4" s="301"/>
      <c r="I4" s="301" t="s">
        <v>136</v>
      </c>
      <c r="J4" s="301"/>
      <c r="K4" s="274"/>
      <c r="L4" s="274"/>
      <c r="M4" s="274"/>
      <c r="N4" s="274"/>
    </row>
    <row r="5" spans="1:14" s="137" customFormat="1" ht="15">
      <c r="A5" s="444">
        <f>'1-συμβολαια'!A5</f>
        <v>0</v>
      </c>
      <c r="B5" s="302" t="str">
        <f>'1-συμβολαια'!C5</f>
        <v>χρησικτησία οικίας = 1939 ΚΛΗΡΟΝΟΜΙΑ άτυπη</v>
      </c>
      <c r="C5" s="305">
        <f>'1-συμβολαια'!D5</f>
        <v>1077300</v>
      </c>
      <c r="D5" s="383">
        <v>2</v>
      </c>
      <c r="E5" s="383"/>
      <c r="F5" s="303">
        <f t="shared" si="0"/>
        <v>1000</v>
      </c>
      <c r="G5" s="303"/>
      <c r="H5" s="301"/>
      <c r="I5" s="301" t="s">
        <v>136</v>
      </c>
      <c r="J5" s="301"/>
      <c r="K5" s="274"/>
      <c r="L5" s="274"/>
      <c r="M5" s="274"/>
      <c r="N5" s="274"/>
    </row>
    <row r="6" spans="1:14" s="137" customFormat="1" ht="15.75" thickBot="1">
      <c r="A6" s="451">
        <f>'1-συμβολαια'!A6</f>
        <v>0</v>
      </c>
      <c r="B6" s="452" t="str">
        <f>'1-συμβολαια'!C6</f>
        <v>χρησικτησία οικίας = 1940 ΔΙΑΝΟΜΗ άτυπη</v>
      </c>
      <c r="C6" s="453">
        <f>'1-συμβολαια'!D6</f>
        <v>0</v>
      </c>
      <c r="D6" s="454">
        <v>2</v>
      </c>
      <c r="E6" s="454"/>
      <c r="F6" s="455">
        <f t="shared" si="0"/>
        <v>1000</v>
      </c>
      <c r="G6" s="455"/>
      <c r="H6" s="442"/>
      <c r="I6" s="442" t="s">
        <v>136</v>
      </c>
      <c r="J6" s="442"/>
      <c r="K6" s="443"/>
      <c r="L6" s="443"/>
      <c r="M6" s="443"/>
      <c r="N6" s="443"/>
    </row>
    <row r="7" spans="1:14" s="137" customFormat="1" ht="15">
      <c r="A7" s="445" t="str">
        <f>'1-συμβολαια'!A7</f>
        <v>2ο</v>
      </c>
      <c r="B7" s="446" t="str">
        <f>'1-συμβολαια'!C7</f>
        <v>διανομή αγροτεμαχίου 17,98στρ [2 ίσα μερίδια</v>
      </c>
      <c r="C7" s="447">
        <f>'1-συμβολαια'!D7</f>
        <v>7751600</v>
      </c>
      <c r="D7" s="448">
        <v>5</v>
      </c>
      <c r="E7" s="449">
        <v>6</v>
      </c>
      <c r="F7" s="327">
        <f t="shared" si="0"/>
        <v>4000</v>
      </c>
      <c r="G7" s="450">
        <f t="shared" ref="G7" si="1">(E7-1)*1000</f>
        <v>5000</v>
      </c>
      <c r="H7" s="313"/>
      <c r="I7" s="313" t="s">
        <v>136</v>
      </c>
      <c r="J7" s="313"/>
      <c r="K7" s="440"/>
      <c r="L7" s="440"/>
      <c r="M7" s="440"/>
      <c r="N7" s="440"/>
    </row>
    <row r="8" spans="1:14" s="137" customFormat="1" ht="15">
      <c r="A8" s="390">
        <f>'1-συμβολαια'!A8</f>
        <v>0</v>
      </c>
      <c r="B8" s="302" t="str">
        <f>'1-συμβολαια'!C8</f>
        <v>χρησικτησία αγροτεμαχίου = 1984 ΑΝΑΔΑΣΜΟΣ</v>
      </c>
      <c r="C8" s="305">
        <f>'1-συμβολαια'!D8</f>
        <v>1111111</v>
      </c>
      <c r="D8" s="383">
        <v>5</v>
      </c>
      <c r="E8" s="383"/>
      <c r="F8" s="303">
        <f t="shared" ref="F8" si="2">(D8-1)*1000</f>
        <v>4000</v>
      </c>
      <c r="G8" s="303"/>
      <c r="H8" s="301"/>
      <c r="I8" s="301" t="s">
        <v>136</v>
      </c>
      <c r="J8" s="301"/>
      <c r="K8" s="274"/>
      <c r="L8" s="274"/>
      <c r="M8" s="274"/>
      <c r="N8" s="274"/>
    </row>
    <row r="9" spans="1:14" ht="15.75">
      <c r="A9" s="586" t="s">
        <v>60</v>
      </c>
      <c r="B9" s="587"/>
      <c r="C9" s="587"/>
      <c r="D9" s="587"/>
      <c r="E9" s="588"/>
      <c r="F9" s="109">
        <f>SUM(F3:F8)</f>
        <v>11800</v>
      </c>
      <c r="G9" s="307">
        <f>SUM(G3:G8)</f>
        <v>5800</v>
      </c>
    </row>
    <row r="10" spans="1:14" ht="15.75">
      <c r="H10" s="139" t="s">
        <v>145</v>
      </c>
      <c r="I10" s="140"/>
      <c r="J10" s="140"/>
      <c r="K10" s="140"/>
      <c r="L10" s="140"/>
      <c r="M10" s="140"/>
    </row>
    <row r="11" spans="1:14" ht="15.75">
      <c r="I11" s="140" t="s">
        <v>146</v>
      </c>
      <c r="J11" s="140"/>
      <c r="K11" s="140"/>
      <c r="L11" s="140"/>
      <c r="M11" s="87"/>
    </row>
    <row r="12" spans="1:14" ht="15.75">
      <c r="J12" s="139" t="s">
        <v>147</v>
      </c>
    </row>
    <row r="15" spans="1:14" ht="15.75">
      <c r="B15" s="359" t="s">
        <v>525</v>
      </c>
      <c r="C15" s="82"/>
      <c r="D15" s="82"/>
      <c r="E15" s="82"/>
      <c r="F15" s="82"/>
      <c r="G15" s="82"/>
    </row>
    <row r="16" spans="1:14" ht="15.75">
      <c r="B16" s="359" t="s">
        <v>526</v>
      </c>
      <c r="C16" s="82"/>
      <c r="D16" s="82"/>
      <c r="E16" s="82"/>
      <c r="F16" s="82"/>
      <c r="G16" s="82"/>
    </row>
    <row r="17" spans="2:10" ht="15.75">
      <c r="B17" s="3"/>
      <c r="C17" s="230" t="s">
        <v>61</v>
      </c>
      <c r="D17" s="3"/>
      <c r="H17" s="2"/>
      <c r="I17" s="2"/>
      <c r="J17" s="2"/>
    </row>
    <row r="19" spans="2:10">
      <c r="B19" s="3"/>
      <c r="D19" s="58"/>
      <c r="E19" s="58"/>
      <c r="F19" s="58"/>
      <c r="G19" s="58"/>
      <c r="H19" s="8"/>
      <c r="I19" s="2"/>
    </row>
    <row r="20" spans="2:10">
      <c r="B20" s="3"/>
      <c r="F20" s="8"/>
      <c r="H20" s="8"/>
      <c r="I20" s="2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D6" sqref="D6:I6"/>
    </sheetView>
  </sheetViews>
  <sheetFormatPr defaultRowHeight="11.25"/>
  <cols>
    <col min="1" max="1" width="11.5703125" style="8" bestFit="1" customWidth="1"/>
    <col min="2" max="2" width="64.28515625" style="92" bestFit="1" customWidth="1"/>
    <col min="3" max="3" width="7.28515625" style="8" bestFit="1" customWidth="1"/>
    <col min="4" max="4" width="21.5703125" style="8" bestFit="1" customWidth="1"/>
    <col min="5" max="5" width="16.140625" style="8" customWidth="1"/>
    <col min="6" max="7" width="4.140625" style="8" bestFit="1" customWidth="1"/>
    <col min="8" max="8" width="7.28515625" style="8" bestFit="1" customWidth="1"/>
    <col min="9" max="9" width="21.5703125" style="8" bestFit="1" customWidth="1"/>
    <col min="10" max="10" width="18" style="8" bestFit="1" customWidth="1"/>
    <col min="11" max="11" width="9.85546875" style="8" customWidth="1"/>
    <col min="12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68" t="s">
        <v>1</v>
      </c>
      <c r="B1" s="570" t="s">
        <v>0</v>
      </c>
      <c r="C1" s="599" t="s">
        <v>11</v>
      </c>
      <c r="D1" s="599"/>
      <c r="E1" s="599"/>
      <c r="F1" s="599"/>
      <c r="G1" s="599"/>
      <c r="H1" s="600" t="s">
        <v>12</v>
      </c>
      <c r="I1" s="600"/>
      <c r="J1" s="600"/>
      <c r="K1" s="600"/>
      <c r="L1" s="600"/>
      <c r="M1" s="600"/>
      <c r="N1" s="600"/>
      <c r="O1" s="603" t="s">
        <v>87</v>
      </c>
      <c r="P1" s="601" t="s">
        <v>231</v>
      </c>
      <c r="Q1" s="558" t="s">
        <v>29</v>
      </c>
      <c r="R1" s="559"/>
      <c r="S1" s="559"/>
      <c r="T1" s="559"/>
      <c r="U1" s="560"/>
    </row>
    <row r="2" spans="1:25" ht="24" customHeight="1" thickBot="1">
      <c r="A2" s="569"/>
      <c r="B2" s="571"/>
      <c r="C2" s="7" t="s">
        <v>47</v>
      </c>
      <c r="D2" s="7" t="s">
        <v>48</v>
      </c>
      <c r="E2" s="7" t="s">
        <v>49</v>
      </c>
      <c r="F2" s="7" t="s">
        <v>50</v>
      </c>
      <c r="G2" s="39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0" t="s">
        <v>53</v>
      </c>
      <c r="O2" s="604"/>
      <c r="P2" s="602"/>
      <c r="Q2" s="561"/>
      <c r="R2" s="562"/>
      <c r="S2" s="562"/>
      <c r="T2" s="562"/>
      <c r="U2" s="563"/>
    </row>
    <row r="3" spans="1:25" s="275" customFormat="1" ht="15">
      <c r="A3" s="444" t="str">
        <f>'1-συμβολαια'!A3</f>
        <v>1ο</v>
      </c>
      <c r="B3" s="308" t="str">
        <f>'1-συμβολαια'!C3</f>
        <v>κληρονομιάς ΑΠΟΔΟΧΗ</v>
      </c>
      <c r="C3" s="384">
        <v>1</v>
      </c>
      <c r="D3" s="276" t="s">
        <v>565</v>
      </c>
      <c r="E3" s="276"/>
      <c r="F3" s="276"/>
      <c r="G3" s="276"/>
      <c r="H3" s="384">
        <v>1</v>
      </c>
      <c r="I3" s="276" t="s">
        <v>563</v>
      </c>
      <c r="J3" s="276"/>
      <c r="K3" s="276"/>
      <c r="L3" s="276"/>
      <c r="M3" s="276"/>
      <c r="N3" s="276"/>
      <c r="O3" s="309"/>
      <c r="P3" s="303">
        <f>O3*('2-δικαιώμ'!N3+'3-φύλλα2α'!F3)</f>
        <v>0</v>
      </c>
      <c r="Q3" s="310"/>
      <c r="R3" s="310"/>
      <c r="S3" s="310"/>
      <c r="T3" s="310"/>
      <c r="U3" s="311"/>
    </row>
    <row r="4" spans="1:25" s="275" customFormat="1" ht="15">
      <c r="A4" s="444">
        <f>'1-συμβολαια'!A4</f>
        <v>0</v>
      </c>
      <c r="B4" s="308" t="str">
        <f>'1-συμβολαια'!C4</f>
        <v>χρησικτησία αγροτεμαχίου ;;;??? = 1984 ΑΝΑΔΑΣΜΟΣεκούσιος</v>
      </c>
      <c r="C4" s="384">
        <v>1</v>
      </c>
      <c r="D4" s="276"/>
      <c r="E4" s="276"/>
      <c r="F4" s="276"/>
      <c r="G4" s="276"/>
      <c r="H4" s="384">
        <v>1</v>
      </c>
      <c r="I4" s="276" t="s">
        <v>565</v>
      </c>
      <c r="J4" s="276"/>
      <c r="K4" s="276"/>
      <c r="L4" s="276"/>
      <c r="M4" s="276"/>
      <c r="N4" s="276"/>
      <c r="O4" s="309"/>
      <c r="P4" s="303">
        <f>O4*('2-δικαιώμ'!N4+'3-φύλλα2α'!F4)</f>
        <v>0</v>
      </c>
      <c r="Q4" s="310"/>
      <c r="R4" s="310"/>
      <c r="S4" s="310"/>
      <c r="T4" s="310"/>
      <c r="U4" s="311"/>
    </row>
    <row r="5" spans="1:25" s="275" customFormat="1" ht="15">
      <c r="A5" s="444">
        <f>'1-συμβολαια'!A5</f>
        <v>0</v>
      </c>
      <c r="B5" s="308" t="str">
        <f>'1-συμβολαια'!C5</f>
        <v>χρησικτησία οικίας = 1939 ΚΛΗΡΟΝΟΜΙΑ άτυπη</v>
      </c>
      <c r="C5" s="384">
        <v>1</v>
      </c>
      <c r="D5" s="276" t="s">
        <v>566</v>
      </c>
      <c r="E5" s="276"/>
      <c r="F5" s="276"/>
      <c r="G5" s="276"/>
      <c r="H5" s="384">
        <v>1</v>
      </c>
      <c r="I5" s="276" t="s">
        <v>565</v>
      </c>
      <c r="J5" s="276"/>
      <c r="K5" s="276"/>
      <c r="L5" s="276"/>
      <c r="M5" s="276"/>
      <c r="N5" s="276"/>
      <c r="O5" s="309"/>
      <c r="P5" s="303">
        <f>O5*('2-δικαιώμ'!N5+'3-φύλλα2α'!F5)</f>
        <v>0</v>
      </c>
      <c r="Q5" s="310"/>
      <c r="R5" s="310"/>
      <c r="S5" s="310"/>
      <c r="T5" s="310"/>
      <c r="U5" s="311"/>
    </row>
    <row r="6" spans="1:25" s="275" customFormat="1" ht="15.75" thickBot="1">
      <c r="A6" s="451">
        <f>'1-συμβολαια'!A6</f>
        <v>0</v>
      </c>
      <c r="B6" s="461" t="str">
        <f>'1-συμβολαια'!C6</f>
        <v>χρησικτησία οικίας = 1940 ΔΙΑΝΟΜΗ άτυπη</v>
      </c>
      <c r="C6" s="462">
        <v>1</v>
      </c>
      <c r="D6" s="422" t="s">
        <v>465</v>
      </c>
      <c r="E6" s="422"/>
      <c r="F6" s="422"/>
      <c r="G6" s="422"/>
      <c r="H6" s="462">
        <v>1</v>
      </c>
      <c r="I6" s="422" t="s">
        <v>565</v>
      </c>
      <c r="J6" s="422"/>
      <c r="K6" s="422"/>
      <c r="L6" s="422"/>
      <c r="M6" s="422"/>
      <c r="N6" s="422"/>
      <c r="O6" s="463"/>
      <c r="P6" s="455">
        <f>O6*('2-δικαιώμ'!N6+'3-φύλλα2α'!F6)</f>
        <v>0</v>
      </c>
      <c r="Q6" s="464"/>
      <c r="R6" s="464"/>
      <c r="S6" s="464"/>
      <c r="T6" s="464"/>
      <c r="U6" s="465"/>
    </row>
    <row r="7" spans="1:25" s="275" customFormat="1" ht="15">
      <c r="A7" s="445" t="str">
        <f>'1-συμβολαια'!A7</f>
        <v>2ο</v>
      </c>
      <c r="B7" s="456" t="str">
        <f>'1-συμβολαια'!C7</f>
        <v>διανομή αγροτεμαχίου 17,98στρ [2 ίσα μερίδια</v>
      </c>
      <c r="C7" s="457">
        <v>2</v>
      </c>
      <c r="D7" s="272" t="s">
        <v>563</v>
      </c>
      <c r="E7" s="272" t="s">
        <v>564</v>
      </c>
      <c r="F7" s="272"/>
      <c r="G7" s="272"/>
      <c r="H7" s="457"/>
      <c r="I7" s="272"/>
      <c r="J7" s="272"/>
      <c r="K7" s="272"/>
      <c r="L7" s="272"/>
      <c r="M7" s="272"/>
      <c r="N7" s="272"/>
      <c r="O7" s="458"/>
      <c r="P7" s="327">
        <f>O7*('2-δικαιώμ'!N7+'3-φύλλα2α'!F7)</f>
        <v>0</v>
      </c>
      <c r="Q7" s="459"/>
      <c r="R7" s="459"/>
      <c r="S7" s="459"/>
      <c r="T7" s="459"/>
      <c r="U7" s="460"/>
    </row>
    <row r="8" spans="1:25" s="275" customFormat="1" ht="15">
      <c r="A8" s="390">
        <f>'1-συμβολαια'!A8</f>
        <v>0</v>
      </c>
      <c r="B8" s="308" t="str">
        <f>'1-συμβολαια'!C8</f>
        <v>χρησικτησία αγροτεμαχίου = 1984 ΑΝΑΔΑΣΜΟΣ</v>
      </c>
      <c r="C8" s="384"/>
      <c r="D8" s="276"/>
      <c r="E8" s="276"/>
      <c r="F8" s="276"/>
      <c r="G8" s="276"/>
      <c r="H8" s="384">
        <v>2</v>
      </c>
      <c r="I8" s="276" t="s">
        <v>563</v>
      </c>
      <c r="J8" s="276" t="s">
        <v>564</v>
      </c>
      <c r="K8" s="276"/>
      <c r="L8" s="276"/>
      <c r="M8" s="276"/>
      <c r="N8" s="276"/>
      <c r="O8" s="309">
        <v>1</v>
      </c>
      <c r="P8" s="303">
        <f>O8*('2-δικαιώμ'!N8+'3-φύλλα2α'!F8)</f>
        <v>5000</v>
      </c>
      <c r="Q8" s="310"/>
      <c r="R8" s="310"/>
      <c r="S8" s="310"/>
      <c r="T8" s="310"/>
      <c r="U8" s="311"/>
    </row>
    <row r="9" spans="1:25" ht="15.75">
      <c r="A9" s="586" t="s">
        <v>47</v>
      </c>
      <c r="B9" s="587"/>
      <c r="C9" s="587"/>
      <c r="D9" s="587"/>
      <c r="E9" s="587"/>
      <c r="F9" s="587"/>
      <c r="G9" s="587"/>
      <c r="H9" s="587"/>
      <c r="I9" s="587"/>
      <c r="J9" s="587"/>
      <c r="K9" s="587"/>
      <c r="L9" s="587"/>
      <c r="M9" s="587"/>
      <c r="N9" s="587"/>
      <c r="O9" s="587"/>
      <c r="P9" s="108">
        <f>SUM(P3:P8)</f>
        <v>5000</v>
      </c>
    </row>
    <row r="11" spans="1:25" ht="15.75">
      <c r="Q11" s="158" t="s">
        <v>148</v>
      </c>
      <c r="R11" s="125"/>
      <c r="S11" s="125"/>
      <c r="T11" s="125"/>
      <c r="U11" s="125"/>
      <c r="V11" s="125"/>
      <c r="W11" s="125"/>
      <c r="X11" s="125"/>
      <c r="Y11" s="115"/>
    </row>
    <row r="12" spans="1:25" ht="15.75">
      <c r="I12" s="8" t="s">
        <v>536</v>
      </c>
      <c r="R12" s="140" t="s">
        <v>149</v>
      </c>
      <c r="S12" s="140"/>
      <c r="T12" s="140"/>
      <c r="U12" s="140"/>
      <c r="V12" s="140"/>
      <c r="W12" s="140"/>
      <c r="X12" s="140"/>
    </row>
    <row r="13" spans="1:25" ht="15.75">
      <c r="S13" s="158" t="s">
        <v>150</v>
      </c>
    </row>
    <row r="16" spans="1:25">
      <c r="B16" s="131"/>
    </row>
    <row r="17" spans="2:2">
      <c r="B17" s="132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6"/>
  <sheetViews>
    <sheetView workbookViewId="0">
      <pane ySplit="2" topLeftCell="A3" activePane="bottomLeft" state="frozen"/>
      <selection pane="bottomLeft" activeCell="G32" sqref="G32"/>
    </sheetView>
  </sheetViews>
  <sheetFormatPr defaultRowHeight="11.25"/>
  <cols>
    <col min="1" max="1" width="7.28515625" style="8" bestFit="1" customWidth="1"/>
    <col min="2" max="2" width="44.85546875" style="92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6.42578125" style="84" customWidth="1"/>
    <col min="19" max="19" width="7.28515625" style="84" customWidth="1"/>
    <col min="20" max="20" width="8.7109375" style="84" customWidth="1"/>
    <col min="21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7.85546875" style="84" customWidth="1"/>
    <col min="29" max="33" width="6.28515625" style="84" customWidth="1"/>
    <col min="34" max="34" width="7" style="84" customWidth="1"/>
    <col min="35" max="38" width="6.28515625" style="82" customWidth="1"/>
    <col min="39" max="39" width="6.28515625" style="84" customWidth="1"/>
    <col min="40" max="40" width="11.7109375" style="84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31" t="s">
        <v>1</v>
      </c>
      <c r="B1" s="606" t="s">
        <v>0</v>
      </c>
      <c r="C1" s="610" t="s">
        <v>7</v>
      </c>
      <c r="D1" s="608" t="s">
        <v>3</v>
      </c>
      <c r="E1" s="609"/>
      <c r="F1" s="612" t="s">
        <v>419</v>
      </c>
      <c r="G1" s="613"/>
      <c r="H1" s="613"/>
      <c r="I1" s="613"/>
      <c r="J1" s="613"/>
      <c r="K1" s="613"/>
      <c r="L1" s="614"/>
      <c r="M1" s="615" t="s">
        <v>422</v>
      </c>
      <c r="N1" s="616"/>
      <c r="O1" s="617" t="s">
        <v>256</v>
      </c>
      <c r="P1" s="618"/>
      <c r="Q1" s="619" t="s">
        <v>420</v>
      </c>
      <c r="R1" s="605" t="s">
        <v>176</v>
      </c>
      <c r="S1" s="605"/>
      <c r="T1" s="605"/>
      <c r="U1" s="605"/>
      <c r="V1" s="605"/>
      <c r="W1" s="605"/>
      <c r="X1" s="605"/>
      <c r="Y1" s="605"/>
      <c r="Z1" s="605"/>
      <c r="AA1" s="605"/>
      <c r="AB1" s="605"/>
      <c r="AC1" s="605"/>
      <c r="AD1" s="605"/>
      <c r="AE1" s="605"/>
      <c r="AF1" s="605"/>
      <c r="AG1" s="605"/>
      <c r="AH1" s="605"/>
      <c r="AI1" s="605"/>
      <c r="AJ1" s="605"/>
      <c r="AK1" s="605"/>
      <c r="AL1" s="605"/>
      <c r="AM1" s="605"/>
      <c r="AN1" s="605"/>
      <c r="AO1" s="605"/>
    </row>
    <row r="2" spans="1:41" ht="34.5" thickBot="1">
      <c r="A2" s="532"/>
      <c r="B2" s="607"/>
      <c r="C2" s="611"/>
      <c r="D2" s="164" t="s">
        <v>4</v>
      </c>
      <c r="E2" s="148" t="s">
        <v>9</v>
      </c>
      <c r="F2" s="231" t="s">
        <v>4</v>
      </c>
      <c r="G2" s="165" t="s">
        <v>9</v>
      </c>
      <c r="H2" s="314" t="s">
        <v>47</v>
      </c>
      <c r="I2" s="231" t="s">
        <v>9</v>
      </c>
      <c r="J2" s="315" t="s">
        <v>362</v>
      </c>
      <c r="K2" s="315" t="s">
        <v>386</v>
      </c>
      <c r="L2" s="316" t="s">
        <v>364</v>
      </c>
      <c r="M2" s="231" t="s">
        <v>23</v>
      </c>
      <c r="N2" s="317" t="s">
        <v>88</v>
      </c>
      <c r="O2" s="231" t="s">
        <v>23</v>
      </c>
      <c r="P2" s="294" t="s">
        <v>9</v>
      </c>
      <c r="Q2" s="620"/>
      <c r="R2" s="392" t="s">
        <v>129</v>
      </c>
      <c r="S2" s="392" t="s">
        <v>174</v>
      </c>
      <c r="T2" s="392" t="s">
        <v>130</v>
      </c>
      <c r="U2" s="392" t="s">
        <v>258</v>
      </c>
      <c r="V2" s="392" t="s">
        <v>131</v>
      </c>
      <c r="W2" s="392" t="s">
        <v>259</v>
      </c>
      <c r="X2" s="392" t="s">
        <v>151</v>
      </c>
      <c r="Y2" s="392" t="s">
        <v>175</v>
      </c>
      <c r="Z2" s="392" t="s">
        <v>152</v>
      </c>
      <c r="AA2" s="392" t="s">
        <v>260</v>
      </c>
      <c r="AB2" s="392" t="s">
        <v>153</v>
      </c>
      <c r="AC2" s="392" t="s">
        <v>261</v>
      </c>
      <c r="AD2" s="392" t="s">
        <v>154</v>
      </c>
      <c r="AE2" s="392" t="s">
        <v>273</v>
      </c>
      <c r="AF2" s="392" t="s">
        <v>274</v>
      </c>
      <c r="AG2" s="396" t="s">
        <v>275</v>
      </c>
      <c r="AH2" s="392" t="s">
        <v>276</v>
      </c>
      <c r="AI2" s="167" t="s">
        <v>277</v>
      </c>
      <c r="AJ2" s="167" t="s">
        <v>490</v>
      </c>
      <c r="AK2" s="167" t="s">
        <v>491</v>
      </c>
      <c r="AL2" s="167"/>
      <c r="AM2" s="391" t="s">
        <v>59</v>
      </c>
      <c r="AN2" s="351" t="s">
        <v>47</v>
      </c>
      <c r="AO2" s="254" t="s">
        <v>29</v>
      </c>
    </row>
    <row r="3" spans="1:41" s="5" customFormat="1">
      <c r="A3" s="414" t="str">
        <f>'1-συμβολαια'!A3</f>
        <v>1ο</v>
      </c>
      <c r="B3" s="299" t="str">
        <f>'1-συμβολαια'!C3</f>
        <v>κληρονομιάς ΑΠΟΔΟΧΗ</v>
      </c>
      <c r="C3" s="300">
        <f>'1-συμβολαια'!D3</f>
        <v>0</v>
      </c>
      <c r="D3" s="312">
        <f>'3-φύλλα2α'!D3</f>
        <v>2</v>
      </c>
      <c r="E3" s="312">
        <f>'3-φύλλα2α'!E3</f>
        <v>2</v>
      </c>
      <c r="F3" s="276">
        <v>2</v>
      </c>
      <c r="G3" s="276">
        <v>2</v>
      </c>
      <c r="H3" s="296">
        <f t="shared" ref="H3:H8" si="0">F3*D3*1100</f>
        <v>4400</v>
      </c>
      <c r="I3" s="318">
        <f t="shared" ref="I3:I8" si="1">E3*G3*1100</f>
        <v>4400</v>
      </c>
      <c r="J3" s="318">
        <f t="shared" ref="J3:J8" si="2">H3*5%</f>
        <v>220</v>
      </c>
      <c r="K3" s="318">
        <f t="shared" ref="K3:K8" si="3">H3*5%</f>
        <v>220</v>
      </c>
      <c r="L3" s="318">
        <f t="shared" ref="L3:L8" si="4">H3*1%</f>
        <v>44</v>
      </c>
      <c r="M3" s="318">
        <f t="shared" ref="M3:M8" si="5">H3-O3</f>
        <v>3916</v>
      </c>
      <c r="N3" s="318">
        <f t="shared" ref="N3:N8" si="6">I3-P3</f>
        <v>3916</v>
      </c>
      <c r="O3" s="318">
        <f t="shared" ref="O3:O8" si="7">J3+K3+L3</f>
        <v>484</v>
      </c>
      <c r="P3" s="318">
        <f t="shared" ref="P3:P8" si="8">I3*11%</f>
        <v>484</v>
      </c>
      <c r="Q3" s="318">
        <f t="shared" ref="Q3:Q8" si="9">O3-P3</f>
        <v>0</v>
      </c>
      <c r="R3" s="393"/>
      <c r="S3" s="393"/>
      <c r="T3" s="393">
        <v>5500</v>
      </c>
      <c r="U3" s="393">
        <v>800</v>
      </c>
      <c r="V3" s="393"/>
      <c r="W3" s="393"/>
      <c r="X3" s="393"/>
      <c r="Y3" s="393"/>
      <c r="Z3" s="393"/>
      <c r="AA3" s="393"/>
      <c r="AB3" s="393"/>
      <c r="AC3" s="393"/>
      <c r="AD3" s="393"/>
      <c r="AE3" s="393"/>
      <c r="AF3" s="319"/>
      <c r="AG3" s="319"/>
      <c r="AH3" s="319">
        <v>2200</v>
      </c>
      <c r="AI3" s="313">
        <v>486</v>
      </c>
      <c r="AJ3" s="313"/>
      <c r="AK3" s="313"/>
      <c r="AL3" s="313"/>
      <c r="AM3" s="319">
        <f t="shared" ref="AM3:AM8" si="10">U3+Y3+AA3+AI3+AK3</f>
        <v>1286</v>
      </c>
      <c r="AN3" s="319">
        <f t="shared" ref="AN3:AN8" si="11">R3+T3+V3+W3+X3+Z3+AB3+AC3+AD3+AE3+AF3+AH3+AJ3</f>
        <v>7700</v>
      </c>
      <c r="AO3" s="274"/>
    </row>
    <row r="4" spans="1:41" s="5" customFormat="1">
      <c r="A4" s="414">
        <f>'1-συμβολαια'!A4</f>
        <v>0</v>
      </c>
      <c r="B4" s="299" t="str">
        <f>'1-συμβολαια'!C4</f>
        <v>χρησικτησία αγροτεμαχίου ;;;??? = 1984 ΑΝΑΔΑΣΜΟΣεκούσιος</v>
      </c>
      <c r="C4" s="300">
        <f>'1-συμβολαια'!D4</f>
        <v>1696740</v>
      </c>
      <c r="D4" s="312">
        <f>'3-φύλλα2α'!D4</f>
        <v>2</v>
      </c>
      <c r="E4" s="312">
        <f>'3-φύλλα2α'!E4</f>
        <v>0</v>
      </c>
      <c r="F4" s="276"/>
      <c r="G4" s="276"/>
      <c r="H4" s="296">
        <f t="shared" ref="H4:H7" si="12">F4*D4*1100</f>
        <v>0</v>
      </c>
      <c r="I4" s="318">
        <f t="shared" ref="I4:I7" si="13">E4*G4*1100</f>
        <v>0</v>
      </c>
      <c r="J4" s="318">
        <f t="shared" ref="J4:J7" si="14">H4*5%</f>
        <v>0</v>
      </c>
      <c r="K4" s="318">
        <f t="shared" ref="K4:K7" si="15">H4*5%</f>
        <v>0</v>
      </c>
      <c r="L4" s="318">
        <f t="shared" ref="L4:L7" si="16">H4*1%</f>
        <v>0</v>
      </c>
      <c r="M4" s="318">
        <f t="shared" ref="M4:M7" si="17">H4-O4</f>
        <v>0</v>
      </c>
      <c r="N4" s="318">
        <f t="shared" ref="N4:N7" si="18">I4-P4</f>
        <v>0</v>
      </c>
      <c r="O4" s="318">
        <f t="shared" ref="O4:O7" si="19">J4+K4+L4</f>
        <v>0</v>
      </c>
      <c r="P4" s="318">
        <f t="shared" ref="P4:P7" si="20">I4*11%</f>
        <v>0</v>
      </c>
      <c r="Q4" s="318">
        <f t="shared" ref="Q4:Q7" si="21">O4-P4</f>
        <v>0</v>
      </c>
      <c r="R4" s="393"/>
      <c r="S4" s="393"/>
      <c r="T4" s="393"/>
      <c r="U4" s="393"/>
      <c r="V4" s="393"/>
      <c r="W4" s="393"/>
      <c r="X4" s="393"/>
      <c r="Y4" s="393"/>
      <c r="Z4" s="393"/>
      <c r="AA4" s="393"/>
      <c r="AB4" s="393"/>
      <c r="AC4" s="393"/>
      <c r="AD4" s="393"/>
      <c r="AE4" s="393"/>
      <c r="AF4" s="319"/>
      <c r="AG4" s="319"/>
      <c r="AH4" s="319"/>
      <c r="AI4" s="313"/>
      <c r="AJ4" s="313"/>
      <c r="AK4" s="313"/>
      <c r="AL4" s="313"/>
      <c r="AM4" s="319">
        <f t="shared" ref="AM4:AM7" si="22">U4+Y4+AA4+AI4+AK4</f>
        <v>0</v>
      </c>
      <c r="AN4" s="319">
        <f t="shared" ref="AN4:AN7" si="23">R4+T4+V4+W4+X4+Z4+AB4+AC4+AD4+AE4+AF4+AH4+AJ4</f>
        <v>0</v>
      </c>
      <c r="AO4" s="274"/>
    </row>
    <row r="5" spans="1:41" s="5" customFormat="1">
      <c r="A5" s="414">
        <f>'1-συμβολαια'!A5</f>
        <v>0</v>
      </c>
      <c r="B5" s="299" t="str">
        <f>'1-συμβολαια'!C5</f>
        <v>χρησικτησία οικίας = 1939 ΚΛΗΡΟΝΟΜΙΑ άτυπη</v>
      </c>
      <c r="C5" s="300">
        <f>'1-συμβολαια'!D5</f>
        <v>1077300</v>
      </c>
      <c r="D5" s="312">
        <f>'3-φύλλα2α'!D5</f>
        <v>2</v>
      </c>
      <c r="E5" s="312">
        <f>'3-φύλλα2α'!E5</f>
        <v>0</v>
      </c>
      <c r="F5" s="276"/>
      <c r="G5" s="276"/>
      <c r="H5" s="296">
        <f t="shared" si="12"/>
        <v>0</v>
      </c>
      <c r="I5" s="318">
        <f t="shared" si="13"/>
        <v>0</v>
      </c>
      <c r="J5" s="318">
        <f t="shared" si="14"/>
        <v>0</v>
      </c>
      <c r="K5" s="318">
        <f t="shared" si="15"/>
        <v>0</v>
      </c>
      <c r="L5" s="318">
        <f t="shared" si="16"/>
        <v>0</v>
      </c>
      <c r="M5" s="318">
        <f t="shared" si="17"/>
        <v>0</v>
      </c>
      <c r="N5" s="318">
        <f t="shared" si="18"/>
        <v>0</v>
      </c>
      <c r="O5" s="318">
        <f t="shared" si="19"/>
        <v>0</v>
      </c>
      <c r="P5" s="318">
        <f t="shared" si="20"/>
        <v>0</v>
      </c>
      <c r="Q5" s="318">
        <f t="shared" si="21"/>
        <v>0</v>
      </c>
      <c r="R5" s="393"/>
      <c r="S5" s="393"/>
      <c r="T5" s="393"/>
      <c r="U5" s="393"/>
      <c r="V5" s="393"/>
      <c r="W5" s="393"/>
      <c r="X5" s="393"/>
      <c r="Y5" s="393"/>
      <c r="Z5" s="393"/>
      <c r="AA5" s="393"/>
      <c r="AB5" s="393"/>
      <c r="AC5" s="393"/>
      <c r="AD5" s="393"/>
      <c r="AE5" s="393"/>
      <c r="AF5" s="319"/>
      <c r="AG5" s="319"/>
      <c r="AH5" s="319"/>
      <c r="AI5" s="313"/>
      <c r="AJ5" s="313"/>
      <c r="AK5" s="313"/>
      <c r="AL5" s="313"/>
      <c r="AM5" s="319">
        <f t="shared" si="22"/>
        <v>0</v>
      </c>
      <c r="AN5" s="319">
        <f t="shared" si="23"/>
        <v>0</v>
      </c>
      <c r="AO5" s="274"/>
    </row>
    <row r="6" spans="1:41" s="5" customFormat="1" ht="12" thickBot="1">
      <c r="A6" s="415">
        <f>'1-συμβολαια'!A6</f>
        <v>0</v>
      </c>
      <c r="B6" s="441" t="str">
        <f>'1-συμβολαια'!C6</f>
        <v>χρησικτησία οικίας = 1940 ΔΙΑΝΟΜΗ άτυπη</v>
      </c>
      <c r="C6" s="420">
        <f>'1-συμβολαια'!D6</f>
        <v>0</v>
      </c>
      <c r="D6" s="469">
        <f>'3-φύλλα2α'!D6</f>
        <v>2</v>
      </c>
      <c r="E6" s="469">
        <f>'3-φύλλα2α'!E6</f>
        <v>0</v>
      </c>
      <c r="F6" s="422"/>
      <c r="G6" s="422"/>
      <c r="H6" s="421">
        <f t="shared" si="12"/>
        <v>0</v>
      </c>
      <c r="I6" s="470">
        <f t="shared" si="13"/>
        <v>0</v>
      </c>
      <c r="J6" s="470">
        <f t="shared" si="14"/>
        <v>0</v>
      </c>
      <c r="K6" s="470">
        <f t="shared" si="15"/>
        <v>0</v>
      </c>
      <c r="L6" s="470">
        <f t="shared" si="16"/>
        <v>0</v>
      </c>
      <c r="M6" s="470">
        <f t="shared" si="17"/>
        <v>0</v>
      </c>
      <c r="N6" s="470">
        <f t="shared" si="18"/>
        <v>0</v>
      </c>
      <c r="O6" s="470">
        <f t="shared" si="19"/>
        <v>0</v>
      </c>
      <c r="P6" s="470">
        <f t="shared" si="20"/>
        <v>0</v>
      </c>
      <c r="Q6" s="470">
        <f t="shared" si="21"/>
        <v>0</v>
      </c>
      <c r="R6" s="471"/>
      <c r="S6" s="471"/>
      <c r="T6" s="471"/>
      <c r="U6" s="471"/>
      <c r="V6" s="471"/>
      <c r="W6" s="471"/>
      <c r="X6" s="471"/>
      <c r="Y6" s="471"/>
      <c r="Z6" s="471"/>
      <c r="AA6" s="471"/>
      <c r="AB6" s="471"/>
      <c r="AC6" s="471"/>
      <c r="AD6" s="471"/>
      <c r="AE6" s="471"/>
      <c r="AF6" s="471"/>
      <c r="AG6" s="471"/>
      <c r="AH6" s="471"/>
      <c r="AI6" s="442"/>
      <c r="AJ6" s="442"/>
      <c r="AK6" s="442"/>
      <c r="AL6" s="442"/>
      <c r="AM6" s="471">
        <f t="shared" si="22"/>
        <v>0</v>
      </c>
      <c r="AN6" s="471">
        <f t="shared" si="23"/>
        <v>0</v>
      </c>
      <c r="AO6" s="443"/>
    </row>
    <row r="7" spans="1:41" s="5" customFormat="1">
      <c r="A7" s="406" t="str">
        <f>'1-συμβολαια'!A7</f>
        <v>2ο</v>
      </c>
      <c r="B7" s="332" t="str">
        <f>'1-συμβολαια'!C7</f>
        <v>διανομή αγροτεμαχίου 17,98στρ [2 ίσα μερίδια</v>
      </c>
      <c r="C7" s="300">
        <f>'1-συμβολαια'!D7</f>
        <v>7751600</v>
      </c>
      <c r="D7" s="466">
        <f>'3-φύλλα2α'!D7</f>
        <v>5</v>
      </c>
      <c r="E7" s="466">
        <f>'3-φύλλα2α'!E7</f>
        <v>6</v>
      </c>
      <c r="F7" s="272">
        <v>2</v>
      </c>
      <c r="G7" s="272">
        <v>2</v>
      </c>
      <c r="H7" s="271">
        <f t="shared" si="12"/>
        <v>11000</v>
      </c>
      <c r="I7" s="467">
        <f t="shared" si="13"/>
        <v>13200</v>
      </c>
      <c r="J7" s="468">
        <f t="shared" si="14"/>
        <v>550</v>
      </c>
      <c r="K7" s="468">
        <f t="shared" si="15"/>
        <v>550</v>
      </c>
      <c r="L7" s="468">
        <f t="shared" si="16"/>
        <v>110</v>
      </c>
      <c r="M7" s="468">
        <f t="shared" si="17"/>
        <v>9790</v>
      </c>
      <c r="N7" s="468">
        <f t="shared" si="18"/>
        <v>11748</v>
      </c>
      <c r="O7" s="468">
        <f t="shared" si="19"/>
        <v>1210</v>
      </c>
      <c r="P7" s="468">
        <f t="shared" si="20"/>
        <v>1452</v>
      </c>
      <c r="Q7" s="468">
        <f t="shared" si="21"/>
        <v>-242</v>
      </c>
      <c r="R7" s="319"/>
      <c r="S7" s="319"/>
      <c r="T7" s="319">
        <v>5500</v>
      </c>
      <c r="U7" s="319">
        <v>800</v>
      </c>
      <c r="V7" s="319">
        <v>5500</v>
      </c>
      <c r="W7" s="319">
        <v>500</v>
      </c>
      <c r="X7" s="319"/>
      <c r="Y7" s="319"/>
      <c r="Z7" s="319"/>
      <c r="AA7" s="319"/>
      <c r="AB7" s="319"/>
      <c r="AC7" s="319"/>
      <c r="AD7" s="319"/>
      <c r="AE7" s="319"/>
      <c r="AF7" s="319"/>
      <c r="AG7" s="319"/>
      <c r="AH7" s="319">
        <v>2200</v>
      </c>
      <c r="AI7" s="313">
        <v>486</v>
      </c>
      <c r="AJ7" s="313"/>
      <c r="AK7" s="313"/>
      <c r="AL7" s="313"/>
      <c r="AM7" s="319">
        <f t="shared" si="22"/>
        <v>1286</v>
      </c>
      <c r="AN7" s="319">
        <f t="shared" si="23"/>
        <v>13700</v>
      </c>
      <c r="AO7" s="440"/>
    </row>
    <row r="8" spans="1:41" s="5" customFormat="1">
      <c r="A8" s="385">
        <f>'1-συμβολαια'!A8</f>
        <v>0</v>
      </c>
      <c r="B8" s="299" t="str">
        <f>'1-συμβολαια'!C8</f>
        <v>χρησικτησία αγροτεμαχίου = 1984 ΑΝΑΔΑΣΜΟΣ</v>
      </c>
      <c r="C8" s="300">
        <f>'1-συμβολαια'!D8</f>
        <v>1111111</v>
      </c>
      <c r="D8" s="312">
        <f>'3-φύλλα2α'!D8</f>
        <v>5</v>
      </c>
      <c r="E8" s="312">
        <f>'3-φύλλα2α'!E8</f>
        <v>0</v>
      </c>
      <c r="F8" s="276"/>
      <c r="G8" s="276"/>
      <c r="H8" s="296">
        <f t="shared" si="0"/>
        <v>0</v>
      </c>
      <c r="I8" s="318">
        <f t="shared" si="1"/>
        <v>0</v>
      </c>
      <c r="J8" s="318">
        <f t="shared" si="2"/>
        <v>0</v>
      </c>
      <c r="K8" s="318">
        <f t="shared" si="3"/>
        <v>0</v>
      </c>
      <c r="L8" s="318">
        <f t="shared" si="4"/>
        <v>0</v>
      </c>
      <c r="M8" s="318">
        <f t="shared" si="5"/>
        <v>0</v>
      </c>
      <c r="N8" s="318">
        <f t="shared" si="6"/>
        <v>0</v>
      </c>
      <c r="O8" s="318">
        <f t="shared" si="7"/>
        <v>0</v>
      </c>
      <c r="P8" s="318">
        <f t="shared" si="8"/>
        <v>0</v>
      </c>
      <c r="Q8" s="318">
        <f t="shared" si="9"/>
        <v>0</v>
      </c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3"/>
      <c r="AC8" s="393"/>
      <c r="AD8" s="393"/>
      <c r="AE8" s="393"/>
      <c r="AF8" s="319"/>
      <c r="AG8" s="319"/>
      <c r="AH8" s="319"/>
      <c r="AI8" s="313"/>
      <c r="AJ8" s="313"/>
      <c r="AK8" s="313"/>
      <c r="AL8" s="313"/>
      <c r="AM8" s="319">
        <f t="shared" si="10"/>
        <v>0</v>
      </c>
      <c r="AN8" s="319">
        <f t="shared" si="11"/>
        <v>0</v>
      </c>
      <c r="AO8" s="274"/>
    </row>
    <row r="9" spans="1:41">
      <c r="A9" s="529" t="s">
        <v>47</v>
      </c>
      <c r="B9" s="530"/>
      <c r="C9" s="530"/>
      <c r="D9" s="530"/>
      <c r="E9" s="530"/>
      <c r="F9" s="38">
        <f t="shared" ref="F9:W9" si="24">SUM(F3:F8)</f>
        <v>4</v>
      </c>
      <c r="G9" s="38">
        <f t="shared" si="24"/>
        <v>4</v>
      </c>
      <c r="H9" s="155">
        <f t="shared" si="24"/>
        <v>15400</v>
      </c>
      <c r="I9" s="155">
        <f t="shared" si="24"/>
        <v>17600</v>
      </c>
      <c r="J9" s="155">
        <f t="shared" si="24"/>
        <v>770</v>
      </c>
      <c r="K9" s="155">
        <f t="shared" si="24"/>
        <v>770</v>
      </c>
      <c r="L9" s="155">
        <f t="shared" si="24"/>
        <v>154</v>
      </c>
      <c r="M9" s="155">
        <f t="shared" si="24"/>
        <v>13706</v>
      </c>
      <c r="N9" s="155">
        <f t="shared" si="24"/>
        <v>15664</v>
      </c>
      <c r="O9" s="155">
        <f t="shared" si="24"/>
        <v>1694</v>
      </c>
      <c r="P9" s="155">
        <f t="shared" si="24"/>
        <v>1936</v>
      </c>
      <c r="Q9" s="155">
        <f t="shared" si="24"/>
        <v>-242</v>
      </c>
      <c r="R9" s="155">
        <f t="shared" si="24"/>
        <v>0</v>
      </c>
      <c r="S9" s="155">
        <f t="shared" si="24"/>
        <v>0</v>
      </c>
      <c r="T9" s="155">
        <f t="shared" si="24"/>
        <v>11000</v>
      </c>
      <c r="U9" s="155">
        <f t="shared" si="24"/>
        <v>1600</v>
      </c>
      <c r="V9" s="155">
        <f t="shared" si="24"/>
        <v>5500</v>
      </c>
      <c r="W9" s="155">
        <f t="shared" si="24"/>
        <v>500</v>
      </c>
      <c r="X9" s="155"/>
      <c r="Y9" s="155"/>
      <c r="Z9" s="155"/>
      <c r="AA9" s="155"/>
      <c r="AB9" s="155">
        <f>SUM(AB3:AB8)</f>
        <v>0</v>
      </c>
      <c r="AC9" s="155">
        <f>SUM(AC3:AC8)</f>
        <v>0</v>
      </c>
      <c r="AD9" s="155">
        <f>SUM(AD3:AD8)</f>
        <v>0</v>
      </c>
      <c r="AE9" s="155">
        <f>SUM(AE3:AE8)</f>
        <v>0</v>
      </c>
      <c r="AF9" s="155">
        <f>SUM(AF3:AF8)</f>
        <v>0</v>
      </c>
      <c r="AG9" s="353"/>
      <c r="AH9" s="155">
        <f>SUM(AH3:AH8)</f>
        <v>4400</v>
      </c>
      <c r="AI9" s="155">
        <f>SUM(AI3:AI8)</f>
        <v>972</v>
      </c>
      <c r="AJ9" s="155"/>
      <c r="AK9" s="155"/>
      <c r="AL9" s="155">
        <f>SUM(AL3:AL8)</f>
        <v>0</v>
      </c>
      <c r="AM9" s="155">
        <f>SUM(AM3:AM8)</f>
        <v>2572</v>
      </c>
      <c r="AN9" s="155">
        <f>SUM(AN3:AN8)</f>
        <v>21400</v>
      </c>
    </row>
    <row r="11" spans="1:41">
      <c r="R11" s="394" t="s">
        <v>506</v>
      </c>
      <c r="S11" s="397"/>
      <c r="T11" s="397"/>
      <c r="U11" s="397"/>
      <c r="V11" s="397"/>
      <c r="W11" s="397"/>
      <c r="X11" s="395"/>
      <c r="Y11" s="395"/>
      <c r="Z11" s="395"/>
      <c r="AA11" s="395"/>
      <c r="AB11" s="395"/>
      <c r="AC11" s="395"/>
      <c r="AD11" s="395"/>
      <c r="AE11" s="113"/>
      <c r="AF11" s="113"/>
      <c r="AG11" s="113"/>
      <c r="AH11" s="113"/>
      <c r="AI11" s="87"/>
      <c r="AJ11" s="87"/>
      <c r="AK11" s="87"/>
      <c r="AL11" s="87"/>
      <c r="AM11" s="113"/>
      <c r="AN11" s="113"/>
    </row>
    <row r="12" spans="1:41" ht="15.75">
      <c r="B12" s="375" t="s">
        <v>421</v>
      </c>
      <c r="D12" s="8"/>
      <c r="E12" s="8"/>
      <c r="R12" s="395"/>
      <c r="S12" s="352" t="s">
        <v>537</v>
      </c>
      <c r="T12" s="395"/>
      <c r="U12" s="395"/>
      <c r="V12" s="395"/>
      <c r="W12" s="395"/>
      <c r="X12" s="395"/>
      <c r="Y12" s="395"/>
      <c r="Z12" s="395"/>
      <c r="AA12" s="395"/>
      <c r="AB12" s="395"/>
      <c r="AC12" s="395"/>
      <c r="AD12" s="395"/>
      <c r="AE12" s="113"/>
      <c r="AF12" s="113"/>
      <c r="AG12" s="113"/>
      <c r="AH12" s="113"/>
      <c r="AI12" s="87"/>
      <c r="AJ12" s="87"/>
      <c r="AK12" s="87"/>
      <c r="AL12" s="87"/>
      <c r="AM12" s="113"/>
      <c r="AN12" s="113"/>
    </row>
    <row r="13" spans="1:41">
      <c r="F13" s="8">
        <v>517</v>
      </c>
      <c r="G13" s="8" t="s">
        <v>556</v>
      </c>
      <c r="H13" s="8">
        <f>H3/F3</f>
        <v>2200</v>
      </c>
      <c r="R13" s="395"/>
      <c r="S13" s="395"/>
      <c r="T13" s="394" t="s">
        <v>232</v>
      </c>
      <c r="U13" s="395"/>
      <c r="V13" s="395"/>
      <c r="W13" s="395"/>
      <c r="X13" s="395"/>
      <c r="Y13" s="395"/>
      <c r="Z13" s="395"/>
      <c r="AA13" s="395"/>
      <c r="AB13" s="395"/>
      <c r="AC13" s="395"/>
      <c r="AD13" s="395"/>
      <c r="AE13" s="113"/>
      <c r="AF13" s="113"/>
      <c r="AG13" s="113"/>
      <c r="AH13" s="113"/>
      <c r="AI13" s="87"/>
      <c r="AJ13" s="87"/>
      <c r="AK13" s="87"/>
      <c r="AL13" s="87"/>
      <c r="AM13" s="113"/>
      <c r="AN13" s="113"/>
    </row>
    <row r="14" spans="1:41">
      <c r="R14" s="395"/>
      <c r="S14" s="395"/>
      <c r="T14" s="395"/>
      <c r="U14" s="352" t="s">
        <v>233</v>
      </c>
      <c r="V14" s="395"/>
      <c r="W14" s="395"/>
      <c r="X14" s="395"/>
      <c r="Y14" s="395"/>
      <c r="Z14" s="395"/>
      <c r="AA14" s="395"/>
      <c r="AB14" s="395"/>
      <c r="AC14" s="395"/>
      <c r="AD14" s="395"/>
      <c r="AE14" s="113"/>
      <c r="AF14" s="113"/>
      <c r="AG14" s="113"/>
      <c r="AH14" s="113"/>
      <c r="AI14" s="87"/>
      <c r="AJ14" s="87"/>
      <c r="AK14" s="87"/>
      <c r="AL14" s="87"/>
      <c r="AM14" s="113"/>
      <c r="AN14" s="113"/>
    </row>
    <row r="15" spans="1:41">
      <c r="F15" s="8">
        <v>960</v>
      </c>
      <c r="G15" s="8" t="s">
        <v>557</v>
      </c>
      <c r="H15" s="58">
        <f>H7/F7</f>
        <v>5500</v>
      </c>
      <c r="R15" s="395"/>
      <c r="S15" s="395"/>
      <c r="T15" s="395"/>
      <c r="U15" s="395"/>
      <c r="V15" s="394" t="s">
        <v>538</v>
      </c>
      <c r="W15" s="395"/>
      <c r="X15" s="395"/>
      <c r="Y15" s="395"/>
      <c r="Z15" s="395"/>
      <c r="AA15" s="395"/>
      <c r="AB15" s="395"/>
      <c r="AC15" s="395"/>
      <c r="AD15" s="395"/>
      <c r="AE15" s="395"/>
      <c r="AF15" s="395"/>
      <c r="AG15" s="395"/>
      <c r="AH15" s="395"/>
      <c r="AI15" s="170"/>
      <c r="AJ15" s="170"/>
      <c r="AK15" s="170"/>
      <c r="AL15" s="170"/>
      <c r="AM15" s="113"/>
      <c r="AN15" s="113"/>
    </row>
    <row r="16" spans="1:41">
      <c r="G16" s="58"/>
      <c r="H16" s="58"/>
      <c r="R16" s="395"/>
      <c r="S16" s="395"/>
      <c r="T16" s="395"/>
      <c r="U16" s="395"/>
      <c r="V16" s="395"/>
      <c r="W16" s="352" t="s">
        <v>234</v>
      </c>
      <c r="X16" s="395"/>
      <c r="Y16" s="395"/>
      <c r="Z16" s="395"/>
      <c r="AA16" s="395"/>
      <c r="AB16" s="395"/>
      <c r="AC16" s="395"/>
      <c r="AD16" s="395"/>
      <c r="AE16" s="395"/>
      <c r="AF16" s="395"/>
      <c r="AG16" s="395"/>
      <c r="AH16" s="395"/>
      <c r="AI16" s="170"/>
      <c r="AJ16" s="170"/>
      <c r="AK16" s="170"/>
      <c r="AL16" s="170"/>
      <c r="AM16" s="113"/>
      <c r="AN16" s="113"/>
    </row>
    <row r="17" spans="2:41">
      <c r="G17" s="58"/>
      <c r="H17" s="58"/>
      <c r="R17" s="395"/>
      <c r="S17" s="395"/>
      <c r="T17" s="395"/>
      <c r="U17" s="395"/>
      <c r="V17" s="395"/>
      <c r="W17" s="395"/>
      <c r="X17" s="394" t="s">
        <v>235</v>
      </c>
      <c r="Y17" s="394"/>
      <c r="Z17" s="395"/>
      <c r="AA17" s="395"/>
      <c r="AB17" s="395"/>
      <c r="AC17" s="395"/>
      <c r="AD17" s="395"/>
      <c r="AE17" s="395"/>
      <c r="AF17" s="395"/>
      <c r="AG17" s="395"/>
      <c r="AH17" s="395"/>
      <c r="AI17" s="170"/>
      <c r="AJ17" s="170"/>
      <c r="AK17" s="170"/>
      <c r="AL17" s="170"/>
      <c r="AM17" s="113"/>
      <c r="AN17" s="113"/>
    </row>
    <row r="18" spans="2:41">
      <c r="G18" s="58"/>
      <c r="H18" s="58"/>
      <c r="R18" s="395"/>
      <c r="S18" s="395"/>
      <c r="T18" s="395"/>
      <c r="U18" s="395"/>
      <c r="V18" s="395"/>
      <c r="W18" s="395"/>
      <c r="X18" s="395"/>
      <c r="Y18" s="352" t="s">
        <v>262</v>
      </c>
      <c r="Z18" s="395"/>
      <c r="AA18" s="395"/>
      <c r="AB18" s="395"/>
      <c r="AC18" s="395"/>
      <c r="AD18" s="395"/>
      <c r="AE18" s="395"/>
      <c r="AF18" s="395"/>
      <c r="AG18" s="395"/>
      <c r="AH18" s="395"/>
      <c r="AI18" s="170"/>
      <c r="AJ18" s="170"/>
      <c r="AK18" s="170"/>
      <c r="AL18" s="170"/>
      <c r="AM18" s="113"/>
      <c r="AN18" s="113"/>
    </row>
    <row r="19" spans="2:41">
      <c r="B19" s="131"/>
      <c r="G19" s="58"/>
      <c r="H19" s="58"/>
      <c r="R19" s="395"/>
      <c r="S19" s="395"/>
      <c r="T19" s="395"/>
      <c r="U19" s="395"/>
      <c r="V19" s="395"/>
      <c r="W19" s="395"/>
      <c r="X19" s="395"/>
      <c r="Y19" s="395"/>
      <c r="Z19" s="394" t="s">
        <v>236</v>
      </c>
      <c r="AA19" s="352"/>
      <c r="AB19" s="395"/>
      <c r="AC19" s="395"/>
      <c r="AD19" s="395"/>
      <c r="AE19" s="395"/>
      <c r="AF19" s="395"/>
      <c r="AG19" s="395"/>
      <c r="AH19" s="395"/>
      <c r="AI19" s="170"/>
      <c r="AJ19" s="170"/>
      <c r="AK19" s="170"/>
      <c r="AL19" s="170"/>
      <c r="AM19" s="113"/>
      <c r="AN19" s="113"/>
      <c r="AO19" s="168"/>
    </row>
    <row r="20" spans="2:41">
      <c r="B20" s="132"/>
      <c r="R20" s="395"/>
      <c r="S20" s="395"/>
      <c r="T20" s="395"/>
      <c r="U20" s="395"/>
      <c r="V20" s="395"/>
      <c r="W20" s="395"/>
      <c r="X20" s="395"/>
      <c r="Y20" s="395"/>
      <c r="Z20" s="352"/>
      <c r="AA20" s="352" t="s">
        <v>263</v>
      </c>
      <c r="AB20" s="395"/>
      <c r="AC20" s="395"/>
      <c r="AD20" s="395"/>
      <c r="AE20" s="395"/>
      <c r="AF20" s="395"/>
      <c r="AG20" s="395"/>
      <c r="AH20" s="395"/>
      <c r="AI20" s="170"/>
      <c r="AJ20" s="170"/>
      <c r="AK20" s="170"/>
      <c r="AL20" s="170"/>
      <c r="AM20" s="113"/>
      <c r="AN20" s="113"/>
      <c r="AO20" s="168"/>
    </row>
    <row r="21" spans="2:41">
      <c r="R21" s="395"/>
      <c r="S21" s="395"/>
      <c r="T21" s="395"/>
      <c r="U21" s="395"/>
      <c r="V21" s="395"/>
      <c r="W21" s="395"/>
      <c r="X21" s="395"/>
      <c r="Y21" s="395"/>
      <c r="Z21" s="395"/>
      <c r="AA21" s="395"/>
      <c r="AB21" s="394" t="s">
        <v>237</v>
      </c>
      <c r="AC21" s="395"/>
      <c r="AD21" s="395"/>
      <c r="AE21" s="395"/>
      <c r="AF21" s="395"/>
      <c r="AG21" s="395"/>
      <c r="AH21" s="395"/>
      <c r="AI21" s="170"/>
      <c r="AJ21" s="170"/>
      <c r="AK21" s="170"/>
      <c r="AL21" s="170"/>
      <c r="AM21" s="113"/>
      <c r="AN21" s="352"/>
    </row>
    <row r="22" spans="2:41">
      <c r="R22" s="395"/>
      <c r="S22" s="395"/>
      <c r="T22" s="395"/>
      <c r="U22" s="395"/>
      <c r="V22" s="395"/>
      <c r="W22" s="395"/>
      <c r="X22" s="395"/>
      <c r="Y22" s="395"/>
      <c r="Z22" s="395"/>
      <c r="AA22" s="395"/>
      <c r="AB22" s="395"/>
      <c r="AC22" s="352" t="s">
        <v>238</v>
      </c>
      <c r="AD22" s="395"/>
      <c r="AE22" s="395"/>
      <c r="AF22" s="395"/>
      <c r="AG22" s="395"/>
      <c r="AH22" s="395"/>
      <c r="AI22" s="170"/>
      <c r="AJ22" s="170"/>
      <c r="AK22" s="170"/>
      <c r="AL22" s="170"/>
      <c r="AM22" s="113"/>
      <c r="AN22" s="113"/>
    </row>
    <row r="23" spans="2:41">
      <c r="R23" s="395"/>
      <c r="S23" s="395"/>
      <c r="T23" s="395"/>
      <c r="U23" s="395"/>
      <c r="V23" s="395"/>
      <c r="W23" s="395"/>
      <c r="X23" s="395"/>
      <c r="Y23" s="395"/>
      <c r="Z23" s="395"/>
      <c r="AA23" s="395"/>
      <c r="AB23" s="395"/>
      <c r="AC23" s="395"/>
      <c r="AD23" s="394" t="s">
        <v>278</v>
      </c>
      <c r="AE23" s="397"/>
      <c r="AF23" s="397"/>
      <c r="AG23" s="397"/>
      <c r="AH23" s="397"/>
      <c r="AI23" s="172"/>
      <c r="AJ23" s="172"/>
      <c r="AK23" s="172"/>
      <c r="AL23" s="172"/>
      <c r="AM23" s="352"/>
    </row>
    <row r="24" spans="2:41">
      <c r="R24" s="113"/>
      <c r="S24" s="113"/>
      <c r="T24" s="113"/>
      <c r="U24" s="113"/>
      <c r="V24" s="395"/>
      <c r="W24" s="395"/>
      <c r="X24" s="395"/>
      <c r="Y24" s="395"/>
      <c r="Z24" s="395"/>
      <c r="AA24" s="395"/>
      <c r="AB24" s="395"/>
      <c r="AC24" s="395"/>
      <c r="AD24" s="395"/>
      <c r="AE24" s="394" t="s">
        <v>279</v>
      </c>
      <c r="AF24" s="352"/>
      <c r="AG24" s="352"/>
      <c r="AH24" s="352"/>
      <c r="AI24" s="171"/>
      <c r="AJ24" s="171"/>
      <c r="AK24" s="171"/>
      <c r="AL24" s="171"/>
      <c r="AM24" s="113"/>
    </row>
    <row r="25" spans="2:41">
      <c r="R25" s="8"/>
      <c r="S25" s="8"/>
      <c r="T25" s="8"/>
      <c r="U25" s="8"/>
      <c r="AF25" s="352" t="s">
        <v>280</v>
      </c>
      <c r="AG25" s="397"/>
      <c r="AH25" s="397"/>
      <c r="AI25" s="172"/>
      <c r="AJ25" s="172"/>
      <c r="AK25" s="172"/>
    </row>
    <row r="26" spans="2:41">
      <c r="B26" s="298"/>
      <c r="D26" s="8"/>
      <c r="E26" s="8"/>
      <c r="AF26" s="395"/>
      <c r="AG26" s="398" t="s">
        <v>281</v>
      </c>
      <c r="AH26" s="398"/>
      <c r="AI26" s="269"/>
      <c r="AJ26" s="269"/>
      <c r="AK26" s="269"/>
      <c r="AL26" s="269"/>
    </row>
    <row r="27" spans="2:41">
      <c r="B27" s="3"/>
      <c r="D27" s="8"/>
      <c r="E27" s="8"/>
      <c r="AG27" s="395"/>
      <c r="AH27" s="394" t="s">
        <v>495</v>
      </c>
      <c r="AI27" s="170"/>
      <c r="AJ27" s="170"/>
      <c r="AK27" s="170"/>
      <c r="AL27" s="171"/>
    </row>
    <row r="28" spans="2:41">
      <c r="B28" s="3"/>
      <c r="D28" s="8"/>
      <c r="E28" s="8"/>
      <c r="AI28" s="171" t="s">
        <v>492</v>
      </c>
      <c r="AJ28" s="171"/>
      <c r="AK28" s="171"/>
    </row>
    <row r="29" spans="2:41">
      <c r="B29" s="3"/>
      <c r="D29" s="8"/>
      <c r="E29" s="8"/>
      <c r="AJ29" s="169" t="s">
        <v>493</v>
      </c>
      <c r="AK29" s="170"/>
    </row>
    <row r="30" spans="2:41">
      <c r="B30" s="3"/>
      <c r="D30" s="8"/>
      <c r="E30" s="8"/>
      <c r="AK30" s="171" t="s">
        <v>494</v>
      </c>
    </row>
    <row r="31" spans="2:41">
      <c r="B31" s="3"/>
      <c r="D31" s="8"/>
      <c r="E31" s="8"/>
    </row>
    <row r="32" spans="2:41">
      <c r="B32" s="298"/>
      <c r="D32" s="58"/>
      <c r="E32" s="58"/>
      <c r="F32" s="58"/>
      <c r="G32" s="58"/>
    </row>
    <row r="33" spans="2:7">
      <c r="B33" s="3"/>
      <c r="D33" s="58"/>
      <c r="E33" s="58"/>
      <c r="F33" s="58"/>
      <c r="G33" s="58"/>
    </row>
    <row r="34" spans="2:7">
      <c r="B34" s="3"/>
      <c r="D34" s="58"/>
      <c r="E34" s="58"/>
      <c r="F34" s="58"/>
      <c r="G34" s="58"/>
    </row>
    <row r="35" spans="2:7">
      <c r="B35" s="3"/>
      <c r="C35" s="58"/>
      <c r="D35" s="58"/>
      <c r="E35" s="58"/>
      <c r="F35" s="58"/>
      <c r="G35" s="58"/>
    </row>
    <row r="36" spans="2:7">
      <c r="B36" s="3"/>
      <c r="D36" s="8"/>
      <c r="E36" s="8"/>
    </row>
  </sheetData>
  <mergeCells count="10">
    <mergeCell ref="R1:AO1"/>
    <mergeCell ref="A9:E9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3"/>
  <sheetViews>
    <sheetView workbookViewId="0">
      <pane ySplit="2" topLeftCell="A3" activePane="bottomLeft" state="frozen"/>
      <selection pane="bottomLeft" activeCell="M36" sqref="M36"/>
    </sheetView>
  </sheetViews>
  <sheetFormatPr defaultRowHeight="11.25"/>
  <cols>
    <col min="1" max="1" width="7.5703125" style="8" bestFit="1" customWidth="1"/>
    <col min="2" max="2" width="44.4257812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14062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624" t="s">
        <v>31</v>
      </c>
      <c r="B1" s="625"/>
      <c r="C1" s="625"/>
      <c r="D1" s="626"/>
      <c r="E1" s="634" t="s">
        <v>423</v>
      </c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  <c r="Q1" s="635"/>
      <c r="R1" s="619" t="s">
        <v>70</v>
      </c>
      <c r="S1" s="640" t="s">
        <v>164</v>
      </c>
      <c r="T1" s="624" t="s">
        <v>13</v>
      </c>
      <c r="U1" s="625"/>
      <c r="V1" s="625"/>
      <c r="W1" s="625"/>
      <c r="X1" s="625"/>
      <c r="Y1" s="625"/>
      <c r="Z1" s="625"/>
      <c r="AA1" s="625"/>
      <c r="AB1" s="625"/>
      <c r="AC1" s="626"/>
      <c r="AD1" s="633" t="s">
        <v>14</v>
      </c>
      <c r="AE1" s="633"/>
      <c r="AF1" s="633"/>
      <c r="AG1" s="633"/>
      <c r="AH1" s="633"/>
      <c r="AI1" s="633"/>
      <c r="AJ1" s="633"/>
      <c r="AK1" s="633"/>
      <c r="AL1" s="633"/>
      <c r="AM1" s="624" t="s">
        <v>15</v>
      </c>
      <c r="AN1" s="625"/>
      <c r="AO1" s="625"/>
      <c r="AP1" s="625"/>
      <c r="AQ1" s="625"/>
      <c r="AR1" s="625"/>
      <c r="AS1" s="625"/>
      <c r="AT1" s="625"/>
      <c r="AU1" s="625"/>
      <c r="AV1" s="626"/>
      <c r="AW1" s="627" t="s">
        <v>16</v>
      </c>
      <c r="AX1" s="627"/>
      <c r="AY1" s="627"/>
      <c r="AZ1" s="627"/>
      <c r="BA1" s="627"/>
      <c r="BB1" s="627"/>
      <c r="BC1" s="627"/>
      <c r="BD1" s="627"/>
      <c r="BE1" s="628" t="s">
        <v>17</v>
      </c>
      <c r="BF1" s="629"/>
      <c r="BG1" s="629"/>
      <c r="BH1" s="629"/>
      <c r="BI1" s="630"/>
    </row>
    <row r="2" spans="1:61" s="4" customFormat="1" ht="45.75" customHeight="1" thickBot="1">
      <c r="A2" s="79" t="s">
        <v>19</v>
      </c>
      <c r="B2" s="89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257</v>
      </c>
      <c r="H2" s="41" t="s">
        <v>73</v>
      </c>
      <c r="I2" s="638" t="s">
        <v>29</v>
      </c>
      <c r="J2" s="639"/>
      <c r="K2" s="41" t="s">
        <v>155</v>
      </c>
      <c r="L2" s="41" t="s">
        <v>156</v>
      </c>
      <c r="M2" s="41" t="s">
        <v>92</v>
      </c>
      <c r="N2" s="41"/>
      <c r="O2" s="41" t="s">
        <v>163</v>
      </c>
      <c r="P2" s="94" t="s">
        <v>98</v>
      </c>
      <c r="Q2" s="114" t="s">
        <v>97</v>
      </c>
      <c r="R2" s="620"/>
      <c r="S2" s="641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631" t="s">
        <v>29</v>
      </c>
      <c r="AC2" s="632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74</v>
      </c>
      <c r="AJ2" s="71" t="s">
        <v>75</v>
      </c>
      <c r="AK2" s="636" t="s">
        <v>29</v>
      </c>
      <c r="AL2" s="637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631" t="s">
        <v>29</v>
      </c>
      <c r="AV2" s="632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631" t="s">
        <v>29</v>
      </c>
      <c r="BI2" s="632"/>
    </row>
    <row r="3" spans="1:61" s="5" customFormat="1">
      <c r="A3" s="472" t="str">
        <f>'1-συμβολαια'!A3</f>
        <v>1ο</v>
      </c>
      <c r="B3" s="376" t="str">
        <f>'1-συμβολαια'!C3</f>
        <v>κληρονομιάς ΑΠΟΔΟΧΗ</v>
      </c>
      <c r="C3" s="270" t="str">
        <f>'4-πολλυπρ'!D3</f>
        <v>219-117 = πατήρ</v>
      </c>
      <c r="D3" s="270" t="str">
        <f>'4-πολλυπρ'!I3</f>
        <v xml:space="preserve">219-117 </v>
      </c>
      <c r="E3" s="270">
        <v>2</v>
      </c>
      <c r="F3" s="377">
        <f t="shared" ref="F3:F8" si="0">E3*1100</f>
        <v>2200</v>
      </c>
      <c r="G3" s="300">
        <v>1100</v>
      </c>
      <c r="H3" s="300">
        <f t="shared" ref="H3" si="1">F3+G3</f>
        <v>3300</v>
      </c>
      <c r="I3" s="378" t="s">
        <v>161</v>
      </c>
      <c r="J3" s="378" t="s">
        <v>162</v>
      </c>
      <c r="K3" s="300">
        <v>2000</v>
      </c>
      <c r="L3" s="300">
        <v>2000</v>
      </c>
      <c r="M3" s="300">
        <v>800</v>
      </c>
      <c r="N3" s="300"/>
      <c r="O3" s="300">
        <f t="shared" ref="O3:O8" si="2">K3+L3</f>
        <v>4000</v>
      </c>
      <c r="P3" s="270"/>
      <c r="Q3" s="270"/>
      <c r="R3" s="270" t="s">
        <v>539</v>
      </c>
      <c r="S3" s="270"/>
      <c r="T3" s="358">
        <v>43809</v>
      </c>
      <c r="U3" s="74"/>
      <c r="V3" s="379" t="s">
        <v>424</v>
      </c>
      <c r="W3" s="74"/>
      <c r="X3" s="379" t="s">
        <v>9</v>
      </c>
      <c r="Y3" s="321"/>
      <c r="Z3" s="74"/>
      <c r="AA3" s="74"/>
      <c r="AB3" s="74"/>
      <c r="AC3" s="74"/>
      <c r="AD3" s="320"/>
      <c r="AE3" s="74"/>
      <c r="AF3" s="74"/>
      <c r="AG3" s="74"/>
      <c r="AH3" s="74"/>
      <c r="AI3" s="276"/>
      <c r="AJ3" s="276"/>
      <c r="AK3" s="276"/>
      <c r="AL3" s="74"/>
      <c r="AM3" s="74"/>
      <c r="AN3" s="74"/>
      <c r="AO3" s="379" t="s">
        <v>424</v>
      </c>
      <c r="AP3" s="74"/>
      <c r="AQ3" s="379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20"/>
      <c r="BH3" s="74"/>
      <c r="BI3" s="74"/>
    </row>
    <row r="4" spans="1:61" s="5" customFormat="1">
      <c r="A4" s="472">
        <f>'1-συμβολαια'!A4</f>
        <v>0</v>
      </c>
      <c r="B4" s="376" t="str">
        <f>'1-συμβολαια'!C4</f>
        <v>χρησικτησία αγροτεμαχίου ;;;??? = 1984 ΑΝΑΔΑΣΜΟΣεκούσιος</v>
      </c>
      <c r="C4" s="270">
        <f>'4-πολλυπρ'!D4</f>
        <v>0</v>
      </c>
      <c r="D4" s="270" t="str">
        <f>'4-πολλυπρ'!I4</f>
        <v>219-117 = πατήρ</v>
      </c>
      <c r="E4" s="270"/>
      <c r="F4" s="377">
        <f t="shared" ref="F4:F7" si="3">E4*1100</f>
        <v>0</v>
      </c>
      <c r="G4" s="300"/>
      <c r="H4" s="300">
        <f t="shared" ref="H4:H7" si="4">F4+G4</f>
        <v>0</v>
      </c>
      <c r="I4" s="378"/>
      <c r="J4" s="378"/>
      <c r="K4" s="300"/>
      <c r="L4" s="300"/>
      <c r="M4" s="300"/>
      <c r="N4" s="300"/>
      <c r="O4" s="300">
        <f t="shared" ref="O4:O7" si="5">K4+L4</f>
        <v>0</v>
      </c>
      <c r="P4" s="270"/>
      <c r="Q4" s="270"/>
      <c r="R4" s="270" t="s">
        <v>539</v>
      </c>
      <c r="S4" s="270"/>
      <c r="T4" s="358">
        <v>43809</v>
      </c>
      <c r="U4" s="74"/>
      <c r="V4" s="379" t="s">
        <v>424</v>
      </c>
      <c r="W4" s="74"/>
      <c r="X4" s="379" t="s">
        <v>9</v>
      </c>
      <c r="Y4" s="321"/>
      <c r="Z4" s="74"/>
      <c r="AA4" s="74"/>
      <c r="AB4" s="74"/>
      <c r="AC4" s="74"/>
      <c r="AD4" s="320"/>
      <c r="AE4" s="74"/>
      <c r="AF4" s="74"/>
      <c r="AG4" s="74"/>
      <c r="AH4" s="74"/>
      <c r="AI4" s="276"/>
      <c r="AJ4" s="276"/>
      <c r="AK4" s="276"/>
      <c r="AL4" s="74"/>
      <c r="AM4" s="74"/>
      <c r="AN4" s="74"/>
      <c r="AO4" s="379" t="s">
        <v>424</v>
      </c>
      <c r="AP4" s="74"/>
      <c r="AQ4" s="379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20"/>
      <c r="BH4" s="74"/>
      <c r="BI4" s="74"/>
    </row>
    <row r="5" spans="1:61" s="5" customFormat="1">
      <c r="A5" s="472">
        <f>'1-συμβολαια'!A5</f>
        <v>0</v>
      </c>
      <c r="B5" s="376" t="str">
        <f>'1-συμβολαια'!C5</f>
        <v>χρησικτησία οικίας = 1939 ΚΛΗΡΟΝΟΜΙΑ άτυπη</v>
      </c>
      <c r="C5" s="270" t="str">
        <f>'4-πολλυπρ'!D5</f>
        <v>219-117 = παππούς</v>
      </c>
      <c r="D5" s="270" t="str">
        <f>'4-πολλυπρ'!I5</f>
        <v>219-117 = πατήρ</v>
      </c>
      <c r="E5" s="270"/>
      <c r="F5" s="377">
        <f t="shared" si="3"/>
        <v>0</v>
      </c>
      <c r="G5" s="300"/>
      <c r="H5" s="300">
        <f t="shared" si="4"/>
        <v>0</v>
      </c>
      <c r="I5" s="378"/>
      <c r="J5" s="378"/>
      <c r="K5" s="300"/>
      <c r="L5" s="300"/>
      <c r="M5" s="300"/>
      <c r="N5" s="300"/>
      <c r="O5" s="300">
        <f t="shared" si="5"/>
        <v>0</v>
      </c>
      <c r="P5" s="270"/>
      <c r="Q5" s="270"/>
      <c r="R5" s="270" t="s">
        <v>539</v>
      </c>
      <c r="S5" s="270"/>
      <c r="T5" s="358">
        <v>43809</v>
      </c>
      <c r="U5" s="74"/>
      <c r="V5" s="379" t="s">
        <v>424</v>
      </c>
      <c r="W5" s="74"/>
      <c r="X5" s="379" t="s">
        <v>9</v>
      </c>
      <c r="Y5" s="321"/>
      <c r="Z5" s="74"/>
      <c r="AA5" s="74"/>
      <c r="AB5" s="74"/>
      <c r="AC5" s="74"/>
      <c r="AD5" s="320"/>
      <c r="AE5" s="74"/>
      <c r="AF5" s="74"/>
      <c r="AG5" s="74"/>
      <c r="AH5" s="74"/>
      <c r="AI5" s="276"/>
      <c r="AJ5" s="276"/>
      <c r="AK5" s="276"/>
      <c r="AL5" s="74"/>
      <c r="AM5" s="74"/>
      <c r="AN5" s="74"/>
      <c r="AO5" s="379" t="s">
        <v>424</v>
      </c>
      <c r="AP5" s="74"/>
      <c r="AQ5" s="379" t="s">
        <v>9</v>
      </c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320"/>
      <c r="BH5" s="74"/>
      <c r="BI5" s="74"/>
    </row>
    <row r="6" spans="1:61" s="5" customFormat="1" ht="12" thickBot="1">
      <c r="A6" s="476">
        <f>'1-συμβολαια'!A6</f>
        <v>0</v>
      </c>
      <c r="B6" s="477" t="str">
        <f>'1-συμβολαια'!C6</f>
        <v>χρησικτησία οικίας = 1940 ΔΙΑΝΟΜΗ άτυπη</v>
      </c>
      <c r="C6" s="420" t="str">
        <f>'4-πολλυπρ'!D6</f>
        <v>???</v>
      </c>
      <c r="D6" s="420" t="str">
        <f>'4-πολλυπρ'!I6</f>
        <v>219-117 = πατήρ</v>
      </c>
      <c r="E6" s="420"/>
      <c r="F6" s="478">
        <f t="shared" si="3"/>
        <v>0</v>
      </c>
      <c r="G6" s="420"/>
      <c r="H6" s="420">
        <f t="shared" si="4"/>
        <v>0</v>
      </c>
      <c r="I6" s="479"/>
      <c r="J6" s="479"/>
      <c r="K6" s="420"/>
      <c r="L6" s="420"/>
      <c r="M6" s="420"/>
      <c r="N6" s="420"/>
      <c r="O6" s="420">
        <f t="shared" si="5"/>
        <v>0</v>
      </c>
      <c r="P6" s="420"/>
      <c r="Q6" s="420"/>
      <c r="R6" s="420" t="s">
        <v>539</v>
      </c>
      <c r="S6" s="420"/>
      <c r="T6" s="435">
        <v>43809</v>
      </c>
      <c r="U6" s="436"/>
      <c r="V6" s="480" t="s">
        <v>424</v>
      </c>
      <c r="W6" s="436"/>
      <c r="X6" s="379" t="s">
        <v>9</v>
      </c>
      <c r="Y6" s="321"/>
      <c r="Z6" s="74"/>
      <c r="AA6" s="74"/>
      <c r="AB6" s="74"/>
      <c r="AC6" s="74"/>
      <c r="AD6" s="320"/>
      <c r="AE6" s="74"/>
      <c r="AF6" s="74"/>
      <c r="AG6" s="74"/>
      <c r="AH6" s="74"/>
      <c r="AI6" s="276"/>
      <c r="AJ6" s="276"/>
      <c r="AK6" s="276"/>
      <c r="AL6" s="74"/>
      <c r="AM6" s="74"/>
      <c r="AN6" s="74"/>
      <c r="AO6" s="379" t="s">
        <v>424</v>
      </c>
      <c r="AP6" s="74"/>
      <c r="AQ6" s="379" t="s">
        <v>9</v>
      </c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320"/>
      <c r="BH6" s="74"/>
      <c r="BI6" s="74"/>
    </row>
    <row r="7" spans="1:61" s="5" customFormat="1">
      <c r="A7" s="473" t="str">
        <f>'1-συμβολαια'!A7</f>
        <v>2ο</v>
      </c>
      <c r="B7" s="376" t="str">
        <f>'1-συμβολαια'!C7</f>
        <v>διανομή αγροτεμαχίου 17,98στρ [2 ίσα μερίδια</v>
      </c>
      <c r="C7" s="300" t="str">
        <f>'4-πολλυπρ'!D7</f>
        <v xml:space="preserve">219-117 </v>
      </c>
      <c r="D7" s="300">
        <f>'4-πολλυπρ'!I7</f>
        <v>0</v>
      </c>
      <c r="E7" s="300">
        <v>3</v>
      </c>
      <c r="F7" s="377">
        <f t="shared" si="3"/>
        <v>3300</v>
      </c>
      <c r="G7" s="300">
        <v>1100</v>
      </c>
      <c r="H7" s="300">
        <f t="shared" si="4"/>
        <v>4400</v>
      </c>
      <c r="I7" s="378" t="s">
        <v>161</v>
      </c>
      <c r="J7" s="378" t="s">
        <v>162</v>
      </c>
      <c r="K7" s="300">
        <v>2000</v>
      </c>
      <c r="L7" s="300">
        <v>2000</v>
      </c>
      <c r="M7" s="300">
        <v>800</v>
      </c>
      <c r="N7" s="300"/>
      <c r="O7" s="300">
        <f t="shared" si="5"/>
        <v>4000</v>
      </c>
      <c r="P7" s="300"/>
      <c r="Q7" s="300"/>
      <c r="R7" s="300" t="s">
        <v>539</v>
      </c>
      <c r="S7" s="300"/>
      <c r="T7" s="432">
        <v>43809</v>
      </c>
      <c r="U7" s="474"/>
      <c r="V7" s="475" t="s">
        <v>424</v>
      </c>
      <c r="W7" s="474"/>
      <c r="X7" s="379" t="s">
        <v>9</v>
      </c>
      <c r="Y7" s="321"/>
      <c r="Z7" s="74"/>
      <c r="AA7" s="74"/>
      <c r="AB7" s="74"/>
      <c r="AC7" s="74"/>
      <c r="AD7" s="320"/>
      <c r="AE7" s="74"/>
      <c r="AF7" s="74"/>
      <c r="AG7" s="74"/>
      <c r="AH7" s="74"/>
      <c r="AI7" s="276"/>
      <c r="AJ7" s="276"/>
      <c r="AK7" s="276"/>
      <c r="AL7" s="74"/>
      <c r="AM7" s="74"/>
      <c r="AN7" s="74"/>
      <c r="AO7" s="379" t="s">
        <v>424</v>
      </c>
      <c r="AP7" s="74"/>
      <c r="AQ7" s="379" t="s">
        <v>9</v>
      </c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320"/>
      <c r="BH7" s="74"/>
      <c r="BI7" s="74"/>
    </row>
    <row r="8" spans="1:61" s="5" customFormat="1">
      <c r="A8" s="399">
        <f>'1-συμβολαια'!A8</f>
        <v>0</v>
      </c>
      <c r="B8" s="376" t="str">
        <f>'1-συμβολαια'!C8</f>
        <v>χρησικτησία αγροτεμαχίου = 1984 ΑΝΑΔΑΣΜΟΣ</v>
      </c>
      <c r="C8" s="270">
        <f>'4-πολλυπρ'!D8</f>
        <v>0</v>
      </c>
      <c r="D8" s="270" t="str">
        <f>'4-πολλυπρ'!I8</f>
        <v xml:space="preserve">219-117 </v>
      </c>
      <c r="E8" s="270"/>
      <c r="F8" s="377">
        <f t="shared" si="0"/>
        <v>0</v>
      </c>
      <c r="G8" s="300"/>
      <c r="H8" s="300"/>
      <c r="I8" s="378"/>
      <c r="J8" s="378"/>
      <c r="K8" s="300"/>
      <c r="L8" s="300"/>
      <c r="M8" s="300"/>
      <c r="N8" s="300"/>
      <c r="O8" s="300">
        <f t="shared" si="2"/>
        <v>0</v>
      </c>
      <c r="P8" s="270"/>
      <c r="Q8" s="270"/>
      <c r="R8" s="270"/>
      <c r="S8" s="270"/>
      <c r="T8" s="320"/>
      <c r="U8" s="74"/>
      <c r="V8" s="379" t="s">
        <v>424</v>
      </c>
      <c r="W8" s="74"/>
      <c r="X8" s="379" t="s">
        <v>9</v>
      </c>
      <c r="Y8" s="321"/>
      <c r="Z8" s="74"/>
      <c r="AA8" s="74"/>
      <c r="AB8" s="74"/>
      <c r="AC8" s="74"/>
      <c r="AD8" s="320"/>
      <c r="AE8" s="74"/>
      <c r="AF8" s="74"/>
      <c r="AG8" s="74"/>
      <c r="AH8" s="74"/>
      <c r="AI8" s="276"/>
      <c r="AJ8" s="276"/>
      <c r="AK8" s="276"/>
      <c r="AL8" s="74"/>
      <c r="AM8" s="74"/>
      <c r="AN8" s="74"/>
      <c r="AO8" s="379" t="s">
        <v>424</v>
      </c>
      <c r="AP8" s="74"/>
      <c r="AQ8" s="379" t="s">
        <v>9</v>
      </c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320"/>
      <c r="BH8" s="74"/>
      <c r="BI8" s="74"/>
    </row>
    <row r="9" spans="1:61">
      <c r="A9" s="621" t="s">
        <v>35</v>
      </c>
      <c r="B9" s="622"/>
      <c r="C9" s="622"/>
      <c r="D9" s="622"/>
      <c r="E9" s="623"/>
      <c r="F9" s="72">
        <f>SUM(F3:F8)</f>
        <v>5500</v>
      </c>
      <c r="G9" s="72">
        <f>SUM(G3:G8)</f>
        <v>2200</v>
      </c>
      <c r="H9" s="72">
        <f>SUM(H3:H8)</f>
        <v>7700</v>
      </c>
      <c r="I9" s="72"/>
      <c r="J9" s="72"/>
      <c r="K9" s="72">
        <f t="shared" ref="K9:R9" si="6">SUM(K3:K8)</f>
        <v>4000</v>
      </c>
      <c r="L9" s="72">
        <f t="shared" si="6"/>
        <v>4000</v>
      </c>
      <c r="M9" s="72">
        <f t="shared" si="6"/>
        <v>1600</v>
      </c>
      <c r="N9" s="72">
        <f t="shared" si="6"/>
        <v>0</v>
      </c>
      <c r="O9" s="72">
        <f t="shared" si="6"/>
        <v>8000</v>
      </c>
      <c r="P9" s="68">
        <f t="shared" si="6"/>
        <v>0</v>
      </c>
      <c r="Q9" s="68">
        <f t="shared" si="6"/>
        <v>0</v>
      </c>
      <c r="R9" s="68">
        <f t="shared" si="6"/>
        <v>0</v>
      </c>
      <c r="S9" s="68"/>
      <c r="T9" s="135"/>
      <c r="U9" s="68">
        <f>SUM(U3:U8)</f>
        <v>0</v>
      </c>
      <c r="V9" s="68"/>
      <c r="W9" s="68">
        <f>SUM(W3:W8)</f>
        <v>0</v>
      </c>
      <c r="X9" s="68"/>
      <c r="Y9" s="68">
        <f>SUM(Y3:Y8)</f>
        <v>0</v>
      </c>
      <c r="Z9" s="68">
        <f>SUM(Z3:Z8)</f>
        <v>0</v>
      </c>
      <c r="AA9" s="68">
        <f>SUM(AA3:AA8)</f>
        <v>0</v>
      </c>
      <c r="AB9" s="68">
        <f>SUM(AB3:AB8)</f>
        <v>0</v>
      </c>
      <c r="AC9" s="68">
        <f>SUM(AC3:AC8)</f>
        <v>0</v>
      </c>
      <c r="AD9" s="135"/>
      <c r="AE9" s="68">
        <f t="shared" ref="AE9:AJ9" si="7">SUM(AE3:AE8)</f>
        <v>0</v>
      </c>
      <c r="AF9" s="68">
        <f t="shared" si="7"/>
        <v>0</v>
      </c>
      <c r="AG9" s="68">
        <f t="shared" si="7"/>
        <v>0</v>
      </c>
      <c r="AH9" s="68">
        <f t="shared" si="7"/>
        <v>0</v>
      </c>
      <c r="AI9" s="72">
        <f t="shared" si="7"/>
        <v>0</v>
      </c>
      <c r="AJ9" s="72">
        <f t="shared" si="7"/>
        <v>0</v>
      </c>
      <c r="AK9" s="72"/>
      <c r="AL9" s="68">
        <f>SUM(AL3:AL8)</f>
        <v>0</v>
      </c>
      <c r="AM9" s="68">
        <f>SUM(AM3:AM8)</f>
        <v>0</v>
      </c>
      <c r="AN9" s="68">
        <f>SUM(AN3:AN8)</f>
        <v>0</v>
      </c>
      <c r="AO9" s="68"/>
      <c r="AP9" s="68">
        <f t="shared" ref="AP9:BD9" si="8">SUM(AP3:AP8)</f>
        <v>0</v>
      </c>
      <c r="AQ9" s="68">
        <f t="shared" si="8"/>
        <v>0</v>
      </c>
      <c r="AR9" s="68">
        <f t="shared" si="8"/>
        <v>0</v>
      </c>
      <c r="AS9" s="68">
        <f t="shared" si="8"/>
        <v>0</v>
      </c>
      <c r="AT9" s="68">
        <f t="shared" si="8"/>
        <v>0</v>
      </c>
      <c r="AU9" s="68">
        <f t="shared" si="8"/>
        <v>0</v>
      </c>
      <c r="AV9" s="68">
        <f t="shared" si="8"/>
        <v>0</v>
      </c>
      <c r="AW9" s="68">
        <f t="shared" si="8"/>
        <v>0</v>
      </c>
      <c r="AX9" s="68">
        <f t="shared" si="8"/>
        <v>0</v>
      </c>
      <c r="AY9" s="68">
        <f t="shared" si="8"/>
        <v>0</v>
      </c>
      <c r="AZ9" s="68">
        <f t="shared" si="8"/>
        <v>0</v>
      </c>
      <c r="BA9" s="68">
        <f t="shared" si="8"/>
        <v>0</v>
      </c>
      <c r="BB9" s="68">
        <f t="shared" si="8"/>
        <v>0</v>
      </c>
      <c r="BC9" s="68">
        <f t="shared" si="8"/>
        <v>0</v>
      </c>
      <c r="BD9" s="68">
        <f t="shared" si="8"/>
        <v>0</v>
      </c>
      <c r="BE9" s="68"/>
      <c r="BF9" s="68"/>
      <c r="BG9" s="68"/>
      <c r="BH9" s="68"/>
      <c r="BI9" s="68"/>
    </row>
    <row r="11" spans="1:61">
      <c r="G11" s="138" t="s">
        <v>425</v>
      </c>
      <c r="H11" s="138"/>
      <c r="I11" s="138"/>
      <c r="J11" s="138"/>
      <c r="K11" s="138" t="s">
        <v>425</v>
      </c>
      <c r="L11" s="116"/>
      <c r="M11" s="116"/>
      <c r="N11" s="116"/>
      <c r="S11" s="182" t="s">
        <v>164</v>
      </c>
      <c r="Z11" s="2"/>
      <c r="AB11" s="116" t="s">
        <v>100</v>
      </c>
      <c r="AI11" s="223" t="s">
        <v>101</v>
      </c>
    </row>
    <row r="12" spans="1:61">
      <c r="F12" s="3"/>
      <c r="G12" s="3"/>
      <c r="H12" s="3"/>
      <c r="I12" s="159" t="s">
        <v>157</v>
      </c>
      <c r="J12" s="118"/>
      <c r="L12" s="138" t="s">
        <v>425</v>
      </c>
      <c r="M12" s="3"/>
      <c r="N12" s="3"/>
      <c r="O12" s="3"/>
      <c r="P12" s="159" t="s">
        <v>165</v>
      </c>
      <c r="S12" s="9"/>
    </row>
    <row r="13" spans="1:61">
      <c r="E13" s="117"/>
      <c r="F13" s="3"/>
      <c r="G13" s="3"/>
      <c r="H13" s="3"/>
      <c r="I13" s="118" t="s">
        <v>158</v>
      </c>
      <c r="J13" s="118"/>
      <c r="L13" s="3"/>
      <c r="M13" s="3"/>
      <c r="N13" s="3"/>
      <c r="O13" s="3"/>
      <c r="Q13" s="118" t="s">
        <v>166</v>
      </c>
      <c r="S13" s="9"/>
    </row>
    <row r="14" spans="1:61">
      <c r="I14" s="118"/>
      <c r="J14" s="159" t="s">
        <v>159</v>
      </c>
      <c r="M14" s="153" t="s">
        <v>441</v>
      </c>
      <c r="N14" s="153"/>
      <c r="S14" s="9"/>
    </row>
    <row r="15" spans="1:61">
      <c r="F15" s="8">
        <v>517</v>
      </c>
      <c r="G15" s="8" t="s">
        <v>556</v>
      </c>
      <c r="J15" s="118" t="s">
        <v>160</v>
      </c>
      <c r="S15" s="9"/>
    </row>
    <row r="16" spans="1:61">
      <c r="F16" s="8"/>
      <c r="G16" s="8"/>
      <c r="S16" s="9"/>
      <c r="U16" s="28"/>
      <c r="V16" s="28"/>
    </row>
    <row r="17" spans="2:22">
      <c r="F17" s="8">
        <v>960</v>
      </c>
      <c r="G17" s="8" t="s">
        <v>557</v>
      </c>
      <c r="S17" s="9"/>
      <c r="U17" s="28"/>
      <c r="V17" s="28"/>
    </row>
    <row r="18" spans="2:22">
      <c r="B18" s="131"/>
      <c r="S18" s="9"/>
      <c r="U18" s="28"/>
      <c r="V18" s="28"/>
    </row>
    <row r="19" spans="2:22">
      <c r="B19" s="132"/>
      <c r="U19" s="28"/>
      <c r="V19" s="28"/>
    </row>
    <row r="20" spans="2:22">
      <c r="U20" s="28"/>
      <c r="V20" s="28"/>
    </row>
    <row r="21" spans="2:22">
      <c r="P21" s="2"/>
      <c r="Q21" s="2"/>
      <c r="R21" s="2"/>
      <c r="S21" s="2"/>
      <c r="U21" s="28"/>
      <c r="V21" s="28"/>
    </row>
    <row r="22" spans="2:22">
      <c r="U22" s="28"/>
      <c r="V22" s="28"/>
    </row>
    <row r="23" spans="2:22">
      <c r="B23" s="298"/>
      <c r="C23" s="343"/>
      <c r="D23" s="8"/>
      <c r="E23" s="8"/>
      <c r="F23" s="8"/>
      <c r="G23" s="8"/>
      <c r="H23" s="8"/>
      <c r="I23" s="82"/>
      <c r="U23" s="28"/>
      <c r="V23" s="28"/>
    </row>
    <row r="24" spans="2:22">
      <c r="B24" s="3"/>
      <c r="C24" s="343"/>
      <c r="D24" s="8"/>
      <c r="E24" s="8"/>
      <c r="F24" s="8"/>
      <c r="G24" s="8"/>
      <c r="H24" s="8"/>
      <c r="I24" s="82"/>
      <c r="U24" s="28"/>
      <c r="V24" s="28"/>
    </row>
    <row r="25" spans="2:22">
      <c r="B25" s="3"/>
      <c r="C25" s="343"/>
      <c r="D25" s="58"/>
      <c r="E25" s="8"/>
      <c r="F25" s="8"/>
      <c r="G25" s="8"/>
      <c r="H25" s="8"/>
      <c r="I25" s="82"/>
      <c r="U25" s="28"/>
      <c r="V25" s="28"/>
    </row>
    <row r="26" spans="2:22">
      <c r="B26" s="3"/>
      <c r="C26" s="343"/>
      <c r="D26" s="8"/>
      <c r="E26" s="8"/>
      <c r="F26" s="8"/>
      <c r="G26" s="8"/>
      <c r="H26" s="8"/>
      <c r="I26" s="82"/>
      <c r="U26" s="28"/>
      <c r="V26" s="28"/>
    </row>
    <row r="27" spans="2:22">
      <c r="B27" s="3"/>
      <c r="C27" s="343"/>
      <c r="D27" s="8"/>
      <c r="E27" s="8"/>
      <c r="F27" s="8"/>
      <c r="G27" s="8"/>
      <c r="H27" s="8"/>
      <c r="I27" s="82"/>
      <c r="U27" s="28"/>
      <c r="V27" s="28"/>
    </row>
    <row r="28" spans="2:22">
      <c r="B28" s="3"/>
      <c r="C28" s="343"/>
      <c r="D28" s="8"/>
      <c r="E28" s="8"/>
      <c r="F28" s="8"/>
      <c r="G28" s="8"/>
      <c r="H28" s="8"/>
      <c r="I28" s="82"/>
    </row>
    <row r="29" spans="2:22">
      <c r="B29" s="298"/>
      <c r="C29" s="343"/>
      <c r="D29" s="58"/>
      <c r="E29" s="58"/>
      <c r="F29" s="58"/>
      <c r="G29" s="58"/>
      <c r="H29" s="8"/>
      <c r="I29" s="82"/>
    </row>
    <row r="30" spans="2:22">
      <c r="B30" s="3"/>
      <c r="C30" s="58"/>
      <c r="D30" s="58"/>
      <c r="E30" s="58"/>
      <c r="F30" s="58"/>
      <c r="G30" s="58"/>
      <c r="H30" s="8"/>
    </row>
    <row r="31" spans="2:22">
      <c r="B31" s="3"/>
      <c r="C31" s="58"/>
      <c r="D31" s="58"/>
      <c r="E31" s="58"/>
      <c r="F31" s="58"/>
      <c r="G31" s="58"/>
      <c r="H31" s="8"/>
    </row>
    <row r="32" spans="2:22">
      <c r="B32" s="3"/>
      <c r="C32" s="58"/>
      <c r="D32" s="58"/>
      <c r="E32" s="58"/>
      <c r="F32" s="58"/>
      <c r="G32" s="58"/>
    </row>
    <row r="33" spans="2:7">
      <c r="B33" s="3"/>
      <c r="C33" s="8"/>
      <c r="D33" s="8"/>
      <c r="E33" s="8"/>
      <c r="F33" s="8"/>
      <c r="G33" s="8"/>
    </row>
  </sheetData>
  <mergeCells count="15">
    <mergeCell ref="A9:E9"/>
    <mergeCell ref="AM1:AV1"/>
    <mergeCell ref="AW1:BD1"/>
    <mergeCell ref="BE1:BI1"/>
    <mergeCell ref="T1:AC1"/>
    <mergeCell ref="BH2:BI2"/>
    <mergeCell ref="AU2:AV2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19"/>
  <sheetViews>
    <sheetView workbookViewId="0">
      <pane ySplit="2" topLeftCell="A3" activePane="bottomLeft" state="frozen"/>
      <selection pane="bottomLeft" activeCell="O29" sqref="O29"/>
    </sheetView>
  </sheetViews>
  <sheetFormatPr defaultRowHeight="11.25"/>
  <cols>
    <col min="1" max="1" width="10.5703125" style="8" bestFit="1" customWidth="1"/>
    <col min="2" max="2" width="44.4257812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3" width="7.42578125" style="82" customWidth="1"/>
    <col min="24" max="24" width="11.42578125" style="82" bestFit="1" customWidth="1"/>
    <col min="25" max="25" width="29.85546875" style="82" customWidth="1"/>
    <col min="26" max="16384" width="9.140625" style="3"/>
  </cols>
  <sheetData>
    <row r="1" spans="1:25" s="4" customFormat="1" ht="15.75" customHeight="1">
      <c r="A1" s="647" t="s">
        <v>31</v>
      </c>
      <c r="B1" s="648"/>
      <c r="C1" s="648"/>
      <c r="D1" s="649"/>
      <c r="E1" s="650" t="s">
        <v>169</v>
      </c>
      <c r="F1" s="651"/>
      <c r="G1" s="651"/>
      <c r="H1" s="651"/>
      <c r="I1" s="642" t="s">
        <v>163</v>
      </c>
      <c r="J1" s="642"/>
      <c r="K1" s="642"/>
      <c r="L1" s="642"/>
      <c r="M1" s="642"/>
      <c r="N1" s="642"/>
      <c r="O1" s="642"/>
      <c r="P1" s="642"/>
      <c r="Q1" s="642"/>
      <c r="R1" s="642"/>
      <c r="S1" s="642"/>
      <c r="T1" s="642"/>
      <c r="U1" s="642"/>
      <c r="V1" s="643" t="s">
        <v>29</v>
      </c>
      <c r="W1" s="644"/>
      <c r="X1" s="644"/>
      <c r="Y1" s="644"/>
    </row>
    <row r="2" spans="1:25" s="4" customFormat="1" ht="23.25" thickBot="1">
      <c r="A2" s="10" t="s">
        <v>19</v>
      </c>
      <c r="B2" s="150" t="s">
        <v>0</v>
      </c>
      <c r="C2" s="55" t="s">
        <v>11</v>
      </c>
      <c r="D2" s="151" t="s">
        <v>12</v>
      </c>
      <c r="E2" s="41" t="s">
        <v>426</v>
      </c>
      <c r="F2" s="652" t="s">
        <v>29</v>
      </c>
      <c r="G2" s="653"/>
      <c r="H2" s="654"/>
      <c r="I2" s="41" t="s">
        <v>89</v>
      </c>
      <c r="J2" s="55" t="s">
        <v>90</v>
      </c>
      <c r="K2" s="55" t="s">
        <v>92</v>
      </c>
      <c r="L2" s="55" t="s">
        <v>239</v>
      </c>
      <c r="M2" s="55" t="s">
        <v>240</v>
      </c>
      <c r="N2" s="55" t="s">
        <v>241</v>
      </c>
      <c r="O2" s="55" t="s">
        <v>543</v>
      </c>
      <c r="P2" s="55" t="s">
        <v>36</v>
      </c>
      <c r="Q2" s="55" t="s">
        <v>544</v>
      </c>
      <c r="R2" s="55"/>
      <c r="S2" s="55" t="s">
        <v>545</v>
      </c>
      <c r="T2" s="55" t="s">
        <v>546</v>
      </c>
      <c r="U2" s="55" t="s">
        <v>47</v>
      </c>
      <c r="V2" s="645"/>
      <c r="W2" s="646"/>
      <c r="X2" s="646"/>
      <c r="Y2" s="646"/>
    </row>
    <row r="3" spans="1:25" s="5" customFormat="1">
      <c r="A3" s="472" t="str">
        <f>'1-συμβολαια'!A3</f>
        <v>1ο</v>
      </c>
      <c r="B3" s="376" t="str">
        <f>'1-συμβολαια'!C3</f>
        <v>κληρονομιάς ΑΠΟΔΟΧΗ</v>
      </c>
      <c r="C3" s="270" t="str">
        <f>'4-πολλυπρ'!D3</f>
        <v>219-117 = πατήρ</v>
      </c>
      <c r="D3" s="270" t="str">
        <f>'4-πολλυπρ'!I3</f>
        <v xml:space="preserve">219-117 </v>
      </c>
      <c r="E3" s="300">
        <v>2200</v>
      </c>
      <c r="F3" s="378" t="s">
        <v>170</v>
      </c>
      <c r="G3" s="378" t="s">
        <v>171</v>
      </c>
      <c r="H3" s="377"/>
      <c r="I3" s="300">
        <v>2000</v>
      </c>
      <c r="J3" s="300">
        <v>2000</v>
      </c>
      <c r="K3" s="300">
        <v>605</v>
      </c>
      <c r="L3" s="300"/>
      <c r="M3" s="300"/>
      <c r="N3" s="300"/>
      <c r="O3" s="300"/>
      <c r="P3" s="300"/>
      <c r="Q3" s="300"/>
      <c r="R3" s="300"/>
      <c r="S3" s="300">
        <v>500</v>
      </c>
      <c r="T3" s="300">
        <f>14*1100</f>
        <v>15400</v>
      </c>
      <c r="U3" s="300">
        <f t="shared" ref="U3:U8" si="0">SUM(I3:O3)-K3</f>
        <v>4000</v>
      </c>
      <c r="V3" s="301"/>
      <c r="W3" s="301"/>
      <c r="X3" s="380"/>
      <c r="Y3" s="274"/>
    </row>
    <row r="4" spans="1:25" s="5" customFormat="1">
      <c r="A4" s="472">
        <f>'1-συμβολαια'!A4</f>
        <v>0</v>
      </c>
      <c r="B4" s="376" t="str">
        <f>'1-συμβολαια'!C4</f>
        <v>χρησικτησία αγροτεμαχίου ;;;??? = 1984 ΑΝΑΔΑΣΜΟΣεκούσιος</v>
      </c>
      <c r="C4" s="270">
        <f>'4-πολλυπρ'!D4</f>
        <v>0</v>
      </c>
      <c r="D4" s="270" t="str">
        <f>'4-πολλυπρ'!I4</f>
        <v>219-117 = πατήρ</v>
      </c>
      <c r="E4" s="300"/>
      <c r="F4" s="378" t="s">
        <v>170</v>
      </c>
      <c r="G4" s="378" t="s">
        <v>171</v>
      </c>
      <c r="H4" s="377"/>
      <c r="I4" s="300"/>
      <c r="J4" s="300"/>
      <c r="K4" s="300"/>
      <c r="L4" s="300"/>
      <c r="M4" s="300"/>
      <c r="N4" s="300">
        <v>5500</v>
      </c>
      <c r="O4" s="300"/>
      <c r="P4" s="300"/>
      <c r="Q4" s="300"/>
      <c r="R4" s="300"/>
      <c r="S4" s="300">
        <v>1000</v>
      </c>
      <c r="T4" s="300">
        <f>10*1100</f>
        <v>11000</v>
      </c>
      <c r="U4" s="300">
        <f t="shared" ref="U4:U7" si="1">SUM(I4:O4)-K4</f>
        <v>5500</v>
      </c>
      <c r="V4" s="301"/>
      <c r="W4" s="301"/>
      <c r="X4" s="380"/>
      <c r="Y4" s="274"/>
    </row>
    <row r="5" spans="1:25" s="5" customFormat="1">
      <c r="A5" s="472">
        <f>'1-συμβολαια'!A5</f>
        <v>0</v>
      </c>
      <c r="B5" s="376" t="str">
        <f>'1-συμβολαια'!C5</f>
        <v>χρησικτησία οικίας = 1939 ΚΛΗΡΟΝΟΜΙΑ άτυπη</v>
      </c>
      <c r="C5" s="270" t="str">
        <f>'4-πολλυπρ'!D5</f>
        <v>219-117 = παππούς</v>
      </c>
      <c r="D5" s="270" t="str">
        <f>'4-πολλυπρ'!I5</f>
        <v>219-117 = πατήρ</v>
      </c>
      <c r="E5" s="300">
        <v>2200</v>
      </c>
      <c r="F5" s="378" t="s">
        <v>170</v>
      </c>
      <c r="G5" s="378" t="s">
        <v>171</v>
      </c>
      <c r="H5" s="377"/>
      <c r="I5" s="300"/>
      <c r="J5" s="300"/>
      <c r="K5" s="300">
        <v>605</v>
      </c>
      <c r="L5" s="300"/>
      <c r="M5" s="300"/>
      <c r="N5" s="300"/>
      <c r="O5" s="300">
        <v>5500</v>
      </c>
      <c r="P5" s="300">
        <v>5500</v>
      </c>
      <c r="Q5" s="300"/>
      <c r="R5" s="300"/>
      <c r="S5" s="300">
        <v>1500</v>
      </c>
      <c r="T5" s="300">
        <f>26*1100</f>
        <v>28600</v>
      </c>
      <c r="U5" s="300">
        <f t="shared" si="1"/>
        <v>5500</v>
      </c>
      <c r="V5" s="301"/>
      <c r="W5" s="301"/>
      <c r="X5" s="380"/>
      <c r="Y5" s="274"/>
    </row>
    <row r="6" spans="1:25" s="5" customFormat="1" ht="12" thickBot="1">
      <c r="A6" s="476">
        <f>'1-συμβολαια'!A6</f>
        <v>0</v>
      </c>
      <c r="B6" s="477" t="str">
        <f>'1-συμβολαια'!C6</f>
        <v>χρησικτησία οικίας = 1940 ΔΙΑΝΟΜΗ άτυπη</v>
      </c>
      <c r="C6" s="420" t="str">
        <f>'4-πολλυπρ'!D6</f>
        <v>???</v>
      </c>
      <c r="D6" s="420" t="str">
        <f>'4-πολλυπρ'!I6</f>
        <v>219-117 = πατήρ</v>
      </c>
      <c r="E6" s="420">
        <v>2200</v>
      </c>
      <c r="F6" s="479" t="s">
        <v>170</v>
      </c>
      <c r="G6" s="479" t="s">
        <v>171</v>
      </c>
      <c r="H6" s="478"/>
      <c r="I6" s="420"/>
      <c r="J6" s="420"/>
      <c r="K6" s="420">
        <v>605</v>
      </c>
      <c r="L6" s="420"/>
      <c r="M6" s="420"/>
      <c r="N6" s="420"/>
      <c r="O6" s="420"/>
      <c r="P6" s="420"/>
      <c r="Q6" s="420"/>
      <c r="R6" s="420"/>
      <c r="S6" s="420">
        <v>500</v>
      </c>
      <c r="T6" s="420">
        <v>4400</v>
      </c>
      <c r="U6" s="420">
        <f t="shared" si="1"/>
        <v>0</v>
      </c>
      <c r="V6" s="442"/>
      <c r="W6" s="442"/>
      <c r="X6" s="482"/>
      <c r="Y6" s="443"/>
    </row>
    <row r="7" spans="1:25" s="5" customFormat="1">
      <c r="A7" s="473" t="str">
        <f>'1-συμβολαια'!A7</f>
        <v>2ο</v>
      </c>
      <c r="B7" s="376" t="str">
        <f>'1-συμβολαια'!C7</f>
        <v>διανομή αγροτεμαχίου 17,98στρ [2 ίσα μερίδια</v>
      </c>
      <c r="C7" s="300" t="str">
        <f>'4-πολλυπρ'!D7</f>
        <v xml:space="preserve">219-117 </v>
      </c>
      <c r="D7" s="300">
        <f>'4-πολλυπρ'!I7</f>
        <v>0</v>
      </c>
      <c r="E7" s="300">
        <v>2200</v>
      </c>
      <c r="F7" s="378" t="s">
        <v>170</v>
      </c>
      <c r="G7" s="378" t="s">
        <v>171</v>
      </c>
      <c r="H7" s="377"/>
      <c r="I7" s="300">
        <v>2000</v>
      </c>
      <c r="J7" s="300">
        <v>2000</v>
      </c>
      <c r="K7" s="300">
        <v>605</v>
      </c>
      <c r="L7" s="300"/>
      <c r="M7" s="300"/>
      <c r="N7" s="300">
        <v>5500</v>
      </c>
      <c r="O7" s="300"/>
      <c r="P7" s="300"/>
      <c r="Q7" s="300"/>
      <c r="R7" s="300"/>
      <c r="S7" s="300">
        <v>1000</v>
      </c>
      <c r="T7" s="300">
        <f>14*1100</f>
        <v>15400</v>
      </c>
      <c r="U7" s="300">
        <f t="shared" si="1"/>
        <v>9500</v>
      </c>
      <c r="V7" s="313"/>
      <c r="W7" s="313"/>
      <c r="X7" s="481"/>
      <c r="Y7" s="440"/>
    </row>
    <row r="8" spans="1:25" s="5" customFormat="1">
      <c r="A8" s="399">
        <f>'1-συμβολαια'!A8</f>
        <v>0</v>
      </c>
      <c r="B8" s="376" t="str">
        <f>'1-συμβολαια'!C8</f>
        <v>χρησικτησία αγροτεμαχίου = 1984 ΑΝΑΔΑΣΜΟΣ</v>
      </c>
      <c r="C8" s="270">
        <f>'4-πολλυπρ'!D8</f>
        <v>0</v>
      </c>
      <c r="D8" s="270" t="str">
        <f>'4-πολλυπρ'!I8</f>
        <v xml:space="preserve">219-117 </v>
      </c>
      <c r="E8" s="300"/>
      <c r="F8" s="378"/>
      <c r="G8" s="378"/>
      <c r="H8" s="377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>
        <f t="shared" si="0"/>
        <v>0</v>
      </c>
      <c r="V8" s="301"/>
      <c r="W8" s="301"/>
      <c r="X8" s="380"/>
      <c r="Y8" s="274"/>
    </row>
    <row r="9" spans="1:25">
      <c r="A9" s="621" t="s">
        <v>35</v>
      </c>
      <c r="B9" s="622"/>
      <c r="C9" s="622"/>
      <c r="D9" s="623"/>
      <c r="E9" s="72">
        <f>SUM(E3:E8)</f>
        <v>8800</v>
      </c>
      <c r="F9" s="68"/>
      <c r="G9" s="68"/>
      <c r="H9" s="68"/>
      <c r="I9" s="72">
        <f t="shared" ref="I9:V9" si="2">SUM(I3:I8)</f>
        <v>4000</v>
      </c>
      <c r="J9" s="72">
        <f t="shared" si="2"/>
        <v>4000</v>
      </c>
      <c r="K9" s="72">
        <f t="shared" si="2"/>
        <v>2420</v>
      </c>
      <c r="L9" s="72">
        <f t="shared" si="2"/>
        <v>0</v>
      </c>
      <c r="M9" s="72">
        <f t="shared" si="2"/>
        <v>0</v>
      </c>
      <c r="N9" s="72">
        <f t="shared" si="2"/>
        <v>11000</v>
      </c>
      <c r="O9" s="72">
        <f t="shared" si="2"/>
        <v>5500</v>
      </c>
      <c r="P9" s="72">
        <f t="shared" si="2"/>
        <v>5500</v>
      </c>
      <c r="Q9" s="72">
        <f t="shared" si="2"/>
        <v>0</v>
      </c>
      <c r="R9" s="72">
        <f t="shared" si="2"/>
        <v>0</v>
      </c>
      <c r="S9" s="72">
        <f t="shared" si="2"/>
        <v>4500</v>
      </c>
      <c r="T9" s="72">
        <f t="shared" si="2"/>
        <v>74800</v>
      </c>
      <c r="U9" s="72">
        <f t="shared" si="2"/>
        <v>24500</v>
      </c>
      <c r="V9" s="83">
        <f t="shared" si="2"/>
        <v>0</v>
      </c>
      <c r="W9" s="141"/>
      <c r="X9" s="3"/>
      <c r="Y9" s="3"/>
    </row>
    <row r="11" spans="1:25" ht="15.75" customHeight="1">
      <c r="I11" s="133" t="s">
        <v>425</v>
      </c>
      <c r="L11" s="133" t="s">
        <v>427</v>
      </c>
      <c r="W11" s="152"/>
      <c r="X11" s="87"/>
      <c r="Y11" s="152"/>
    </row>
    <row r="12" spans="1:25">
      <c r="F12" s="159" t="s">
        <v>167</v>
      </c>
      <c r="G12" s="118"/>
      <c r="H12" s="82"/>
      <c r="L12" s="174" t="s">
        <v>209</v>
      </c>
      <c r="W12" s="2"/>
    </row>
    <row r="13" spans="1:25">
      <c r="F13" s="82"/>
      <c r="G13" s="118" t="s">
        <v>168</v>
      </c>
      <c r="M13" s="173" t="s">
        <v>210</v>
      </c>
      <c r="V13" s="2"/>
      <c r="W13" s="2"/>
    </row>
    <row r="14" spans="1:25" ht="12.75">
      <c r="N14" s="409" t="s">
        <v>211</v>
      </c>
      <c r="O14" s="410"/>
      <c r="P14" s="410"/>
      <c r="Q14" s="410"/>
      <c r="R14" s="410"/>
      <c r="S14" s="410"/>
      <c r="T14" s="410"/>
      <c r="V14" s="2"/>
      <c r="W14" s="2"/>
    </row>
    <row r="15" spans="1:25" ht="12.75">
      <c r="N15" s="410"/>
      <c r="O15" s="411" t="s">
        <v>547</v>
      </c>
      <c r="P15" s="410"/>
      <c r="Q15" s="410"/>
      <c r="R15" s="410"/>
      <c r="S15" s="410"/>
      <c r="T15" s="410"/>
      <c r="V15" s="2"/>
      <c r="W15" s="2"/>
    </row>
    <row r="16" spans="1:25" ht="12.75">
      <c r="N16" s="410"/>
      <c r="O16" s="410"/>
      <c r="P16" s="411" t="s">
        <v>548</v>
      </c>
      <c r="Q16" s="410"/>
      <c r="R16" s="410"/>
      <c r="S16" s="410"/>
      <c r="T16" s="410"/>
      <c r="V16" s="2"/>
    </row>
    <row r="17" spans="5:22" ht="12.75">
      <c r="E17" s="8">
        <v>517</v>
      </c>
      <c r="F17" s="8" t="s">
        <v>556</v>
      </c>
      <c r="N17" s="410"/>
      <c r="O17" s="410"/>
      <c r="P17" s="410"/>
      <c r="Q17" s="411" t="s">
        <v>549</v>
      </c>
      <c r="R17" s="410"/>
      <c r="S17" s="410"/>
      <c r="T17" s="410"/>
      <c r="V17" s="2"/>
    </row>
    <row r="18" spans="5:22" ht="12.75">
      <c r="E18" s="8"/>
      <c r="F18" s="8"/>
      <c r="N18" s="410"/>
      <c r="O18" s="410"/>
      <c r="P18" s="410"/>
      <c r="Q18" s="410"/>
      <c r="R18" s="410"/>
      <c r="S18" s="410" t="s">
        <v>550</v>
      </c>
      <c r="T18" s="410"/>
      <c r="V18" s="2"/>
    </row>
    <row r="19" spans="5:22" ht="12.75">
      <c r="E19" s="8">
        <v>960</v>
      </c>
      <c r="F19" s="8" t="s">
        <v>557</v>
      </c>
      <c r="N19" s="410"/>
      <c r="O19" s="410"/>
      <c r="P19" s="410"/>
      <c r="Q19" s="410"/>
      <c r="R19" s="410"/>
      <c r="S19" s="410"/>
      <c r="T19" s="410" t="s">
        <v>551</v>
      </c>
      <c r="V19" s="2"/>
    </row>
  </sheetData>
  <mergeCells count="6">
    <mergeCell ref="I1:U1"/>
    <mergeCell ref="V1:Y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3"/>
  <sheetViews>
    <sheetView workbookViewId="0">
      <pane ySplit="2" topLeftCell="A3" activePane="bottomLeft" state="frozen"/>
      <selection pane="bottomLeft" activeCell="A32" sqref="A32"/>
    </sheetView>
  </sheetViews>
  <sheetFormatPr defaultRowHeight="11.25"/>
  <cols>
    <col min="1" max="1" width="5.85546875" style="3" customWidth="1"/>
    <col min="2" max="2" width="35" style="3" bestFit="1" customWidth="1"/>
    <col min="3" max="3" width="13.140625" style="8" customWidth="1"/>
    <col min="4" max="4" width="9.7109375" style="8" customWidth="1"/>
    <col min="5" max="5" width="10" style="8" customWidth="1"/>
    <col min="6" max="6" width="9.140625" style="8" customWidth="1"/>
    <col min="7" max="7" width="10.42578125" style="8" customWidth="1"/>
    <col min="8" max="11" width="9.140625" style="8" customWidth="1"/>
    <col min="12" max="12" width="9.140625" style="8"/>
    <col min="13" max="13" width="12.7109375" style="8" customWidth="1"/>
    <col min="14" max="14" width="10.5703125" style="8" customWidth="1"/>
    <col min="15" max="19" width="9.140625" style="8"/>
    <col min="20" max="20" width="10.85546875" style="8" customWidth="1"/>
    <col min="21" max="21" width="9.140625" style="8"/>
    <col min="22" max="22" width="13.140625" style="8" customWidth="1"/>
    <col min="23" max="23" width="12" style="8" customWidth="1"/>
    <col min="24" max="30" width="9.140625" style="8"/>
    <col min="31" max="31" width="10.28515625" style="8" bestFit="1" customWidth="1"/>
    <col min="32" max="32" width="9.42578125" style="8" bestFit="1" customWidth="1"/>
    <col min="33" max="33" width="10.28515625" style="8" bestFit="1" customWidth="1"/>
    <col min="34" max="34" width="11.85546875" style="3" customWidth="1"/>
    <col min="35" max="16384" width="9.140625" style="3"/>
  </cols>
  <sheetData>
    <row r="1" spans="1:38" ht="15.75">
      <c r="A1" s="670" t="s">
        <v>331</v>
      </c>
      <c r="B1" s="671"/>
      <c r="C1" s="671"/>
      <c r="D1" s="671"/>
      <c r="E1" s="671"/>
      <c r="F1" s="671"/>
      <c r="G1" s="671"/>
      <c r="H1" s="671"/>
      <c r="I1" s="671"/>
      <c r="J1" s="671"/>
      <c r="K1" s="671"/>
      <c r="L1" s="671"/>
      <c r="M1" s="671"/>
      <c r="N1" s="671"/>
      <c r="O1" s="671"/>
      <c r="P1" s="671"/>
      <c r="Q1" s="671"/>
      <c r="R1" s="671"/>
      <c r="S1" s="671"/>
      <c r="T1" s="671"/>
      <c r="U1" s="671"/>
      <c r="V1" s="671"/>
      <c r="W1" s="671"/>
      <c r="X1" s="671"/>
      <c r="Y1" s="671"/>
      <c r="Z1" s="671"/>
      <c r="AA1" s="671"/>
      <c r="AB1" s="671"/>
      <c r="AC1" s="671"/>
      <c r="AD1" s="671"/>
      <c r="AE1" s="672" t="s">
        <v>47</v>
      </c>
      <c r="AF1" s="674" t="s">
        <v>9</v>
      </c>
      <c r="AG1" s="676" t="s">
        <v>33</v>
      </c>
      <c r="AH1" s="655" t="s">
        <v>341</v>
      </c>
      <c r="AI1" s="657" t="s">
        <v>85</v>
      </c>
      <c r="AJ1" s="658"/>
      <c r="AK1" s="658"/>
      <c r="AL1" s="659"/>
    </row>
    <row r="2" spans="1:38" ht="12" thickBot="1">
      <c r="A2" s="201"/>
      <c r="B2" s="202" t="s">
        <v>340</v>
      </c>
      <c r="C2" s="367" t="s">
        <v>86</v>
      </c>
      <c r="D2" s="368" t="s">
        <v>332</v>
      </c>
      <c r="E2" s="369" t="s">
        <v>31</v>
      </c>
      <c r="F2" s="369" t="s">
        <v>333</v>
      </c>
      <c r="G2" s="369" t="s">
        <v>334</v>
      </c>
      <c r="H2" s="369" t="s">
        <v>335</v>
      </c>
      <c r="I2" s="369" t="s">
        <v>336</v>
      </c>
      <c r="J2" s="369" t="s">
        <v>337</v>
      </c>
      <c r="K2" s="663" t="s">
        <v>29</v>
      </c>
      <c r="L2" s="664"/>
      <c r="M2" s="365" t="s">
        <v>338</v>
      </c>
      <c r="N2" s="365" t="s">
        <v>31</v>
      </c>
      <c r="O2" s="365" t="s">
        <v>333</v>
      </c>
      <c r="P2" s="365" t="s">
        <v>334</v>
      </c>
      <c r="Q2" s="365" t="s">
        <v>335</v>
      </c>
      <c r="R2" s="365" t="s">
        <v>336</v>
      </c>
      <c r="S2" s="365" t="s">
        <v>337</v>
      </c>
      <c r="T2" s="665" t="s">
        <v>29</v>
      </c>
      <c r="U2" s="666"/>
      <c r="V2" s="369" t="s">
        <v>339</v>
      </c>
      <c r="W2" s="369" t="s">
        <v>31</v>
      </c>
      <c r="X2" s="369" t="s">
        <v>333</v>
      </c>
      <c r="Y2" s="369" t="s">
        <v>334</v>
      </c>
      <c r="Z2" s="369" t="s">
        <v>335</v>
      </c>
      <c r="AA2" s="369" t="s">
        <v>336</v>
      </c>
      <c r="AB2" s="369" t="s">
        <v>337</v>
      </c>
      <c r="AC2" s="663" t="s">
        <v>29</v>
      </c>
      <c r="AD2" s="664"/>
      <c r="AE2" s="673"/>
      <c r="AF2" s="675"/>
      <c r="AG2" s="677"/>
      <c r="AH2" s="656"/>
      <c r="AI2" s="660"/>
      <c r="AJ2" s="661"/>
      <c r="AK2" s="661"/>
      <c r="AL2" s="662"/>
    </row>
    <row r="3" spans="1:38" s="5" customFormat="1">
      <c r="A3" s="483" t="str">
        <f>'1-συμβολαια'!A3</f>
        <v>1ο</v>
      </c>
      <c r="B3" s="74" t="str">
        <f>'1-συμβολαια'!C3</f>
        <v>κληρονομιάς ΑΠΟΔΟΧΗ</v>
      </c>
      <c r="C3" s="276">
        <f>'1-συμβολαια'!D3</f>
        <v>0</v>
      </c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2">
        <f t="shared" ref="AE3:AE8" si="0">D3+M3+V3</f>
        <v>0</v>
      </c>
      <c r="AF3" s="272">
        <f t="shared" ref="AF3:AF8" si="1">E3+N3+W3</f>
        <v>0</v>
      </c>
      <c r="AG3" s="272">
        <f t="shared" ref="AG3:AG8" si="2">AE3-AF3</f>
        <v>0</v>
      </c>
      <c r="AH3" s="74"/>
      <c r="AI3" s="74"/>
      <c r="AJ3" s="74"/>
      <c r="AK3" s="74"/>
      <c r="AL3" s="74"/>
    </row>
    <row r="4" spans="1:38" s="5" customFormat="1">
      <c r="A4" s="483">
        <f>'1-συμβολαια'!A4</f>
        <v>0</v>
      </c>
      <c r="B4" s="74" t="str">
        <f>'1-συμβολαια'!C4</f>
        <v>χρησικτησία αγροτεμαχίου ;;;??? = 1984 ΑΝΑΔΑΣΜΟΣεκούσιος</v>
      </c>
      <c r="C4" s="276">
        <f>'1-συμβολαια'!D4</f>
        <v>1696740</v>
      </c>
      <c r="D4" s="276"/>
      <c r="E4" s="276"/>
      <c r="F4" s="276"/>
      <c r="G4" s="276"/>
      <c r="H4" s="276"/>
      <c r="I4" s="276"/>
      <c r="J4" s="276"/>
      <c r="K4" s="276"/>
      <c r="L4" s="276"/>
      <c r="M4" s="276">
        <f t="shared" ref="M4:M6" si="3">C4*0.65%</f>
        <v>11028.810000000001</v>
      </c>
      <c r="N4" s="276"/>
      <c r="O4" s="276"/>
      <c r="P4" s="276"/>
      <c r="Q4" s="276"/>
      <c r="R4" s="276"/>
      <c r="S4" s="276"/>
      <c r="T4" s="276"/>
      <c r="U4" s="276"/>
      <c r="V4" s="276">
        <f t="shared" ref="V4:V5" si="4">C4*0.125%</f>
        <v>2120.9250000000002</v>
      </c>
      <c r="W4" s="276"/>
      <c r="X4" s="276"/>
      <c r="Y4" s="276"/>
      <c r="Z4" s="276"/>
      <c r="AA4" s="276"/>
      <c r="AB4" s="276"/>
      <c r="AC4" s="276"/>
      <c r="AD4" s="276"/>
      <c r="AE4" s="272">
        <f t="shared" ref="AE4:AE7" si="5">D4+M4+V4</f>
        <v>13149.735000000001</v>
      </c>
      <c r="AF4" s="272">
        <f t="shared" ref="AF4:AF7" si="6">E4+N4+W4</f>
        <v>0</v>
      </c>
      <c r="AG4" s="272">
        <f t="shared" ref="AG4:AG7" si="7">AE4-AF4</f>
        <v>13149.735000000001</v>
      </c>
      <c r="AH4" s="74"/>
      <c r="AI4" s="74"/>
      <c r="AJ4" s="74"/>
      <c r="AK4" s="74"/>
      <c r="AL4" s="74"/>
    </row>
    <row r="5" spans="1:38" s="5" customFormat="1">
      <c r="A5" s="483">
        <f>'1-συμβολαια'!A5</f>
        <v>0</v>
      </c>
      <c r="B5" s="74" t="str">
        <f>'1-συμβολαια'!C5</f>
        <v>χρησικτησία οικίας = 1939 ΚΛΗΡΟΝΟΜΙΑ άτυπη</v>
      </c>
      <c r="C5" s="276">
        <f>'1-συμβολαια'!D5</f>
        <v>1077300</v>
      </c>
      <c r="D5" s="276"/>
      <c r="E5" s="276"/>
      <c r="F5" s="276"/>
      <c r="G5" s="276"/>
      <c r="H5" s="276"/>
      <c r="I5" s="276"/>
      <c r="J5" s="276"/>
      <c r="K5" s="276"/>
      <c r="L5" s="276"/>
      <c r="M5" s="276">
        <f t="shared" si="3"/>
        <v>7002.4500000000007</v>
      </c>
      <c r="N5" s="276"/>
      <c r="O5" s="276"/>
      <c r="P5" s="276"/>
      <c r="Q5" s="276"/>
      <c r="R5" s="276"/>
      <c r="S5" s="276"/>
      <c r="T5" s="276"/>
      <c r="U5" s="276"/>
      <c r="V5" s="276">
        <f t="shared" si="4"/>
        <v>1346.625</v>
      </c>
      <c r="W5" s="276"/>
      <c r="X5" s="276"/>
      <c r="Y5" s="276"/>
      <c r="Z5" s="276"/>
      <c r="AA5" s="276"/>
      <c r="AB5" s="276"/>
      <c r="AC5" s="276"/>
      <c r="AD5" s="276"/>
      <c r="AE5" s="272">
        <f t="shared" si="5"/>
        <v>8349.0750000000007</v>
      </c>
      <c r="AF5" s="272">
        <f t="shared" si="6"/>
        <v>0</v>
      </c>
      <c r="AG5" s="272">
        <f t="shared" si="7"/>
        <v>8349.0750000000007</v>
      </c>
      <c r="AH5" s="74"/>
      <c r="AI5" s="74"/>
      <c r="AJ5" s="74"/>
      <c r="AK5" s="74"/>
      <c r="AL5" s="74"/>
    </row>
    <row r="6" spans="1:38" s="5" customFormat="1" ht="12" thickBot="1">
      <c r="A6" s="485">
        <f>'1-συμβολαια'!A6</f>
        <v>0</v>
      </c>
      <c r="B6" s="436" t="str">
        <f>'1-συμβολαια'!C6</f>
        <v>χρησικτησία οικίας = 1940 ΔΙΑΝΟΜΗ άτυπη</v>
      </c>
      <c r="C6" s="422">
        <f>'1-συμβολαια'!D6</f>
        <v>0</v>
      </c>
      <c r="D6" s="422"/>
      <c r="E6" s="422"/>
      <c r="F6" s="422"/>
      <c r="G6" s="422"/>
      <c r="H6" s="422"/>
      <c r="I6" s="422"/>
      <c r="J6" s="422"/>
      <c r="K6" s="422"/>
      <c r="L6" s="422"/>
      <c r="M6" s="422">
        <f t="shared" si="3"/>
        <v>0</v>
      </c>
      <c r="N6" s="422"/>
      <c r="O6" s="422"/>
      <c r="P6" s="422"/>
      <c r="Q6" s="422"/>
      <c r="R6" s="422"/>
      <c r="S6" s="422"/>
      <c r="T6" s="422"/>
      <c r="U6" s="422"/>
      <c r="V6" s="422"/>
      <c r="W6" s="422"/>
      <c r="X6" s="422"/>
      <c r="Y6" s="422"/>
      <c r="Z6" s="422"/>
      <c r="AA6" s="422"/>
      <c r="AB6" s="422"/>
      <c r="AC6" s="422"/>
      <c r="AD6" s="422"/>
      <c r="AE6" s="422">
        <f t="shared" si="5"/>
        <v>0</v>
      </c>
      <c r="AF6" s="422">
        <f t="shared" si="6"/>
        <v>0</v>
      </c>
      <c r="AG6" s="422">
        <f t="shared" si="7"/>
        <v>0</v>
      </c>
      <c r="AH6" s="436"/>
      <c r="AI6" s="436"/>
      <c r="AJ6" s="436"/>
      <c r="AK6" s="436"/>
      <c r="AL6" s="436"/>
    </row>
    <row r="7" spans="1:38" s="5" customFormat="1">
      <c r="A7" s="484" t="str">
        <f>'1-συμβολαια'!A7</f>
        <v>2ο</v>
      </c>
      <c r="B7" s="474" t="str">
        <f>'1-συμβολαια'!C7</f>
        <v>διανομή αγροτεμαχίου 17,98στρ [2 ίσα μερίδια</v>
      </c>
      <c r="C7" s="272">
        <f>'1-συμβολαια'!D7</f>
        <v>7751600</v>
      </c>
      <c r="D7" s="272"/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72"/>
      <c r="Y7" s="272"/>
      <c r="Z7" s="272"/>
      <c r="AA7" s="272"/>
      <c r="AB7" s="272"/>
      <c r="AC7" s="272"/>
      <c r="AD7" s="272"/>
      <c r="AE7" s="272">
        <f t="shared" si="5"/>
        <v>0</v>
      </c>
      <c r="AF7" s="272">
        <f t="shared" si="6"/>
        <v>0</v>
      </c>
      <c r="AG7" s="272">
        <f t="shared" si="7"/>
        <v>0</v>
      </c>
      <c r="AH7" s="474"/>
      <c r="AI7" s="474"/>
      <c r="AJ7" s="474"/>
      <c r="AK7" s="474"/>
      <c r="AL7" s="474"/>
    </row>
    <row r="8" spans="1:38" s="5" customFormat="1">
      <c r="A8" s="402"/>
      <c r="B8" s="74" t="str">
        <f>'1-συμβολαια'!C8</f>
        <v>χρησικτησία αγροτεμαχίου = 1984 ΑΝΑΔΑΣΜΟΣ</v>
      </c>
      <c r="C8" s="276">
        <f>'1-συμβολαια'!D8</f>
        <v>1111111</v>
      </c>
      <c r="D8" s="276"/>
      <c r="E8" s="276"/>
      <c r="F8" s="276"/>
      <c r="G8" s="276"/>
      <c r="H8" s="276"/>
      <c r="I8" s="276"/>
      <c r="J8" s="276"/>
      <c r="K8" s="276"/>
      <c r="L8" s="276"/>
      <c r="M8" s="276">
        <f t="shared" ref="M8" si="8">C8*0.65%</f>
        <v>7222.2215000000006</v>
      </c>
      <c r="N8" s="276"/>
      <c r="O8" s="276"/>
      <c r="P8" s="276"/>
      <c r="Q8" s="276"/>
      <c r="R8" s="276"/>
      <c r="S8" s="276"/>
      <c r="T8" s="276"/>
      <c r="U8" s="276"/>
      <c r="V8" s="276">
        <f t="shared" ref="V8" si="9">C8*0.125%</f>
        <v>1388.8887500000001</v>
      </c>
      <c r="W8" s="276"/>
      <c r="X8" s="276"/>
      <c r="Y8" s="276"/>
      <c r="Z8" s="276"/>
      <c r="AA8" s="276"/>
      <c r="AB8" s="276"/>
      <c r="AC8" s="276"/>
      <c r="AD8" s="276"/>
      <c r="AE8" s="272">
        <f t="shared" si="0"/>
        <v>8611.1102500000015</v>
      </c>
      <c r="AF8" s="272">
        <f t="shared" si="1"/>
        <v>0</v>
      </c>
      <c r="AG8" s="272">
        <f t="shared" si="2"/>
        <v>8611.1102500000015</v>
      </c>
      <c r="AH8" s="74"/>
      <c r="AI8" s="74"/>
      <c r="AJ8" s="74"/>
      <c r="AK8" s="74"/>
      <c r="AL8" s="74"/>
    </row>
    <row r="9" spans="1:38">
      <c r="A9" s="667" t="str">
        <f>'1-συμβολαια'!A9</f>
        <v>σύνολο</v>
      </c>
      <c r="B9" s="668"/>
      <c r="C9" s="669"/>
      <c r="D9" s="199">
        <f>SUM(D3:D8)</f>
        <v>0</v>
      </c>
      <c r="E9" s="199"/>
      <c r="F9" s="199"/>
      <c r="G9" s="199"/>
      <c r="H9" s="199"/>
      <c r="I9" s="199"/>
      <c r="J9" s="199"/>
      <c r="K9" s="199"/>
      <c r="L9" s="199"/>
      <c r="M9" s="199">
        <f>SUM(M3:M8)</f>
        <v>25253.481500000002</v>
      </c>
      <c r="N9" s="199"/>
      <c r="O9" s="199"/>
      <c r="P9" s="199"/>
      <c r="Q9" s="199"/>
      <c r="R9" s="199"/>
      <c r="S9" s="199"/>
      <c r="T9" s="199"/>
      <c r="U9" s="199"/>
      <c r="V9" s="199">
        <f>SUM(V3:V8)</f>
        <v>4856.4387500000003</v>
      </c>
      <c r="W9" s="199"/>
      <c r="X9" s="199"/>
      <c r="Y9" s="199"/>
      <c r="Z9" s="199"/>
      <c r="AA9" s="199"/>
      <c r="AB9" s="199"/>
      <c r="AC9" s="199"/>
      <c r="AD9" s="199"/>
      <c r="AE9" s="199">
        <f>SUM(AE3:AE8)</f>
        <v>30109.920250000003</v>
      </c>
      <c r="AF9" s="199">
        <f>SUM(AF3:AF8)</f>
        <v>0</v>
      </c>
      <c r="AG9" s="199">
        <f>SUM(AG3:AG8)</f>
        <v>30109.920250000003</v>
      </c>
      <c r="AH9" s="200">
        <f>SUM(AH3:AH8)</f>
        <v>0</v>
      </c>
      <c r="AI9" s="200"/>
      <c r="AJ9" s="200"/>
      <c r="AK9" s="200"/>
      <c r="AL9" s="200"/>
    </row>
    <row r="11" spans="1:38">
      <c r="H11" s="203" t="s">
        <v>342</v>
      </c>
      <c r="Q11" s="203" t="s">
        <v>342</v>
      </c>
      <c r="Z11" s="203" t="s">
        <v>342</v>
      </c>
    </row>
    <row r="12" spans="1:38">
      <c r="F12" s="203" t="s">
        <v>343</v>
      </c>
      <c r="G12" s="203"/>
      <c r="H12" s="203"/>
      <c r="I12" s="203"/>
      <c r="J12" s="203"/>
      <c r="K12" s="203"/>
      <c r="L12" s="203"/>
      <c r="M12" s="203"/>
      <c r="N12" s="203"/>
      <c r="O12" s="203" t="s">
        <v>343</v>
      </c>
      <c r="X12" s="203" t="s">
        <v>343</v>
      </c>
    </row>
    <row r="13" spans="1:38">
      <c r="I13" s="58"/>
      <c r="J13" s="352" t="s">
        <v>344</v>
      </c>
      <c r="K13" s="203"/>
      <c r="Q13" s="58"/>
      <c r="R13" s="352" t="s">
        <v>345</v>
      </c>
      <c r="S13" s="352"/>
      <c r="T13" s="352"/>
      <c r="U13" s="352"/>
      <c r="V13" s="58"/>
      <c r="W13" s="58"/>
      <c r="X13" s="58"/>
      <c r="Y13" s="58"/>
      <c r="Z13" s="58"/>
      <c r="AA13" s="352" t="s">
        <v>345</v>
      </c>
      <c r="AB13" s="352"/>
      <c r="AC13" s="352"/>
      <c r="AD13" s="203"/>
    </row>
    <row r="14" spans="1:38">
      <c r="G14" s="8">
        <f>12.88*340.75</f>
        <v>4388.8600000000006</v>
      </c>
      <c r="I14" s="352" t="s">
        <v>345</v>
      </c>
      <c r="J14" s="58"/>
      <c r="Q14" s="58"/>
      <c r="R14" s="58"/>
      <c r="S14" s="352" t="s">
        <v>344</v>
      </c>
      <c r="T14" s="352"/>
      <c r="U14" s="58"/>
      <c r="V14" s="58"/>
      <c r="W14" s="58"/>
      <c r="X14" s="58"/>
      <c r="Y14" s="58"/>
      <c r="Z14" s="58"/>
      <c r="AA14" s="58"/>
      <c r="AB14" s="352" t="s">
        <v>344</v>
      </c>
      <c r="AC14" s="352"/>
    </row>
    <row r="15" spans="1:38">
      <c r="G15" s="8">
        <f>65.47*340.75</f>
        <v>22308.9025</v>
      </c>
      <c r="I15" s="58"/>
      <c r="J15" s="58"/>
      <c r="Q15" s="58"/>
      <c r="R15" s="58"/>
      <c r="S15" s="58"/>
      <c r="T15" s="58"/>
      <c r="U15" s="58"/>
      <c r="W15" s="58"/>
      <c r="X15" s="58"/>
      <c r="Y15" s="58"/>
      <c r="Z15" s="58"/>
      <c r="AA15" s="58"/>
      <c r="AB15" s="58"/>
      <c r="AC15" s="58"/>
    </row>
    <row r="16" spans="1:38">
      <c r="E16" s="204" t="s">
        <v>346</v>
      </c>
      <c r="Q16" s="370" t="s">
        <v>347</v>
      </c>
      <c r="Z16" s="371" t="s">
        <v>348</v>
      </c>
    </row>
    <row r="17" spans="2:28">
      <c r="E17" s="204" t="s">
        <v>349</v>
      </c>
      <c r="O17" s="203"/>
      <c r="P17" s="203"/>
      <c r="Q17" s="203"/>
      <c r="R17" s="203"/>
      <c r="S17" s="372" t="s">
        <v>350</v>
      </c>
      <c r="T17" s="203"/>
      <c r="U17" s="203"/>
      <c r="V17" s="203"/>
      <c r="AA17" s="373" t="s">
        <v>351</v>
      </c>
    </row>
    <row r="18" spans="2:28">
      <c r="F18" s="204" t="s">
        <v>352</v>
      </c>
      <c r="S18" s="374" t="s">
        <v>353</v>
      </c>
      <c r="AB18" s="374" t="s">
        <v>353</v>
      </c>
    </row>
    <row r="19" spans="2:28">
      <c r="P19" s="203"/>
      <c r="Q19" s="203"/>
      <c r="R19" s="203"/>
      <c r="S19" s="203"/>
      <c r="T19" s="203"/>
      <c r="U19" s="203"/>
      <c r="V19" s="203"/>
      <c r="W19" s="203"/>
      <c r="X19" s="203"/>
      <c r="AB19" s="372" t="s">
        <v>350</v>
      </c>
    </row>
    <row r="24" spans="2:28">
      <c r="B24" s="298"/>
    </row>
    <row r="30" spans="2:28">
      <c r="B30" s="298"/>
      <c r="F30" s="58"/>
      <c r="G30" s="58"/>
    </row>
    <row r="31" spans="2:28">
      <c r="F31" s="58"/>
      <c r="G31" s="58"/>
    </row>
    <row r="32" spans="2:28">
      <c r="F32" s="58"/>
      <c r="G32" s="58"/>
    </row>
    <row r="33" spans="6:7">
      <c r="F33" s="58"/>
      <c r="G33" s="58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2025-12-10T09:21:21Z</dcterms:modified>
</cp:coreProperties>
</file>