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S5" i="5"/>
  <c r="AU3" i="24" l="1"/>
  <c r="AS3"/>
  <c r="AG3"/>
  <c r="AF3"/>
  <c r="AE3"/>
  <c r="P4" i="20"/>
  <c r="P3"/>
  <c r="O4" i="4" l="1"/>
  <c r="O3"/>
  <c r="M29" i="1" l="1"/>
  <c r="O25"/>
  <c r="AR3" i="24" l="1"/>
  <c r="AR4"/>
  <c r="F3" l="1"/>
  <c r="F4"/>
  <c r="N5" i="4"/>
  <c r="AJ3" i="5" l="1"/>
  <c r="AJ4"/>
  <c r="AE3"/>
  <c r="AE4"/>
  <c r="BT3" i="24" l="1"/>
  <c r="BT4"/>
  <c r="AN4" i="16" l="1"/>
  <c r="AM3"/>
  <c r="D3" i="24" s="1"/>
  <c r="AM4" i="16"/>
  <c r="D4" i="24" s="1"/>
  <c r="G3" i="12" l="1"/>
  <c r="J3" i="13"/>
  <c r="J4"/>
  <c r="L29" i="1"/>
  <c r="N29" s="1"/>
  <c r="J29"/>
  <c r="I29"/>
  <c r="H29"/>
  <c r="G11" i="26" l="1"/>
  <c r="G10"/>
  <c r="O5" i="24" l="1"/>
  <c r="AO5"/>
  <c r="AP5"/>
  <c r="S5"/>
  <c r="J3" i="1"/>
  <c r="J4"/>
  <c r="T5" i="23"/>
  <c r="Q5" i="24"/>
  <c r="R5"/>
  <c r="U5" i="9"/>
  <c r="V5"/>
  <c r="W5"/>
  <c r="X5"/>
  <c r="R5" i="5" l="1"/>
  <c r="T5"/>
  <c r="AD5" i="16" l="1"/>
  <c r="AE5"/>
  <c r="AF5"/>
  <c r="AH5"/>
  <c r="AI5"/>
  <c r="AL5"/>
  <c r="AM5"/>
  <c r="M5" i="9"/>
  <c r="D5" i="15" l="1"/>
  <c r="E5"/>
  <c r="F5"/>
  <c r="G5"/>
  <c r="H5"/>
  <c r="I5"/>
  <c r="J5"/>
  <c r="K5" l="1"/>
  <c r="F3" i="4"/>
  <c r="H3" s="1"/>
  <c r="F4"/>
  <c r="F3" i="12" l="1"/>
  <c r="F3" i="1" s="1"/>
  <c r="F4" i="12"/>
  <c r="F4" i="1" s="1"/>
  <c r="AB5" i="5" l="1"/>
  <c r="Y5"/>
  <c r="E4" l="1"/>
  <c r="D4"/>
  <c r="C4"/>
  <c r="A4"/>
  <c r="E3"/>
  <c r="D3"/>
  <c r="C3"/>
  <c r="B3"/>
  <c r="A3"/>
  <c r="AJ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A4"/>
  <c r="D3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C4"/>
  <c r="I4"/>
  <c r="BV4" s="1"/>
  <c r="Q4" i="9" s="1"/>
  <c r="G4" i="5" s="1"/>
  <c r="G4" i="24"/>
  <c r="B4"/>
  <c r="A4"/>
  <c r="BN3"/>
  <c r="BB3"/>
  <c r="AX3"/>
  <c r="AC3"/>
  <c r="I3"/>
  <c r="BV3" s="1"/>
  <c r="Q3" i="9" s="1"/>
  <c r="G3" i="5" s="1"/>
  <c r="G3" i="24"/>
  <c r="B3"/>
  <c r="A3"/>
  <c r="C14" i="23"/>
  <c r="S5"/>
  <c r="R5"/>
  <c r="Q5"/>
  <c r="P5"/>
  <c r="O5"/>
  <c r="N5"/>
  <c r="M5"/>
  <c r="L5"/>
  <c r="K5"/>
  <c r="J5"/>
  <c r="I5"/>
  <c r="Q5" i="9" l="1"/>
  <c r="BB5" i="24"/>
  <c r="AX5"/>
  <c r="BN5"/>
  <c r="AR5"/>
  <c r="AC5"/>
  <c r="G5"/>
  <c r="F5" s="1"/>
  <c r="D5"/>
  <c r="I5"/>
  <c r="G5" i="5" l="1"/>
  <c r="B4" i="23"/>
  <c r="A4"/>
  <c r="B3"/>
  <c r="A3"/>
  <c r="L5" i="15" l="1"/>
  <c r="C4"/>
  <c r="B4"/>
  <c r="A4"/>
  <c r="C3"/>
  <c r="B3" l="1"/>
  <c r="A3"/>
  <c r="A5" i="27" l="1"/>
  <c r="C4"/>
  <c r="B4"/>
  <c r="C3"/>
  <c r="B3"/>
  <c r="A3"/>
  <c r="AH5" i="26"/>
  <c r="A5"/>
  <c r="AF4" l="1"/>
  <c r="AF4" i="5" s="1"/>
  <c r="C4" i="26"/>
  <c r="M4" s="1"/>
  <c r="B4"/>
  <c r="AF3"/>
  <c r="C3"/>
  <c r="B3"/>
  <c r="A3"/>
  <c r="AF3" i="5" l="1"/>
  <c r="N3" i="1"/>
  <c r="D4" i="27"/>
  <c r="V4" i="26"/>
  <c r="F4" i="27" s="1"/>
  <c r="E4" s="1"/>
  <c r="Q5" i="20"/>
  <c r="O5"/>
  <c r="N5"/>
  <c r="M5"/>
  <c r="L5"/>
  <c r="K5"/>
  <c r="J5"/>
  <c r="I5"/>
  <c r="E5"/>
  <c r="H4" i="24"/>
  <c r="D4" i="20"/>
  <c r="C4"/>
  <c r="B4"/>
  <c r="A4"/>
  <c r="H3" i="24"/>
  <c r="D3" i="20"/>
  <c r="C3"/>
  <c r="B3"/>
  <c r="A3"/>
  <c r="BD5" i="4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C5"/>
  <c r="AB5"/>
  <c r="AA5"/>
  <c r="Z5"/>
  <c r="Y5"/>
  <c r="W5"/>
  <c r="U5"/>
  <c r="R5"/>
  <c r="Q5"/>
  <c r="P5"/>
  <c r="M5"/>
  <c r="L5"/>
  <c r="K5"/>
  <c r="G5"/>
  <c r="F5"/>
  <c r="E5"/>
  <c r="E4" i="24"/>
  <c r="D4" i="4"/>
  <c r="C4"/>
  <c r="B4"/>
  <c r="A4"/>
  <c r="E3" i="24"/>
  <c r="D3" i="4"/>
  <c r="C3"/>
  <c r="B3"/>
  <c r="A3"/>
  <c r="AF5" i="5" l="1"/>
  <c r="AE5"/>
  <c r="H5" i="24"/>
  <c r="P5" i="20"/>
  <c r="E5" i="24"/>
  <c r="O5" i="4"/>
  <c r="H5"/>
  <c r="AE4" i="26"/>
  <c r="AG4" s="1"/>
  <c r="AC5" i="16"/>
  <c r="W5"/>
  <c r="V5"/>
  <c r="U5"/>
  <c r="T5"/>
  <c r="S5"/>
  <c r="R5"/>
  <c r="J4" i="5" l="1"/>
  <c r="K4" s="1"/>
  <c r="P4" i="9"/>
  <c r="D5" i="26"/>
  <c r="M5"/>
  <c r="G5" i="16"/>
  <c r="F5"/>
  <c r="C4" i="24" l="1"/>
  <c r="BU4" s="1"/>
  <c r="E4" i="16"/>
  <c r="I4" s="1"/>
  <c r="D4"/>
  <c r="H4" s="1"/>
  <c r="C4"/>
  <c r="B4"/>
  <c r="A4"/>
  <c r="E3"/>
  <c r="I3" s="1"/>
  <c r="D3"/>
  <c r="H3" s="1"/>
  <c r="H11" s="1"/>
  <c r="AB3" s="1"/>
  <c r="C3"/>
  <c r="B3"/>
  <c r="A3"/>
  <c r="B4" i="14"/>
  <c r="A4"/>
  <c r="B3"/>
  <c r="A3"/>
  <c r="G5" i="12"/>
  <c r="AN3" i="16" l="1"/>
  <c r="C3" i="24" s="1"/>
  <c r="BU3" s="1"/>
  <c r="R3" i="9" s="1"/>
  <c r="AB5" i="16"/>
  <c r="P3"/>
  <c r="N3" s="1"/>
  <c r="K3"/>
  <c r="L3"/>
  <c r="J3"/>
  <c r="P4"/>
  <c r="N4" s="1"/>
  <c r="L4"/>
  <c r="K4"/>
  <c r="J4"/>
  <c r="R4" i="9"/>
  <c r="AN5" i="16" l="1"/>
  <c r="O3"/>
  <c r="Q3" s="1"/>
  <c r="R3" i="10" s="1"/>
  <c r="J5" i="16"/>
  <c r="O4"/>
  <c r="L5"/>
  <c r="K5"/>
  <c r="I5"/>
  <c r="C5" i="24"/>
  <c r="H5" i="16"/>
  <c r="C4" i="12"/>
  <c r="B4"/>
  <c r="A4"/>
  <c r="C3"/>
  <c r="B3"/>
  <c r="A3"/>
  <c r="F5"/>
  <c r="M3" i="16" l="1"/>
  <c r="H3" i="1" s="1"/>
  <c r="P5" i="16"/>
  <c r="O5"/>
  <c r="Q4"/>
  <c r="R4" i="10" s="1"/>
  <c r="M4" i="16"/>
  <c r="H4" i="1" s="1"/>
  <c r="BU5" i="24"/>
  <c r="R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J11" i="25" l="1"/>
  <c r="J9"/>
  <c r="J7"/>
  <c r="K4"/>
  <c r="J4"/>
  <c r="I4"/>
  <c r="H4"/>
  <c r="G4"/>
  <c r="F4"/>
  <c r="E4"/>
  <c r="D4"/>
  <c r="A4"/>
  <c r="C3"/>
  <c r="B3"/>
  <c r="A3"/>
  <c r="C2"/>
  <c r="B2"/>
  <c r="A2"/>
  <c r="M5" i="1"/>
  <c r="K5"/>
  <c r="P5" i="14" l="1"/>
  <c r="J5" i="25"/>
  <c r="I4" i="1" l="1"/>
  <c r="I3"/>
  <c r="F5" l="1"/>
  <c r="I5" l="1"/>
  <c r="J5"/>
  <c r="N4" i="5" l="1"/>
  <c r="O4" s="1"/>
  <c r="N3"/>
  <c r="O3" s="1"/>
  <c r="G3" i="1" l="1"/>
  <c r="G4"/>
  <c r="G5" l="1"/>
  <c r="H5" l="1"/>
  <c r="G3" i="13" l="1"/>
  <c r="G4"/>
  <c r="N5"/>
  <c r="F3" i="27"/>
  <c r="AF5" i="26"/>
  <c r="D3" i="27"/>
  <c r="E3"/>
  <c r="H3" i="13" l="1"/>
  <c r="L3" s="1"/>
  <c r="I3"/>
  <c r="H4"/>
  <c r="L4" s="1"/>
  <c r="J4" i="27" s="1"/>
  <c r="I4" i="13"/>
  <c r="O5" i="5"/>
  <c r="N5"/>
  <c r="D5" i="27"/>
  <c r="E5"/>
  <c r="V5" i="26"/>
  <c r="H3" i="27"/>
  <c r="G5" i="13"/>
  <c r="AE3" i="26"/>
  <c r="AG3" s="1"/>
  <c r="H4" i="27"/>
  <c r="K4" i="13" l="1"/>
  <c r="I4" i="27" s="1"/>
  <c r="X4"/>
  <c r="K3" i="13"/>
  <c r="I3" i="27" s="1"/>
  <c r="H5" i="13"/>
  <c r="J3" i="27"/>
  <c r="X3"/>
  <c r="J3" i="5"/>
  <c r="K3" s="1"/>
  <c r="P3" i="9"/>
  <c r="G3" i="27"/>
  <c r="V3"/>
  <c r="V4"/>
  <c r="G4"/>
  <c r="J5" i="13"/>
  <c r="AE5" i="26"/>
  <c r="I5" i="13"/>
  <c r="F5" i="27"/>
  <c r="O4" i="13" l="1"/>
  <c r="L4" i="9" s="1"/>
  <c r="AG5" i="26"/>
  <c r="O3" i="13"/>
  <c r="L3" i="9" s="1"/>
  <c r="W3" i="27"/>
  <c r="W4"/>
  <c r="K5" i="13"/>
  <c r="L5"/>
  <c r="H5" i="27"/>
  <c r="G5"/>
  <c r="M3" i="13" l="1"/>
  <c r="E3" i="1" s="1"/>
  <c r="L3" s="1"/>
  <c r="AC3" i="5" s="1"/>
  <c r="M4" i="13"/>
  <c r="E4" i="1" s="1"/>
  <c r="L4" s="1"/>
  <c r="AC4" i="5" s="1"/>
  <c r="J5" i="27"/>
  <c r="I5"/>
  <c r="O5" i="13"/>
  <c r="P5" i="9"/>
  <c r="K5" i="5"/>
  <c r="O3" i="9"/>
  <c r="F3" i="5" s="1"/>
  <c r="H3" s="1"/>
  <c r="O4" i="9"/>
  <c r="F4" i="5" s="1"/>
  <c r="H4" s="1"/>
  <c r="J5"/>
  <c r="C4" i="23" l="1"/>
  <c r="M5" i="13"/>
  <c r="L5" i="9"/>
  <c r="D4" i="23"/>
  <c r="K4" i="9"/>
  <c r="P4" i="10" s="1"/>
  <c r="I4" i="5"/>
  <c r="K3" i="9"/>
  <c r="P3" i="10" s="1"/>
  <c r="AD3" i="5"/>
  <c r="AG3"/>
  <c r="AH3" s="1"/>
  <c r="I3"/>
  <c r="O3" i="1"/>
  <c r="N3" i="9" s="1"/>
  <c r="L3" i="5" s="1"/>
  <c r="M3" s="1"/>
  <c r="O4" i="1"/>
  <c r="N4" i="9" s="1"/>
  <c r="L4" i="5" s="1"/>
  <c r="M4" s="1"/>
  <c r="N5" i="1"/>
  <c r="E4" i="23" l="1"/>
  <c r="L5" i="1"/>
  <c r="E5"/>
  <c r="O5" i="9"/>
  <c r="F5" i="5"/>
  <c r="P3"/>
  <c r="Q3" s="1"/>
  <c r="AD4"/>
  <c r="AG4"/>
  <c r="I5"/>
  <c r="H5"/>
  <c r="K5" i="9"/>
  <c r="D5" i="23"/>
  <c r="W3" i="5" l="1"/>
  <c r="X3" s="1"/>
  <c r="AH4"/>
  <c r="AD5"/>
  <c r="P4"/>
  <c r="AC5"/>
  <c r="E5" i="23"/>
  <c r="C5"/>
  <c r="O5" i="1"/>
  <c r="Q4" i="5" l="1"/>
  <c r="W4"/>
  <c r="X4" s="1"/>
  <c r="AH5"/>
  <c r="U5"/>
  <c r="V5"/>
  <c r="N5" i="9"/>
  <c r="AG5" i="5"/>
  <c r="P5" i="10"/>
  <c r="M5" i="5" l="1"/>
  <c r="L5"/>
  <c r="AA5"/>
  <c r="P5"/>
  <c r="Q5"/>
  <c r="Z5" l="1"/>
  <c r="X5"/>
  <c r="W5"/>
</calcChain>
</file>

<file path=xl/sharedStrings.xml><?xml version="1.0" encoding="utf-8"?>
<sst xmlns="http://schemas.openxmlformats.org/spreadsheetml/2006/main" count="890" uniqueCount="553">
  <si>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</si>
  <si>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</si>
  <si>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</si>
  <si>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</si>
  <si>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</si>
  <si>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</si>
  <si>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</si>
  <si>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</si>
  <si>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</si>
  <si>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</si>
  <si>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</si>
  <si>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</si>
  <si>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</si>
  <si>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</si>
  <si>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</si>
  <si>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</si>
  <si>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</si>
  <si>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</si>
  <si>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</si>
  <si>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</si>
  <si>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</si>
  <si>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</si>
  <si>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</si>
  <si>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</si>
  <si>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</si>
  <si>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</si>
  <si>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</si>
  <si>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</si>
  <si>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</si>
  <si>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</si>
  <si>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</si>
  <si>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</si>
  <si>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</si>
  <si>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</si>
  <si>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</si>
  <si>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</si>
  <si>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</si>
  <si>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</si>
  <si>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</si>
  <si>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</si>
  <si>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</si>
  <si>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</si>
  <si>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</si>
  <si>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</si>
  <si>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</si>
  <si>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</si>
  <si>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</si>
  <si>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</si>
  <si>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</si>
  <si>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</si>
  <si>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</si>
  <si>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</si>
  <si>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</si>
  <si>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</si>
  <si>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</si>
  <si>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</si>
  <si>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</si>
  <si>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</si>
  <si>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</si>
  <si>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</si>
  <si>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</si>
  <si>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</si>
  <si>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</si>
  <si>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</si>
  <si>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</si>
  <si>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</si>
  <si>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</si>
  <si>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</si>
  <si>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</si>
  <si>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</si>
  <si>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</si>
  <si>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</si>
  <si>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</si>
  <si>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</si>
  <si>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</si>
  <si>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</si>
  <si>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</si>
  <si>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</si>
  <si>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</si>
  <si>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</si>
  <si>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</si>
  <si>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</si>
  <si>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</si>
  <si>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</si>
  <si>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</si>
  <si>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</si>
  <si>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</si>
  <si>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</si>
  <si>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</si>
  <si>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</si>
  <si>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</si>
  <si>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</si>
  <si>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</si>
  <si>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</si>
  <si>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</si>
  <si>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</si>
  <si>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</si>
  <si>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</si>
  <si>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</si>
  <si>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</si>
  <si>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</si>
  <si>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</si>
  <si>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</si>
  <si>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</si>
  <si>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</si>
  <si>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</si>
  <si>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</si>
  <si>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</si>
  <si>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</si>
  <si>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</si>
  <si>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</si>
  <si>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</si>
  <si>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</si>
  <si>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</si>
  <si>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</si>
  <si>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</si>
  <si>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</si>
  <si>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</si>
  <si>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</si>
  <si>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</si>
  <si>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</si>
  <si>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</si>
  <si>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</si>
  <si>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</si>
  <si>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</si>
  <si>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</si>
  <si>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</si>
  <si>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</si>
  <si>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</si>
  <si>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</si>
  <si>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</si>
  <si>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</si>
  <si>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</si>
  <si>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</si>
  <si>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</si>
  <si>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</si>
  <si>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</si>
  <si>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</si>
  <si>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</si>
  <si>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</si>
  <si>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</si>
  <si>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</si>
  <si>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</si>
  <si>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</si>
  <si>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</si>
  <si>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</si>
  <si>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</si>
  <si>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</si>
  <si>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</si>
  <si>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</si>
  <si>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</si>
  <si>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</si>
  <si>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</si>
  <si>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</si>
  <si>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</si>
  <si>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</si>
  <si>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</si>
  <si>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</si>
  <si>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</si>
  <si>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</si>
  <si>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</si>
  <si>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</si>
  <si>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</si>
  <si>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</si>
  <si>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</si>
  <si>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</si>
  <si>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</si>
  <si>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</si>
  <si>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</si>
  <si>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</si>
  <si>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</si>
  <si>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</si>
  <si>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</si>
  <si>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</si>
  <si>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</si>
  <si>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</si>
  <si>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</si>
  <si>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</si>
  <si>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</si>
  <si>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</si>
  <si>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</si>
  <si>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</si>
  <si>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</si>
  <si>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</si>
  <si>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</si>
  <si>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</si>
  <si>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</si>
  <si>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</si>
  <si>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</si>
  <si>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</si>
  <si>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</si>
  <si>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</si>
  <si>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</si>
  <si>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</si>
  <si>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</si>
  <si>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</si>
  <si>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</si>
  <si>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</si>
  <si>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</si>
  <si>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</si>
  <si>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</si>
  <si>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</si>
  <si>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</si>
  <si>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</si>
  <si>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</si>
  <si>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</si>
  <si>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</si>
  <si>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</si>
  <si>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</si>
  <si>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</si>
  <si>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</si>
  <si>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</si>
  <si>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</si>
  <si>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</si>
  <si>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</si>
  <si>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</si>
  <si>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</si>
  <si>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</si>
  <si>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</si>
  <si>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</si>
  <si>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</si>
  <si>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</si>
  <si>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</si>
  <si>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</si>
  <si>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</si>
  <si>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</si>
  <si>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</si>
  <si>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</si>
  <si>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</si>
  <si>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</si>
  <si>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</si>
  <si>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</si>
  <si>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</si>
  <si>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</si>
  <si>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</si>
  <si>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</si>
  <si>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</si>
  <si>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</si>
  <si>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</si>
  <si>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</si>
  <si>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</si>
  <si>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</si>
  <si>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</si>
  <si>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</si>
  <si>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</si>
  <si>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</si>
  <si>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</si>
  <si>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</si>
  <si>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</si>
  <si>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</si>
  <si>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</si>
  <si>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</si>
  <si>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</si>
  <si>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</si>
  <si>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</si>
  <si>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</si>
  <si>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</si>
  <si>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</si>
  <si>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</si>
  <si>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</si>
  <si>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</si>
  <si>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</si>
  <si>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</si>
  <si>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</si>
  <si>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</si>
  <si>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</si>
  <si>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</si>
  <si>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</si>
  <si>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</si>
  <si>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</si>
  <si>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</si>
  <si>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</si>
  <si>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</si>
  <si>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</si>
  <si>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</si>
  <si>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</si>
  <si>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</si>
  <si>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</si>
  <si>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</si>
  <si>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</si>
  <si>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</si>
  <si>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</si>
  <si>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</si>
  <si>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</si>
  <si>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</si>
  <si>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</si>
  <si>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</si>
  <si>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</si>
  <si>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</si>
  <si>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</si>
  <si>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</si>
  <si>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</si>
  <si>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</si>
  <si>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</si>
  <si>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</si>
  <si>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</si>
  <si>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</si>
  <si>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</si>
  <si>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</si>
  <si>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</si>
  <si>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</si>
  <si>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</si>
  <si>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</si>
  <si>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</si>
  <si>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</si>
  <si>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</si>
  <si>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</si>
  <si>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</si>
  <si>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</si>
  <si>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</si>
  <si>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</si>
  <si>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</si>
  <si>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</si>
  <si>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</si>
  <si>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</si>
  <si>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</si>
  <si>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</si>
  <si>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</si>
  <si>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</si>
  <si>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</si>
  <si>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</si>
  <si>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</si>
  <si>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</si>
  <si>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</si>
  <si>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</si>
  <si>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</si>
  <si>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</si>
  <si>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</si>
  <si>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</si>
  <si>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</si>
  <si>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</si>
  <si>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</si>
  <si>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</si>
  <si>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</si>
  <si>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</si>
  <si>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</si>
  <si>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</si>
  <si>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</si>
  <si>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</si>
  <si>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</si>
  <si>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</si>
  <si>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</si>
  <si>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</si>
  <si>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</si>
  <si>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</si>
  <si>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</si>
  <si>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</si>
  <si>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</si>
  <si>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</si>
  <si>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</si>
  <si>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</si>
  <si>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</si>
  <si>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</si>
  <si>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</si>
  <si>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</si>
  <si>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</si>
  <si>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</si>
  <si>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</si>
  <si>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</si>
  <si>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</si>
  <si>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</si>
  <si>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</si>
  <si>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</si>
  <si>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</si>
  <si>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</si>
  <si>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</si>
  <si>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</si>
  <si>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</si>
  <si>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</si>
  <si>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</si>
  <si>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</si>
  <si>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</si>
  <si>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</si>
  <si>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</si>
  <si>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</si>
  <si>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</si>
  <si>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</si>
  <si>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</si>
  <si>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</si>
  <si>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</si>
  <si>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</si>
  <si>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</si>
  <si>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</si>
  <si>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</si>
  <si>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</si>
  <si>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</si>
  <si>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</si>
  <si>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</si>
  <si>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</si>
  <si>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</si>
  <si>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</si>
  <si>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</si>
  <si>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</si>
  <si>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</si>
  <si>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</si>
  <si>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</si>
  <si>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</si>
  <si>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</si>
  <si>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</si>
  <si>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</si>
  <si>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</si>
  <si>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</si>
  <si>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</si>
  <si>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</si>
  <si>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</si>
  <si>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</si>
  <si>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</si>
  <si>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</si>
  <si>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</si>
  <si>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</si>
  <si>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</si>
  <si>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</si>
  <si>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</si>
  <si>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</si>
  <si>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</si>
  <si>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</si>
  <si>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1δ6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</si>
  <si>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</si>
  <si>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</si>
  <si>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</si>
  <si>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</si>
  <si>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</si>
  <si>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</si>
  <si>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</si>
  <si>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</si>
  <si>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</si>
  <si>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</si>
  <si>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</si>
  <si>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</si>
  <si>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</si>
  <si>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</si>
  <si>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</si>
  <si>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</si>
  <si>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</si>
  <si>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</si>
  <si>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</si>
  <si>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</si>
  <si>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</si>
  <si>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</si>
  <si>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</si>
  <si>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</si>
  <si>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</si>
  <si>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</si>
  <si>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</si>
  <si>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</si>
  <si>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</si>
  <si>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</si>
  <si>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</si>
  <si>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</si>
  <si>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</si>
  <si>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</si>
  <si>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</si>
  <si>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</si>
  <si>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</si>
  <si>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</si>
  <si>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</si>
  <si>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</si>
  <si>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</si>
  <si>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</si>
  <si>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</si>
  <si>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</si>
  <si>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</si>
  <si>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</si>
  <si>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</si>
  <si>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</si>
  <si>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</si>
  <si>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</si>
  <si>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</si>
  <si>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</si>
  <si>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</si>
  <si>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</si>
  <si>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</si>
  <si>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</si>
  <si>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</si>
  <si>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</si>
  <si>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</si>
  <si>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</si>
  <si>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</si>
  <si>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</si>
  <si>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</si>
  <si>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</si>
  <si>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</si>
  <si>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</si>
  <si>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</si>
  <si>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</si>
  <si>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</si>
  <si>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</si>
  <si>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</si>
  <si>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</si>
  <si>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</si>
  <si>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</si>
  <si>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</si>
  <si>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</si>
  <si>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</si>
  <si>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</si>
  <si>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</si>
  <si>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</si>
  <si>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</si>
  <si>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</si>
  <si>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</si>
  <si>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</si>
  <si>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</si>
  <si>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</si>
  <si>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</si>
  <si>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</si>
  <si>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</si>
  <si>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</si>
  <si>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</si>
  <si>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</si>
  <si>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</si>
  <si>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</si>
  <si>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</si>
  <si>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</si>
  <si>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</si>
  <si>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</si>
  <si>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</si>
  <si>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</si>
  <si>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</si>
  <si>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</si>
  <si>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</si>
  <si>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</si>
  <si>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</si>
  <si>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</si>
  <si>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</si>
  <si>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</si>
  <si>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</si>
  <si>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</si>
  <si>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</si>
  <si>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</si>
  <si>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</si>
  <si>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</si>
  <si>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τελη</t>
  </si>
  <si>
    <t>ωςΠαγιαΤεληΧαρτοσημου</t>
  </si>
  <si>
    <t>ΤΑΣΠ</t>
  </si>
  <si>
    <t>ΤΑΣΥ</t>
  </si>
  <si>
    <t>χρησικτησία αγροτεμαχίου = 1984 ΑΝΑΔΑΣΜΟΣ</t>
  </si>
  <si>
    <t>διανομή αγροτεμαχίου 17,98στρ [2 ίσα μερίδια</t>
  </si>
  <si>
    <t>γαλικηςΑρχαιολογικηςΣχολης</t>
  </si>
  <si>
    <t>timesNewRoman</t>
  </si>
  <si>
    <t>ιωαννης</t>
  </si>
  <si>
    <r>
      <t xml:space="preserve">κληρονομιάςΑΠΟΔΟΧΗ </t>
    </r>
    <r>
      <rPr>
        <sz val="8"/>
        <color rgb="FFFF0000"/>
        <rFont val="Arial"/>
        <family val="2"/>
        <charset val="161"/>
      </rPr>
      <t>[μεταγραφή = 16/09/2020</t>
    </r>
  </si>
  <si>
    <t>ΔΕΝ</t>
  </si>
  <si>
    <t>οι2</t>
  </si>
  <si>
    <t>**7αα**=σφραγίδα - υπογραφή στα ΑΤΕΛΩΣ</t>
  </si>
  <si>
    <t>**7γ**=συν (+) 1 για Δ.Ο.Υ. = ΑΤΕΛΩΣ</t>
  </si>
  <si>
    <t>9έτη &amp; 6μήνες</t>
  </si>
  <si>
    <t>φύλλοΥπολογισμούΑξίας (οικόπεδο)</t>
  </si>
  <si>
    <t>φύλλοΥπολογισμούΑξίας (οικία)</t>
  </si>
  <si>
    <t>αντίγραφα εντύπων ΠΡΟΣ Δ.Ο.Υ. = 2</t>
  </si>
  <si>
    <t>σε2</t>
  </si>
  <si>
    <t>ζημία</t>
  </si>
  <si>
    <t>καθεστώς ΤΟΓΚΑΣ</t>
  </si>
  <si>
    <t xml:space="preserve">219-117 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</si>
</sst>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9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4" fontId="17" fillId="0" borderId="1" xfId="1" applyNumberFormat="1" applyFont="1" applyFill="1" applyBorder="1" applyAlignment="1">
      <alignment horizontal="center" vertical="center"/>
    </xf>
    <xf numFmtId="14" fontId="17" fillId="7" borderId="1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20" fillId="0" borderId="9" xfId="1" applyNumberFormat="1" applyFont="1" applyFill="1" applyBorder="1" applyAlignment="1">
      <alignment wrapText="1"/>
    </xf>
    <xf numFmtId="164" fontId="16" fillId="6" borderId="1" xfId="1" applyNumberFormat="1" applyFont="1" applyFill="1" applyBorder="1" applyAlignment="1">
      <alignment horizontal="right" vertical="center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9" fillId="4" borderId="1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14" fontId="22" fillId="0" borderId="14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65" fontId="20" fillId="0" borderId="1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164" fontId="17" fillId="3" borderId="1" xfId="1" applyNumberFormat="1" applyFont="1" applyFill="1" applyBorder="1"/>
    <xf numFmtId="164" fontId="11" fillId="0" borderId="1" xfId="1" applyNumberFormat="1" applyFont="1" applyFill="1" applyBorder="1"/>
    <xf numFmtId="164" fontId="10" fillId="0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11" fillId="6" borderId="1" xfId="1" applyNumberFormat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17" fillId="6" borderId="3" xfId="1" applyNumberFormat="1" applyFont="1" applyFill="1" applyBorder="1" applyAlignment="1">
      <alignment horizontal="right" vertical="center"/>
    </xf>
    <xf numFmtId="164" fontId="19" fillId="3" borderId="9" xfId="1" applyNumberFormat="1" applyFont="1" applyFill="1" applyBorder="1" applyAlignment="1">
      <alignment wrapText="1"/>
    </xf>
    <xf numFmtId="164" fontId="19" fillId="0" borderId="9" xfId="1" applyNumberFormat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7" fillId="7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19" fillId="13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13" borderId="0" xfId="1" applyNumberFormat="1" applyFont="1" applyFill="1" applyAlignment="1"/>
    <xf numFmtId="164" fontId="20" fillId="2" borderId="1" xfId="1" applyNumberFormat="1" applyFont="1" applyFill="1" applyBorder="1" applyAlignment="1">
      <alignment wrapText="1"/>
    </xf>
    <xf numFmtId="43" fontId="41" fillId="3" borderId="0" xfId="1" applyFont="1" applyFill="1"/>
    <xf numFmtId="0" fontId="20" fillId="3" borderId="0" xfId="0" applyFont="1" applyFill="1" applyAlignment="1">
      <alignment horizontal="center" wrapText="1"/>
    </xf>
    <xf numFmtId="0" fontId="41" fillId="3" borderId="0" xfId="0" applyFont="1" applyFill="1" applyAlignment="1">
      <alignment horizontal="center" wrapText="1"/>
    </xf>
    <xf numFmtId="43" fontId="20" fillId="0" borderId="30" xfId="1" applyFont="1" applyBorder="1"/>
    <xf numFmtId="43" fontId="45" fillId="0" borderId="30" xfId="1" applyFont="1" applyBorder="1"/>
    <xf numFmtId="164" fontId="35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0" fontId="20" fillId="2" borderId="1" xfId="0" applyFont="1" applyFill="1" applyBorder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9"/>
  <sheetViews>
    <sheetView tabSelected="1"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9.28515625" style="8" customWidth="1"/>
    <col min="2" max="2" width="9" style="140" customWidth="1"/>
    <col min="3" max="3" width="35.85546875" style="3" bestFit="1" customWidth="1"/>
    <col min="4" max="4" width="11.28515625" style="2" customWidth="1"/>
    <col min="5" max="5" width="9" style="2" bestFit="1" customWidth="1"/>
    <col min="6" max="6" width="10.28515625" style="2" bestFit="1" customWidth="1"/>
    <col min="7" max="7" width="10.140625" style="2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10.140625" style="8" customWidth="1"/>
    <col min="17" max="17" width="11.42578125" style="3" customWidth="1"/>
    <col min="18" max="18" width="8" style="3" customWidth="1"/>
    <col min="19" max="19" width="9.28515625" style="3" customWidth="1"/>
    <col min="20" max="20" width="5.7109375" style="3" customWidth="1"/>
    <col min="21" max="21" width="13.425781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1" t="s">
        <v>1</v>
      </c>
      <c r="B1" s="433" t="s">
        <v>2</v>
      </c>
      <c r="C1" s="435" t="s">
        <v>0</v>
      </c>
      <c r="D1" s="437" t="s">
        <v>62</v>
      </c>
      <c r="E1" s="423" t="s">
        <v>84</v>
      </c>
      <c r="F1" s="424"/>
      <c r="G1" s="424"/>
      <c r="H1" s="424"/>
      <c r="I1" s="424"/>
      <c r="J1" s="424"/>
      <c r="K1" s="424"/>
      <c r="L1" s="428" t="s">
        <v>370</v>
      </c>
      <c r="M1" s="428"/>
      <c r="N1" s="426" t="s">
        <v>63</v>
      </c>
      <c r="O1" s="427"/>
      <c r="P1" s="420" t="s">
        <v>29</v>
      </c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2"/>
    </row>
    <row r="2" spans="1:27" ht="12" thickBot="1">
      <c r="A2" s="432"/>
      <c r="B2" s="434"/>
      <c r="C2" s="436"/>
      <c r="D2" s="438"/>
      <c r="E2" s="88" t="s">
        <v>93</v>
      </c>
      <c r="F2" s="88" t="s">
        <v>3</v>
      </c>
      <c r="G2" s="88" t="s">
        <v>143</v>
      </c>
      <c r="H2" s="88" t="s">
        <v>94</v>
      </c>
      <c r="I2" s="88" t="s">
        <v>95</v>
      </c>
      <c r="J2" s="88" t="s">
        <v>96</v>
      </c>
      <c r="K2" s="98" t="s">
        <v>141</v>
      </c>
      <c r="L2" s="64" t="s">
        <v>23</v>
      </c>
      <c r="M2" s="158" t="s">
        <v>69</v>
      </c>
      <c r="N2" s="150" t="s">
        <v>23</v>
      </c>
      <c r="O2" s="97" t="s">
        <v>142</v>
      </c>
      <c r="P2" s="355">
        <v>1</v>
      </c>
      <c r="Q2" s="160" t="s">
        <v>225</v>
      </c>
      <c r="R2" s="160" t="s">
        <v>226</v>
      </c>
      <c r="S2" s="160" t="s">
        <v>227</v>
      </c>
      <c r="T2" s="160" t="s">
        <v>228</v>
      </c>
      <c r="U2" s="160" t="s">
        <v>382</v>
      </c>
      <c r="V2" s="160" t="s">
        <v>383</v>
      </c>
      <c r="W2" s="160" t="s">
        <v>384</v>
      </c>
      <c r="X2" s="160" t="s">
        <v>385</v>
      </c>
      <c r="Y2" s="160"/>
      <c r="Z2" s="160"/>
      <c r="AA2" s="161"/>
    </row>
    <row r="3" spans="1:27" s="5" customFormat="1">
      <c r="A3" s="391" t="s">
        <v>467</v>
      </c>
      <c r="B3" s="352">
        <v>36649</v>
      </c>
      <c r="C3" s="299" t="s">
        <v>536</v>
      </c>
      <c r="D3" s="274">
        <v>7751600</v>
      </c>
      <c r="E3" s="300">
        <f>'2-δικαιώμ'!M3</f>
        <v>81792.319999999992</v>
      </c>
      <c r="F3" s="275">
        <f>'3-φύλλα2α'!F3</f>
        <v>4000</v>
      </c>
      <c r="G3" s="275">
        <f>'4-πολλυπρ'!P3</f>
        <v>0</v>
      </c>
      <c r="H3" s="274">
        <f>'5-αντίγρ'!M3</f>
        <v>9790</v>
      </c>
      <c r="I3" s="274">
        <f>'6-μεταγρ'!H3</f>
        <v>1100</v>
      </c>
      <c r="J3" s="274">
        <f>'7-προςΔΟΥ'!E3</f>
        <v>5500</v>
      </c>
      <c r="K3" s="274"/>
      <c r="L3" s="300">
        <f t="shared" ref="L3:L4" si="0">E3+F3+G3+H3+I3+J3+K3</f>
        <v>102182.31999999999</v>
      </c>
      <c r="M3" s="300">
        <v>106193</v>
      </c>
      <c r="N3" s="276">
        <f>M3-P3-'14-βιβλΕσ'!M3-'8-κ-15-17'!AF3</f>
        <v>91479</v>
      </c>
      <c r="O3" s="276">
        <f t="shared" ref="O3:O4" si="1">L3-N3</f>
        <v>10703.319999999992</v>
      </c>
      <c r="P3" s="277"/>
      <c r="Q3" s="301"/>
      <c r="R3" s="301"/>
      <c r="S3" s="301" t="s">
        <v>538</v>
      </c>
      <c r="T3" s="301">
        <v>14</v>
      </c>
      <c r="U3" s="301"/>
      <c r="V3" s="301"/>
      <c r="W3" s="301"/>
      <c r="X3" s="301" t="s">
        <v>537</v>
      </c>
      <c r="Y3" s="301"/>
      <c r="Z3" s="74"/>
      <c r="AA3" s="74"/>
    </row>
    <row r="4" spans="1:27" s="5" customFormat="1">
      <c r="A4" s="391"/>
      <c r="B4" s="352"/>
      <c r="C4" s="299" t="s">
        <v>535</v>
      </c>
      <c r="D4" s="388">
        <v>1111111</v>
      </c>
      <c r="E4" s="300">
        <f>'2-δικαιώμ'!M4</f>
        <v>14059.332200000003</v>
      </c>
      <c r="F4" s="275">
        <f>'3-φύλλα2α'!F4</f>
        <v>4000</v>
      </c>
      <c r="G4" s="275">
        <f>'4-πολλυπρ'!P4</f>
        <v>5000</v>
      </c>
      <c r="H4" s="274">
        <f>'5-αντίγρ'!M4</f>
        <v>0</v>
      </c>
      <c r="I4" s="274">
        <f>'6-μεταγρ'!H4</f>
        <v>0</v>
      </c>
      <c r="J4" s="274">
        <f>'7-προςΔΟΥ'!E4</f>
        <v>0</v>
      </c>
      <c r="K4" s="274"/>
      <c r="L4" s="300">
        <f t="shared" si="0"/>
        <v>23059.332200000004</v>
      </c>
      <c r="M4" s="300"/>
      <c r="N4" s="276"/>
      <c r="O4" s="276">
        <f t="shared" si="1"/>
        <v>23059.332200000004</v>
      </c>
      <c r="P4" s="277"/>
      <c r="Q4" s="301"/>
      <c r="R4" s="301"/>
      <c r="S4" s="301"/>
      <c r="T4" s="301"/>
      <c r="U4" s="301"/>
      <c r="V4" s="301"/>
      <c r="W4" s="301"/>
      <c r="X4" s="301"/>
      <c r="Y4" s="301"/>
      <c r="Z4" s="74"/>
      <c r="AA4" s="74"/>
    </row>
    <row r="5" spans="1:27">
      <c r="A5" s="429" t="s">
        <v>47</v>
      </c>
      <c r="B5" s="430"/>
      <c r="C5" s="430"/>
      <c r="D5" s="430"/>
      <c r="E5" s="159">
        <f t="shared" ref="E5:O5" si="2">SUM(E3:E4)</f>
        <v>95851.652199999997</v>
      </c>
      <c r="F5" s="159">
        <f t="shared" si="2"/>
        <v>8000</v>
      </c>
      <c r="G5" s="159">
        <f t="shared" si="2"/>
        <v>5000</v>
      </c>
      <c r="H5" s="159">
        <f t="shared" si="2"/>
        <v>9790</v>
      </c>
      <c r="I5" s="159">
        <f t="shared" si="2"/>
        <v>1100</v>
      </c>
      <c r="J5" s="159">
        <f t="shared" si="2"/>
        <v>5500</v>
      </c>
      <c r="K5" s="159">
        <f t="shared" si="2"/>
        <v>0</v>
      </c>
      <c r="L5" s="159">
        <f t="shared" si="2"/>
        <v>125241.6522</v>
      </c>
      <c r="M5" s="159">
        <f t="shared" si="2"/>
        <v>106193</v>
      </c>
      <c r="N5" s="159">
        <f t="shared" si="2"/>
        <v>91479</v>
      </c>
      <c r="O5" s="159">
        <f t="shared" si="2"/>
        <v>33762.652199999997</v>
      </c>
    </row>
    <row r="7" spans="1:27">
      <c r="P7" s="207" t="s">
        <v>99</v>
      </c>
      <c r="Q7" s="132"/>
      <c r="R7" s="132"/>
      <c r="S7" s="132"/>
      <c r="T7" s="142"/>
      <c r="U7" s="142"/>
      <c r="V7" s="142"/>
      <c r="W7" s="142"/>
      <c r="X7" s="142"/>
      <c r="Z7" s="132"/>
      <c r="AA7" s="132"/>
    </row>
    <row r="8" spans="1:27">
      <c r="K8" s="215" t="s">
        <v>374</v>
      </c>
      <c r="L8" s="8"/>
      <c r="M8" s="8"/>
      <c r="Q8" s="117" t="s">
        <v>376</v>
      </c>
      <c r="R8" s="117"/>
      <c r="S8" s="117"/>
      <c r="T8" s="134"/>
      <c r="U8" s="142"/>
      <c r="V8" s="142"/>
      <c r="W8" s="142"/>
      <c r="X8" s="142"/>
      <c r="Z8" s="133"/>
      <c r="AA8" s="117"/>
    </row>
    <row r="9" spans="1:27">
      <c r="K9" s="163" t="s">
        <v>229</v>
      </c>
      <c r="L9" s="119"/>
      <c r="M9" s="119"/>
      <c r="Q9" s="117"/>
      <c r="R9" s="117" t="s">
        <v>138</v>
      </c>
      <c r="S9" s="117"/>
      <c r="T9" s="142"/>
      <c r="U9" s="142"/>
      <c r="V9" s="142"/>
      <c r="W9" s="142"/>
      <c r="X9" s="142"/>
      <c r="Z9" s="117"/>
    </row>
    <row r="10" spans="1:27">
      <c r="K10" s="214" t="s">
        <v>230</v>
      </c>
      <c r="S10" s="117" t="s">
        <v>375</v>
      </c>
      <c r="T10" s="92"/>
      <c r="U10" s="92"/>
      <c r="V10" s="92"/>
      <c r="W10" s="92"/>
      <c r="X10" s="92"/>
    </row>
    <row r="11" spans="1:27">
      <c r="C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17" t="s">
        <v>377</v>
      </c>
      <c r="U11" s="142"/>
      <c r="V11" s="142"/>
      <c r="W11" s="142"/>
      <c r="X11" s="142"/>
    </row>
    <row r="12" spans="1:27">
      <c r="T12" s="92"/>
      <c r="U12" s="142" t="s">
        <v>378</v>
      </c>
      <c r="V12" s="142"/>
      <c r="W12" s="142"/>
      <c r="X12" s="142"/>
    </row>
    <row r="13" spans="1:27">
      <c r="T13" s="92"/>
      <c r="U13" s="92"/>
      <c r="V13" s="142" t="s">
        <v>379</v>
      </c>
      <c r="W13" s="92"/>
      <c r="X13" s="92"/>
    </row>
    <row r="14" spans="1:27">
      <c r="T14" s="92"/>
      <c r="U14" s="92"/>
      <c r="V14" s="92"/>
      <c r="W14" s="216" t="s">
        <v>380</v>
      </c>
      <c r="X14" s="92"/>
    </row>
    <row r="15" spans="1:27">
      <c r="C15" s="135"/>
      <c r="U15" s="142"/>
      <c r="V15" s="142"/>
      <c r="W15" s="92"/>
      <c r="X15" s="93" t="s">
        <v>381</v>
      </c>
      <c r="Y15" s="142"/>
    </row>
    <row r="16" spans="1:27">
      <c r="C16" s="136"/>
      <c r="U16" s="92"/>
      <c r="V16" s="142"/>
      <c r="W16" s="142"/>
      <c r="X16" s="142"/>
      <c r="Y16" s="142"/>
    </row>
    <row r="17" spans="1:25">
      <c r="Q17" s="117"/>
      <c r="R17" s="117"/>
      <c r="S17" s="117"/>
      <c r="T17" s="134"/>
      <c r="U17" s="142"/>
      <c r="V17" s="142"/>
      <c r="W17" s="142"/>
      <c r="X17" s="142"/>
    </row>
    <row r="18" spans="1:25">
      <c r="C18" s="9" t="s">
        <v>539</v>
      </c>
      <c r="E18" s="8"/>
      <c r="G18" s="8"/>
      <c r="H18" s="8"/>
      <c r="I18" s="8" t="s">
        <v>256</v>
      </c>
      <c r="J18" s="349" t="s">
        <v>526</v>
      </c>
      <c r="K18" s="350"/>
      <c r="L18" s="425" t="s">
        <v>514</v>
      </c>
      <c r="M18" s="425"/>
      <c r="Q18" s="117"/>
      <c r="R18" s="117"/>
      <c r="S18" s="117"/>
      <c r="T18" s="142"/>
      <c r="U18" s="142"/>
      <c r="V18" s="142"/>
      <c r="W18" s="142"/>
      <c r="X18" s="142"/>
    </row>
    <row r="19" spans="1:25">
      <c r="A19" s="8" t="s">
        <v>467</v>
      </c>
      <c r="B19" s="140">
        <v>36371</v>
      </c>
      <c r="C19" s="92" t="s">
        <v>540</v>
      </c>
      <c r="E19" s="348" t="s">
        <v>467</v>
      </c>
      <c r="F19" s="8">
        <v>106193</v>
      </c>
      <c r="G19" s="2" t="s">
        <v>319</v>
      </c>
      <c r="H19" s="8">
        <v>1000</v>
      </c>
      <c r="I19" s="8"/>
      <c r="J19" s="8">
        <v>1000</v>
      </c>
      <c r="K19" s="8"/>
      <c r="L19" s="8">
        <v>100</v>
      </c>
      <c r="M19" s="8">
        <v>100</v>
      </c>
      <c r="O19" s="8">
        <v>1000</v>
      </c>
      <c r="P19" s="2" t="s">
        <v>319</v>
      </c>
      <c r="S19" s="117"/>
      <c r="T19" s="92"/>
      <c r="U19" s="92"/>
      <c r="V19" s="92"/>
      <c r="W19" s="92"/>
      <c r="X19" s="92"/>
    </row>
    <row r="20" spans="1:25">
      <c r="C20" s="302"/>
      <c r="E20" s="348"/>
      <c r="G20" s="138" t="s">
        <v>525</v>
      </c>
      <c r="H20" s="8"/>
      <c r="I20" s="8"/>
      <c r="J20" s="8"/>
      <c r="K20" s="8"/>
      <c r="L20" s="8"/>
      <c r="M20" s="8"/>
      <c r="O20" s="8">
        <v>560</v>
      </c>
      <c r="P20" s="2" t="s">
        <v>531</v>
      </c>
      <c r="T20" s="117"/>
      <c r="U20" s="142"/>
      <c r="V20" s="142"/>
      <c r="W20" s="142"/>
      <c r="X20" s="142"/>
    </row>
    <row r="21" spans="1:25">
      <c r="E21" s="348"/>
      <c r="G21" s="2" t="s">
        <v>79</v>
      </c>
      <c r="H21" s="8"/>
      <c r="I21" s="8"/>
      <c r="J21" s="8"/>
      <c r="K21" s="8"/>
      <c r="L21" s="8"/>
      <c r="M21" s="8"/>
      <c r="O21" s="8"/>
      <c r="P21" s="2"/>
      <c r="T21" s="92"/>
      <c r="U21" s="142"/>
      <c r="V21" s="142"/>
      <c r="W21" s="142"/>
      <c r="X21" s="142"/>
    </row>
    <row r="22" spans="1:25">
      <c r="E22" s="348"/>
      <c r="G22" s="2" t="s">
        <v>515</v>
      </c>
      <c r="H22" s="395"/>
      <c r="I22" s="8"/>
      <c r="J22" s="8">
        <v>1000</v>
      </c>
      <c r="K22" s="8"/>
      <c r="L22" s="8">
        <v>1000</v>
      </c>
      <c r="M22" s="8">
        <v>1000</v>
      </c>
      <c r="O22" s="8">
        <v>8480</v>
      </c>
      <c r="P22" s="2" t="s">
        <v>323</v>
      </c>
      <c r="T22" s="92"/>
      <c r="U22" s="142"/>
      <c r="V22" s="142"/>
      <c r="W22" s="142"/>
      <c r="X22" s="142"/>
    </row>
    <row r="23" spans="1:25">
      <c r="E23" s="348"/>
      <c r="F23" s="372" t="s">
        <v>532</v>
      </c>
      <c r="G23" s="351" t="s">
        <v>516</v>
      </c>
      <c r="H23" s="8">
        <v>3600</v>
      </c>
      <c r="I23" s="8"/>
      <c r="J23" s="8">
        <v>3600</v>
      </c>
      <c r="K23" s="8"/>
      <c r="L23" s="8">
        <v>3600</v>
      </c>
      <c r="M23" s="8">
        <v>3600</v>
      </c>
      <c r="O23" s="8">
        <v>4711</v>
      </c>
      <c r="P23" s="2" t="s">
        <v>533</v>
      </c>
      <c r="T23" s="92"/>
      <c r="U23" s="142"/>
      <c r="V23" s="142"/>
      <c r="W23" s="142"/>
      <c r="X23" s="142"/>
    </row>
    <row r="24" spans="1:25">
      <c r="E24" s="348"/>
      <c r="G24" s="138" t="s">
        <v>517</v>
      </c>
      <c r="H24" s="8">
        <v>80085</v>
      </c>
      <c r="I24" s="8">
        <v>14134</v>
      </c>
      <c r="J24" s="8">
        <v>91579</v>
      </c>
      <c r="K24" s="8"/>
      <c r="L24" s="8">
        <v>91579</v>
      </c>
      <c r="M24" s="8">
        <v>11893</v>
      </c>
      <c r="O24" s="8">
        <v>943</v>
      </c>
      <c r="P24" s="2" t="s">
        <v>534</v>
      </c>
      <c r="T24" s="92"/>
      <c r="U24" s="142"/>
      <c r="V24" s="142"/>
      <c r="W24" s="142"/>
      <c r="X24" s="142"/>
    </row>
    <row r="25" spans="1:25">
      <c r="G25" s="2" t="s">
        <v>518</v>
      </c>
      <c r="H25" s="395"/>
      <c r="I25" s="8"/>
      <c r="J25" s="8">
        <v>5000</v>
      </c>
      <c r="K25" s="8"/>
      <c r="L25" s="8">
        <v>5000</v>
      </c>
      <c r="M25" s="8">
        <v>5000</v>
      </c>
      <c r="O25" s="8">
        <f>SUM(O22:O24)</f>
        <v>14134</v>
      </c>
      <c r="P25" s="2"/>
      <c r="U25" s="92"/>
      <c r="V25" s="142"/>
      <c r="W25" s="142"/>
      <c r="X25" s="142"/>
      <c r="Y25" s="142"/>
    </row>
    <row r="26" spans="1:25">
      <c r="E26" s="8">
        <v>560</v>
      </c>
      <c r="F26" s="8">
        <v>9850</v>
      </c>
      <c r="G26" s="2" t="s">
        <v>94</v>
      </c>
      <c r="H26" s="8">
        <v>9850</v>
      </c>
      <c r="I26" s="8">
        <v>580</v>
      </c>
      <c r="J26" s="8">
        <v>13200</v>
      </c>
      <c r="K26" s="8"/>
      <c r="L26" s="8">
        <v>13200</v>
      </c>
      <c r="M26" s="8"/>
      <c r="U26" s="92"/>
      <c r="V26" s="92"/>
      <c r="W26" s="216"/>
      <c r="X26" s="92"/>
      <c r="Y26" s="92"/>
    </row>
    <row r="27" spans="1:25">
      <c r="E27" s="8"/>
      <c r="F27" s="8"/>
      <c r="G27" s="2" t="s">
        <v>369</v>
      </c>
      <c r="H27" s="58"/>
      <c r="I27" s="8"/>
      <c r="J27" s="8"/>
      <c r="K27" s="8"/>
      <c r="L27" s="8"/>
      <c r="M27" s="8"/>
      <c r="U27" s="92"/>
      <c r="V27" s="92"/>
      <c r="W27" s="216"/>
      <c r="X27" s="92"/>
      <c r="Y27" s="92"/>
    </row>
    <row r="28" spans="1:25">
      <c r="C28" s="302"/>
      <c r="E28" s="8"/>
      <c r="F28" s="227"/>
      <c r="G28" s="2" t="s">
        <v>467</v>
      </c>
      <c r="H28" s="227"/>
      <c r="I28" s="8"/>
      <c r="J28" s="8"/>
      <c r="K28" s="8"/>
      <c r="L28" s="8"/>
      <c r="M28" s="8"/>
      <c r="U28" s="92"/>
      <c r="V28" s="92"/>
      <c r="W28" s="92"/>
      <c r="X28" s="93"/>
      <c r="Y28" s="92"/>
    </row>
    <row r="29" spans="1:25">
      <c r="H29" s="227">
        <f>SUM(H19:H28)</f>
        <v>94535</v>
      </c>
      <c r="I29" s="227">
        <f>SUM(I19:I28)</f>
        <v>14714</v>
      </c>
      <c r="J29" s="227">
        <f>SUM(J19:J28)</f>
        <v>115379</v>
      </c>
      <c r="K29" s="227"/>
      <c r="L29" s="227">
        <f>SUM(L19:L28)</f>
        <v>114479</v>
      </c>
      <c r="M29" s="227">
        <f>SUM(M19:M28)</f>
        <v>21593</v>
      </c>
      <c r="N29" s="377">
        <f>SUM(L29:M29)</f>
        <v>136072</v>
      </c>
    </row>
  </sheetData>
  <mergeCells count="10">
    <mergeCell ref="A5:D5"/>
    <mergeCell ref="A1:A2"/>
    <mergeCell ref="B1:B2"/>
    <mergeCell ref="C1:C2"/>
    <mergeCell ref="D1:D2"/>
    <mergeCell ref="P1:AA1"/>
    <mergeCell ref="E1:K1"/>
    <mergeCell ref="L18:M18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9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9" t="s">
        <v>19</v>
      </c>
      <c r="B1" s="581" t="s">
        <v>354</v>
      </c>
      <c r="C1" s="581" t="s">
        <v>86</v>
      </c>
      <c r="D1" s="583" t="s">
        <v>355</v>
      </c>
      <c r="E1" s="584"/>
      <c r="F1" s="584"/>
      <c r="G1" s="585" t="s">
        <v>323</v>
      </c>
      <c r="H1" s="586"/>
      <c r="I1" s="575" t="s">
        <v>324</v>
      </c>
      <c r="J1" s="575"/>
      <c r="K1" s="261"/>
      <c r="L1" s="262"/>
      <c r="M1" s="576" t="s">
        <v>356</v>
      </c>
      <c r="N1" s="576"/>
      <c r="O1" s="576"/>
      <c r="P1" s="262"/>
      <c r="Q1" s="576" t="s">
        <v>357</v>
      </c>
      <c r="R1" s="576"/>
      <c r="S1" s="576"/>
      <c r="T1" s="576"/>
      <c r="U1" s="263"/>
      <c r="V1" s="577" t="s">
        <v>323</v>
      </c>
      <c r="W1" s="577" t="s">
        <v>358</v>
      </c>
      <c r="X1" s="577" t="s">
        <v>359</v>
      </c>
      <c r="Y1" s="263"/>
      <c r="Z1" s="569" t="s">
        <v>360</v>
      </c>
      <c r="AA1" s="570"/>
      <c r="AB1" s="570"/>
      <c r="AC1" s="570"/>
      <c r="AD1" s="571"/>
    </row>
    <row r="2" spans="1:30" ht="12" thickBot="1">
      <c r="A2" s="580"/>
      <c r="B2" s="582"/>
      <c r="C2" s="582"/>
      <c r="D2" s="209" t="s">
        <v>332</v>
      </c>
      <c r="E2" s="209" t="s">
        <v>338</v>
      </c>
      <c r="F2" s="153" t="s">
        <v>339</v>
      </c>
      <c r="G2" s="210" t="s">
        <v>361</v>
      </c>
      <c r="H2" s="211" t="s">
        <v>362</v>
      </c>
      <c r="I2" s="210" t="s">
        <v>363</v>
      </c>
      <c r="J2" s="212" t="s">
        <v>364</v>
      </c>
      <c r="K2" s="264" t="s">
        <v>365</v>
      </c>
      <c r="L2" s="265"/>
      <c r="M2" s="266" t="s">
        <v>368</v>
      </c>
      <c r="N2" s="266" t="s">
        <v>366</v>
      </c>
      <c r="O2" s="266" t="s">
        <v>367</v>
      </c>
      <c r="P2" s="265"/>
      <c r="Q2" s="267" t="s">
        <v>368</v>
      </c>
      <c r="R2" s="268">
        <v>1.2999999999999999E-2</v>
      </c>
      <c r="S2" s="268">
        <v>6.4999999999999997E-3</v>
      </c>
      <c r="T2" s="269">
        <v>1.25E-3</v>
      </c>
      <c r="U2" s="270"/>
      <c r="V2" s="578"/>
      <c r="W2" s="578"/>
      <c r="X2" s="578"/>
      <c r="Y2" s="270"/>
      <c r="Z2" s="271" t="s">
        <v>368</v>
      </c>
      <c r="AA2" s="271" t="s">
        <v>366</v>
      </c>
      <c r="AB2" s="272" t="s">
        <v>367</v>
      </c>
      <c r="AC2" s="271" t="s">
        <v>358</v>
      </c>
      <c r="AD2" s="271" t="s">
        <v>359</v>
      </c>
    </row>
    <row r="3" spans="1:30" s="18" customFormat="1">
      <c r="A3" s="124" t="str">
        <f>'1-συμβολαια'!A3</f>
        <v>???</v>
      </c>
      <c r="B3" s="124" t="str">
        <f>'1-συμβολαια'!C3</f>
        <v>διανομή αγροτεμαχίου 17,98στρ [2 ίσα μερίδια</v>
      </c>
      <c r="C3" s="213">
        <f>'1-συμβολαια'!D3</f>
        <v>7751600</v>
      </c>
      <c r="D3" s="213">
        <f>'8-κ-15-17'!D3</f>
        <v>0</v>
      </c>
      <c r="E3" s="213">
        <f>'8-κ-15-17'!M3</f>
        <v>0</v>
      </c>
      <c r="F3" s="213">
        <f>'8-κ-15-17'!V3</f>
        <v>0</v>
      </c>
      <c r="G3" s="213">
        <f>'2-δικαιώμ'!I3</f>
        <v>8566.1279999999988</v>
      </c>
      <c r="H3" s="213">
        <f>'2-δικαιώμ'!J3</f>
        <v>50</v>
      </c>
      <c r="I3" s="213">
        <f>'2-δικαιώμ'!K3</f>
        <v>4808.96</v>
      </c>
      <c r="J3" s="213">
        <f>'2-δικαιώμ'!L3</f>
        <v>961.79200000000003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8616.1279999999988</v>
      </c>
      <c r="W3" s="12">
        <f>'2-δικαιώμ'!K3</f>
        <v>4808.96</v>
      </c>
      <c r="X3" s="12">
        <f>'2-δικαιώμ'!L3</f>
        <v>961.79200000000003</v>
      </c>
      <c r="Z3" s="12"/>
      <c r="AA3" s="12"/>
      <c r="AB3" s="12"/>
      <c r="AC3" s="12"/>
      <c r="AD3" s="12"/>
    </row>
    <row r="4" spans="1:30" s="18" customFormat="1">
      <c r="A4" s="124"/>
      <c r="B4" s="124" t="str">
        <f>'1-συμβολαια'!C4</f>
        <v>χρησικτησία αγροτεμαχίου = 1984 ΑΝΑΔΑΣΜΟΣ</v>
      </c>
      <c r="C4" s="213">
        <f>'1-συμβολαια'!D4</f>
        <v>1111111</v>
      </c>
      <c r="D4" s="213">
        <f>'8-κ-15-17'!D4</f>
        <v>0</v>
      </c>
      <c r="E4" s="213">
        <f>'8-κ-15-17'!M4</f>
        <v>7222.2215000000006</v>
      </c>
      <c r="F4" s="213">
        <f>'8-κ-15-17'!V4</f>
        <v>1388.8887500000001</v>
      </c>
      <c r="G4" s="213">
        <f>'2-δικαιώμ'!I4</f>
        <v>1394.3998799999999</v>
      </c>
      <c r="H4" s="213">
        <f>'2-δικαιώμ'!J4</f>
        <v>50</v>
      </c>
      <c r="I4" s="213">
        <f>'2-δικαιώμ'!K4</f>
        <v>824.66660000000013</v>
      </c>
      <c r="J4" s="213">
        <f>'2-δικαιώμ'!L4</f>
        <v>164.93332000000004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1444.3998799999999</v>
      </c>
      <c r="W4" s="12">
        <f>'2-δικαιώμ'!K4</f>
        <v>824.66660000000013</v>
      </c>
      <c r="X4" s="12">
        <f>'2-δικαιώμ'!L4</f>
        <v>164.93332000000004</v>
      </c>
      <c r="Z4" s="12"/>
      <c r="AA4" s="12"/>
      <c r="AB4" s="12"/>
      <c r="AC4" s="12"/>
      <c r="AD4" s="12"/>
    </row>
    <row r="5" spans="1:30">
      <c r="A5" s="572" t="str">
        <f>'1-συμβολαια'!A5</f>
        <v>σύνολο</v>
      </c>
      <c r="B5" s="573"/>
      <c r="C5" s="574"/>
      <c r="D5" s="203">
        <f t="shared" ref="D5:J5" si="0">SUM(D3:D4)</f>
        <v>0</v>
      </c>
      <c r="E5" s="203">
        <f t="shared" si="0"/>
        <v>7222.2215000000006</v>
      </c>
      <c r="F5" s="203">
        <f t="shared" si="0"/>
        <v>1388.8887500000001</v>
      </c>
      <c r="G5" s="203">
        <f t="shared" si="0"/>
        <v>9960.5278799999978</v>
      </c>
      <c r="H5" s="203">
        <f t="shared" si="0"/>
        <v>100</v>
      </c>
      <c r="I5" s="203">
        <f t="shared" si="0"/>
        <v>5633.6266000000005</v>
      </c>
      <c r="J5" s="203">
        <f t="shared" si="0"/>
        <v>1126.72532</v>
      </c>
    </row>
    <row r="8" spans="1:30">
      <c r="B8" s="92"/>
      <c r="D8" s="2"/>
      <c r="E8" s="2"/>
      <c r="F8" s="2"/>
      <c r="G8" s="2"/>
      <c r="H8" s="2"/>
      <c r="I8" s="2"/>
      <c r="J8" s="2"/>
    </row>
    <row r="9" spans="1:30" ht="12.75">
      <c r="B9" s="224" t="s">
        <v>401</v>
      </c>
      <c r="D9" s="2"/>
      <c r="E9" s="2"/>
      <c r="F9" s="2"/>
      <c r="G9" s="166">
        <v>50</v>
      </c>
      <c r="H9" s="5"/>
      <c r="I9" s="5" t="s">
        <v>404</v>
      </c>
      <c r="J9" s="2"/>
      <c r="K9" s="3" t="s">
        <v>430</v>
      </c>
    </row>
    <row r="10" spans="1:30" ht="12.75">
      <c r="B10" s="225" t="s">
        <v>402</v>
      </c>
      <c r="D10" s="2"/>
      <c r="E10" s="2"/>
      <c r="F10" s="2"/>
      <c r="G10" s="117">
        <v>150</v>
      </c>
      <c r="H10" s="3">
        <v>191</v>
      </c>
      <c r="I10" s="3" t="s">
        <v>405</v>
      </c>
      <c r="J10" s="2"/>
      <c r="L10" s="117" t="s">
        <v>431</v>
      </c>
    </row>
    <row r="11" spans="1:30" ht="15.75">
      <c r="B11" s="239" t="s">
        <v>403</v>
      </c>
      <c r="D11" s="2"/>
      <c r="E11" s="2"/>
      <c r="F11" s="2"/>
      <c r="G11" s="2"/>
      <c r="H11" s="5">
        <v>250</v>
      </c>
      <c r="I11" s="5" t="s">
        <v>133</v>
      </c>
      <c r="J11" s="2"/>
    </row>
    <row r="12" spans="1:30">
      <c r="B12" s="92"/>
      <c r="D12" s="2"/>
      <c r="E12" s="2"/>
      <c r="F12" s="2"/>
      <c r="G12" s="2"/>
      <c r="H12" s="5">
        <v>500</v>
      </c>
      <c r="I12" s="3" t="s">
        <v>406</v>
      </c>
      <c r="J12" s="2"/>
    </row>
    <row r="13" spans="1:30">
      <c r="B13" s="92"/>
      <c r="D13" s="2"/>
      <c r="E13" s="2"/>
      <c r="F13" s="2"/>
      <c r="G13" s="2"/>
      <c r="H13" s="232">
        <v>1260</v>
      </c>
      <c r="I13" s="5" t="s">
        <v>407</v>
      </c>
      <c r="J13" s="5"/>
    </row>
    <row r="14" spans="1:30">
      <c r="B14" s="92"/>
      <c r="D14" s="2"/>
      <c r="E14" s="2"/>
      <c r="F14" s="2"/>
      <c r="G14" s="2"/>
      <c r="H14" s="2"/>
      <c r="I14" s="2"/>
      <c r="J14" s="2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2"/>
      <c r="D17" s="2"/>
      <c r="E17" s="2"/>
      <c r="F17" s="2"/>
      <c r="G17" s="2"/>
      <c r="H17" s="2"/>
      <c r="I17" s="2"/>
      <c r="J17" s="2"/>
    </row>
    <row r="19" spans="2:10">
      <c r="B19" s="302"/>
      <c r="G19" s="8"/>
      <c r="H19" s="8"/>
      <c r="I19" s="8"/>
    </row>
    <row r="20" spans="2:10">
      <c r="G20" s="8"/>
      <c r="H20" s="8"/>
      <c r="I20" s="8"/>
    </row>
    <row r="21" spans="2:10">
      <c r="G21" s="8"/>
      <c r="H21" s="8"/>
      <c r="I21" s="8"/>
    </row>
    <row r="22" spans="2:10">
      <c r="G22" s="8"/>
      <c r="H22" s="8"/>
      <c r="I22" s="8"/>
    </row>
    <row r="23" spans="2:10">
      <c r="G23" s="8"/>
      <c r="H23" s="8"/>
      <c r="I23" s="8"/>
    </row>
    <row r="24" spans="2:10">
      <c r="G24" s="8"/>
      <c r="H24" s="8"/>
      <c r="I24" s="8"/>
    </row>
    <row r="25" spans="2:10">
      <c r="B25" s="302"/>
      <c r="G25" s="58"/>
      <c r="H25" s="8"/>
      <c r="I25" s="8"/>
    </row>
    <row r="26" spans="2:10">
      <c r="F26" s="58"/>
      <c r="G26" s="58"/>
      <c r="H26" s="8"/>
      <c r="I26" s="8"/>
    </row>
    <row r="27" spans="2:10">
      <c r="F27" s="58"/>
      <c r="G27" s="58"/>
      <c r="H27" s="8"/>
      <c r="I27" s="8"/>
    </row>
    <row r="28" spans="2:10">
      <c r="F28" s="58"/>
      <c r="G28" s="58"/>
      <c r="H28" s="8"/>
      <c r="I28" s="2"/>
    </row>
    <row r="29" spans="2:10">
      <c r="F29" s="8"/>
      <c r="G29" s="8"/>
      <c r="H29" s="8"/>
      <c r="I29" s="2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2"/>
  <sheetViews>
    <sheetView workbookViewId="0">
      <pane ySplit="2" topLeftCell="A3" activePane="bottomLeft" state="frozen"/>
      <selection pane="bottomLeft" activeCell="F19" sqref="F19"/>
    </sheetView>
  </sheetViews>
  <sheetFormatPr defaultRowHeight="11.25"/>
  <cols>
    <col min="1" max="1" width="10.42578125" style="8" bestFit="1" customWidth="1"/>
    <col min="2" max="2" width="46.7109375" style="92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9" t="s">
        <v>1</v>
      </c>
      <c r="B1" s="461" t="s">
        <v>0</v>
      </c>
      <c r="C1" s="497" t="s">
        <v>7</v>
      </c>
      <c r="D1" s="592" t="s">
        <v>45</v>
      </c>
      <c r="E1" s="593"/>
      <c r="F1" s="593"/>
      <c r="G1" s="594" t="s">
        <v>433</v>
      </c>
      <c r="H1" s="595"/>
      <c r="I1" s="595"/>
      <c r="J1" s="595"/>
      <c r="K1" s="596"/>
      <c r="L1" s="590" t="s">
        <v>57</v>
      </c>
      <c r="M1" s="587" t="s">
        <v>29</v>
      </c>
      <c r="N1" s="588"/>
      <c r="O1" s="588"/>
      <c r="P1" s="588"/>
      <c r="Q1" s="588"/>
      <c r="R1" s="588"/>
      <c r="S1" s="589"/>
    </row>
    <row r="2" spans="1:25" ht="34.5" customHeight="1" thickBot="1">
      <c r="A2" s="460"/>
      <c r="B2" s="462"/>
      <c r="C2" s="498"/>
      <c r="D2" s="236" t="s">
        <v>319</v>
      </c>
      <c r="E2" s="236" t="s">
        <v>432</v>
      </c>
      <c r="F2" s="242" t="s">
        <v>91</v>
      </c>
      <c r="G2" s="240" t="s">
        <v>319</v>
      </c>
      <c r="H2" s="241" t="s">
        <v>323</v>
      </c>
      <c r="I2" s="241" t="s">
        <v>434</v>
      </c>
      <c r="J2" s="241" t="s">
        <v>324</v>
      </c>
      <c r="K2" s="238" t="s">
        <v>33</v>
      </c>
      <c r="L2" s="591"/>
      <c r="M2" s="452"/>
      <c r="N2" s="453"/>
      <c r="O2" s="453"/>
      <c r="P2" s="453"/>
      <c r="Q2" s="453"/>
      <c r="R2" s="453"/>
      <c r="S2" s="454"/>
    </row>
    <row r="3" spans="1:25" s="329" customFormat="1" ht="14.25">
      <c r="A3" s="414" t="str">
        <f>'1-συμβολαια'!A3</f>
        <v>???</v>
      </c>
      <c r="B3" s="326" t="str">
        <f>'1-συμβολαια'!C3</f>
        <v>διανομή αγροτεμαχίου 17,98στρ [2 ίσα μερίδια</v>
      </c>
      <c r="C3" s="327">
        <f>'1-συμβολαια'!D3</f>
        <v>7751600</v>
      </c>
      <c r="D3" s="387">
        <v>1000</v>
      </c>
      <c r="E3" s="387">
        <v>560</v>
      </c>
      <c r="F3" s="387">
        <v>560</v>
      </c>
      <c r="G3" s="360"/>
      <c r="H3" s="360"/>
      <c r="I3" s="360"/>
      <c r="J3" s="360"/>
      <c r="K3" s="328"/>
      <c r="L3" s="328"/>
      <c r="M3" s="301"/>
      <c r="N3" s="301"/>
      <c r="O3" s="301" t="s">
        <v>132</v>
      </c>
      <c r="P3" s="301" t="s">
        <v>440</v>
      </c>
      <c r="Q3" s="301" t="s">
        <v>441</v>
      </c>
      <c r="R3" s="301" t="s">
        <v>442</v>
      </c>
      <c r="S3" s="74"/>
    </row>
    <row r="4" spans="1:25" s="329" customFormat="1" ht="14.25">
      <c r="A4" s="414">
        <f>'1-συμβολαια'!A4</f>
        <v>0</v>
      </c>
      <c r="B4" s="326" t="str">
        <f>'1-συμβολαια'!C4</f>
        <v>χρησικτησία αγροτεμαχίου = 1984 ΑΝΑΔΑΣΜΟΣ</v>
      </c>
      <c r="C4" s="327">
        <f>'1-συμβολαια'!D4</f>
        <v>1111111</v>
      </c>
      <c r="D4" s="360"/>
      <c r="E4" s="360"/>
      <c r="F4" s="360"/>
      <c r="G4" s="360"/>
      <c r="H4" s="360"/>
      <c r="I4" s="360"/>
      <c r="J4" s="360"/>
      <c r="K4" s="328"/>
      <c r="L4" s="328"/>
      <c r="M4" s="301" t="s">
        <v>137</v>
      </c>
      <c r="N4" s="301" t="s">
        <v>439</v>
      </c>
      <c r="O4" s="301" t="s">
        <v>132</v>
      </c>
      <c r="P4" s="301" t="s">
        <v>440</v>
      </c>
      <c r="Q4" s="301" t="s">
        <v>441</v>
      </c>
      <c r="R4" s="301" t="s">
        <v>442</v>
      </c>
      <c r="S4" s="74"/>
    </row>
    <row r="5" spans="1:25" ht="15.75">
      <c r="A5" s="477" t="s">
        <v>56</v>
      </c>
      <c r="B5" s="478"/>
      <c r="C5" s="478"/>
      <c r="D5" s="243">
        <f t="shared" ref="D5:L5" si="0">SUM(D3:D4)</f>
        <v>1000</v>
      </c>
      <c r="E5" s="243">
        <f t="shared" si="0"/>
        <v>560</v>
      </c>
      <c r="F5" s="243">
        <f t="shared" si="0"/>
        <v>560</v>
      </c>
      <c r="G5" s="243">
        <f t="shared" si="0"/>
        <v>0</v>
      </c>
      <c r="H5" s="243">
        <f t="shared" si="0"/>
        <v>0</v>
      </c>
      <c r="I5" s="243">
        <f t="shared" si="0"/>
        <v>0</v>
      </c>
      <c r="J5" s="243">
        <f t="shared" si="0"/>
        <v>0</v>
      </c>
      <c r="K5" s="243">
        <f t="shared" si="0"/>
        <v>0</v>
      </c>
      <c r="L5" s="243">
        <f t="shared" si="0"/>
        <v>0</v>
      </c>
    </row>
    <row r="6" spans="1:25" ht="15.75">
      <c r="M6" s="129" t="s">
        <v>102</v>
      </c>
      <c r="N6" s="144"/>
      <c r="O6" s="144"/>
      <c r="P6" s="144"/>
      <c r="Q6" s="144"/>
      <c r="R6" s="144"/>
      <c r="S6" s="144"/>
      <c r="T6" s="122"/>
      <c r="U6" s="122"/>
      <c r="V6" s="122"/>
      <c r="W6" s="122"/>
      <c r="X6" s="5"/>
    </row>
    <row r="7" spans="1:25" ht="15.75">
      <c r="M7" s="237"/>
      <c r="N7" s="129" t="s">
        <v>435</v>
      </c>
      <c r="O7" s="237"/>
      <c r="P7" s="237"/>
      <c r="Q7" s="237"/>
      <c r="R7" s="237"/>
      <c r="S7" s="237"/>
      <c r="T7" s="237"/>
      <c r="U7" s="237"/>
      <c r="V7" s="237"/>
      <c r="W7" s="245"/>
      <c r="X7" s="245"/>
      <c r="Y7" s="245"/>
    </row>
    <row r="8" spans="1:25" ht="15.75">
      <c r="M8" s="245"/>
      <c r="N8" s="245"/>
      <c r="O8" s="144" t="s">
        <v>103</v>
      </c>
      <c r="P8" s="144"/>
      <c r="Q8" s="144"/>
      <c r="R8" s="144"/>
      <c r="S8" s="144"/>
      <c r="T8" s="144"/>
      <c r="U8" s="144"/>
      <c r="V8" s="144"/>
      <c r="W8" s="144"/>
      <c r="X8" s="245"/>
      <c r="Y8" s="244"/>
    </row>
    <row r="9" spans="1:25" ht="15.75">
      <c r="B9" s="135"/>
      <c r="M9" s="245"/>
      <c r="N9" s="245"/>
      <c r="O9" s="245"/>
      <c r="P9" s="246" t="s">
        <v>436</v>
      </c>
      <c r="Q9" s="245"/>
      <c r="R9" s="245"/>
      <c r="S9" s="246"/>
      <c r="T9" s="246"/>
      <c r="U9" s="246"/>
      <c r="V9" s="246"/>
      <c r="W9" s="246"/>
      <c r="X9" s="246"/>
      <c r="Y9" s="244"/>
    </row>
    <row r="10" spans="1:25" ht="15.75">
      <c r="B10" s="136"/>
      <c r="M10" s="245"/>
      <c r="N10" s="245"/>
      <c r="O10" s="245"/>
      <c r="P10" s="245"/>
      <c r="Q10" s="144" t="s">
        <v>437</v>
      </c>
      <c r="R10" s="144"/>
      <c r="S10" s="144"/>
      <c r="T10" s="246"/>
      <c r="U10" s="246"/>
      <c r="V10" s="144"/>
      <c r="W10" s="144"/>
      <c r="X10" s="144"/>
      <c r="Y10" s="244"/>
    </row>
    <row r="11" spans="1:25" ht="15.75">
      <c r="M11" s="245"/>
      <c r="N11" s="245"/>
      <c r="O11" s="245"/>
      <c r="P11" s="245"/>
      <c r="Q11" s="245"/>
      <c r="R11" s="246" t="s">
        <v>438</v>
      </c>
      <c r="S11" s="246"/>
      <c r="T11" s="246"/>
      <c r="U11" s="246"/>
      <c r="V11" s="246"/>
      <c r="W11" s="246"/>
      <c r="X11" s="246"/>
      <c r="Y11" s="244"/>
    </row>
    <row r="12" spans="1:25" ht="15.75">
      <c r="B12" s="135"/>
      <c r="T12" s="131"/>
      <c r="Y12" s="244"/>
    </row>
    <row r="13" spans="1:25" ht="15.75">
      <c r="B13" s="136"/>
      <c r="T13" s="131"/>
    </row>
    <row r="14" spans="1:25" ht="15.75">
      <c r="B14" s="302"/>
      <c r="C14" s="3"/>
      <c r="D14" s="5"/>
      <c r="E14" s="8"/>
      <c r="T14" s="131"/>
    </row>
    <row r="15" spans="1:25" ht="15.75">
      <c r="B15" s="3"/>
      <c r="C15" s="3"/>
      <c r="D15" s="5"/>
      <c r="E15" s="8"/>
      <c r="T15" s="131"/>
    </row>
    <row r="16" spans="1:25">
      <c r="B16" s="3"/>
      <c r="C16" s="3"/>
      <c r="D16" s="5"/>
      <c r="E16" s="8"/>
    </row>
    <row r="17" spans="2:5">
      <c r="B17" s="3"/>
      <c r="C17" s="3"/>
      <c r="D17" s="5"/>
      <c r="E17" s="8"/>
    </row>
    <row r="18" spans="2:5">
      <c r="B18" s="3"/>
      <c r="C18" s="3"/>
      <c r="D18" s="5"/>
      <c r="E18" s="8"/>
    </row>
    <row r="19" spans="2:5">
      <c r="B19" s="3"/>
      <c r="C19" s="3"/>
      <c r="D19" s="5"/>
      <c r="E19" s="8"/>
    </row>
    <row r="20" spans="2:5">
      <c r="B20" s="302"/>
      <c r="C20" s="3"/>
      <c r="D20" s="5"/>
      <c r="E20" s="58"/>
    </row>
    <row r="21" spans="2:5">
      <c r="B21" s="3"/>
      <c r="C21" s="3"/>
      <c r="D21" s="5"/>
      <c r="E21" s="58"/>
    </row>
    <row r="22" spans="2:5">
      <c r="B22" s="3"/>
      <c r="C22" s="3"/>
      <c r="D22" s="5"/>
      <c r="E22" s="58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E21" sqref="E21"/>
    </sheetView>
  </sheetViews>
  <sheetFormatPr defaultRowHeight="15"/>
  <cols>
    <col min="1" max="1" width="11.5703125" style="104" bestFit="1" customWidth="1"/>
    <col min="2" max="2" width="50.42578125" style="105" bestFit="1" customWidth="1"/>
    <col min="3" max="3" width="14.28515625" style="106" customWidth="1"/>
    <col min="4" max="4" width="10.425781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21" width="7.140625" style="103" customWidth="1"/>
    <col min="22" max="22" width="30.85546875" style="103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1" customFormat="1" ht="15.75" customHeight="1">
      <c r="A1" s="459" t="s">
        <v>1</v>
      </c>
      <c r="B1" s="597" t="s">
        <v>0</v>
      </c>
      <c r="C1" s="599" t="s">
        <v>144</v>
      </c>
      <c r="D1" s="599"/>
      <c r="E1" s="599"/>
      <c r="F1" s="600" t="s">
        <v>29</v>
      </c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2"/>
    </row>
    <row r="2" spans="1:22" ht="16.5" thickBot="1">
      <c r="A2" s="460"/>
      <c r="B2" s="598"/>
      <c r="C2" s="102" t="s">
        <v>23</v>
      </c>
      <c r="D2" s="107" t="s">
        <v>9</v>
      </c>
      <c r="E2" s="110" t="s">
        <v>33</v>
      </c>
      <c r="F2" s="289">
        <v>61</v>
      </c>
      <c r="G2" s="289">
        <v>62</v>
      </c>
      <c r="H2" s="289">
        <v>63</v>
      </c>
      <c r="I2" s="290">
        <v>64</v>
      </c>
      <c r="J2" s="291" t="s">
        <v>474</v>
      </c>
      <c r="K2" s="291" t="s">
        <v>475</v>
      </c>
      <c r="L2" s="291" t="s">
        <v>476</v>
      </c>
      <c r="M2" s="292">
        <v>65</v>
      </c>
      <c r="N2" s="293" t="s">
        <v>477</v>
      </c>
      <c r="O2" s="293" t="s">
        <v>478</v>
      </c>
      <c r="P2" s="293" t="s">
        <v>479</v>
      </c>
      <c r="Q2" s="293" t="s">
        <v>480</v>
      </c>
      <c r="R2" s="293" t="s">
        <v>481</v>
      </c>
      <c r="S2" s="289">
        <v>67</v>
      </c>
      <c r="T2" s="180"/>
      <c r="U2" s="180"/>
      <c r="V2" s="288"/>
    </row>
    <row r="3" spans="1:22" s="141" customFormat="1">
      <c r="A3" s="413" t="str">
        <f>'1-συμβολαια'!A3</f>
        <v>???</v>
      </c>
      <c r="B3" s="330" t="str">
        <f>'1-συμβολαια'!C3</f>
        <v>διανομή αγροτεμαχίου 17,98στρ [2 ίσα μερίδια</v>
      </c>
      <c r="C3" s="307"/>
      <c r="D3" s="331"/>
      <c r="E3" s="331"/>
      <c r="F3" s="308"/>
      <c r="G3" s="308"/>
      <c r="H3" s="332"/>
      <c r="I3" s="333"/>
      <c r="J3" s="333"/>
      <c r="K3" s="333"/>
      <c r="L3" s="333"/>
      <c r="M3" s="333"/>
      <c r="N3" s="308"/>
      <c r="O3" s="308"/>
      <c r="P3" s="308"/>
      <c r="Q3" s="308"/>
      <c r="R3" s="308"/>
      <c r="S3" s="308"/>
      <c r="T3" s="308"/>
      <c r="U3" s="308"/>
      <c r="V3" s="308"/>
    </row>
    <row r="4" spans="1:22" s="141" customFormat="1">
      <c r="A4" s="413">
        <f>'1-συμβολαια'!A4</f>
        <v>0</v>
      </c>
      <c r="B4" s="330" t="str">
        <f>'1-συμβολαια'!C4</f>
        <v>χρησικτησία αγροτεμαχίου = 1984 ΑΝΑΔΑΣΜΟΣ</v>
      </c>
      <c r="C4" s="307">
        <f>'1-συμβολαια'!L4</f>
        <v>23059.332200000004</v>
      </c>
      <c r="D4" s="331">
        <f>'1-συμβολαια'!N4</f>
        <v>0</v>
      </c>
      <c r="E4" s="331">
        <f t="shared" ref="E4" si="0">C4-D4</f>
        <v>23059.332200000004</v>
      </c>
      <c r="F4" s="308">
        <v>61</v>
      </c>
      <c r="G4" s="308">
        <v>62</v>
      </c>
      <c r="H4" s="332"/>
      <c r="I4" s="333"/>
      <c r="J4" s="333"/>
      <c r="K4" s="333"/>
      <c r="L4" s="333"/>
      <c r="M4" s="333"/>
      <c r="N4" s="308"/>
      <c r="O4" s="308"/>
      <c r="P4" s="308"/>
      <c r="Q4" s="308"/>
      <c r="R4" s="308"/>
      <c r="S4" s="308">
        <v>1</v>
      </c>
      <c r="T4" s="308"/>
      <c r="U4" s="308"/>
      <c r="V4" s="308"/>
    </row>
    <row r="5" spans="1:22" ht="15.75">
      <c r="A5" s="477" t="s">
        <v>47</v>
      </c>
      <c r="B5" s="478"/>
      <c r="C5" s="108">
        <f>SUM(C3:C4)</f>
        <v>23059.332200000004</v>
      </c>
      <c r="D5" s="108">
        <f>SUM(D3:D4)</f>
        <v>0</v>
      </c>
      <c r="E5" s="108">
        <f>SUM(E3:E4)</f>
        <v>23059.332200000004</v>
      </c>
      <c r="I5" s="69">
        <f t="shared" ref="I5:T5" si="1">SUM(I3:I4)</f>
        <v>0</v>
      </c>
      <c r="J5" s="69">
        <f t="shared" si="1"/>
        <v>0</v>
      </c>
      <c r="K5" s="69">
        <f t="shared" si="1"/>
        <v>0</v>
      </c>
      <c r="L5" s="69">
        <f t="shared" si="1"/>
        <v>0</v>
      </c>
      <c r="M5" s="69">
        <f t="shared" si="1"/>
        <v>0</v>
      </c>
      <c r="N5" s="69">
        <f t="shared" si="1"/>
        <v>0</v>
      </c>
      <c r="O5" s="69">
        <f t="shared" si="1"/>
        <v>0</v>
      </c>
      <c r="P5" s="69">
        <f t="shared" si="1"/>
        <v>0</v>
      </c>
      <c r="Q5" s="69">
        <f t="shared" si="1"/>
        <v>0</v>
      </c>
      <c r="R5" s="69">
        <f t="shared" si="1"/>
        <v>0</v>
      </c>
      <c r="S5" s="69">
        <f t="shared" si="1"/>
        <v>1</v>
      </c>
      <c r="T5" s="69">
        <f t="shared" si="1"/>
        <v>0</v>
      </c>
    </row>
    <row r="6" spans="1:22"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</row>
    <row r="7" spans="1:22" ht="15.75">
      <c r="F7" s="162" t="s">
        <v>242</v>
      </c>
      <c r="G7" s="129"/>
      <c r="H7" s="294"/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V7" s="295"/>
    </row>
    <row r="8" spans="1:22" ht="15.75">
      <c r="F8" s="296"/>
      <c r="G8" s="144" t="s">
        <v>243</v>
      </c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5"/>
    </row>
    <row r="9" spans="1:22" ht="15.75">
      <c r="F9" s="295"/>
      <c r="G9" s="295"/>
      <c r="H9" s="162" t="s">
        <v>244</v>
      </c>
      <c r="I9" s="129"/>
      <c r="J9" s="129"/>
      <c r="K9" s="129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</row>
    <row r="10" spans="1:22" ht="15.75">
      <c r="F10" s="295"/>
      <c r="G10" s="296"/>
      <c r="H10" s="295"/>
      <c r="I10" s="144" t="s">
        <v>264</v>
      </c>
      <c r="J10" s="144"/>
      <c r="K10" s="144"/>
      <c r="L10" s="297"/>
      <c r="M10" s="297"/>
      <c r="N10" s="297"/>
      <c r="O10" s="297"/>
      <c r="P10" s="297"/>
      <c r="Q10" s="297"/>
      <c r="R10" s="297"/>
      <c r="S10" s="297"/>
      <c r="T10" s="297"/>
      <c r="U10" s="294"/>
      <c r="V10" s="295"/>
    </row>
    <row r="11" spans="1:22" ht="15.75">
      <c r="F11" s="295"/>
      <c r="G11" s="296"/>
      <c r="H11" s="295"/>
      <c r="I11" s="144"/>
      <c r="J11" s="162" t="s">
        <v>482</v>
      </c>
      <c r="K11" s="144"/>
      <c r="L11" s="297"/>
      <c r="M11" s="297"/>
      <c r="N11" s="297"/>
      <c r="O11" s="297"/>
      <c r="P11" s="297"/>
      <c r="Q11" s="297"/>
      <c r="R11" s="297"/>
      <c r="S11" s="297"/>
      <c r="T11" s="297"/>
      <c r="U11" s="294"/>
      <c r="V11" s="295"/>
    </row>
    <row r="12" spans="1:22" ht="15.75">
      <c r="F12" s="295"/>
      <c r="G12" s="296"/>
      <c r="H12" s="295"/>
      <c r="I12" s="144"/>
      <c r="J12" s="144"/>
      <c r="K12" s="144" t="s">
        <v>483</v>
      </c>
      <c r="L12" s="297"/>
      <c r="M12" s="297"/>
      <c r="N12" s="297"/>
      <c r="O12" s="297"/>
      <c r="P12" s="297"/>
      <c r="Q12" s="297"/>
      <c r="R12" s="297"/>
      <c r="S12" s="297"/>
      <c r="T12" s="297"/>
      <c r="U12" s="294"/>
      <c r="V12" s="295"/>
    </row>
    <row r="13" spans="1:22" ht="15.75">
      <c r="F13" s="295"/>
      <c r="G13" s="295"/>
      <c r="H13" s="294"/>
      <c r="I13" s="297"/>
      <c r="J13" s="297"/>
      <c r="K13" s="297"/>
      <c r="L13" s="162" t="s">
        <v>484</v>
      </c>
      <c r="M13" s="297"/>
      <c r="N13" s="297"/>
      <c r="O13" s="297"/>
      <c r="P13" s="297"/>
      <c r="Q13" s="297"/>
      <c r="R13" s="297"/>
      <c r="S13" s="297"/>
      <c r="T13" s="297"/>
      <c r="U13" s="294"/>
      <c r="V13" s="295"/>
    </row>
    <row r="14" spans="1:22" ht="15.75">
      <c r="B14" s="135"/>
      <c r="C14" s="106">
        <f>SUM(C6:C7)</f>
        <v>0</v>
      </c>
      <c r="F14" s="294"/>
      <c r="G14" s="294"/>
      <c r="H14" s="294"/>
      <c r="I14" s="297"/>
      <c r="J14" s="297"/>
      <c r="K14" s="297"/>
      <c r="L14" s="297"/>
      <c r="M14" s="144" t="s">
        <v>265</v>
      </c>
      <c r="N14" s="297"/>
      <c r="O14" s="297"/>
      <c r="P14" s="297"/>
      <c r="Q14" s="297"/>
      <c r="R14" s="297"/>
      <c r="S14" s="297"/>
      <c r="T14" s="297"/>
      <c r="U14" s="294"/>
      <c r="V14" s="295"/>
    </row>
    <row r="15" spans="1:22" ht="15.75">
      <c r="B15" s="136"/>
      <c r="F15" s="295"/>
      <c r="G15" s="295"/>
      <c r="H15" s="294"/>
      <c r="I15" s="297"/>
      <c r="J15" s="297"/>
      <c r="K15" s="297"/>
      <c r="L15" s="297"/>
      <c r="M15" s="297"/>
      <c r="N15" s="162" t="s">
        <v>485</v>
      </c>
      <c r="O15" s="297"/>
      <c r="P15" s="297"/>
      <c r="Q15" s="297"/>
      <c r="R15" s="297"/>
      <c r="S15" s="297"/>
      <c r="T15" s="297"/>
      <c r="U15" s="294"/>
      <c r="V15" s="295"/>
    </row>
    <row r="16" spans="1:22" ht="15.75">
      <c r="F16" s="295"/>
      <c r="G16" s="295"/>
      <c r="H16" s="294"/>
      <c r="I16" s="297"/>
      <c r="J16" s="297"/>
      <c r="K16" s="297"/>
      <c r="L16" s="297"/>
      <c r="M16" s="297"/>
      <c r="N16" s="297"/>
      <c r="O16" s="144" t="s">
        <v>486</v>
      </c>
      <c r="P16" s="297"/>
      <c r="Q16" s="297"/>
      <c r="R16" s="297"/>
      <c r="S16" s="297"/>
      <c r="T16" s="297"/>
      <c r="U16" s="294"/>
      <c r="V16" s="295"/>
    </row>
    <row r="17" spans="6:22" ht="15.75">
      <c r="F17" s="295"/>
      <c r="G17" s="295"/>
      <c r="H17" s="294"/>
      <c r="I17" s="297"/>
      <c r="J17" s="297"/>
      <c r="K17" s="297"/>
      <c r="L17" s="297"/>
      <c r="M17" s="297"/>
      <c r="N17" s="297"/>
      <c r="O17" s="297"/>
      <c r="P17" s="162" t="s">
        <v>266</v>
      </c>
      <c r="Q17" s="297"/>
      <c r="R17" s="297"/>
      <c r="S17" s="297"/>
      <c r="T17" s="297"/>
      <c r="U17" s="294"/>
      <c r="V17" s="295"/>
    </row>
    <row r="18" spans="6:22" ht="15.75">
      <c r="F18" s="295"/>
      <c r="G18" s="295"/>
      <c r="H18" s="294"/>
      <c r="I18" s="297"/>
      <c r="J18" s="297"/>
      <c r="K18" s="297"/>
      <c r="L18" s="297"/>
      <c r="M18" s="297"/>
      <c r="N18" s="297"/>
      <c r="O18" s="297"/>
      <c r="P18" s="297"/>
      <c r="Q18" s="144" t="s">
        <v>267</v>
      </c>
      <c r="R18" s="144"/>
      <c r="S18" s="144"/>
      <c r="T18" s="297"/>
      <c r="U18" s="294"/>
      <c r="V18" s="295"/>
    </row>
    <row r="19" spans="6:22" ht="15.75">
      <c r="F19" s="295"/>
      <c r="G19" s="295"/>
      <c r="H19" s="294"/>
      <c r="I19" s="297"/>
      <c r="J19" s="297"/>
      <c r="K19" s="297"/>
      <c r="L19" s="297"/>
      <c r="M19" s="297"/>
      <c r="N19" s="297"/>
      <c r="O19" s="297"/>
      <c r="P19" s="297"/>
      <c r="Q19" s="297"/>
      <c r="R19" s="162" t="s">
        <v>268</v>
      </c>
      <c r="S19" s="297"/>
      <c r="T19" s="297"/>
      <c r="U19" s="294"/>
      <c r="V19" s="295"/>
    </row>
    <row r="20" spans="6:22" ht="15.75">
      <c r="F20" s="295"/>
      <c r="G20" s="295"/>
      <c r="H20" s="294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144" t="s">
        <v>269</v>
      </c>
      <c r="T20" s="297"/>
      <c r="U20" s="294"/>
      <c r="V20" s="295"/>
    </row>
    <row r="21" spans="6:22" ht="15.75">
      <c r="F21" s="295"/>
      <c r="G21" s="295"/>
      <c r="H21" s="294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162" t="s">
        <v>487</v>
      </c>
      <c r="U21" s="294"/>
      <c r="V21" s="295"/>
    </row>
    <row r="22" spans="6:22">
      <c r="F22" s="295"/>
      <c r="G22" s="295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5"/>
    </row>
    <row r="23" spans="6:22"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9" style="8" customWidth="1"/>
    <col min="2" max="2" width="35" style="147" bestFit="1" customWidth="1"/>
    <col min="3" max="3" width="9.140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8.710937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7.7109375" style="82" customWidth="1"/>
    <col min="46" max="46" width="6.140625" style="82" customWidth="1"/>
    <col min="47" max="47" width="8.570312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1" width="6.140625" style="82" customWidth="1"/>
    <col min="62" max="62" width="7.7109375" style="82" customWidth="1"/>
    <col min="63" max="63" width="6.140625" style="82" customWidth="1"/>
    <col min="64" max="64" width="7" style="82" customWidth="1"/>
    <col min="65" max="65" width="5.5703125" style="82" customWidth="1"/>
    <col min="66" max="72" width="10.5703125" style="82" customWidth="1"/>
    <col min="73" max="74" width="12.42578125" style="84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1" t="s">
        <v>1</v>
      </c>
      <c r="B1" s="615" t="s">
        <v>0</v>
      </c>
      <c r="C1" s="618" t="s">
        <v>94</v>
      </c>
      <c r="D1" s="619"/>
      <c r="E1" s="606" t="s">
        <v>95</v>
      </c>
      <c r="F1" s="606"/>
      <c r="G1" s="606"/>
      <c r="H1" s="607" t="s">
        <v>173</v>
      </c>
      <c r="I1" s="607"/>
      <c r="J1" s="606" t="s">
        <v>177</v>
      </c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  <c r="V1" s="606"/>
      <c r="W1" s="606"/>
      <c r="X1" s="606"/>
      <c r="Y1" s="606"/>
      <c r="Z1" s="606"/>
      <c r="AA1" s="606"/>
      <c r="AB1" s="606"/>
      <c r="AC1" s="606"/>
      <c r="AD1" s="606"/>
      <c r="AE1" s="617" t="s">
        <v>178</v>
      </c>
      <c r="AF1" s="617"/>
      <c r="AG1" s="617"/>
      <c r="AH1" s="617"/>
      <c r="AI1" s="617"/>
      <c r="AJ1" s="617"/>
      <c r="AK1" s="617"/>
      <c r="AL1" s="617"/>
      <c r="AM1" s="617"/>
      <c r="AN1" s="617"/>
      <c r="AO1" s="617"/>
      <c r="AP1" s="617"/>
      <c r="AQ1" s="617"/>
      <c r="AR1" s="617"/>
      <c r="AS1" s="608" t="s">
        <v>194</v>
      </c>
      <c r="AT1" s="609"/>
      <c r="AU1" s="609"/>
      <c r="AV1" s="609"/>
      <c r="AW1" s="609"/>
      <c r="AX1" s="610"/>
      <c r="AY1" s="611" t="s">
        <v>198</v>
      </c>
      <c r="AZ1" s="612"/>
      <c r="BA1" s="612"/>
      <c r="BB1" s="613"/>
      <c r="BC1" s="614" t="s">
        <v>186</v>
      </c>
      <c r="BD1" s="614"/>
      <c r="BE1" s="614"/>
      <c r="BF1" s="614"/>
      <c r="BG1" s="614"/>
      <c r="BH1" s="614"/>
      <c r="BI1" s="614"/>
      <c r="BJ1" s="614"/>
      <c r="BK1" s="614"/>
      <c r="BL1" s="614"/>
      <c r="BM1" s="614"/>
      <c r="BN1" s="614"/>
      <c r="BO1" s="620" t="s">
        <v>519</v>
      </c>
      <c r="BP1" s="621"/>
      <c r="BQ1" s="621"/>
      <c r="BR1" s="621"/>
      <c r="BS1" s="621"/>
      <c r="BT1" s="622"/>
      <c r="BU1" s="603" t="s">
        <v>291</v>
      </c>
      <c r="BV1" s="603"/>
      <c r="BW1" s="603"/>
    </row>
    <row r="2" spans="1:75" ht="23.25" thickBot="1">
      <c r="A2" s="432"/>
      <c r="B2" s="616"/>
      <c r="C2" s="170"/>
      <c r="D2" s="189" t="s">
        <v>92</v>
      </c>
      <c r="E2" s="150"/>
      <c r="F2" s="190" t="s">
        <v>92</v>
      </c>
      <c r="G2" s="149" t="s">
        <v>172</v>
      </c>
      <c r="H2" s="150"/>
      <c r="I2" s="212" t="s">
        <v>92</v>
      </c>
      <c r="J2" s="150" t="s">
        <v>245</v>
      </c>
      <c r="K2" s="150" t="s">
        <v>246</v>
      </c>
      <c r="L2" s="150" t="s">
        <v>247</v>
      </c>
      <c r="M2" s="150" t="s">
        <v>248</v>
      </c>
      <c r="N2" s="150" t="s">
        <v>249</v>
      </c>
      <c r="O2" s="150" t="s">
        <v>504</v>
      </c>
      <c r="P2" s="150" t="s">
        <v>250</v>
      </c>
      <c r="Q2" s="150" t="s">
        <v>470</v>
      </c>
      <c r="R2" s="150" t="s">
        <v>471</v>
      </c>
      <c r="S2" s="150" t="s">
        <v>498</v>
      </c>
      <c r="T2" s="150" t="s">
        <v>507</v>
      </c>
      <c r="U2" s="150" t="s">
        <v>251</v>
      </c>
      <c r="V2" s="150" t="s">
        <v>252</v>
      </c>
      <c r="W2" s="150" t="s">
        <v>253</v>
      </c>
      <c r="X2" s="150" t="s">
        <v>284</v>
      </c>
      <c r="Y2" s="150" t="s">
        <v>282</v>
      </c>
      <c r="Z2" s="150" t="s">
        <v>283</v>
      </c>
      <c r="AA2" s="150"/>
      <c r="AB2" s="150"/>
      <c r="AC2" s="150" t="s">
        <v>47</v>
      </c>
      <c r="AD2" s="148" t="s">
        <v>29</v>
      </c>
      <c r="AE2" s="150" t="s">
        <v>179</v>
      </c>
      <c r="AF2" s="150" t="s">
        <v>180</v>
      </c>
      <c r="AG2" s="150" t="s">
        <v>181</v>
      </c>
      <c r="AH2" s="150" t="s">
        <v>183</v>
      </c>
      <c r="AI2" s="150" t="s">
        <v>184</v>
      </c>
      <c r="AJ2" s="150" t="s">
        <v>185</v>
      </c>
      <c r="AK2" s="150" t="s">
        <v>270</v>
      </c>
      <c r="AL2" s="150" t="s">
        <v>271</v>
      </c>
      <c r="AM2" s="150" t="s">
        <v>272</v>
      </c>
      <c r="AN2" s="150" t="s">
        <v>500</v>
      </c>
      <c r="AO2" s="150" t="s">
        <v>501</v>
      </c>
      <c r="AP2" s="150"/>
      <c r="AQ2" s="150"/>
      <c r="AR2" s="153" t="s">
        <v>47</v>
      </c>
      <c r="AS2" s="150" t="s">
        <v>191</v>
      </c>
      <c r="AT2" s="150" t="s">
        <v>192</v>
      </c>
      <c r="AU2" s="150" t="s">
        <v>195</v>
      </c>
      <c r="AV2" s="150" t="s">
        <v>193</v>
      </c>
      <c r="AW2" s="150" t="s">
        <v>197</v>
      </c>
      <c r="AX2" s="148" t="s">
        <v>47</v>
      </c>
      <c r="AY2" s="150" t="s">
        <v>202</v>
      </c>
      <c r="AZ2" s="150" t="s">
        <v>203</v>
      </c>
      <c r="BA2" s="150" t="s">
        <v>204</v>
      </c>
      <c r="BB2" s="151" t="s">
        <v>47</v>
      </c>
      <c r="BC2" s="150" t="s">
        <v>213</v>
      </c>
      <c r="BD2" s="150" t="s">
        <v>214</v>
      </c>
      <c r="BE2" s="150" t="s">
        <v>217</v>
      </c>
      <c r="BF2" s="150" t="s">
        <v>222</v>
      </c>
      <c r="BG2" s="150" t="s">
        <v>223</v>
      </c>
      <c r="BH2" s="150" t="s">
        <v>224</v>
      </c>
      <c r="BI2" s="150" t="s">
        <v>286</v>
      </c>
      <c r="BJ2" s="150" t="s">
        <v>287</v>
      </c>
      <c r="BK2" s="150" t="s">
        <v>488</v>
      </c>
      <c r="BL2" s="150" t="s">
        <v>489</v>
      </c>
      <c r="BM2" s="150"/>
      <c r="BN2" s="148" t="s">
        <v>47</v>
      </c>
      <c r="BO2" s="150"/>
      <c r="BP2" s="150"/>
      <c r="BQ2" s="150"/>
      <c r="BR2" s="150"/>
      <c r="BS2" s="150"/>
      <c r="BT2" s="153" t="s">
        <v>520</v>
      </c>
      <c r="BU2" s="416" t="s">
        <v>139</v>
      </c>
      <c r="BV2" s="417" t="s">
        <v>521</v>
      </c>
      <c r="BW2" s="187" t="s">
        <v>290</v>
      </c>
    </row>
    <row r="3" spans="1:75" s="5" customFormat="1">
      <c r="A3" s="418" t="str">
        <f>'1-συμβολαια'!A3</f>
        <v>???</v>
      </c>
      <c r="B3" s="334" t="str">
        <f>'1-συμβολαια'!C3</f>
        <v>διανομή αγροτεμαχίου 17,98στρ [2 ίσα μερίδια</v>
      </c>
      <c r="C3" s="335">
        <f>'5-αντίγρ'!AN3</f>
        <v>25200</v>
      </c>
      <c r="D3" s="335">
        <f>'5-αντίγρ'!AM3</f>
        <v>800</v>
      </c>
      <c r="E3" s="282">
        <f>'6-μεταγρ'!O3</f>
        <v>4000</v>
      </c>
      <c r="F3" s="282">
        <f>'6-μεταγρ'!M3+'6-μεταγρ'!N3</f>
        <v>800</v>
      </c>
      <c r="G3" s="283">
        <f>'6-μεταγρ'!P3</f>
        <v>0</v>
      </c>
      <c r="H3" s="282">
        <f>'7-προςΔΟΥ'!P3</f>
        <v>9500</v>
      </c>
      <c r="I3" s="282">
        <f>'7-προςΔΟΥ'!K3</f>
        <v>605</v>
      </c>
      <c r="J3" s="281">
        <v>5100</v>
      </c>
      <c r="K3" s="281">
        <v>5100</v>
      </c>
      <c r="L3" s="281">
        <v>5100</v>
      </c>
      <c r="M3" s="281"/>
      <c r="N3" s="281"/>
      <c r="O3" s="281">
        <v>5100</v>
      </c>
      <c r="P3" s="281">
        <v>5100</v>
      </c>
      <c r="Q3" s="281"/>
      <c r="R3" s="281"/>
      <c r="S3" s="281">
        <v>5100</v>
      </c>
      <c r="T3" s="281"/>
      <c r="U3" s="281"/>
      <c r="V3" s="281"/>
      <c r="W3" s="281"/>
      <c r="X3" s="281"/>
      <c r="Y3" s="281"/>
      <c r="Z3" s="281"/>
      <c r="AA3" s="281"/>
      <c r="AB3" s="281"/>
      <c r="AC3" s="281">
        <f t="shared" ref="AC3:AC4" si="0">SUM(J3:AB3)</f>
        <v>30600</v>
      </c>
      <c r="AD3" s="281"/>
      <c r="AE3" s="281">
        <f>2*1100</f>
        <v>2200</v>
      </c>
      <c r="AF3" s="281">
        <f>2*1100</f>
        <v>2200</v>
      </c>
      <c r="AG3" s="281">
        <f>2*1100</f>
        <v>2200</v>
      </c>
      <c r="AH3" s="281"/>
      <c r="AI3" s="281"/>
      <c r="AJ3" s="281"/>
      <c r="AK3" s="281">
        <v>1100</v>
      </c>
      <c r="AL3" s="281">
        <v>1100</v>
      </c>
      <c r="AM3" s="281">
        <v>1100</v>
      </c>
      <c r="AN3" s="281"/>
      <c r="AO3" s="281"/>
      <c r="AP3" s="281"/>
      <c r="AQ3" s="281"/>
      <c r="AR3" s="281">
        <f t="shared" ref="AR3:AR4" si="1">SUM(AE3:AQ3)</f>
        <v>9900</v>
      </c>
      <c r="AS3" s="281">
        <f>2*1100+2000</f>
        <v>4200</v>
      </c>
      <c r="AT3" s="281"/>
      <c r="AU3" s="281">
        <f>2*1100+2000</f>
        <v>4200</v>
      </c>
      <c r="AV3" s="281"/>
      <c r="AW3" s="281"/>
      <c r="AX3" s="281">
        <f t="shared" ref="AX3:AX4" si="2">SUM(AS3:AW3)</f>
        <v>8400</v>
      </c>
      <c r="AY3" s="281"/>
      <c r="AZ3" s="281"/>
      <c r="BA3" s="281"/>
      <c r="BB3" s="281">
        <f t="shared" ref="BB3:BB4" si="3">SUM(AY3:BA3)</f>
        <v>0</v>
      </c>
      <c r="BC3" s="281"/>
      <c r="BD3" s="281"/>
      <c r="BE3" s="281"/>
      <c r="BF3" s="281"/>
      <c r="BG3" s="281"/>
      <c r="BH3" s="281"/>
      <c r="BI3" s="281"/>
      <c r="BJ3" s="281">
        <v>400</v>
      </c>
      <c r="BK3" s="281">
        <v>100</v>
      </c>
      <c r="BL3" s="281">
        <v>100</v>
      </c>
      <c r="BM3" s="278"/>
      <c r="BN3" s="284">
        <f t="shared" ref="BN3:BN4" si="4">SUM(BC3:BM3)</f>
        <v>600</v>
      </c>
      <c r="BO3" s="361"/>
      <c r="BP3" s="361"/>
      <c r="BQ3" s="361"/>
      <c r="BR3" s="361"/>
      <c r="BS3" s="361"/>
      <c r="BT3" s="361">
        <f t="shared" ref="BT3:BT4" si="5">SUM(BO3:BS3)</f>
        <v>0</v>
      </c>
      <c r="BU3" s="283">
        <f t="shared" ref="BU3:BU4" si="6">C3+E3+G3+H3+AC3-W3-Y3+AR3+AX3+BB3+BN3-BJ3+BT3-BS3</f>
        <v>87800</v>
      </c>
      <c r="BV3" s="283">
        <f t="shared" ref="BV3:BV4" si="7">D3+F3+I3+W3+Y3+BJ3+BS3</f>
        <v>2605</v>
      </c>
      <c r="BW3" s="325"/>
    </row>
    <row r="4" spans="1:75" s="5" customFormat="1">
      <c r="A4" s="418">
        <f>'1-συμβολαια'!A4</f>
        <v>0</v>
      </c>
      <c r="B4" s="334" t="str">
        <f>'1-συμβολαια'!C4</f>
        <v>χρησικτησία αγροτεμαχίου = 1984 ΑΝΑΔΑΣΜΟΣ</v>
      </c>
      <c r="C4" s="335">
        <f>'5-αντίγρ'!AN4</f>
        <v>0</v>
      </c>
      <c r="D4" s="335">
        <f>'5-αντίγρ'!AM4</f>
        <v>0</v>
      </c>
      <c r="E4" s="282">
        <f>'6-μεταγρ'!O4</f>
        <v>0</v>
      </c>
      <c r="F4" s="282">
        <f>'6-μεταγρ'!M4+'6-μεταγρ'!N4</f>
        <v>0</v>
      </c>
      <c r="G4" s="283">
        <f>'6-μεταγρ'!P4</f>
        <v>0</v>
      </c>
      <c r="H4" s="282">
        <f>'7-προςΔΟΥ'!P4</f>
        <v>0</v>
      </c>
      <c r="I4" s="282">
        <f>'7-προςΔΟΥ'!K4</f>
        <v>0</v>
      </c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>
        <f t="shared" si="0"/>
        <v>0</v>
      </c>
      <c r="AD4" s="281"/>
      <c r="AE4" s="281"/>
      <c r="AF4" s="281"/>
      <c r="AG4" s="281"/>
      <c r="AH4" s="281"/>
      <c r="AI4" s="281"/>
      <c r="AJ4" s="281"/>
      <c r="AK4" s="281"/>
      <c r="AL4" s="281"/>
      <c r="AM4" s="281"/>
      <c r="AN4" s="281"/>
      <c r="AO4" s="281"/>
      <c r="AP4" s="281"/>
      <c r="AQ4" s="281"/>
      <c r="AR4" s="281">
        <f t="shared" si="1"/>
        <v>0</v>
      </c>
      <c r="AS4" s="281"/>
      <c r="AT4" s="281"/>
      <c r="AU4" s="281"/>
      <c r="AV4" s="281"/>
      <c r="AW4" s="281"/>
      <c r="AX4" s="281">
        <f t="shared" si="2"/>
        <v>0</v>
      </c>
      <c r="AY4" s="281"/>
      <c r="AZ4" s="281"/>
      <c r="BA4" s="281"/>
      <c r="BB4" s="281">
        <f t="shared" si="3"/>
        <v>0</v>
      </c>
      <c r="BC4" s="281"/>
      <c r="BD4" s="281"/>
      <c r="BE4" s="281"/>
      <c r="BF4" s="281"/>
      <c r="BG4" s="281"/>
      <c r="BH4" s="281"/>
      <c r="BI4" s="281"/>
      <c r="BJ4" s="281"/>
      <c r="BK4" s="281"/>
      <c r="BL4" s="281"/>
      <c r="BM4" s="278"/>
      <c r="BN4" s="284">
        <f t="shared" si="4"/>
        <v>0</v>
      </c>
      <c r="BO4" s="361"/>
      <c r="BP4" s="361"/>
      <c r="BQ4" s="361"/>
      <c r="BR4" s="361"/>
      <c r="BS4" s="361"/>
      <c r="BT4" s="361">
        <f t="shared" si="5"/>
        <v>0</v>
      </c>
      <c r="BU4" s="283">
        <f t="shared" si="6"/>
        <v>0</v>
      </c>
      <c r="BV4" s="283">
        <f t="shared" si="7"/>
        <v>0</v>
      </c>
      <c r="BW4" s="325"/>
    </row>
    <row r="5" spans="1:75" s="8" customFormat="1">
      <c r="A5" s="604" t="s">
        <v>47</v>
      </c>
      <c r="B5" s="605"/>
      <c r="C5" s="159">
        <f t="shared" ref="C5:AC5" si="8">SUM(C3:C4)</f>
        <v>25200</v>
      </c>
      <c r="D5" s="159">
        <f t="shared" si="8"/>
        <v>800</v>
      </c>
      <c r="E5" s="159">
        <f t="shared" si="8"/>
        <v>4000</v>
      </c>
      <c r="F5" s="159">
        <f t="shared" si="8"/>
        <v>800</v>
      </c>
      <c r="G5" s="159">
        <f t="shared" si="8"/>
        <v>0</v>
      </c>
      <c r="H5" s="159">
        <f t="shared" si="8"/>
        <v>9500</v>
      </c>
      <c r="I5" s="159">
        <f t="shared" si="8"/>
        <v>605</v>
      </c>
      <c r="J5" s="159">
        <f t="shared" si="8"/>
        <v>5100</v>
      </c>
      <c r="K5" s="159">
        <f t="shared" si="8"/>
        <v>5100</v>
      </c>
      <c r="L5" s="159">
        <f t="shared" si="8"/>
        <v>5100</v>
      </c>
      <c r="M5" s="159">
        <f t="shared" si="8"/>
        <v>0</v>
      </c>
      <c r="N5" s="159">
        <f t="shared" si="8"/>
        <v>0</v>
      </c>
      <c r="O5" s="159">
        <f t="shared" si="8"/>
        <v>5100</v>
      </c>
      <c r="P5" s="159">
        <f t="shared" si="8"/>
        <v>5100</v>
      </c>
      <c r="Q5" s="159">
        <f t="shared" si="8"/>
        <v>0</v>
      </c>
      <c r="R5" s="159">
        <f t="shared" si="8"/>
        <v>0</v>
      </c>
      <c r="S5" s="159">
        <f t="shared" si="8"/>
        <v>5100</v>
      </c>
      <c r="T5" s="159">
        <f t="shared" si="8"/>
        <v>0</v>
      </c>
      <c r="U5" s="159">
        <f t="shared" si="8"/>
        <v>0</v>
      </c>
      <c r="V5" s="159">
        <f t="shared" si="8"/>
        <v>0</v>
      </c>
      <c r="W5" s="159">
        <f t="shared" si="8"/>
        <v>0</v>
      </c>
      <c r="X5" s="159">
        <f t="shared" si="8"/>
        <v>0</v>
      </c>
      <c r="Y5" s="159">
        <f t="shared" si="8"/>
        <v>0</v>
      </c>
      <c r="Z5" s="159">
        <f t="shared" si="8"/>
        <v>0</v>
      </c>
      <c r="AA5" s="159">
        <f t="shared" si="8"/>
        <v>0</v>
      </c>
      <c r="AB5" s="159">
        <f t="shared" si="8"/>
        <v>0</v>
      </c>
      <c r="AC5" s="159">
        <f t="shared" si="8"/>
        <v>30600</v>
      </c>
      <c r="AD5" s="159"/>
      <c r="AE5" s="159">
        <f t="shared" ref="AE5:BJ5" si="9">SUM(AE3:AE4)</f>
        <v>2200</v>
      </c>
      <c r="AF5" s="159">
        <f t="shared" si="9"/>
        <v>2200</v>
      </c>
      <c r="AG5" s="159">
        <f t="shared" si="9"/>
        <v>2200</v>
      </c>
      <c r="AH5" s="159">
        <f t="shared" si="9"/>
        <v>0</v>
      </c>
      <c r="AI5" s="159">
        <f t="shared" si="9"/>
        <v>0</v>
      </c>
      <c r="AJ5" s="366">
        <f t="shared" si="9"/>
        <v>0</v>
      </c>
      <c r="AK5" s="159">
        <f t="shared" si="9"/>
        <v>1100</v>
      </c>
      <c r="AL5" s="159">
        <f t="shared" si="9"/>
        <v>1100</v>
      </c>
      <c r="AM5" s="159">
        <f t="shared" si="9"/>
        <v>1100</v>
      </c>
      <c r="AN5" s="159">
        <f t="shared" si="9"/>
        <v>0</v>
      </c>
      <c r="AO5" s="159">
        <f t="shared" si="9"/>
        <v>0</v>
      </c>
      <c r="AP5" s="159">
        <f t="shared" si="9"/>
        <v>0</v>
      </c>
      <c r="AQ5" s="159">
        <f t="shared" si="9"/>
        <v>0</v>
      </c>
      <c r="AR5" s="159">
        <f t="shared" si="9"/>
        <v>9900</v>
      </c>
      <c r="AS5" s="159">
        <f t="shared" si="9"/>
        <v>4200</v>
      </c>
      <c r="AT5" s="367">
        <f t="shared" si="9"/>
        <v>0</v>
      </c>
      <c r="AU5" s="159">
        <f t="shared" si="9"/>
        <v>4200</v>
      </c>
      <c r="AV5" s="367">
        <f t="shared" si="9"/>
        <v>0</v>
      </c>
      <c r="AW5" s="367">
        <f t="shared" si="9"/>
        <v>0</v>
      </c>
      <c r="AX5" s="159">
        <f t="shared" si="9"/>
        <v>8400</v>
      </c>
      <c r="AY5" s="159">
        <f t="shared" si="9"/>
        <v>0</v>
      </c>
      <c r="AZ5" s="367">
        <f t="shared" si="9"/>
        <v>0</v>
      </c>
      <c r="BA5" s="159">
        <f t="shared" si="9"/>
        <v>0</v>
      </c>
      <c r="BB5" s="159">
        <f t="shared" si="9"/>
        <v>0</v>
      </c>
      <c r="BC5" s="159">
        <f t="shared" si="9"/>
        <v>0</v>
      </c>
      <c r="BD5" s="159">
        <f t="shared" si="9"/>
        <v>0</v>
      </c>
      <c r="BE5" s="159">
        <f t="shared" si="9"/>
        <v>0</v>
      </c>
      <c r="BF5" s="159">
        <f t="shared" si="9"/>
        <v>0</v>
      </c>
      <c r="BG5" s="159">
        <f t="shared" si="9"/>
        <v>0</v>
      </c>
      <c r="BH5" s="159">
        <f t="shared" si="9"/>
        <v>0</v>
      </c>
      <c r="BI5" s="159">
        <f t="shared" si="9"/>
        <v>0</v>
      </c>
      <c r="BJ5" s="159">
        <f t="shared" si="9"/>
        <v>400</v>
      </c>
      <c r="BK5" s="159"/>
      <c r="BL5" s="159"/>
      <c r="BM5" s="159">
        <f>SUM(BM3:BM4)</f>
        <v>0</v>
      </c>
      <c r="BN5" s="159">
        <f>SUM(BN3:BN4)</f>
        <v>600</v>
      </c>
      <c r="BO5" s="159"/>
      <c r="BP5" s="159"/>
      <c r="BQ5" s="159"/>
      <c r="BR5" s="159"/>
      <c r="BS5" s="159"/>
      <c r="BT5" s="159"/>
      <c r="BU5" s="159">
        <f>SUM(BU3:BU4)</f>
        <v>87800</v>
      </c>
      <c r="BV5" s="159"/>
      <c r="BW5" s="367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8"/>
      <c r="BV6" s="8"/>
      <c r="BW6" s="2"/>
    </row>
    <row r="7" spans="1:75" ht="11.25" customHeight="1">
      <c r="C7" s="132"/>
      <c r="D7" s="132"/>
      <c r="E7" s="2"/>
      <c r="F7" s="2"/>
      <c r="G7" s="2"/>
      <c r="H7" s="2"/>
      <c r="I7" s="2"/>
      <c r="J7" s="166" t="s">
        <v>444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8" t="s">
        <v>455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7" t="s">
        <v>187</v>
      </c>
      <c r="AT7" s="2"/>
      <c r="AU7" s="2"/>
      <c r="AV7" s="2"/>
      <c r="AW7" s="2"/>
      <c r="AX7" s="2"/>
      <c r="AY7" s="157" t="s">
        <v>199</v>
      </c>
      <c r="AZ7" s="2"/>
      <c r="BA7" s="2"/>
      <c r="BB7" s="2"/>
      <c r="BC7" s="157" t="s">
        <v>212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522</v>
      </c>
      <c r="BP7" s="2"/>
      <c r="BQ7" s="2"/>
      <c r="BR7" s="2"/>
      <c r="BS7" s="2"/>
      <c r="BT7" s="2"/>
      <c r="BU7" s="8"/>
      <c r="BV7" s="8"/>
      <c r="BW7" s="2"/>
    </row>
    <row r="8" spans="1:75" ht="11.25" customHeight="1">
      <c r="C8" s="132"/>
      <c r="D8" s="132"/>
      <c r="E8" s="2"/>
      <c r="F8" s="2"/>
      <c r="G8" s="2"/>
      <c r="H8" s="2"/>
      <c r="I8" s="2"/>
      <c r="J8" s="4"/>
      <c r="K8" s="166" t="s">
        <v>445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6" t="s">
        <v>182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51" t="s">
        <v>190</v>
      </c>
      <c r="AU8" s="2"/>
      <c r="AV8" s="2"/>
      <c r="AW8" s="2"/>
      <c r="AX8" s="2"/>
      <c r="AY8" s="2"/>
      <c r="AZ8" s="250" t="s">
        <v>200</v>
      </c>
      <c r="BA8" s="2"/>
      <c r="BB8" s="2"/>
      <c r="BC8" s="2"/>
      <c r="BD8" s="177" t="s">
        <v>215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523</v>
      </c>
      <c r="BQ8" s="2"/>
      <c r="BR8" s="2"/>
      <c r="BS8" s="2"/>
      <c r="BT8" s="2"/>
      <c r="BU8" s="8"/>
      <c r="BV8" s="8"/>
      <c r="BW8" s="2"/>
    </row>
    <row r="9" spans="1:75" ht="11.25" customHeight="1">
      <c r="C9" s="132"/>
      <c r="D9" s="132"/>
      <c r="E9" s="2"/>
      <c r="F9" s="2"/>
      <c r="G9" s="2"/>
      <c r="H9" s="2"/>
      <c r="I9" s="2"/>
      <c r="J9" s="4"/>
      <c r="K9" s="4"/>
      <c r="L9" s="166" t="s">
        <v>446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8" t="s">
        <v>456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188</v>
      </c>
      <c r="AV9" s="2"/>
      <c r="AW9" s="2"/>
      <c r="AX9" s="2"/>
      <c r="AY9" s="2"/>
      <c r="AZ9" s="2"/>
      <c r="BA9" s="157" t="s">
        <v>201</v>
      </c>
      <c r="BB9" s="2"/>
      <c r="BC9" s="2"/>
      <c r="BD9" s="2"/>
      <c r="BE9" s="157" t="s">
        <v>216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8"/>
      <c r="BV9" s="8"/>
      <c r="BW9" s="2"/>
    </row>
    <row r="10" spans="1:75" ht="11.25" customHeight="1">
      <c r="C10" s="132"/>
      <c r="D10" s="132"/>
      <c r="E10" s="2"/>
      <c r="F10" s="2"/>
      <c r="G10" s="2"/>
      <c r="H10" s="2"/>
      <c r="I10" s="2" t="s">
        <v>549</v>
      </c>
      <c r="J10" s="4"/>
      <c r="K10" s="4"/>
      <c r="L10" s="4"/>
      <c r="M10" s="179" t="s">
        <v>447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7" t="s">
        <v>457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51" t="s">
        <v>189</v>
      </c>
      <c r="AW10" s="2"/>
      <c r="AX10" s="2"/>
      <c r="AY10" s="2"/>
      <c r="AZ10" s="2"/>
      <c r="BA10" s="2"/>
      <c r="BB10" s="2"/>
      <c r="BC10" s="2"/>
      <c r="BD10" s="2"/>
      <c r="BE10" s="2"/>
      <c r="BF10" s="177" t="s">
        <v>218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524</v>
      </c>
      <c r="BS10" s="2"/>
      <c r="BT10" s="2"/>
      <c r="BU10" s="8"/>
      <c r="BV10" s="8"/>
      <c r="BW10" s="2"/>
    </row>
    <row r="11" spans="1:75" ht="11.25" customHeight="1">
      <c r="C11" s="132"/>
      <c r="D11" s="132"/>
      <c r="E11" s="2"/>
      <c r="F11" s="2"/>
      <c r="G11" s="2"/>
      <c r="H11" s="2"/>
      <c r="I11" s="8"/>
      <c r="J11" s="4"/>
      <c r="K11" s="4"/>
      <c r="L11" s="4"/>
      <c r="M11" s="4"/>
      <c r="N11" s="157" t="s">
        <v>448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8" t="s">
        <v>458</v>
      </c>
      <c r="AJ11" s="2"/>
      <c r="AK11" s="2"/>
      <c r="AL11" s="2"/>
      <c r="AM11" s="2"/>
      <c r="AN11" s="2"/>
      <c r="AO11" s="2"/>
      <c r="AP11" s="2"/>
      <c r="AQ11" s="2"/>
      <c r="AR11" s="2"/>
      <c r="AS11" s="8">
        <v>1100</v>
      </c>
      <c r="AT11" s="2"/>
      <c r="AU11" s="2"/>
      <c r="AV11" s="2"/>
      <c r="AW11" s="250" t="s">
        <v>196</v>
      </c>
      <c r="AX11" s="2"/>
      <c r="AY11" s="2"/>
      <c r="AZ11" s="2"/>
      <c r="BA11" s="2"/>
      <c r="BB11" s="2"/>
      <c r="BC11" s="2"/>
      <c r="BD11" s="2"/>
      <c r="BE11" s="2"/>
      <c r="BF11" s="2"/>
      <c r="BG11" s="157" t="s">
        <v>219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8"/>
      <c r="BV11" s="8"/>
    </row>
    <row r="12" spans="1:75" ht="11.25" customHeight="1">
      <c r="B12" s="92"/>
      <c r="C12" s="132"/>
      <c r="D12" s="132"/>
      <c r="E12" s="2"/>
      <c r="F12" s="2"/>
      <c r="G12" s="2"/>
      <c r="H12" s="2"/>
      <c r="I12" s="8"/>
      <c r="J12" s="4"/>
      <c r="K12" s="4"/>
      <c r="L12" s="4"/>
      <c r="M12" s="4"/>
      <c r="N12" s="4"/>
      <c r="O12" s="157" t="s">
        <v>505</v>
      </c>
      <c r="P12" s="4"/>
      <c r="Q12" s="179"/>
      <c r="R12" s="179"/>
      <c r="S12" s="179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49" t="s">
        <v>459</v>
      </c>
      <c r="AK12" s="117"/>
      <c r="AL12" s="117"/>
      <c r="AM12" s="117"/>
      <c r="AN12" s="117"/>
      <c r="AO12" s="117"/>
      <c r="AP12" s="117"/>
      <c r="AQ12" s="117"/>
      <c r="AR12" s="2"/>
      <c r="AS12" s="8">
        <v>2000</v>
      </c>
      <c r="AT12" s="2" t="s">
        <v>299</v>
      </c>
      <c r="AU12" s="2"/>
      <c r="AV12" s="2"/>
      <c r="AW12" s="2"/>
      <c r="AX12" s="2"/>
      <c r="AY12" s="2"/>
      <c r="AZ12" s="2"/>
      <c r="BA12" s="157" t="s">
        <v>207</v>
      </c>
      <c r="BB12" s="2"/>
      <c r="BC12" s="2"/>
      <c r="BD12" s="2"/>
      <c r="BE12" s="2"/>
      <c r="BF12" s="2"/>
      <c r="BG12" s="2"/>
      <c r="BH12" s="177" t="s">
        <v>220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8"/>
      <c r="BV12" s="8"/>
    </row>
    <row r="13" spans="1:75">
      <c r="B13" s="92"/>
      <c r="C13" s="82"/>
      <c r="D13" s="82"/>
      <c r="E13" s="2"/>
      <c r="F13" s="2"/>
      <c r="G13" s="2"/>
      <c r="H13" s="2"/>
      <c r="I13" s="8"/>
      <c r="J13" s="4"/>
      <c r="K13" s="4"/>
      <c r="L13" s="4"/>
      <c r="M13" s="4"/>
      <c r="N13" s="4"/>
      <c r="O13" s="4"/>
      <c r="P13" s="179" t="s">
        <v>449</v>
      </c>
      <c r="Q13" s="179"/>
      <c r="R13" s="179"/>
      <c r="S13" s="179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5" t="s">
        <v>460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1" t="s">
        <v>205</v>
      </c>
      <c r="BB13" s="2"/>
      <c r="BC13" s="2"/>
      <c r="BD13" s="2"/>
      <c r="BE13" s="2"/>
      <c r="BF13" s="2"/>
      <c r="BG13" s="2"/>
      <c r="BH13" s="2"/>
      <c r="BI13" s="157" t="s">
        <v>221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8"/>
      <c r="BV13" s="8"/>
    </row>
    <row r="14" spans="1:75">
      <c r="B14" s="92"/>
      <c r="C14" s="82"/>
      <c r="D14" s="82"/>
      <c r="E14" s="2"/>
      <c r="F14" s="2"/>
      <c r="G14" s="2"/>
      <c r="H14" s="2"/>
      <c r="I14" s="8"/>
      <c r="J14" s="4"/>
      <c r="K14" s="4"/>
      <c r="L14" s="4"/>
      <c r="M14" s="4"/>
      <c r="N14" s="4"/>
      <c r="O14" s="4"/>
      <c r="P14" s="4"/>
      <c r="Q14" s="157" t="s">
        <v>472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7" t="s">
        <v>502</v>
      </c>
      <c r="AM14" s="117"/>
      <c r="AN14" s="117"/>
      <c r="AO14" s="117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7" t="s">
        <v>206</v>
      </c>
      <c r="BB14" s="2"/>
      <c r="BC14" s="2"/>
      <c r="BD14" s="2"/>
      <c r="BE14" s="2"/>
      <c r="BF14" s="2"/>
      <c r="BG14" s="2"/>
      <c r="BH14" s="2"/>
      <c r="BI14" s="2"/>
      <c r="BJ14" s="177" t="s">
        <v>288</v>
      </c>
      <c r="BK14" s="177"/>
      <c r="BL14" s="177"/>
      <c r="BM14" s="2"/>
      <c r="BN14" s="2"/>
      <c r="BO14" s="2"/>
      <c r="BP14" s="2"/>
      <c r="BQ14" s="2"/>
      <c r="BR14" s="2"/>
      <c r="BS14" s="2"/>
      <c r="BT14" s="2"/>
      <c r="BU14" s="8"/>
      <c r="BV14" s="8"/>
    </row>
    <row r="15" spans="1:75">
      <c r="B15" s="136"/>
      <c r="C15" s="82"/>
      <c r="D15" s="82"/>
      <c r="E15" s="2"/>
      <c r="F15" s="2"/>
      <c r="G15" s="2"/>
      <c r="H15" s="2"/>
      <c r="I15" s="8"/>
      <c r="J15" s="4"/>
      <c r="K15" s="4"/>
      <c r="L15" s="4"/>
      <c r="M15" s="4"/>
      <c r="N15" s="4"/>
      <c r="O15" s="4"/>
      <c r="P15" s="4"/>
      <c r="Q15" s="4"/>
      <c r="R15" s="178" t="s">
        <v>473</v>
      </c>
      <c r="S15" s="179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5" t="s">
        <v>503</v>
      </c>
      <c r="AN15" s="2"/>
      <c r="AO15" s="165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7" t="s">
        <v>208</v>
      </c>
      <c r="BB15" s="2"/>
      <c r="BC15" s="2"/>
      <c r="BD15" s="2"/>
      <c r="BE15" s="2"/>
      <c r="BF15" s="2"/>
      <c r="BG15" s="2"/>
      <c r="BH15" s="2"/>
      <c r="BI15" s="2"/>
      <c r="BJ15" s="2"/>
      <c r="BK15" s="157" t="s">
        <v>491</v>
      </c>
      <c r="BL15" s="157"/>
      <c r="BM15" s="2"/>
      <c r="BN15" s="2"/>
      <c r="BO15" s="2"/>
      <c r="BP15" s="2"/>
      <c r="BQ15" s="2"/>
      <c r="BR15" s="2"/>
      <c r="BS15" s="2"/>
      <c r="BT15" s="2"/>
      <c r="BU15" s="8"/>
      <c r="BV15" s="8"/>
    </row>
    <row r="16" spans="1:75">
      <c r="C16" s="82"/>
      <c r="D16" s="82"/>
      <c r="E16" s="87"/>
      <c r="F16" s="87"/>
      <c r="G16" s="87"/>
      <c r="H16" s="87"/>
      <c r="I16" s="87"/>
      <c r="J16" s="87"/>
      <c r="K16" s="87"/>
      <c r="L16" s="87"/>
      <c r="M16" s="87"/>
      <c r="N16" s="4"/>
      <c r="O16" s="4"/>
      <c r="P16" s="4"/>
      <c r="Q16" s="4"/>
      <c r="R16" s="4"/>
      <c r="S16" s="157" t="s">
        <v>499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7"/>
      <c r="AH16" s="87"/>
      <c r="AI16" s="87"/>
      <c r="AJ16" s="87"/>
      <c r="AK16" s="87"/>
      <c r="AL16" s="87"/>
      <c r="AM16" s="87"/>
      <c r="AN16" s="117" t="s">
        <v>461</v>
      </c>
      <c r="AO16" s="11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182" t="s">
        <v>254</v>
      </c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179" t="s">
        <v>490</v>
      </c>
      <c r="BM16" s="87"/>
      <c r="BN16" s="87"/>
      <c r="BO16" s="87"/>
      <c r="BP16" s="87"/>
      <c r="BQ16" s="87"/>
      <c r="BR16" s="87"/>
      <c r="BS16" s="87"/>
      <c r="BT16" s="87"/>
      <c r="BU16" s="8"/>
      <c r="BV16" s="8"/>
    </row>
    <row r="17" spans="3:74">
      <c r="C17" s="82"/>
      <c r="D17" s="82"/>
      <c r="J17" s="87"/>
      <c r="K17" s="87"/>
      <c r="L17" s="87"/>
      <c r="M17" s="87"/>
      <c r="N17" s="87"/>
      <c r="O17" s="87"/>
      <c r="P17" s="4"/>
      <c r="Q17" s="4"/>
      <c r="R17" s="4"/>
      <c r="S17" s="4"/>
      <c r="T17" s="179" t="s">
        <v>506</v>
      </c>
      <c r="U17" s="4"/>
      <c r="V17" s="4"/>
      <c r="W17" s="4"/>
      <c r="X17" s="4"/>
      <c r="Y17" s="4"/>
      <c r="Z17" s="4"/>
      <c r="AA17" s="4"/>
      <c r="AB17" s="4"/>
      <c r="AC17" s="2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2"/>
      <c r="AO17" s="165" t="s">
        <v>462</v>
      </c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83" t="s">
        <v>255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"/>
      <c r="BV17" s="8"/>
    </row>
    <row r="18" spans="3:74">
      <c r="C18" s="82"/>
      <c r="D18" s="82"/>
      <c r="I18" s="8"/>
      <c r="L18" s="87"/>
      <c r="M18" s="87"/>
      <c r="N18" s="87"/>
      <c r="O18" s="87"/>
      <c r="P18" s="4"/>
      <c r="Q18" s="4"/>
      <c r="R18" s="4"/>
      <c r="S18" s="4"/>
      <c r="T18" s="4"/>
      <c r="U18" s="179" t="s">
        <v>450</v>
      </c>
      <c r="V18" s="4"/>
      <c r="W18" s="4"/>
      <c r="X18" s="4"/>
      <c r="Y18" s="4"/>
      <c r="Z18" s="4"/>
      <c r="AA18" s="4"/>
      <c r="AB18" s="4"/>
      <c r="AC18" s="2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82" t="s">
        <v>256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"/>
      <c r="BV18" s="8"/>
    </row>
    <row r="19" spans="3:74">
      <c r="C19" s="82"/>
      <c r="D19" s="82"/>
      <c r="I19" s="8"/>
      <c r="L19" s="87"/>
      <c r="M19" s="87"/>
      <c r="N19" s="87"/>
      <c r="O19" s="87"/>
      <c r="P19" s="87"/>
      <c r="Q19" s="87"/>
      <c r="R19" s="87"/>
      <c r="S19" s="87"/>
      <c r="T19" s="4"/>
      <c r="U19" s="4"/>
      <c r="V19" s="157" t="s">
        <v>451</v>
      </c>
      <c r="W19" s="4"/>
      <c r="X19" s="4"/>
      <c r="Y19" s="4"/>
      <c r="Z19" s="4"/>
      <c r="AA19" s="4"/>
      <c r="AB19" s="4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"/>
      <c r="BV19" s="8"/>
    </row>
    <row r="20" spans="3:74">
      <c r="C20" s="82"/>
      <c r="D20" s="82"/>
      <c r="I20" s="8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4"/>
      <c r="W20" s="178" t="s">
        <v>452</v>
      </c>
      <c r="X20" s="4"/>
      <c r="Y20" s="4"/>
      <c r="Z20" s="4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"/>
      <c r="BV20" s="8"/>
    </row>
    <row r="21" spans="3:74">
      <c r="I21" s="8"/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4"/>
      <c r="X21" s="179" t="s">
        <v>453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</row>
    <row r="22" spans="3:74">
      <c r="K22" s="3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157" t="s">
        <v>285</v>
      </c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179" t="s">
        <v>454</v>
      </c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4"/>
  <sheetViews>
    <sheetView workbookViewId="0">
      <pane ySplit="2" topLeftCell="A3" activePane="bottomLeft" state="frozen"/>
      <selection pane="bottomLeft" activeCell="D17" sqref="D17"/>
    </sheetView>
  </sheetViews>
  <sheetFormatPr defaultRowHeight="11.25"/>
  <cols>
    <col min="1" max="1" width="7.28515625" style="8" bestFit="1" customWidth="1"/>
    <col min="2" max="2" width="8.7109375" style="140" bestFit="1" customWidth="1"/>
    <col min="3" max="3" width="35" style="90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8" t="s">
        <v>1</v>
      </c>
      <c r="B1" s="630" t="s">
        <v>2</v>
      </c>
      <c r="C1" s="632" t="s">
        <v>0</v>
      </c>
      <c r="D1" s="634" t="s">
        <v>7</v>
      </c>
      <c r="E1" s="623" t="s">
        <v>6</v>
      </c>
      <c r="F1" s="624"/>
      <c r="G1" s="625" t="s">
        <v>5</v>
      </c>
      <c r="H1" s="626"/>
      <c r="I1" s="623" t="s">
        <v>64</v>
      </c>
      <c r="J1" s="624"/>
      <c r="K1" s="639" t="s">
        <v>9</v>
      </c>
      <c r="L1" s="423" t="s">
        <v>463</v>
      </c>
      <c r="M1" s="641"/>
      <c r="N1" s="423" t="s">
        <v>83</v>
      </c>
      <c r="O1" s="424"/>
      <c r="P1" s="424"/>
      <c r="Q1" s="424"/>
      <c r="R1" s="424"/>
      <c r="S1" s="635" t="s">
        <v>85</v>
      </c>
      <c r="T1" s="635"/>
      <c r="U1" s="635"/>
      <c r="V1" s="635"/>
      <c r="W1" s="635"/>
      <c r="X1" s="635"/>
    </row>
    <row r="2" spans="1:28" ht="15.75" customHeight="1" thickBot="1">
      <c r="A2" s="629"/>
      <c r="B2" s="631"/>
      <c r="C2" s="633"/>
      <c r="D2" s="498"/>
      <c r="E2" s="62"/>
      <c r="F2" s="35" t="s">
        <v>9</v>
      </c>
      <c r="G2" s="62"/>
      <c r="H2" s="63" t="s">
        <v>9</v>
      </c>
      <c r="I2" s="62"/>
      <c r="J2" s="35" t="s">
        <v>9</v>
      </c>
      <c r="K2" s="640"/>
      <c r="L2" s="247"/>
      <c r="M2" s="181" t="s">
        <v>9</v>
      </c>
      <c r="N2" s="184" t="s">
        <v>140</v>
      </c>
      <c r="O2" s="184" t="s">
        <v>463</v>
      </c>
      <c r="P2" s="184" t="s">
        <v>369</v>
      </c>
      <c r="Q2" s="184" t="s">
        <v>59</v>
      </c>
      <c r="R2" s="184" t="s">
        <v>139</v>
      </c>
      <c r="S2" s="636" t="s">
        <v>469</v>
      </c>
      <c r="T2" s="637"/>
      <c r="U2" s="637"/>
      <c r="V2" s="637"/>
      <c r="W2" s="638"/>
      <c r="X2" s="185" t="s">
        <v>47</v>
      </c>
    </row>
    <row r="3" spans="1:28" s="5" customFormat="1">
      <c r="A3" s="418" t="str">
        <f>'1-συμβολαια'!A3</f>
        <v>???</v>
      </c>
      <c r="B3" s="363">
        <f>'1-συμβολαια'!B3</f>
        <v>36649</v>
      </c>
      <c r="C3" s="334" t="str">
        <f>'1-συμβολαια'!C3</f>
        <v>διανομή αγροτεμαχίου 17,98στρ [2 ίσα μερίδια</v>
      </c>
      <c r="D3" s="336">
        <f>'1-συμβολαια'!D3</f>
        <v>7751600</v>
      </c>
      <c r="E3" s="280"/>
      <c r="F3" s="280"/>
      <c r="G3" s="280"/>
      <c r="H3" s="280"/>
      <c r="I3" s="280"/>
      <c r="J3" s="280"/>
      <c r="K3" s="275">
        <f>'1-συμβολαια'!N3</f>
        <v>91479</v>
      </c>
      <c r="L3" s="275">
        <f>'2-δικαιώμ'!O3+'5-αντίγρ'!O3</f>
        <v>15596.88</v>
      </c>
      <c r="M3" s="275">
        <v>14714</v>
      </c>
      <c r="N3" s="275">
        <f>'1-συμβολαια'!O3</f>
        <v>10703.319999999992</v>
      </c>
      <c r="O3" s="275">
        <f t="shared" ref="O3:O4" si="0">L3-M3</f>
        <v>882.8799999999992</v>
      </c>
      <c r="P3" s="275">
        <f>'8-κ-15-17'!AG3</f>
        <v>0</v>
      </c>
      <c r="Q3" s="275">
        <f>'11-χαρτόσ'!L3+'13-ντιΜιΧο'!BV3</f>
        <v>2605</v>
      </c>
      <c r="R3" s="275">
        <f>'13-ντιΜιΧο'!BU3</f>
        <v>87800</v>
      </c>
      <c r="S3" s="285"/>
      <c r="T3" s="277"/>
      <c r="U3" s="277"/>
      <c r="V3" s="277"/>
      <c r="W3" s="277"/>
      <c r="X3" s="280"/>
    </row>
    <row r="4" spans="1:28" s="5" customFormat="1">
      <c r="A4" s="418">
        <f>'1-συμβολαια'!A4</f>
        <v>0</v>
      </c>
      <c r="B4" s="363"/>
      <c r="C4" s="334" t="str">
        <f>'1-συμβολαια'!C4</f>
        <v>χρησικτησία αγροτεμαχίου = 1984 ΑΝΑΔΑΣΜΟΣ</v>
      </c>
      <c r="D4" s="336">
        <f>'1-συμβολαια'!D4</f>
        <v>1111111</v>
      </c>
      <c r="E4" s="280"/>
      <c r="F4" s="280"/>
      <c r="G4" s="280"/>
      <c r="H4" s="280"/>
      <c r="I4" s="280"/>
      <c r="J4" s="280"/>
      <c r="K4" s="275">
        <f>'1-συμβολαια'!N4</f>
        <v>0</v>
      </c>
      <c r="L4" s="275">
        <f>'2-δικαιώμ'!O4+'5-αντίγρ'!O4</f>
        <v>2433.9998000000001</v>
      </c>
      <c r="M4" s="275"/>
      <c r="N4" s="275">
        <f>'1-συμβολαια'!O4</f>
        <v>23059.332200000004</v>
      </c>
      <c r="O4" s="275">
        <f t="shared" si="0"/>
        <v>2433.9998000000001</v>
      </c>
      <c r="P4" s="275">
        <f>'8-κ-15-17'!AG4</f>
        <v>8611.1102500000015</v>
      </c>
      <c r="Q4" s="275">
        <f>'11-χαρτόσ'!L4+'13-ντιΜιΧο'!BV4</f>
        <v>0</v>
      </c>
      <c r="R4" s="275">
        <f>'13-ντιΜιΧο'!BU4</f>
        <v>0</v>
      </c>
      <c r="S4" s="285"/>
      <c r="T4" s="277"/>
      <c r="U4" s="277"/>
      <c r="V4" s="277"/>
      <c r="W4" s="277"/>
      <c r="X4" s="280"/>
    </row>
    <row r="5" spans="1:28">
      <c r="A5" s="627" t="s">
        <v>56</v>
      </c>
      <c r="B5" s="627"/>
      <c r="C5" s="627"/>
      <c r="D5" s="627"/>
      <c r="E5" s="253">
        <f t="shared" ref="E5:X5" si="1">SUM(E3:E4)</f>
        <v>0</v>
      </c>
      <c r="F5" s="253">
        <f t="shared" si="1"/>
        <v>0</v>
      </c>
      <c r="G5" s="253">
        <f t="shared" si="1"/>
        <v>0</v>
      </c>
      <c r="H5" s="253">
        <f t="shared" si="1"/>
        <v>0</v>
      </c>
      <c r="I5" s="253">
        <f t="shared" si="1"/>
        <v>0</v>
      </c>
      <c r="J5" s="253">
        <f t="shared" si="1"/>
        <v>0</v>
      </c>
      <c r="K5" s="253">
        <f t="shared" si="1"/>
        <v>91479</v>
      </c>
      <c r="L5" s="253">
        <f t="shared" si="1"/>
        <v>18030.879799999999</v>
      </c>
      <c r="M5" s="253">
        <f t="shared" si="1"/>
        <v>14714</v>
      </c>
      <c r="N5" s="253">
        <f t="shared" si="1"/>
        <v>33762.652199999997</v>
      </c>
      <c r="O5" s="253">
        <f t="shared" si="1"/>
        <v>3316.8797999999992</v>
      </c>
      <c r="P5" s="253">
        <f t="shared" si="1"/>
        <v>8611.1102500000015</v>
      </c>
      <c r="Q5" s="253">
        <f t="shared" si="1"/>
        <v>2605</v>
      </c>
      <c r="R5" s="253">
        <f t="shared" si="1"/>
        <v>87800</v>
      </c>
      <c r="S5" s="286">
        <f t="shared" si="1"/>
        <v>0</v>
      </c>
      <c r="T5" s="286">
        <f t="shared" si="1"/>
        <v>0</v>
      </c>
      <c r="U5" s="286">
        <f t="shared" si="1"/>
        <v>0</v>
      </c>
      <c r="V5" s="286">
        <f t="shared" si="1"/>
        <v>0</v>
      </c>
      <c r="W5" s="286">
        <f t="shared" si="1"/>
        <v>0</v>
      </c>
      <c r="X5" s="287">
        <f t="shared" si="1"/>
        <v>0</v>
      </c>
    </row>
    <row r="7" spans="1:28">
      <c r="T7" s="84"/>
      <c r="U7" s="84"/>
      <c r="V7" s="84"/>
      <c r="W7" s="84"/>
      <c r="X7" s="84"/>
      <c r="Y7" s="84"/>
      <c r="Z7" s="84"/>
      <c r="AA7" s="84"/>
      <c r="AB7" s="84"/>
    </row>
    <row r="8" spans="1:28">
      <c r="T8" s="84"/>
      <c r="U8" s="84"/>
      <c r="V8" s="84"/>
      <c r="W8" s="84"/>
      <c r="X8" s="84"/>
      <c r="Y8" s="84"/>
      <c r="Z8" s="84"/>
      <c r="AA8" s="84"/>
      <c r="AB8" s="84"/>
    </row>
    <row r="9" spans="1:28" s="5" customFormat="1">
      <c r="A9" s="58"/>
      <c r="B9" s="111"/>
      <c r="C9" s="112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4"/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8"/>
      <c r="B10" s="111"/>
      <c r="C10" s="13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4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8"/>
      <c r="B11" s="111"/>
      <c r="C11" s="136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13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8"/>
      <c r="B12" s="111"/>
      <c r="C12" s="1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3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8"/>
      <c r="B13" s="111"/>
      <c r="C13" s="112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3"/>
      <c r="T13" s="84"/>
      <c r="U13" s="84"/>
      <c r="V13" s="84"/>
      <c r="W13" s="84"/>
      <c r="X13" s="84"/>
      <c r="Y13" s="84"/>
      <c r="Z13" s="84"/>
      <c r="AA13" s="84"/>
      <c r="AB13" s="84"/>
    </row>
    <row r="14" spans="1:28">
      <c r="T14" s="84"/>
      <c r="U14" s="84"/>
      <c r="V14" s="84"/>
      <c r="W14" s="84"/>
      <c r="X14" s="84"/>
      <c r="Y14" s="84"/>
      <c r="Z14" s="84"/>
      <c r="AA14" s="84"/>
      <c r="AB14" s="8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5" t="s">
        <v>76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</row>
    <row r="2" spans="1:23" s="9" customFormat="1" ht="23.25" customHeight="1" thickBot="1">
      <c r="A2" s="256" t="s">
        <v>19</v>
      </c>
      <c r="B2" s="646" t="s">
        <v>29</v>
      </c>
      <c r="C2" s="647"/>
      <c r="D2" s="648"/>
      <c r="E2" s="649" t="s">
        <v>85</v>
      </c>
      <c r="F2" s="650"/>
      <c r="G2" s="650"/>
      <c r="H2" s="651"/>
      <c r="I2" s="652" t="s">
        <v>85</v>
      </c>
      <c r="J2" s="653"/>
      <c r="K2" s="653"/>
      <c r="L2" s="654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18" customFormat="1">
      <c r="A3" s="29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42" t="s">
        <v>104</v>
      </c>
      <c r="C6" s="642"/>
      <c r="D6" s="642"/>
      <c r="E6" s="642"/>
      <c r="F6" s="642"/>
      <c r="G6" s="642"/>
      <c r="H6" s="642"/>
      <c r="I6" s="642"/>
      <c r="J6" s="642"/>
      <c r="K6" s="642"/>
      <c r="L6" s="3"/>
      <c r="M6" s="3"/>
      <c r="N6" s="3"/>
      <c r="O6" s="3"/>
      <c r="P6" s="3"/>
      <c r="Q6" s="3"/>
    </row>
    <row r="7" spans="1:23" ht="15.75" customHeight="1">
      <c r="C7" s="644" t="s">
        <v>105</v>
      </c>
      <c r="D7" s="644"/>
      <c r="E7" s="644"/>
      <c r="F7" s="644"/>
      <c r="G7" s="644"/>
      <c r="H7" s="644"/>
      <c r="I7" s="644"/>
      <c r="J7" s="644"/>
      <c r="K7" s="644"/>
      <c r="L7" s="3"/>
      <c r="M7" s="3"/>
      <c r="N7" s="3"/>
      <c r="O7" s="3"/>
      <c r="P7" s="3"/>
      <c r="Q7" s="3"/>
    </row>
    <row r="8" spans="1:23" ht="15.75" customHeight="1">
      <c r="D8" s="642" t="s">
        <v>289</v>
      </c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642"/>
      <c r="P8" s="3"/>
      <c r="Q8" s="3"/>
    </row>
    <row r="9" spans="1:23" s="5" customFormat="1" ht="15.75" customHeight="1">
      <c r="A9" s="58"/>
      <c r="B9" s="254"/>
      <c r="C9" s="254"/>
      <c r="D9" s="255"/>
      <c r="E9" s="644" t="s">
        <v>464</v>
      </c>
      <c r="F9" s="644"/>
      <c r="G9" s="644"/>
      <c r="H9" s="644"/>
      <c r="I9" s="644"/>
      <c r="J9" s="644"/>
      <c r="K9" s="644"/>
      <c r="L9" s="644"/>
      <c r="M9" s="644"/>
      <c r="N9" s="3"/>
      <c r="O9" s="3"/>
      <c r="P9" s="3"/>
      <c r="Q9" s="3"/>
    </row>
    <row r="10" spans="1:23" s="5" customFormat="1" ht="15.75" customHeight="1">
      <c r="A10" s="58"/>
      <c r="B10" s="254"/>
      <c r="C10" s="254"/>
      <c r="D10" s="255"/>
      <c r="E10" s="6"/>
      <c r="F10" s="642" t="s">
        <v>127</v>
      </c>
      <c r="G10" s="642"/>
      <c r="H10" s="642"/>
      <c r="I10" s="642"/>
      <c r="J10" s="642"/>
      <c r="K10" s="642"/>
      <c r="L10" s="642"/>
      <c r="M10" s="642"/>
      <c r="N10" s="642"/>
      <c r="O10" s="642"/>
      <c r="P10" s="642"/>
      <c r="Q10" s="3"/>
    </row>
    <row r="11" spans="1:23" s="5" customFormat="1" ht="15.75" customHeight="1">
      <c r="A11" s="58"/>
      <c r="B11" s="254"/>
      <c r="C11" s="254"/>
      <c r="D11" s="255"/>
      <c r="E11" s="6"/>
      <c r="F11" s="6"/>
      <c r="G11" s="644" t="s">
        <v>465</v>
      </c>
      <c r="H11" s="644"/>
      <c r="I11" s="644"/>
      <c r="J11" s="644"/>
      <c r="K11" s="644"/>
      <c r="L11" s="644"/>
      <c r="M11" s="644"/>
      <c r="N11" s="644"/>
      <c r="O11" s="644"/>
      <c r="P11" s="644"/>
      <c r="Q11" s="644"/>
    </row>
    <row r="12" spans="1:23" s="5" customFormat="1" ht="15.75" customHeight="1">
      <c r="A12" s="58"/>
      <c r="B12" s="254"/>
      <c r="C12" s="254"/>
      <c r="D12" s="255"/>
      <c r="E12" s="6"/>
      <c r="F12" s="6"/>
      <c r="G12" s="248"/>
      <c r="H12" s="642" t="s">
        <v>106</v>
      </c>
      <c r="I12" s="642"/>
      <c r="J12" s="642"/>
      <c r="K12" s="642"/>
      <c r="L12" s="642"/>
      <c r="M12" s="642"/>
      <c r="N12" s="642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8"/>
      <c r="B13" s="254"/>
      <c r="C13" s="254"/>
      <c r="D13" s="255"/>
      <c r="E13" s="6"/>
      <c r="F13" s="6"/>
      <c r="G13" s="248"/>
      <c r="H13" s="6"/>
      <c r="I13" s="644" t="s">
        <v>107</v>
      </c>
      <c r="J13" s="644"/>
      <c r="K13" s="644"/>
      <c r="L13" s="644"/>
      <c r="M13" s="644"/>
      <c r="N13" s="644"/>
      <c r="O13" s="644"/>
      <c r="P13" s="644"/>
      <c r="Q13" s="644"/>
      <c r="R13" s="644"/>
      <c r="S13" s="3"/>
      <c r="T13" s="3"/>
      <c r="U13" s="3"/>
      <c r="V13" s="3"/>
      <c r="W13" s="3"/>
    </row>
    <row r="14" spans="1:23" s="5" customFormat="1" ht="15.75" customHeight="1">
      <c r="A14" s="58"/>
      <c r="B14" s="254"/>
      <c r="C14" s="254"/>
      <c r="D14" s="255"/>
      <c r="E14" s="6"/>
      <c r="F14" s="6"/>
      <c r="G14" s="248"/>
      <c r="H14" s="6"/>
      <c r="I14" s="6"/>
      <c r="J14" s="642" t="s">
        <v>108</v>
      </c>
      <c r="K14" s="642"/>
      <c r="L14" s="642"/>
      <c r="M14" s="642"/>
      <c r="N14" s="642"/>
      <c r="O14" s="642"/>
      <c r="P14" s="642"/>
      <c r="Q14" s="642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54"/>
      <c r="C15" s="254"/>
      <c r="D15" s="255"/>
      <c r="E15" s="6"/>
      <c r="F15" s="6"/>
      <c r="G15" s="248"/>
      <c r="H15" s="6"/>
      <c r="I15" s="6"/>
      <c r="J15" s="6"/>
      <c r="K15" s="643" t="s">
        <v>128</v>
      </c>
      <c r="L15" s="643"/>
      <c r="M15" s="643"/>
      <c r="N15" s="643"/>
      <c r="O15" s="643"/>
      <c r="P15" s="643"/>
      <c r="Q15" s="643"/>
      <c r="R15" s="643"/>
      <c r="S15" s="643"/>
      <c r="T15" s="643"/>
      <c r="U15" s="643"/>
      <c r="V15" s="3"/>
      <c r="W15" s="3"/>
    </row>
    <row r="16" spans="1:23" s="5" customFormat="1" ht="15.75" customHeight="1">
      <c r="A16" s="58"/>
      <c r="B16" s="254"/>
      <c r="C16" s="254"/>
      <c r="D16" s="255"/>
      <c r="E16" s="6"/>
      <c r="F16" s="6"/>
      <c r="G16" s="248"/>
      <c r="H16" s="6"/>
      <c r="I16" s="6"/>
      <c r="J16" s="6"/>
      <c r="K16" s="6"/>
      <c r="L16" s="642" t="s">
        <v>109</v>
      </c>
      <c r="M16" s="642"/>
      <c r="N16" s="642"/>
      <c r="O16" s="642"/>
      <c r="P16" s="642"/>
      <c r="Q16" s="642"/>
      <c r="R16" s="642"/>
      <c r="S16" s="642"/>
      <c r="T16" s="3"/>
      <c r="U16" s="3"/>
      <c r="V16" s="3"/>
      <c r="W16" s="3"/>
    </row>
    <row r="17" spans="1:23" s="5" customFormat="1" ht="15.75" customHeight="1">
      <c r="A17" s="58"/>
      <c r="B17" s="254"/>
      <c r="C17" s="254"/>
      <c r="D17" s="255"/>
      <c r="E17" s="6"/>
      <c r="F17" s="6"/>
      <c r="G17" s="248"/>
      <c r="H17" s="6"/>
      <c r="I17" s="6"/>
      <c r="J17" s="6"/>
      <c r="K17" s="6"/>
      <c r="L17" s="3"/>
      <c r="M17" s="644" t="s">
        <v>110</v>
      </c>
      <c r="N17" s="644"/>
      <c r="O17" s="644"/>
      <c r="P17" s="644"/>
      <c r="Q17" s="644"/>
      <c r="R17" s="644"/>
      <c r="S17" s="644"/>
      <c r="T17" s="644"/>
      <c r="U17" s="3"/>
      <c r="V17" s="3"/>
      <c r="W17" s="3"/>
    </row>
    <row r="18" spans="1:23" s="5" customFormat="1" ht="15.75" customHeight="1">
      <c r="A18" s="58"/>
      <c r="B18" s="254"/>
      <c r="C18" s="254"/>
      <c r="D18" s="255"/>
      <c r="E18" s="6"/>
      <c r="F18" s="6"/>
      <c r="G18" s="248"/>
      <c r="H18" s="6"/>
      <c r="I18" s="6"/>
      <c r="J18" s="6"/>
      <c r="K18" s="6"/>
      <c r="L18" s="3"/>
      <c r="M18" s="3"/>
      <c r="N18" s="642" t="s">
        <v>111</v>
      </c>
      <c r="O18" s="642"/>
      <c r="P18" s="642"/>
      <c r="Q18" s="642"/>
      <c r="R18" s="642"/>
      <c r="S18" s="642"/>
      <c r="T18" s="642"/>
      <c r="U18" s="642"/>
      <c r="V18" s="642"/>
      <c r="W18" s="642"/>
    </row>
    <row r="19" spans="1:23" s="5" customFormat="1" ht="15.75" customHeight="1">
      <c r="A19" s="58"/>
      <c r="B19" s="254"/>
      <c r="C19" s="254"/>
      <c r="D19" s="255"/>
      <c r="E19" s="6"/>
      <c r="F19" s="6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45" t="s">
        <v>76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  <c r="R1" s="645"/>
      <c r="S1" s="645"/>
      <c r="T1" s="645"/>
    </row>
    <row r="2" spans="1:20" s="9" customFormat="1" ht="23.25" customHeight="1" thickBot="1">
      <c r="A2" s="256" t="s">
        <v>19</v>
      </c>
      <c r="B2" s="646" t="s">
        <v>29</v>
      </c>
      <c r="C2" s="647"/>
      <c r="D2" s="648"/>
      <c r="E2" s="649" t="s">
        <v>85</v>
      </c>
      <c r="F2" s="650"/>
      <c r="G2" s="651"/>
      <c r="H2" s="656" t="s">
        <v>85</v>
      </c>
      <c r="I2" s="657"/>
      <c r="J2" s="658"/>
      <c r="K2" s="652" t="s">
        <v>85</v>
      </c>
      <c r="L2" s="653"/>
      <c r="M2" s="654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18" customFormat="1">
      <c r="A3" s="29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6" spans="1:20" ht="15.75">
      <c r="B6" s="642" t="s">
        <v>112</v>
      </c>
      <c r="C6" s="642"/>
      <c r="D6" s="642"/>
      <c r="E6" s="642"/>
      <c r="F6" s="642"/>
      <c r="G6" s="642"/>
      <c r="H6" s="642"/>
      <c r="I6" s="121"/>
      <c r="J6" s="6"/>
      <c r="K6" s="6"/>
      <c r="L6" s="3"/>
      <c r="M6" s="3"/>
      <c r="N6" s="3"/>
      <c r="O6" s="3"/>
    </row>
    <row r="7" spans="1:20" ht="15.75">
      <c r="B7" s="6"/>
      <c r="C7" s="644" t="s">
        <v>113</v>
      </c>
      <c r="D7" s="644"/>
      <c r="E7" s="644"/>
      <c r="F7" s="644"/>
      <c r="G7" s="644"/>
      <c r="H7" s="644"/>
      <c r="I7" s="644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42" t="s">
        <v>114</v>
      </c>
      <c r="E8" s="642"/>
      <c r="F8" s="642"/>
      <c r="G8" s="642"/>
      <c r="H8" s="642"/>
      <c r="I8" s="642"/>
      <c r="J8" s="642"/>
      <c r="K8" s="642"/>
      <c r="L8" s="3"/>
      <c r="M8" s="3"/>
      <c r="N8" s="3"/>
      <c r="O8" s="3"/>
    </row>
    <row r="9" spans="1:20" ht="15.75" customHeight="1">
      <c r="B9" s="6"/>
      <c r="C9" s="6"/>
      <c r="D9" s="6"/>
      <c r="E9" s="655" t="s">
        <v>119</v>
      </c>
      <c r="F9" s="655"/>
      <c r="G9" s="655"/>
      <c r="H9" s="655"/>
      <c r="I9" s="655"/>
      <c r="J9" s="655"/>
      <c r="K9" s="655"/>
      <c r="L9" s="655"/>
      <c r="M9" s="3"/>
      <c r="N9" s="3"/>
      <c r="O9" s="3"/>
    </row>
    <row r="10" spans="1:20" ht="15.75" customHeight="1">
      <c r="B10" s="6"/>
      <c r="C10" s="6"/>
      <c r="D10" s="6"/>
      <c r="E10" s="6"/>
      <c r="F10" s="642" t="s">
        <v>115</v>
      </c>
      <c r="G10" s="642"/>
      <c r="H10" s="642"/>
      <c r="I10" s="642"/>
      <c r="J10" s="642"/>
      <c r="K10" s="642"/>
      <c r="L10" s="642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44" t="s">
        <v>116</v>
      </c>
      <c r="H11" s="644"/>
      <c r="I11" s="644"/>
      <c r="J11" s="644"/>
      <c r="K11" s="644"/>
      <c r="L11" s="644"/>
      <c r="M11" s="644"/>
      <c r="N11" s="3"/>
      <c r="O11" s="3"/>
    </row>
    <row r="12" spans="1:20" ht="15.75">
      <c r="B12" s="6"/>
      <c r="C12" s="6"/>
      <c r="D12" s="6"/>
      <c r="E12" s="6"/>
      <c r="F12" s="6"/>
      <c r="G12" s="6"/>
      <c r="H12" s="642" t="s">
        <v>117</v>
      </c>
      <c r="I12" s="642"/>
      <c r="J12" s="642"/>
      <c r="K12" s="642"/>
      <c r="L12" s="642"/>
      <c r="M12" s="642"/>
      <c r="N12" s="642"/>
      <c r="O12" s="3"/>
    </row>
    <row r="13" spans="1:20" ht="15.75">
      <c r="B13" s="6"/>
      <c r="C13" s="6"/>
      <c r="D13" s="6"/>
      <c r="E13" s="6"/>
      <c r="F13" s="6"/>
      <c r="G13" s="6"/>
      <c r="H13" s="6"/>
      <c r="I13" s="644" t="s">
        <v>118</v>
      </c>
      <c r="J13" s="644"/>
      <c r="K13" s="644"/>
      <c r="L13" s="644"/>
      <c r="M13" s="644"/>
      <c r="N13" s="644"/>
      <c r="O13" s="644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5.7109375" style="8" bestFit="1" customWidth="1"/>
    <col min="2" max="2" width="7.28515625" style="3" customWidth="1"/>
    <col min="3" max="3" width="9.5703125" style="8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90" t="s">
        <v>66</v>
      </c>
      <c r="B1" s="490"/>
      <c r="C1" s="664" t="s">
        <v>67</v>
      </c>
      <c r="D1" s="664"/>
      <c r="E1" s="490" t="s">
        <v>0</v>
      </c>
      <c r="F1" s="490"/>
      <c r="G1" s="491" t="s">
        <v>10</v>
      </c>
      <c r="H1" s="491"/>
      <c r="I1" s="491"/>
      <c r="J1" s="490" t="s">
        <v>8</v>
      </c>
      <c r="K1" s="490"/>
      <c r="L1" s="665" t="s">
        <v>466</v>
      </c>
      <c r="M1" s="666"/>
      <c r="N1" s="666"/>
      <c r="O1" s="667"/>
      <c r="P1" s="663" t="s">
        <v>65</v>
      </c>
      <c r="Q1" s="663"/>
      <c r="R1" s="491" t="s">
        <v>55</v>
      </c>
      <c r="S1" s="491"/>
      <c r="T1" s="661" t="s">
        <v>46</v>
      </c>
      <c r="U1" s="659" t="s">
        <v>85</v>
      </c>
      <c r="V1" s="659"/>
      <c r="W1" s="659"/>
      <c r="X1" s="659"/>
      <c r="Y1" s="659"/>
      <c r="Z1" s="659"/>
      <c r="AA1" s="659"/>
      <c r="AB1" s="659"/>
      <c r="AC1" s="659"/>
    </row>
    <row r="2" spans="1:35" s="11" customFormat="1" ht="15.75" customHeight="1" thickBot="1">
      <c r="A2" s="95"/>
      <c r="B2" s="51"/>
      <c r="C2" s="85"/>
      <c r="D2" s="54" t="s">
        <v>68</v>
      </c>
      <c r="E2" s="96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319</v>
      </c>
      <c r="M2" s="73" t="s">
        <v>323</v>
      </c>
      <c r="N2" s="73" t="s">
        <v>324</v>
      </c>
      <c r="O2" s="252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662"/>
      <c r="U2" s="660"/>
      <c r="V2" s="660"/>
      <c r="W2" s="660"/>
      <c r="X2" s="660"/>
      <c r="Y2" s="660"/>
      <c r="Z2" s="660"/>
      <c r="AA2" s="660"/>
      <c r="AB2" s="660"/>
      <c r="AC2" s="660"/>
    </row>
    <row r="3" spans="1:35" s="18" customFormat="1">
      <c r="A3" s="13" t="str">
        <f>'1-συμβολαια'!A3</f>
        <v>???</v>
      </c>
      <c r="B3" s="50"/>
      <c r="C3" s="353">
        <f>'1-συμβολαια'!B3</f>
        <v>36649</v>
      </c>
      <c r="D3" s="19"/>
      <c r="E3" s="91" t="str">
        <f>'1-συμβολαια'!C3</f>
        <v>διανομή αγροτεμαχίου 17,98στρ [2 ίσα μερίδια</v>
      </c>
      <c r="F3" s="14"/>
      <c r="G3" s="15" t="str">
        <f>'4-πολλυπρ'!D3</f>
        <v xml:space="preserve">219-117 </v>
      </c>
      <c r="H3" s="15">
        <f>'4-πολλυπρ'!I3</f>
        <v>0</v>
      </c>
      <c r="I3" s="20"/>
      <c r="J3" s="20">
        <f>'1-συμβολαια'!D3</f>
        <v>7751600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-242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1" t="str">
        <f>'1-συμβολαια'!C4</f>
        <v>χρησικτησία αγροτεμαχίου = 1984 ΑΝΑΔΑΣΜΟΣ</v>
      </c>
      <c r="F4" s="14"/>
      <c r="G4" s="15">
        <f>'4-πολλυπρ'!D4</f>
        <v>0</v>
      </c>
      <c r="H4" s="15" t="str">
        <f>'4-πολλυπρ'!I4</f>
        <v xml:space="preserve">219-117 </v>
      </c>
      <c r="I4" s="20"/>
      <c r="J4" s="20">
        <f>'1-συμβολαια'!D4</f>
        <v>1111111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>
      <c r="A5" s="429" t="s">
        <v>56</v>
      </c>
      <c r="B5" s="430"/>
      <c r="C5" s="430"/>
      <c r="D5" s="430"/>
      <c r="E5" s="430"/>
      <c r="F5" s="430"/>
      <c r="G5" s="430"/>
      <c r="H5" s="430"/>
      <c r="I5" s="430"/>
      <c r="J5" s="430"/>
      <c r="K5" s="45"/>
      <c r="L5" s="1">
        <f>SUM(L3:L4)</f>
        <v>1000</v>
      </c>
      <c r="M5" s="1"/>
      <c r="N5" s="1"/>
      <c r="O5" s="1">
        <f>SUM(O3:O4)</f>
        <v>0</v>
      </c>
      <c r="P5" s="38" t="e">
        <f>SUM(P3:P4)</f>
        <v>#REF!</v>
      </c>
      <c r="Q5" s="1">
        <f>SUM(Q3:Q4)</f>
        <v>0</v>
      </c>
      <c r="R5" s="1">
        <f>SUM(R3:R4)</f>
        <v>-242</v>
      </c>
      <c r="S5" s="1">
        <f>SUM(S3:S4)</f>
        <v>0</v>
      </c>
      <c r="T5" s="3"/>
      <c r="U5" s="82"/>
      <c r="V5" s="82"/>
    </row>
    <row r="6" spans="1:35">
      <c r="T6" s="123"/>
    </row>
    <row r="7" spans="1:35" ht="15.75" customHeight="1">
      <c r="T7" s="123"/>
      <c r="U7" s="642" t="s">
        <v>120</v>
      </c>
      <c r="V7" s="642"/>
      <c r="W7" s="642"/>
      <c r="X7" s="642"/>
      <c r="Y7" s="642"/>
      <c r="Z7" s="642"/>
      <c r="AA7" s="642"/>
      <c r="AB7" s="642"/>
      <c r="AC7" s="642"/>
      <c r="AD7" s="121"/>
      <c r="AE7" s="121"/>
      <c r="AF7" s="121"/>
      <c r="AG7" s="121"/>
      <c r="AH7" s="116"/>
      <c r="AI7" s="116"/>
    </row>
    <row r="8" spans="1:35" ht="15.75" customHeight="1">
      <c r="T8" s="123"/>
      <c r="U8" s="122"/>
      <c r="V8" s="644" t="s">
        <v>121</v>
      </c>
      <c r="W8" s="644"/>
      <c r="X8" s="644"/>
      <c r="Y8" s="644"/>
      <c r="Z8" s="644"/>
      <c r="AA8" s="644"/>
      <c r="AB8" s="644"/>
      <c r="AC8" s="644"/>
      <c r="AD8" s="644"/>
      <c r="AE8" s="116"/>
      <c r="AF8" s="116"/>
      <c r="AG8" s="116"/>
      <c r="AH8" s="116"/>
      <c r="AI8" s="116"/>
    </row>
    <row r="9" spans="1:35" ht="15.75" customHeight="1">
      <c r="T9" s="123"/>
      <c r="U9" s="122"/>
      <c r="V9" s="122"/>
      <c r="W9" s="642" t="s">
        <v>122</v>
      </c>
      <c r="X9" s="642"/>
      <c r="Y9" s="642"/>
      <c r="Z9" s="642"/>
      <c r="AA9" s="642"/>
      <c r="AB9" s="642"/>
      <c r="AC9" s="642"/>
      <c r="AD9" s="642"/>
      <c r="AE9" s="642"/>
      <c r="AF9" s="116"/>
      <c r="AG9" s="116"/>
      <c r="AH9" s="116"/>
      <c r="AI9" s="116"/>
    </row>
    <row r="10" spans="1:35" ht="15.75">
      <c r="U10" s="122"/>
      <c r="V10" s="122"/>
      <c r="W10" s="122"/>
      <c r="X10" s="644" t="s">
        <v>123</v>
      </c>
      <c r="Y10" s="644"/>
      <c r="Z10" s="644"/>
      <c r="AA10" s="644"/>
      <c r="AB10" s="644"/>
      <c r="AC10" s="644"/>
      <c r="AD10" s="644"/>
      <c r="AE10" s="644"/>
      <c r="AF10" s="644"/>
      <c r="AG10" s="116"/>
      <c r="AH10" s="116"/>
      <c r="AI10" s="116"/>
    </row>
    <row r="11" spans="1:35" ht="15.75">
      <c r="U11" s="122"/>
      <c r="V11" s="122"/>
      <c r="W11" s="122"/>
      <c r="X11" s="122"/>
      <c r="Y11" s="642" t="s">
        <v>124</v>
      </c>
      <c r="Z11" s="642"/>
      <c r="AA11" s="642"/>
      <c r="AB11" s="642"/>
      <c r="AC11" s="642"/>
      <c r="AD11" s="642"/>
      <c r="AE11" s="642"/>
      <c r="AF11" s="642"/>
      <c r="AG11" s="642"/>
      <c r="AH11" s="116"/>
      <c r="AI11" s="116"/>
    </row>
    <row r="12" spans="1:35" ht="15.75">
      <c r="U12" s="122"/>
      <c r="V12" s="122"/>
      <c r="W12" s="122"/>
      <c r="X12" s="122"/>
      <c r="Y12" s="122"/>
      <c r="Z12" s="644" t="s">
        <v>125</v>
      </c>
      <c r="AA12" s="644"/>
      <c r="AB12" s="644"/>
      <c r="AC12" s="644"/>
      <c r="AD12" s="644"/>
      <c r="AE12" s="644"/>
      <c r="AF12" s="644"/>
      <c r="AG12" s="644"/>
      <c r="AH12" s="644"/>
      <c r="AI12" s="116"/>
    </row>
    <row r="13" spans="1:35" ht="15.75">
      <c r="U13" s="122"/>
      <c r="V13" s="122"/>
      <c r="W13" s="122"/>
      <c r="X13" s="122"/>
      <c r="Y13" s="122"/>
      <c r="Z13" s="122"/>
      <c r="AA13" s="642" t="s">
        <v>126</v>
      </c>
      <c r="AB13" s="642"/>
      <c r="AC13" s="642"/>
      <c r="AD13" s="642"/>
      <c r="AE13" s="642"/>
      <c r="AF13" s="642"/>
      <c r="AG13" s="642"/>
      <c r="AH13" s="642"/>
      <c r="AI13" s="642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72" t="s">
        <v>31</v>
      </c>
      <c r="B1" s="673"/>
      <c r="C1" s="673"/>
      <c r="D1" s="673"/>
      <c r="E1" s="674"/>
      <c r="F1" s="675" t="s">
        <v>292</v>
      </c>
      <c r="G1" s="676"/>
      <c r="H1" s="676"/>
      <c r="I1" s="677"/>
      <c r="J1" s="668" t="s">
        <v>293</v>
      </c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70"/>
      <c r="Z1" s="678" t="s">
        <v>294</v>
      </c>
      <c r="AA1" s="679"/>
      <c r="AB1" s="679"/>
      <c r="AC1" s="680"/>
      <c r="AD1" s="668" t="s">
        <v>295</v>
      </c>
      <c r="AE1" s="669"/>
      <c r="AF1" s="669"/>
      <c r="AG1" s="669"/>
      <c r="AH1" s="669"/>
      <c r="AI1" s="669"/>
      <c r="AJ1" s="669"/>
      <c r="AK1" s="669"/>
      <c r="AL1" s="669"/>
      <c r="AM1" s="669"/>
      <c r="AN1" s="669"/>
      <c r="AO1" s="669"/>
      <c r="AP1" s="669"/>
      <c r="AQ1" s="669"/>
      <c r="AR1" s="669"/>
      <c r="AS1" s="670"/>
      <c r="AT1" s="675" t="s">
        <v>296</v>
      </c>
      <c r="AU1" s="676"/>
      <c r="AV1" s="676"/>
      <c r="AW1" s="677"/>
      <c r="AX1" s="668" t="s">
        <v>297</v>
      </c>
      <c r="AY1" s="669"/>
      <c r="AZ1" s="669"/>
      <c r="BA1" s="669"/>
      <c r="BB1" s="669"/>
      <c r="BC1" s="669"/>
      <c r="BD1" s="669"/>
      <c r="BE1" s="669"/>
      <c r="BF1" s="669"/>
      <c r="BG1" s="669"/>
      <c r="BH1" s="669"/>
      <c r="BI1" s="669"/>
      <c r="BJ1" s="669"/>
      <c r="BK1" s="669"/>
      <c r="BL1" s="669"/>
      <c r="BM1" s="670"/>
    </row>
    <row r="2" spans="1:65" s="4" customFormat="1" ht="23.25" customHeight="1">
      <c r="A2" s="191" t="s">
        <v>19</v>
      </c>
      <c r="B2" s="191" t="s">
        <v>298</v>
      </c>
      <c r="C2" s="192" t="s">
        <v>299</v>
      </c>
      <c r="D2" s="423" t="s">
        <v>29</v>
      </c>
      <c r="E2" s="641"/>
      <c r="F2" s="193" t="s">
        <v>300</v>
      </c>
      <c r="G2" s="191" t="s">
        <v>18</v>
      </c>
      <c r="H2" s="193" t="s">
        <v>23</v>
      </c>
      <c r="I2" s="194" t="s">
        <v>85</v>
      </c>
      <c r="J2" s="195" t="s">
        <v>301</v>
      </c>
      <c r="K2" s="195" t="s">
        <v>302</v>
      </c>
      <c r="L2" s="193" t="s">
        <v>303</v>
      </c>
      <c r="M2" s="193" t="s">
        <v>304</v>
      </c>
      <c r="N2" s="193" t="s">
        <v>305</v>
      </c>
      <c r="O2" s="193" t="s">
        <v>306</v>
      </c>
      <c r="P2" s="193" t="s">
        <v>307</v>
      </c>
      <c r="Q2" s="193" t="s">
        <v>308</v>
      </c>
      <c r="R2" s="193" t="s">
        <v>309</v>
      </c>
      <c r="S2" s="193" t="s">
        <v>310</v>
      </c>
      <c r="T2" s="193" t="s">
        <v>311</v>
      </c>
      <c r="U2" s="193" t="s">
        <v>23</v>
      </c>
      <c r="V2" s="193" t="s">
        <v>312</v>
      </c>
      <c r="W2" s="193" t="s">
        <v>313</v>
      </c>
      <c r="X2" s="193" t="s">
        <v>314</v>
      </c>
      <c r="Y2" s="196" t="s">
        <v>315</v>
      </c>
      <c r="Z2" s="193" t="s">
        <v>300</v>
      </c>
      <c r="AA2" s="191" t="s">
        <v>18</v>
      </c>
      <c r="AB2" s="193" t="s">
        <v>23</v>
      </c>
      <c r="AC2" s="197" t="s">
        <v>85</v>
      </c>
      <c r="AD2" s="195" t="s">
        <v>301</v>
      </c>
      <c r="AE2" s="195" t="s">
        <v>302</v>
      </c>
      <c r="AF2" s="193" t="s">
        <v>303</v>
      </c>
      <c r="AG2" s="193" t="s">
        <v>304</v>
      </c>
      <c r="AH2" s="193" t="s">
        <v>305</v>
      </c>
      <c r="AI2" s="193" t="s">
        <v>306</v>
      </c>
      <c r="AJ2" s="193" t="s">
        <v>307</v>
      </c>
      <c r="AK2" s="193" t="s">
        <v>308</v>
      </c>
      <c r="AL2" s="193" t="s">
        <v>309</v>
      </c>
      <c r="AM2" s="193" t="s">
        <v>310</v>
      </c>
      <c r="AN2" s="193" t="s">
        <v>311</v>
      </c>
      <c r="AO2" s="193" t="s">
        <v>23</v>
      </c>
      <c r="AP2" s="193" t="s">
        <v>312</v>
      </c>
      <c r="AQ2" s="193" t="s">
        <v>313</v>
      </c>
      <c r="AR2" s="193" t="s">
        <v>314</v>
      </c>
      <c r="AS2" s="196" t="s">
        <v>315</v>
      </c>
      <c r="AT2" s="193" t="s">
        <v>300</v>
      </c>
      <c r="AU2" s="191" t="s">
        <v>18</v>
      </c>
      <c r="AV2" s="193" t="s">
        <v>23</v>
      </c>
      <c r="AW2" s="194" t="s">
        <v>85</v>
      </c>
      <c r="AX2" s="195" t="s">
        <v>301</v>
      </c>
      <c r="AY2" s="195" t="s">
        <v>302</v>
      </c>
      <c r="AZ2" s="193" t="s">
        <v>303</v>
      </c>
      <c r="BA2" s="193" t="s">
        <v>304</v>
      </c>
      <c r="BB2" s="193" t="s">
        <v>305</v>
      </c>
      <c r="BC2" s="193" t="s">
        <v>306</v>
      </c>
      <c r="BD2" s="193" t="s">
        <v>307</v>
      </c>
      <c r="BE2" s="193" t="s">
        <v>308</v>
      </c>
      <c r="BF2" s="193" t="s">
        <v>309</v>
      </c>
      <c r="BG2" s="193" t="s">
        <v>310</v>
      </c>
      <c r="BH2" s="193" t="s">
        <v>311</v>
      </c>
      <c r="BI2" s="193" t="s">
        <v>23</v>
      </c>
      <c r="BJ2" s="193" t="s">
        <v>312</v>
      </c>
      <c r="BK2" s="193" t="s">
        <v>313</v>
      </c>
      <c r="BL2" s="193" t="s">
        <v>316</v>
      </c>
      <c r="BM2" s="196" t="s">
        <v>315</v>
      </c>
    </row>
    <row r="3" spans="1:65" s="33" customFormat="1">
      <c r="A3" s="29" t="str">
        <f>'1-συμβολαια'!A3</f>
        <v>???</v>
      </c>
      <c r="B3" s="15" t="str">
        <f>'4-πολλυπρ'!D3</f>
        <v xml:space="preserve">219-117 </v>
      </c>
      <c r="C3" s="15">
        <f>'4-πολλυπρ'!I3</f>
        <v>0</v>
      </c>
      <c r="D3" s="31"/>
      <c r="E3" s="29"/>
      <c r="F3" s="29"/>
      <c r="G3" s="30"/>
      <c r="H3" s="29"/>
      <c r="I3" s="29"/>
      <c r="J3" s="29"/>
      <c r="K3" s="146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8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>
        <f>'4-πολλυπρ'!D4</f>
        <v>0</v>
      </c>
      <c r="C4" s="15" t="str">
        <f>'4-πολλυπρ'!I4</f>
        <v xml:space="preserve">219-117 </v>
      </c>
      <c r="D4" s="31"/>
      <c r="E4" s="29"/>
      <c r="F4" s="29"/>
      <c r="G4" s="30"/>
      <c r="H4" s="29"/>
      <c r="I4" s="29"/>
      <c r="J4" s="29"/>
      <c r="K4" s="146" t="s">
        <v>317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8" t="s">
        <v>317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6" spans="1:65">
      <c r="F6" s="671" t="s">
        <v>318</v>
      </c>
      <c r="G6" s="671"/>
      <c r="H6" s="671"/>
      <c r="I6" s="671"/>
    </row>
    <row r="7" spans="1:65">
      <c r="F7" s="671"/>
      <c r="G7" s="671"/>
      <c r="H7" s="671"/>
      <c r="I7" s="671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T76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8.140625" style="8" bestFit="1" customWidth="1"/>
    <col min="2" max="2" width="8.7109375" style="140" bestFit="1" customWidth="1"/>
    <col min="3" max="3" width="10.140625" style="92" bestFit="1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9" style="2" bestFit="1" customWidth="1"/>
    <col min="11" max="11" width="8.140625" style="2" bestFit="1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9" style="2" bestFit="1" customWidth="1"/>
    <col min="17" max="17" width="8.140625" style="2" bestFit="1" customWidth="1"/>
    <col min="18" max="18" width="11.85546875" style="76" bestFit="1" customWidth="1"/>
    <col min="19" max="19" width="11.85546875" style="76" customWidth="1"/>
    <col min="20" max="20" width="10.28515625" style="2" customWidth="1"/>
    <col min="21" max="21" width="10.28515625" style="2" bestFit="1" customWidth="1"/>
    <col min="22" max="22" width="9.42578125" style="2" bestFit="1" customWidth="1"/>
    <col min="23" max="24" width="10.28515625" style="2" bestFit="1" customWidth="1"/>
    <col min="25" max="25" width="9" style="2" bestFit="1" customWidth="1"/>
    <col min="26" max="26" width="12.5703125" style="2" bestFit="1" customWidth="1"/>
    <col min="27" max="27" width="12.5703125" style="2" customWidth="1"/>
    <col min="28" max="28" width="10.42578125" style="2" bestFit="1" customWidth="1"/>
    <col min="29" max="29" width="12.42578125" style="2" bestFit="1" customWidth="1"/>
    <col min="30" max="30" width="12.42578125" style="2" customWidth="1"/>
    <col min="31" max="31" width="9" style="2" bestFit="1" customWidth="1"/>
    <col min="32" max="32" width="8.28515625" style="2" customWidth="1"/>
    <col min="33" max="33" width="12.42578125" style="2" bestFit="1" customWidth="1"/>
    <col min="34" max="34" width="12.42578125" style="2" customWidth="1"/>
    <col min="35" max="35" width="8.7109375" style="28" bestFit="1" customWidth="1"/>
    <col min="36" max="36" width="10.28515625" style="2" bestFit="1" customWidth="1"/>
    <col min="37" max="37" width="21.42578125" style="78" customWidth="1"/>
    <col min="38" max="38" width="7.5703125" style="3" customWidth="1"/>
    <col min="39" max="39" width="9.5703125" style="3" customWidth="1"/>
    <col min="40" max="42" width="6.42578125" style="3" customWidth="1"/>
    <col min="43" max="45" width="7" style="3" customWidth="1"/>
    <col min="46" max="46" width="29.28515625" style="3" bestFit="1" customWidth="1"/>
    <col min="47" max="16384" width="9.140625" style="3"/>
  </cols>
  <sheetData>
    <row r="1" spans="1:46" ht="15.75">
      <c r="A1" s="687" t="s">
        <v>1</v>
      </c>
      <c r="B1" s="689" t="s">
        <v>2</v>
      </c>
      <c r="C1" s="686" t="s">
        <v>0</v>
      </c>
      <c r="D1" s="690" t="s">
        <v>11</v>
      </c>
      <c r="E1" s="684" t="s">
        <v>12</v>
      </c>
      <c r="F1" s="694" t="s">
        <v>468</v>
      </c>
      <c r="G1" s="694"/>
      <c r="H1" s="694"/>
      <c r="I1" s="694"/>
      <c r="J1" s="692" t="s">
        <v>369</v>
      </c>
      <c r="K1" s="693"/>
      <c r="L1" s="603" t="s">
        <v>510</v>
      </c>
      <c r="M1" s="603"/>
      <c r="N1" s="699" t="s">
        <v>139</v>
      </c>
      <c r="O1" s="700"/>
      <c r="P1" s="703" t="s">
        <v>77</v>
      </c>
      <c r="Q1" s="704"/>
      <c r="R1" s="704"/>
      <c r="S1" s="704"/>
      <c r="T1" s="704"/>
      <c r="U1" s="717" t="s">
        <v>511</v>
      </c>
      <c r="V1" s="718"/>
      <c r="W1" s="707" t="s">
        <v>43</v>
      </c>
      <c r="X1" s="708"/>
      <c r="Y1" s="709"/>
      <c r="Z1" s="710" t="s">
        <v>58</v>
      </c>
      <c r="AA1" s="711"/>
      <c r="AB1" s="712"/>
      <c r="AC1" s="705" t="s">
        <v>78</v>
      </c>
      <c r="AD1" s="706"/>
      <c r="AE1" s="706"/>
      <c r="AF1" s="706"/>
      <c r="AG1" s="706"/>
      <c r="AH1" s="369"/>
      <c r="AI1" s="713" t="s">
        <v>54</v>
      </c>
      <c r="AJ1" s="715" t="s">
        <v>44</v>
      </c>
      <c r="AK1" s="701" t="s">
        <v>81</v>
      </c>
      <c r="AL1" s="696" t="s">
        <v>29</v>
      </c>
      <c r="AM1" s="697"/>
      <c r="AN1" s="697"/>
      <c r="AO1" s="697"/>
      <c r="AP1" s="698"/>
    </row>
    <row r="2" spans="1:46" ht="39" thickBot="1">
      <c r="A2" s="688"/>
      <c r="B2" s="434"/>
      <c r="C2" s="462"/>
      <c r="D2" s="691"/>
      <c r="E2" s="685"/>
      <c r="F2" s="343" t="s">
        <v>256</v>
      </c>
      <c r="G2" s="344" t="s">
        <v>92</v>
      </c>
      <c r="H2" s="344" t="s">
        <v>47</v>
      </c>
      <c r="I2" s="342" t="s">
        <v>419</v>
      </c>
      <c r="J2" s="260" t="s">
        <v>23</v>
      </c>
      <c r="K2" s="345" t="s">
        <v>419</v>
      </c>
      <c r="L2" s="188"/>
      <c r="M2" s="346" t="s">
        <v>419</v>
      </c>
      <c r="N2" s="41" t="s">
        <v>23</v>
      </c>
      <c r="O2" s="342" t="s">
        <v>419</v>
      </c>
      <c r="P2" s="70" t="s">
        <v>23</v>
      </c>
      <c r="Q2" s="260" t="s">
        <v>419</v>
      </c>
      <c r="R2" s="75" t="s">
        <v>82</v>
      </c>
      <c r="S2" s="75" t="s">
        <v>550</v>
      </c>
      <c r="T2" s="347" t="s">
        <v>551</v>
      </c>
      <c r="U2" s="41" t="s">
        <v>23</v>
      </c>
      <c r="V2" s="341" t="s">
        <v>419</v>
      </c>
      <c r="W2" s="41" t="s">
        <v>23</v>
      </c>
      <c r="X2" s="260" t="s">
        <v>419</v>
      </c>
      <c r="Y2" s="36" t="s">
        <v>34</v>
      </c>
      <c r="Z2" s="41" t="s">
        <v>23</v>
      </c>
      <c r="AA2" s="260" t="s">
        <v>419</v>
      </c>
      <c r="AB2" s="37" t="s">
        <v>34</v>
      </c>
      <c r="AC2" s="41" t="s">
        <v>513</v>
      </c>
      <c r="AD2" s="260" t="s">
        <v>419</v>
      </c>
      <c r="AE2" s="10" t="s">
        <v>512</v>
      </c>
      <c r="AF2" s="260" t="s">
        <v>419</v>
      </c>
      <c r="AG2" s="10" t="s">
        <v>33</v>
      </c>
      <c r="AH2" s="370" t="s">
        <v>419</v>
      </c>
      <c r="AI2" s="714"/>
      <c r="AJ2" s="716"/>
      <c r="AK2" s="702"/>
      <c r="AL2" s="696"/>
      <c r="AM2" s="697"/>
      <c r="AN2" s="697"/>
      <c r="AO2" s="697"/>
      <c r="AP2" s="698"/>
    </row>
    <row r="3" spans="1:46" s="5" customFormat="1">
      <c r="A3" s="419" t="str">
        <f>'1-συμβολαια'!A3</f>
        <v>???</v>
      </c>
      <c r="B3" s="340">
        <f>'1-συμβολαια'!B3</f>
        <v>36649</v>
      </c>
      <c r="C3" s="337" t="str">
        <f>'1-συμβολαια'!C3</f>
        <v>διανομή αγροτεμαχίου 17,98στρ [2 ίσα μερίδια</v>
      </c>
      <c r="D3" s="304" t="str">
        <f>'4-πολλυπρ'!D3</f>
        <v xml:space="preserve">219-117 </v>
      </c>
      <c r="E3" s="304">
        <f>'4-πολλυπρ'!I3</f>
        <v>0</v>
      </c>
      <c r="F3" s="304">
        <f>'14-βιβλΕσ'!O3</f>
        <v>882.8799999999992</v>
      </c>
      <c r="G3" s="276">
        <f>'14-βιβλΕσ'!Q3</f>
        <v>2605</v>
      </c>
      <c r="H3" s="276">
        <f t="shared" ref="H3:H4" si="0">F3+G3</f>
        <v>3487.8799999999992</v>
      </c>
      <c r="I3" s="338">
        <f t="shared" ref="I3:I4" si="1">H3/340.75</f>
        <v>10.235891415994129</v>
      </c>
      <c r="J3" s="276">
        <f>'8-κ-15-17'!AG3</f>
        <v>0</v>
      </c>
      <c r="K3" s="338">
        <f t="shared" ref="K3:K4" si="2">J3/340.75</f>
        <v>0</v>
      </c>
      <c r="L3" s="276">
        <f>('14-βιβλΕσ'!N3+'14-βιβλΕσ'!O3+'14-βιβλΕσ'!R3)*45%</f>
        <v>44723.79</v>
      </c>
      <c r="M3" s="338">
        <f t="shared" ref="M3:M4" si="3">L3/340.75</f>
        <v>131.25103448275863</v>
      </c>
      <c r="N3" s="276">
        <f>'14-βιβλΕσ'!R3</f>
        <v>87800</v>
      </c>
      <c r="O3" s="338">
        <f t="shared" ref="O3:O4" si="4">N3/340.75</f>
        <v>257.66691122523844</v>
      </c>
      <c r="P3" s="276">
        <f>AG3</f>
        <v>101991.20000000001</v>
      </c>
      <c r="Q3" s="338">
        <f t="shared" ref="Q3:Q4" si="5">P3/340.75</f>
        <v>299.31386647101982</v>
      </c>
      <c r="R3" s="274" t="s">
        <v>545</v>
      </c>
      <c r="S3" s="383">
        <v>3251</v>
      </c>
      <c r="T3" s="338">
        <v>6694</v>
      </c>
      <c r="U3" s="368"/>
      <c r="V3" s="368"/>
      <c r="W3" s="276">
        <f>H3+J3+L3+P3+V3</f>
        <v>150202.87</v>
      </c>
      <c r="X3" s="338">
        <f t="shared" ref="X3:X4" si="6">W3/340.75</f>
        <v>440.80079236977252</v>
      </c>
      <c r="Y3" s="280">
        <v>16182</v>
      </c>
      <c r="Z3" s="368"/>
      <c r="AA3" s="368"/>
      <c r="AB3" s="368"/>
      <c r="AC3" s="276">
        <f>'1-συμβολαια'!L3+'8-κ-15-17'!AE3+'14-βιβλΕσ'!L3+'14-βιβλΕσ'!Q3+'14-βιβλΕσ'!R3</f>
        <v>208184.2</v>
      </c>
      <c r="AD3" s="338">
        <f t="shared" ref="AD3:AD4" si="7">AC3/340.75</f>
        <v>610.95876742479822</v>
      </c>
      <c r="AE3" s="276">
        <f>'1-συμβολαια'!M3</f>
        <v>106193</v>
      </c>
      <c r="AF3" s="338">
        <f t="shared" ref="AF3:AH4" si="8">AE3/340.75</f>
        <v>311.6449009537784</v>
      </c>
      <c r="AG3" s="276">
        <f t="shared" ref="AG3:AG4" si="9">AC3-AE3</f>
        <v>101991.20000000001</v>
      </c>
      <c r="AH3" s="338">
        <f t="shared" si="8"/>
        <v>299.31386647101982</v>
      </c>
      <c r="AI3" s="324">
        <v>45899</v>
      </c>
      <c r="AJ3" s="276">
        <f t="shared" ref="AJ3:AJ4" si="10">Y3+AB3</f>
        <v>16182</v>
      </c>
      <c r="AK3" s="339"/>
      <c r="AL3" s="74"/>
      <c r="AM3" s="74"/>
      <c r="AN3" s="74"/>
      <c r="AO3" s="74"/>
      <c r="AP3" s="74"/>
    </row>
    <row r="4" spans="1:46" s="5" customFormat="1">
      <c r="A4" s="419">
        <f>'1-συμβολαια'!A4</f>
        <v>0</v>
      </c>
      <c r="B4" s="340"/>
      <c r="C4" s="337" t="str">
        <f>'1-συμβολαια'!C4</f>
        <v>χρησικτησία αγροτεμαχίου = 1984 ΑΝΑΔΑΣΜΟΣ</v>
      </c>
      <c r="D4" s="304">
        <f>'4-πολλυπρ'!D4</f>
        <v>0</v>
      </c>
      <c r="E4" s="304" t="str">
        <f>'4-πολλυπρ'!I4</f>
        <v xml:space="preserve">219-117 </v>
      </c>
      <c r="F4" s="304">
        <f>'14-βιβλΕσ'!O4</f>
        <v>2433.9998000000001</v>
      </c>
      <c r="G4" s="276">
        <f>'14-βιβλΕσ'!Q4</f>
        <v>0</v>
      </c>
      <c r="H4" s="276">
        <f t="shared" si="0"/>
        <v>2433.9998000000001</v>
      </c>
      <c r="I4" s="338">
        <f t="shared" si="1"/>
        <v>7.1430661775495237</v>
      </c>
      <c r="J4" s="276">
        <f>'8-κ-15-17'!AG4</f>
        <v>8611.1102500000015</v>
      </c>
      <c r="K4" s="338">
        <f t="shared" si="2"/>
        <v>25.271049889948646</v>
      </c>
      <c r="L4" s="276">
        <f>('14-βιβλΕσ'!N4+'14-βιβλΕσ'!O4+'14-βιβλΕσ'!R4)*45%</f>
        <v>11471.999400000002</v>
      </c>
      <c r="M4" s="338">
        <f t="shared" si="3"/>
        <v>33.666909464416733</v>
      </c>
      <c r="N4" s="276">
        <f>'14-βιβλΕσ'!R4</f>
        <v>0</v>
      </c>
      <c r="O4" s="338">
        <f t="shared" si="4"/>
        <v>0</v>
      </c>
      <c r="P4" s="276">
        <f>AG4</f>
        <v>34104.442250000007</v>
      </c>
      <c r="Q4" s="338">
        <f t="shared" si="5"/>
        <v>100.08640425531917</v>
      </c>
      <c r="R4" s="274"/>
      <c r="S4" s="383">
        <v>100.09</v>
      </c>
      <c r="T4" s="338">
        <v>1158</v>
      </c>
      <c r="U4" s="368"/>
      <c r="V4" s="368"/>
      <c r="W4" s="276">
        <f t="shared" ref="W4" si="11">H4+J4+L4+P4+V4</f>
        <v>56621.551700000011</v>
      </c>
      <c r="X4" s="338">
        <f t="shared" si="6"/>
        <v>166.16742978723408</v>
      </c>
      <c r="Y4" s="280">
        <v>1845</v>
      </c>
      <c r="Z4" s="368"/>
      <c r="AA4" s="368"/>
      <c r="AB4" s="368"/>
      <c r="AC4" s="276">
        <f>'1-συμβολαια'!L4+'8-κ-15-17'!AE4+'14-βιβλΕσ'!L4+'14-βιβλΕσ'!Q4+'14-βιβλΕσ'!R4</f>
        <v>34104.442250000007</v>
      </c>
      <c r="AD4" s="338">
        <f t="shared" si="7"/>
        <v>100.08640425531917</v>
      </c>
      <c r="AE4" s="276">
        <f>'1-συμβολαια'!M4</f>
        <v>0</v>
      </c>
      <c r="AF4" s="338">
        <f t="shared" si="8"/>
        <v>0</v>
      </c>
      <c r="AG4" s="276">
        <f t="shared" si="9"/>
        <v>34104.442250000007</v>
      </c>
      <c r="AH4" s="338">
        <f t="shared" si="8"/>
        <v>100.08640425531917</v>
      </c>
      <c r="AI4" s="324"/>
      <c r="AJ4" s="276">
        <f t="shared" si="10"/>
        <v>1845</v>
      </c>
      <c r="AK4" s="339"/>
      <c r="AL4" s="74"/>
      <c r="AM4" s="74"/>
      <c r="AN4" s="74"/>
      <c r="AO4" s="74"/>
      <c r="AP4" s="74"/>
    </row>
    <row r="5" spans="1:46">
      <c r="A5" s="681" t="s">
        <v>35</v>
      </c>
      <c r="B5" s="682"/>
      <c r="C5" s="682"/>
      <c r="D5" s="682"/>
      <c r="E5" s="683"/>
      <c r="F5" s="259">
        <f t="shared" ref="F5:AH5" si="12">SUM(F3:F4)</f>
        <v>3316.8797999999992</v>
      </c>
      <c r="G5" s="259">
        <f t="shared" si="12"/>
        <v>2605</v>
      </c>
      <c r="H5" s="259">
        <f t="shared" si="12"/>
        <v>5921.8797999999988</v>
      </c>
      <c r="I5" s="43">
        <f t="shared" si="12"/>
        <v>17.378957593543653</v>
      </c>
      <c r="J5" s="259">
        <f t="shared" si="12"/>
        <v>8611.1102500000015</v>
      </c>
      <c r="K5" s="43">
        <f t="shared" si="12"/>
        <v>25.271049889948646</v>
      </c>
      <c r="L5" s="259">
        <f t="shared" si="12"/>
        <v>56195.789400000001</v>
      </c>
      <c r="M5" s="43">
        <f t="shared" si="12"/>
        <v>164.91794394717536</v>
      </c>
      <c r="N5" s="259">
        <f t="shared" si="12"/>
        <v>87800</v>
      </c>
      <c r="O5" s="43">
        <f t="shared" si="12"/>
        <v>257.66691122523844</v>
      </c>
      <c r="P5" s="259">
        <f t="shared" si="12"/>
        <v>136095.64225000003</v>
      </c>
      <c r="Q5" s="43">
        <f t="shared" si="12"/>
        <v>399.40027072633899</v>
      </c>
      <c r="R5" s="259">
        <f t="shared" si="12"/>
        <v>0</v>
      </c>
      <c r="S5" s="43">
        <f t="shared" si="12"/>
        <v>3351.09</v>
      </c>
      <c r="T5" s="259">
        <f t="shared" si="12"/>
        <v>7852</v>
      </c>
      <c r="U5" s="259">
        <f t="shared" si="12"/>
        <v>0</v>
      </c>
      <c r="V5" s="43">
        <f t="shared" si="12"/>
        <v>0</v>
      </c>
      <c r="W5" s="259">
        <f t="shared" si="12"/>
        <v>206824.42170000001</v>
      </c>
      <c r="X5" s="43">
        <f t="shared" si="12"/>
        <v>606.96822215700661</v>
      </c>
      <c r="Y5" s="259">
        <f t="shared" si="12"/>
        <v>18027</v>
      </c>
      <c r="Z5" s="259">
        <f t="shared" si="12"/>
        <v>0</v>
      </c>
      <c r="AA5" s="43">
        <f t="shared" si="12"/>
        <v>0</v>
      </c>
      <c r="AB5" s="259">
        <f t="shared" si="12"/>
        <v>0</v>
      </c>
      <c r="AC5" s="259">
        <f t="shared" si="12"/>
        <v>242288.64225000003</v>
      </c>
      <c r="AD5" s="259">
        <f t="shared" si="12"/>
        <v>711.04517168011739</v>
      </c>
      <c r="AE5" s="259">
        <f t="shared" si="12"/>
        <v>106193</v>
      </c>
      <c r="AF5" s="43">
        <f t="shared" si="12"/>
        <v>311.6449009537784</v>
      </c>
      <c r="AG5" s="259">
        <f t="shared" si="12"/>
        <v>136095.64225000003</v>
      </c>
      <c r="AH5" s="43">
        <f t="shared" si="12"/>
        <v>399.40027072633899</v>
      </c>
      <c r="AI5" s="43"/>
      <c r="AJ5" s="259">
        <f>SUM(AJ3:AJ4)</f>
        <v>18027</v>
      </c>
    </row>
    <row r="6" spans="1:46">
      <c r="N6" s="76"/>
      <c r="O6" s="76"/>
    </row>
    <row r="7" spans="1:46">
      <c r="N7" s="137"/>
      <c r="O7" s="137"/>
      <c r="AC7" s="137"/>
      <c r="AD7" s="137"/>
    </row>
    <row r="8" spans="1:46">
      <c r="AC8" s="137"/>
      <c r="AD8" s="138"/>
    </row>
    <row r="12" spans="1:46" ht="15">
      <c r="AL12" s="125"/>
      <c r="AM12" s="115"/>
      <c r="AN12" s="115"/>
      <c r="AO12" s="115"/>
      <c r="AP12" s="125"/>
    </row>
    <row r="13" spans="1:46" ht="15">
      <c r="AL13" s="126"/>
      <c r="AM13" s="126"/>
      <c r="AN13" s="126"/>
      <c r="AO13" s="126"/>
      <c r="AP13" s="126"/>
      <c r="AQ13" s="125"/>
      <c r="AR13" s="125"/>
      <c r="AS13" s="125"/>
      <c r="AT13" s="125"/>
    </row>
    <row r="14" spans="1:46" ht="15.75">
      <c r="AL14" s="125"/>
      <c r="AM14" s="127"/>
      <c r="AN14" s="127"/>
      <c r="AO14" s="127"/>
      <c r="AP14" s="127"/>
      <c r="AQ14" s="128"/>
      <c r="AR14" s="128"/>
      <c r="AS14" s="128"/>
      <c r="AT14" s="128"/>
    </row>
    <row r="15" spans="1:46" ht="15.75">
      <c r="AL15" s="125"/>
      <c r="AM15" s="129"/>
      <c r="AN15" s="129"/>
      <c r="AO15" s="129"/>
      <c r="AP15" s="129"/>
      <c r="AQ15" s="128"/>
      <c r="AR15" s="128"/>
      <c r="AS15" s="128"/>
      <c r="AT15" s="128"/>
    </row>
    <row r="16" spans="1:46" ht="15.75">
      <c r="AL16" s="128"/>
      <c r="AM16" s="128"/>
      <c r="AN16" s="128"/>
      <c r="AO16" s="128"/>
      <c r="AP16" s="128"/>
      <c r="AQ16" s="128"/>
      <c r="AR16" s="128"/>
      <c r="AS16" s="128"/>
      <c r="AT16" s="128"/>
    </row>
    <row r="17" spans="38:46" ht="15.75">
      <c r="AL17" s="128"/>
      <c r="AM17" s="128"/>
      <c r="AN17" s="128"/>
      <c r="AO17" s="128"/>
      <c r="AP17" s="128"/>
      <c r="AQ17" s="130"/>
      <c r="AR17" s="130"/>
      <c r="AS17" s="130"/>
      <c r="AT17" s="128"/>
    </row>
    <row r="18" spans="38:46" ht="15.75">
      <c r="AL18" s="128"/>
      <c r="AM18" s="128"/>
      <c r="AN18" s="128"/>
      <c r="AO18" s="128"/>
      <c r="AP18" s="128"/>
      <c r="AQ18" s="128"/>
      <c r="AR18" s="128"/>
      <c r="AS18" s="128"/>
      <c r="AT18" s="128"/>
    </row>
    <row r="19" spans="38:46" ht="15.75">
      <c r="AL19" s="128"/>
      <c r="AM19" s="128"/>
      <c r="AN19" s="128"/>
      <c r="AO19" s="128"/>
      <c r="AP19" s="128"/>
      <c r="AQ19" s="128"/>
      <c r="AR19" s="128"/>
      <c r="AS19" s="128"/>
      <c r="AT19" s="128"/>
    </row>
    <row r="20" spans="38:46" ht="15.75">
      <c r="AL20" s="128"/>
      <c r="AM20" s="128"/>
      <c r="AN20" s="128"/>
      <c r="AO20" s="128"/>
      <c r="AP20" s="128"/>
      <c r="AQ20" s="128"/>
      <c r="AR20" s="128"/>
      <c r="AS20" s="128"/>
      <c r="AT20" s="128"/>
    </row>
    <row r="21" spans="38:46" ht="15.75">
      <c r="AL21" s="128"/>
      <c r="AM21" s="128"/>
      <c r="AN21" s="128"/>
      <c r="AO21" s="128"/>
      <c r="AP21" s="128"/>
      <c r="AQ21" s="128"/>
      <c r="AR21" s="128"/>
      <c r="AS21" s="128"/>
      <c r="AT21" s="128"/>
    </row>
    <row r="22" spans="38:46" ht="15.75">
      <c r="AL22" s="128"/>
      <c r="AM22" s="128"/>
      <c r="AN22" s="128"/>
      <c r="AO22" s="128"/>
      <c r="AP22" s="128"/>
      <c r="AQ22" s="128"/>
      <c r="AR22" s="128"/>
      <c r="AS22" s="128"/>
      <c r="AT22" s="128"/>
    </row>
    <row r="23" spans="38:46" ht="15">
      <c r="AL23" s="125"/>
      <c r="AM23" s="125"/>
      <c r="AN23" s="125"/>
      <c r="AO23" s="125"/>
      <c r="AP23" s="125"/>
      <c r="AQ23" s="125"/>
      <c r="AR23" s="125"/>
      <c r="AS23" s="125"/>
      <c r="AT23" s="125"/>
    </row>
    <row r="24" spans="38:46" ht="15">
      <c r="AL24" s="125"/>
      <c r="AM24" s="125"/>
      <c r="AN24" s="125"/>
      <c r="AO24" s="125"/>
      <c r="AP24" s="125"/>
      <c r="AQ24" s="125"/>
      <c r="AR24" s="125"/>
      <c r="AS24" s="125"/>
      <c r="AT24" s="125"/>
    </row>
    <row r="25" spans="38:46" ht="15">
      <c r="AL25" s="125"/>
      <c r="AM25" s="125"/>
      <c r="AN25" s="125"/>
      <c r="AO25" s="125"/>
      <c r="AP25" s="125"/>
      <c r="AQ25" s="125"/>
      <c r="AR25" s="125"/>
      <c r="AS25" s="125"/>
      <c r="AT25" s="125"/>
    </row>
    <row r="26" spans="38:46" ht="15">
      <c r="AL26" s="125"/>
      <c r="AM26" s="125"/>
      <c r="AN26" s="125"/>
      <c r="AO26" s="125"/>
      <c r="AP26" s="125"/>
      <c r="AQ26" s="125"/>
      <c r="AR26" s="125"/>
      <c r="AS26" s="125"/>
      <c r="AT26" s="125"/>
    </row>
    <row r="27" spans="38:46" ht="15">
      <c r="AL27" s="125"/>
      <c r="AM27" s="125"/>
      <c r="AN27" s="125"/>
      <c r="AO27" s="125"/>
      <c r="AP27" s="125"/>
      <c r="AQ27" s="125"/>
      <c r="AR27" s="125"/>
      <c r="AS27" s="125"/>
      <c r="AT27" s="125"/>
    </row>
    <row r="28" spans="38:46" ht="15">
      <c r="AL28" s="125"/>
      <c r="AM28" s="125"/>
      <c r="AN28" s="125"/>
      <c r="AO28" s="125"/>
      <c r="AP28" s="125"/>
      <c r="AQ28" s="125"/>
      <c r="AR28" s="125"/>
      <c r="AS28" s="125"/>
      <c r="AT28" s="125"/>
    </row>
    <row r="29" spans="38:46" ht="15">
      <c r="AL29" s="125"/>
      <c r="AM29" s="125"/>
      <c r="AN29" s="125"/>
      <c r="AO29" s="125"/>
      <c r="AP29" s="125"/>
      <c r="AQ29" s="125"/>
      <c r="AR29" s="125"/>
      <c r="AS29" s="125"/>
      <c r="AT29" s="125"/>
    </row>
    <row r="30" spans="38:46" ht="15">
      <c r="AL30" s="125"/>
      <c r="AM30" s="125"/>
      <c r="AN30" s="125"/>
      <c r="AO30" s="125"/>
      <c r="AP30" s="125"/>
      <c r="AQ30" s="125"/>
      <c r="AR30" s="125"/>
      <c r="AS30" s="125"/>
      <c r="AT30" s="125"/>
    </row>
    <row r="31" spans="38:46" ht="15">
      <c r="AL31" s="125"/>
      <c r="AM31" s="125"/>
      <c r="AN31" s="125"/>
      <c r="AO31" s="125"/>
      <c r="AP31" s="125"/>
      <c r="AQ31" s="125"/>
      <c r="AR31" s="125"/>
      <c r="AS31" s="125"/>
      <c r="AT31" s="125"/>
    </row>
    <row r="32" spans="38:46" ht="15">
      <c r="AL32" s="125"/>
      <c r="AM32" s="125"/>
      <c r="AN32" s="125"/>
      <c r="AO32" s="125"/>
      <c r="AP32" s="125"/>
      <c r="AQ32" s="125"/>
      <c r="AR32" s="125"/>
      <c r="AS32" s="125"/>
      <c r="AT32" s="125"/>
    </row>
    <row r="33" spans="38:46" ht="15">
      <c r="AL33" s="125"/>
      <c r="AM33" s="125"/>
      <c r="AN33" s="125"/>
      <c r="AO33" s="125"/>
      <c r="AP33" s="125"/>
      <c r="AQ33" s="125"/>
      <c r="AR33" s="125"/>
      <c r="AS33" s="125"/>
      <c r="AT33" s="125"/>
    </row>
    <row r="34" spans="38:46" ht="15">
      <c r="AL34" s="125"/>
      <c r="AM34" s="125"/>
      <c r="AN34" s="125"/>
      <c r="AO34" s="125"/>
      <c r="AP34" s="125"/>
      <c r="AQ34" s="125"/>
      <c r="AR34" s="125"/>
      <c r="AS34" s="125"/>
      <c r="AT34" s="125"/>
    </row>
    <row r="35" spans="38:46" ht="15">
      <c r="AL35" s="125"/>
      <c r="AM35" s="125"/>
      <c r="AN35" s="125"/>
      <c r="AO35" s="125"/>
      <c r="AP35" s="125"/>
      <c r="AQ35" s="125"/>
      <c r="AR35" s="125"/>
      <c r="AS35" s="125"/>
      <c r="AT35" s="125"/>
    </row>
    <row r="36" spans="38:46" ht="15">
      <c r="AL36" s="125"/>
      <c r="AM36" s="125"/>
      <c r="AN36" s="125"/>
      <c r="AO36" s="125"/>
      <c r="AP36" s="125"/>
      <c r="AQ36" s="125"/>
      <c r="AR36" s="125"/>
      <c r="AS36" s="125"/>
      <c r="AT36" s="125"/>
    </row>
    <row r="37" spans="38:46" ht="15">
      <c r="AL37" s="125"/>
      <c r="AM37" s="125"/>
      <c r="AN37" s="125"/>
      <c r="AO37" s="125"/>
      <c r="AP37" s="125"/>
      <c r="AQ37" s="125"/>
      <c r="AR37" s="125"/>
      <c r="AS37" s="125"/>
      <c r="AT37" s="125"/>
    </row>
    <row r="38" spans="38:46" ht="15">
      <c r="AL38" s="125"/>
      <c r="AM38" s="125"/>
      <c r="AN38" s="125"/>
      <c r="AO38" s="125"/>
      <c r="AP38" s="125"/>
      <c r="AQ38" s="125"/>
      <c r="AR38" s="125"/>
      <c r="AS38" s="125"/>
      <c r="AT38" s="125"/>
    </row>
    <row r="39" spans="38:46" ht="15">
      <c r="AL39" s="125"/>
      <c r="AM39" s="125"/>
      <c r="AN39" s="125"/>
      <c r="AO39" s="125"/>
      <c r="AP39" s="125"/>
      <c r="AQ39" s="125"/>
      <c r="AR39" s="125"/>
      <c r="AS39" s="125"/>
      <c r="AT39" s="125"/>
    </row>
    <row r="40" spans="38:46" ht="15">
      <c r="AL40" s="125"/>
      <c r="AM40" s="125"/>
      <c r="AN40" s="125"/>
      <c r="AO40" s="125"/>
      <c r="AP40" s="125"/>
      <c r="AQ40" s="125"/>
      <c r="AR40" s="125"/>
      <c r="AS40" s="125"/>
      <c r="AT40" s="125"/>
    </row>
    <row r="41" spans="38:46" ht="15">
      <c r="AL41" s="125"/>
      <c r="AM41" s="125"/>
      <c r="AN41" s="125"/>
      <c r="AO41" s="125"/>
      <c r="AP41" s="125"/>
      <c r="AQ41" s="125"/>
      <c r="AR41" s="125"/>
      <c r="AS41" s="125"/>
      <c r="AT41" s="125"/>
    </row>
    <row r="42" spans="38:46" ht="15">
      <c r="AL42" s="125"/>
      <c r="AM42" s="125"/>
      <c r="AN42" s="125"/>
      <c r="AO42" s="125"/>
      <c r="AP42" s="125"/>
      <c r="AQ42" s="125"/>
      <c r="AR42" s="125"/>
      <c r="AS42" s="125"/>
      <c r="AT42" s="125"/>
    </row>
    <row r="43" spans="38:46" ht="15">
      <c r="AL43" s="125"/>
      <c r="AM43" s="125"/>
      <c r="AN43" s="125"/>
      <c r="AO43" s="125"/>
      <c r="AP43" s="125"/>
      <c r="AQ43" s="125"/>
      <c r="AR43" s="125"/>
      <c r="AS43" s="125"/>
      <c r="AT43" s="125"/>
    </row>
    <row r="44" spans="38:46" ht="15.75" customHeight="1">
      <c r="AL44" s="125"/>
      <c r="AM44" s="125"/>
      <c r="AN44" s="125"/>
      <c r="AO44" s="125"/>
      <c r="AP44" s="125"/>
      <c r="AQ44" s="125"/>
      <c r="AR44" s="125"/>
      <c r="AS44" s="125"/>
      <c r="AT44" s="125"/>
    </row>
    <row r="45" spans="38:46" ht="15">
      <c r="AL45" s="125"/>
      <c r="AM45" s="125"/>
      <c r="AN45" s="125"/>
      <c r="AO45" s="125"/>
      <c r="AP45" s="125"/>
      <c r="AQ45" s="125"/>
      <c r="AR45" s="125"/>
      <c r="AS45" s="125"/>
      <c r="AT45" s="125"/>
    </row>
    <row r="46" spans="38:46" ht="15">
      <c r="AL46" s="125"/>
      <c r="AM46" s="125"/>
      <c r="AN46" s="125"/>
      <c r="AO46" s="125"/>
      <c r="AP46" s="125"/>
      <c r="AQ46" s="125"/>
      <c r="AR46" s="125"/>
      <c r="AS46" s="125"/>
      <c r="AT46" s="125"/>
    </row>
    <row r="47" spans="38:46" ht="15.75">
      <c r="AL47" s="125"/>
      <c r="AM47" s="125"/>
      <c r="AN47" s="125"/>
      <c r="AO47" s="125"/>
      <c r="AP47" s="125"/>
      <c r="AQ47" s="131"/>
      <c r="AR47" s="131"/>
      <c r="AS47" s="131"/>
      <c r="AT47" s="131"/>
    </row>
    <row r="48" spans="38:46" ht="15.75" customHeight="1">
      <c r="AL48" s="125"/>
      <c r="AM48" s="125"/>
      <c r="AN48" s="125"/>
      <c r="AO48" s="125"/>
      <c r="AP48" s="125"/>
      <c r="AQ48" s="131"/>
      <c r="AR48" s="131"/>
      <c r="AS48" s="131"/>
      <c r="AT48" s="131"/>
    </row>
    <row r="49" spans="38:46" ht="15">
      <c r="AL49" s="125"/>
      <c r="AM49" s="125"/>
      <c r="AN49" s="125"/>
      <c r="AO49" s="125"/>
      <c r="AP49" s="125"/>
      <c r="AQ49" s="125"/>
      <c r="AR49" s="125"/>
      <c r="AS49" s="125"/>
      <c r="AT49" s="125"/>
    </row>
    <row r="50" spans="38:46" ht="15">
      <c r="AL50" s="125"/>
      <c r="AM50" s="125"/>
      <c r="AN50" s="125"/>
      <c r="AO50" s="125"/>
      <c r="AP50" s="125"/>
      <c r="AQ50" s="125"/>
      <c r="AR50" s="125"/>
      <c r="AS50" s="125"/>
      <c r="AT50" s="125"/>
    </row>
    <row r="51" spans="38:46" ht="15">
      <c r="AL51" s="125"/>
      <c r="AM51" s="125"/>
      <c r="AN51" s="125"/>
      <c r="AO51" s="125"/>
      <c r="AP51" s="125"/>
      <c r="AQ51" s="125"/>
      <c r="AR51" s="125"/>
      <c r="AS51" s="125"/>
      <c r="AT51" s="125"/>
    </row>
    <row r="52" spans="38:46" ht="15">
      <c r="AL52" s="125"/>
      <c r="AM52" s="125"/>
      <c r="AN52" s="125"/>
      <c r="AO52" s="125"/>
      <c r="AP52" s="125"/>
      <c r="AQ52" s="125"/>
      <c r="AR52" s="125"/>
      <c r="AS52" s="125"/>
      <c r="AT52" s="125"/>
    </row>
    <row r="53" spans="38:46" ht="15">
      <c r="AL53" s="125"/>
      <c r="AM53" s="125"/>
      <c r="AN53" s="125"/>
      <c r="AO53" s="125"/>
      <c r="AP53" s="125"/>
      <c r="AQ53" s="125"/>
      <c r="AR53" s="125"/>
      <c r="AS53" s="125"/>
      <c r="AT53" s="125"/>
    </row>
    <row r="54" spans="38:46" ht="15">
      <c r="AL54" s="125"/>
      <c r="AM54" s="125"/>
      <c r="AN54" s="125"/>
      <c r="AO54" s="125"/>
      <c r="AP54" s="125"/>
      <c r="AQ54" s="125"/>
      <c r="AR54" s="125"/>
      <c r="AS54" s="125"/>
      <c r="AT54" s="125"/>
    </row>
    <row r="55" spans="38:46" ht="15">
      <c r="AL55" s="125"/>
      <c r="AM55" s="125"/>
      <c r="AN55" s="125"/>
      <c r="AO55" s="125"/>
      <c r="AP55" s="125"/>
      <c r="AQ55" s="125"/>
      <c r="AR55" s="125"/>
      <c r="AS55" s="125"/>
      <c r="AT55" s="125"/>
    </row>
    <row r="56" spans="38:46" ht="15">
      <c r="AL56" s="125"/>
      <c r="AM56" s="125"/>
      <c r="AN56" s="125"/>
      <c r="AO56" s="125"/>
      <c r="AP56" s="125"/>
      <c r="AQ56" s="125"/>
      <c r="AR56" s="125"/>
      <c r="AS56" s="125"/>
      <c r="AT56" s="125"/>
    </row>
    <row r="57" spans="38:46" ht="15">
      <c r="AL57" s="125"/>
      <c r="AM57" s="125"/>
      <c r="AN57" s="125"/>
      <c r="AO57" s="125"/>
      <c r="AP57" s="125"/>
      <c r="AQ57" s="125"/>
      <c r="AR57" s="125"/>
      <c r="AS57" s="125"/>
      <c r="AT57" s="125"/>
    </row>
    <row r="58" spans="38:46" ht="15">
      <c r="AL58" s="125"/>
      <c r="AM58" s="125"/>
      <c r="AN58" s="125"/>
      <c r="AO58" s="125"/>
      <c r="AP58" s="125"/>
      <c r="AQ58" s="125"/>
      <c r="AR58" s="125"/>
      <c r="AS58" s="125"/>
      <c r="AT58" s="125"/>
    </row>
    <row r="59" spans="38:46" ht="15.75">
      <c r="AL59" s="125"/>
      <c r="AM59" s="125"/>
      <c r="AN59" s="125"/>
      <c r="AO59" s="125"/>
      <c r="AP59" s="125"/>
      <c r="AQ59" s="130"/>
      <c r="AR59" s="130"/>
      <c r="AS59" s="130"/>
      <c r="AT59" s="125"/>
    </row>
    <row r="60" spans="38:46" ht="15.75">
      <c r="AL60" s="125"/>
      <c r="AM60" s="125"/>
      <c r="AN60" s="125"/>
      <c r="AO60" s="125"/>
      <c r="AP60" s="125"/>
      <c r="AQ60" s="362"/>
      <c r="AR60" s="125"/>
      <c r="AS60" s="125"/>
      <c r="AT60" s="125"/>
    </row>
    <row r="61" spans="38:46" ht="15.75">
      <c r="AL61" s="125"/>
      <c r="AM61" s="125"/>
      <c r="AN61" s="125"/>
      <c r="AO61" s="125"/>
      <c r="AP61" s="125"/>
      <c r="AQ61" s="695"/>
      <c r="AR61" s="695"/>
      <c r="AS61" s="125"/>
      <c r="AT61" s="125"/>
    </row>
    <row r="62" spans="38:46" ht="15">
      <c r="AL62" s="125"/>
      <c r="AM62" s="125"/>
      <c r="AN62" s="125"/>
      <c r="AO62" s="125"/>
      <c r="AP62" s="125"/>
      <c r="AQ62" s="125"/>
      <c r="AR62" s="125"/>
      <c r="AS62" s="125"/>
      <c r="AT62" s="125"/>
    </row>
    <row r="63" spans="38:46" ht="15">
      <c r="AL63" s="125"/>
      <c r="AM63" s="125"/>
      <c r="AN63" s="125"/>
      <c r="AO63" s="125"/>
      <c r="AP63" s="125"/>
      <c r="AQ63" s="125"/>
      <c r="AR63" s="125"/>
      <c r="AS63" s="125"/>
      <c r="AT63" s="125"/>
    </row>
    <row r="64" spans="38:46" ht="15">
      <c r="AL64" s="125"/>
      <c r="AM64" s="125"/>
      <c r="AN64" s="125"/>
      <c r="AO64" s="125"/>
      <c r="AP64" s="125"/>
      <c r="AQ64" s="125"/>
      <c r="AR64" s="125"/>
      <c r="AS64" s="125"/>
      <c r="AT64" s="125"/>
    </row>
    <row r="65" spans="38:46" ht="15">
      <c r="AL65" s="125"/>
      <c r="AM65" s="125"/>
      <c r="AN65" s="125"/>
      <c r="AO65" s="125"/>
      <c r="AP65" s="125"/>
      <c r="AQ65" s="125"/>
      <c r="AR65" s="125"/>
      <c r="AS65" s="125"/>
      <c r="AT65" s="125"/>
    </row>
    <row r="66" spans="38:46" ht="15">
      <c r="AL66" s="125"/>
      <c r="AM66" s="125"/>
      <c r="AN66" s="125"/>
      <c r="AO66" s="125"/>
      <c r="AP66" s="125"/>
      <c r="AQ66" s="125"/>
      <c r="AR66" s="125"/>
      <c r="AS66" s="125"/>
      <c r="AT66" s="125"/>
    </row>
    <row r="67" spans="38:46" ht="15">
      <c r="AL67" s="125"/>
      <c r="AM67" s="125"/>
      <c r="AN67" s="125"/>
      <c r="AO67" s="125"/>
      <c r="AP67" s="125"/>
      <c r="AQ67" s="125"/>
      <c r="AR67" s="125"/>
      <c r="AS67" s="125"/>
      <c r="AT67" s="125"/>
    </row>
    <row r="68" spans="38:46" ht="15">
      <c r="AL68" s="125"/>
      <c r="AM68" s="125"/>
      <c r="AN68" s="125"/>
      <c r="AO68" s="125"/>
      <c r="AP68" s="125"/>
      <c r="AQ68" s="125"/>
      <c r="AR68" s="125"/>
      <c r="AS68" s="125"/>
      <c r="AT68" s="125"/>
    </row>
    <row r="69" spans="38:46" ht="15">
      <c r="AL69" s="125"/>
      <c r="AM69" s="125"/>
      <c r="AN69" s="125"/>
      <c r="AO69" s="125"/>
      <c r="AP69" s="125"/>
      <c r="AQ69" s="125"/>
      <c r="AR69" s="125"/>
      <c r="AS69" s="125"/>
      <c r="AT69" s="125"/>
    </row>
    <row r="70" spans="38:46" ht="15">
      <c r="AL70" s="125"/>
      <c r="AM70" s="125"/>
      <c r="AN70" s="125"/>
      <c r="AO70" s="125"/>
      <c r="AP70" s="125"/>
      <c r="AQ70" s="125"/>
      <c r="AR70" s="125"/>
      <c r="AS70" s="125"/>
      <c r="AT70" s="125"/>
    </row>
    <row r="71" spans="38:46" ht="15">
      <c r="AL71" s="125"/>
      <c r="AM71" s="125"/>
      <c r="AN71" s="125"/>
      <c r="AO71" s="125"/>
      <c r="AP71" s="125"/>
      <c r="AQ71" s="125"/>
      <c r="AR71" s="125"/>
      <c r="AS71" s="125"/>
      <c r="AT71" s="125"/>
    </row>
    <row r="72" spans="38:46" ht="15">
      <c r="AL72" s="125"/>
      <c r="AM72" s="125"/>
      <c r="AN72" s="125"/>
      <c r="AO72" s="125"/>
      <c r="AP72" s="125"/>
      <c r="AQ72" s="125"/>
      <c r="AR72" s="125"/>
      <c r="AS72" s="125"/>
      <c r="AT72" s="125"/>
    </row>
    <row r="73" spans="38:46" ht="15">
      <c r="AL73" s="125"/>
      <c r="AM73" s="125"/>
      <c r="AN73" s="125"/>
      <c r="AO73" s="125"/>
      <c r="AP73" s="125"/>
      <c r="AQ73" s="125"/>
      <c r="AR73" s="125"/>
      <c r="AS73" s="125"/>
      <c r="AT73" s="125"/>
    </row>
    <row r="74" spans="38:46" ht="15">
      <c r="AL74" s="125"/>
      <c r="AM74" s="125"/>
      <c r="AN74" s="125"/>
      <c r="AO74" s="125"/>
      <c r="AP74" s="125"/>
      <c r="AQ74" s="125"/>
      <c r="AR74" s="125"/>
      <c r="AS74" s="125"/>
      <c r="AT74" s="125"/>
    </row>
    <row r="75" spans="38:46" ht="15">
      <c r="AL75" s="125"/>
      <c r="AM75" s="125"/>
      <c r="AN75" s="125"/>
      <c r="AO75" s="125"/>
      <c r="AP75" s="125"/>
      <c r="AQ75" s="125"/>
      <c r="AR75" s="125"/>
      <c r="AS75" s="125"/>
      <c r="AT75" s="125"/>
    </row>
    <row r="76" spans="38:46" ht="15">
      <c r="AL76" s="125"/>
      <c r="AM76" s="125"/>
      <c r="AN76" s="125"/>
      <c r="AO76" s="125"/>
      <c r="AP76" s="125"/>
      <c r="AQ76" s="125"/>
      <c r="AR76" s="125"/>
      <c r="AS76" s="125"/>
      <c r="AT76" s="125"/>
    </row>
  </sheetData>
  <mergeCells count="20">
    <mergeCell ref="AQ61:AR61"/>
    <mergeCell ref="AL1:AP2"/>
    <mergeCell ref="N1:O1"/>
    <mergeCell ref="AK1:AK2"/>
    <mergeCell ref="P1:T1"/>
    <mergeCell ref="AC1:AG1"/>
    <mergeCell ref="W1:Y1"/>
    <mergeCell ref="Z1:AB1"/>
    <mergeCell ref="AI1:AI2"/>
    <mergeCell ref="AJ1:AJ2"/>
    <mergeCell ref="U1:V1"/>
    <mergeCell ref="L1:M1"/>
    <mergeCell ref="A5:E5"/>
    <mergeCell ref="E1:E2"/>
    <mergeCell ref="C1:C2"/>
    <mergeCell ref="A1:A2"/>
    <mergeCell ref="B1:B2"/>
    <mergeCell ref="D1:D2"/>
    <mergeCell ref="J1:K1"/>
    <mergeCell ref="F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3"/>
  <sheetViews>
    <sheetView workbookViewId="0">
      <pane ySplit="1" topLeftCell="A2" activePane="bottomLeft" state="frozen"/>
      <selection pane="bottomLeft" activeCell="C24" sqref="C24"/>
    </sheetView>
  </sheetViews>
  <sheetFormatPr defaultRowHeight="11.25"/>
  <cols>
    <col min="1" max="1" width="9.140625" style="3"/>
    <col min="2" max="2" width="35" style="3" bestFit="1" customWidth="1"/>
    <col min="3" max="3" width="12.57031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200"/>
      <c r="B1" s="200"/>
      <c r="C1" s="392"/>
      <c r="D1" s="200" t="s">
        <v>319</v>
      </c>
      <c r="E1" s="200" t="s">
        <v>320</v>
      </c>
      <c r="F1" s="200" t="s">
        <v>321</v>
      </c>
      <c r="G1" s="200" t="s">
        <v>322</v>
      </c>
      <c r="H1" s="200" t="s">
        <v>323</v>
      </c>
      <c r="I1" s="200" t="s">
        <v>324</v>
      </c>
      <c r="J1" s="200" t="s">
        <v>325</v>
      </c>
      <c r="K1" s="201" t="s">
        <v>326</v>
      </c>
      <c r="L1" s="200" t="s">
        <v>327</v>
      </c>
      <c r="M1" s="200" t="s">
        <v>95</v>
      </c>
      <c r="N1" s="200" t="s">
        <v>328</v>
      </c>
      <c r="O1" s="200" t="s">
        <v>323</v>
      </c>
      <c r="P1" s="202" t="s">
        <v>29</v>
      </c>
      <c r="Q1" s="439" t="s">
        <v>329</v>
      </c>
      <c r="R1" s="440"/>
      <c r="S1" s="441"/>
      <c r="T1" s="447" t="s">
        <v>417</v>
      </c>
      <c r="U1" s="448"/>
      <c r="V1" s="448"/>
      <c r="W1" s="442" t="s">
        <v>330</v>
      </c>
      <c r="X1" s="442"/>
      <c r="Y1" s="442"/>
      <c r="Z1" s="442"/>
      <c r="AA1" s="443"/>
    </row>
    <row r="2" spans="1:27">
      <c r="A2" s="203" t="str">
        <f>'1-συμβολαια'!A3</f>
        <v>???</v>
      </c>
      <c r="B2" s="77" t="str">
        <f>'1-συμβολαια'!C3</f>
        <v>διανομή αγροτεμαχίου 17,98στρ [2 ίσα μερίδια</v>
      </c>
      <c r="C2" s="203">
        <f>'1-συμβολαια'!D3</f>
        <v>7751600</v>
      </c>
      <c r="D2" s="354"/>
      <c r="E2" s="354"/>
      <c r="F2" s="354"/>
      <c r="G2" s="354"/>
      <c r="H2" s="354"/>
      <c r="I2" s="354"/>
      <c r="J2" s="354"/>
      <c r="K2" s="354"/>
      <c r="L2" s="77"/>
      <c r="M2" s="77"/>
      <c r="N2" s="77"/>
      <c r="O2" s="77"/>
      <c r="P2" s="77"/>
      <c r="Q2" s="364">
        <v>43809</v>
      </c>
      <c r="R2" s="203">
        <v>617</v>
      </c>
      <c r="S2" s="203">
        <v>43</v>
      </c>
      <c r="T2" s="77"/>
      <c r="U2" s="77"/>
      <c r="V2" s="77"/>
      <c r="W2" s="77"/>
      <c r="X2" s="77"/>
      <c r="Y2" s="77"/>
      <c r="Z2" s="77"/>
      <c r="AA2" s="77"/>
    </row>
    <row r="3" spans="1:27">
      <c r="A3" s="203">
        <f>'1-συμβολαια'!A4</f>
        <v>0</v>
      </c>
      <c r="B3" s="77" t="str">
        <f>'1-συμβολαια'!C4</f>
        <v>χρησικτησία αγροτεμαχίου = 1984 ΑΝΑΔΑΣΜΟΣ</v>
      </c>
      <c r="C3" s="203">
        <f>'1-συμβολαια'!D4</f>
        <v>1111111</v>
      </c>
      <c r="D3" s="354"/>
      <c r="E3" s="354"/>
      <c r="F3" s="354"/>
      <c r="G3" s="354"/>
      <c r="H3" s="354"/>
      <c r="I3" s="354"/>
      <c r="J3" s="354"/>
      <c r="K3" s="354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</row>
    <row r="4" spans="1:27">
      <c r="A4" s="444" t="str">
        <f>'1-συμβολαια'!A5</f>
        <v>σύνολο</v>
      </c>
      <c r="B4" s="445"/>
      <c r="C4" s="446"/>
      <c r="D4" s="77">
        <f t="shared" ref="D4:K4" si="0">SUM(D2:D3)</f>
        <v>0</v>
      </c>
      <c r="E4" s="77">
        <f t="shared" si="0"/>
        <v>0</v>
      </c>
      <c r="F4" s="77">
        <f t="shared" si="0"/>
        <v>0</v>
      </c>
      <c r="G4" s="77">
        <f t="shared" si="0"/>
        <v>0</v>
      </c>
      <c r="H4" s="77">
        <f t="shared" si="0"/>
        <v>0</v>
      </c>
      <c r="I4" s="77">
        <f t="shared" si="0"/>
        <v>0</v>
      </c>
      <c r="J4" s="77">
        <f t="shared" si="0"/>
        <v>0</v>
      </c>
      <c r="K4" s="77">
        <f t="shared" si="0"/>
        <v>0</v>
      </c>
    </row>
    <row r="5" spans="1:27">
      <c r="I5" s="3" t="s">
        <v>419</v>
      </c>
      <c r="J5" s="2">
        <f>J4/340.75</f>
        <v>0</v>
      </c>
    </row>
    <row r="6" spans="1:27">
      <c r="C6" s="8" t="s">
        <v>418</v>
      </c>
      <c r="I6" s="5" t="s">
        <v>386</v>
      </c>
    </row>
    <row r="7" spans="1:27">
      <c r="I7" s="3" t="s">
        <v>419</v>
      </c>
      <c r="J7" s="2">
        <f>J6/340.75</f>
        <v>0</v>
      </c>
    </row>
    <row r="8" spans="1:27">
      <c r="H8" s="166" t="s">
        <v>387</v>
      </c>
    </row>
    <row r="9" spans="1:27">
      <c r="I9" s="3" t="s">
        <v>419</v>
      </c>
      <c r="J9" s="2">
        <f>J8/340.75</f>
        <v>0</v>
      </c>
    </row>
    <row r="10" spans="1:27">
      <c r="E10" s="117" t="s">
        <v>508</v>
      </c>
      <c r="J10" s="2"/>
    </row>
    <row r="11" spans="1:27">
      <c r="E11" s="6"/>
      <c r="I11" s="3" t="s">
        <v>419</v>
      </c>
      <c r="J11" s="2">
        <f>J10/340.75</f>
        <v>0</v>
      </c>
    </row>
    <row r="14" spans="1:27">
      <c r="C14" s="58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8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8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5">
      <c r="C17" s="39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39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5">
      <c r="D20" s="5"/>
    </row>
    <row r="21" spans="2:15">
      <c r="D21" s="5"/>
    </row>
    <row r="22" spans="2:15">
      <c r="B22" s="302"/>
      <c r="D22" s="5"/>
      <c r="E22" s="8"/>
    </row>
    <row r="23" spans="2:15">
      <c r="D23" s="5"/>
      <c r="E23" s="8"/>
    </row>
    <row r="24" spans="2:15">
      <c r="D24" s="5"/>
      <c r="E24" s="8"/>
    </row>
    <row r="25" spans="2:15">
      <c r="D25" s="5"/>
      <c r="E25" s="8"/>
    </row>
    <row r="26" spans="2:15">
      <c r="D26" s="5"/>
      <c r="E26" s="8"/>
    </row>
    <row r="27" spans="2:15">
      <c r="D27" s="5"/>
      <c r="E27" s="8"/>
    </row>
    <row r="28" spans="2:15">
      <c r="B28" s="302"/>
      <c r="D28" s="5"/>
      <c r="E28" s="58"/>
    </row>
    <row r="29" spans="2:15">
      <c r="D29" s="5"/>
      <c r="E29" s="58"/>
    </row>
    <row r="30" spans="2:15">
      <c r="D30" s="5"/>
      <c r="E30" s="58"/>
    </row>
    <row r="31" spans="2:15">
      <c r="C31" s="58"/>
      <c r="D31" s="5"/>
      <c r="E31" s="58"/>
    </row>
    <row r="32" spans="2:15">
      <c r="D32" s="5"/>
      <c r="E32" s="8"/>
    </row>
    <row r="33" spans="4:5">
      <c r="D33" s="5"/>
      <c r="E33" s="2"/>
    </row>
  </sheetData>
  <mergeCells count="4">
    <mergeCell ref="Q1:S1"/>
    <mergeCell ref="W1:AA1"/>
    <mergeCell ref="A4:C4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F36" sqref="F36"/>
    </sheetView>
  </sheetViews>
  <sheetFormatPr defaultRowHeight="11.25"/>
  <cols>
    <col min="1" max="1" width="7" style="8" customWidth="1"/>
    <col min="2" max="2" width="41.140625" style="92" customWidth="1"/>
    <col min="3" max="3" width="12.1406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9.140625" style="2" customWidth="1"/>
    <col min="14" max="15" width="8.140625" style="2" customWidth="1"/>
    <col min="16" max="16" width="7" style="82" customWidth="1"/>
    <col min="17" max="21" width="8" style="82" customWidth="1"/>
    <col min="22" max="22" width="19.57031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9" t="s">
        <v>1</v>
      </c>
      <c r="B1" s="461" t="s">
        <v>0</v>
      </c>
      <c r="C1" s="463" t="s">
        <v>7</v>
      </c>
      <c r="D1" s="457" t="s">
        <v>371</v>
      </c>
      <c r="E1" s="458"/>
      <c r="F1" s="458"/>
      <c r="G1" s="458"/>
      <c r="H1" s="458"/>
      <c r="I1" s="458"/>
      <c r="J1" s="458"/>
      <c r="K1" s="458"/>
      <c r="L1" s="458"/>
      <c r="M1" s="465" t="s">
        <v>93</v>
      </c>
      <c r="N1" s="466"/>
      <c r="O1" s="467" t="s">
        <v>256</v>
      </c>
      <c r="P1" s="449" t="s">
        <v>85</v>
      </c>
      <c r="Q1" s="450"/>
      <c r="R1" s="450"/>
      <c r="S1" s="450"/>
      <c r="T1" s="450"/>
      <c r="U1" s="450"/>
      <c r="V1" s="450"/>
      <c r="W1" s="450"/>
      <c r="X1" s="450"/>
      <c r="Y1" s="450"/>
      <c r="Z1" s="451"/>
    </row>
    <row r="2" spans="1:26" s="11" customFormat="1" ht="24" customHeight="1" thickBot="1">
      <c r="A2" s="460"/>
      <c r="B2" s="462"/>
      <c r="C2" s="464"/>
      <c r="D2" s="60" t="s">
        <v>79</v>
      </c>
      <c r="E2" s="60" t="s">
        <v>80</v>
      </c>
      <c r="F2" s="60" t="s">
        <v>372</v>
      </c>
      <c r="G2" s="60" t="s">
        <v>373</v>
      </c>
      <c r="H2" s="60" t="s">
        <v>23</v>
      </c>
      <c r="I2" s="217" t="s">
        <v>361</v>
      </c>
      <c r="J2" s="217" t="s">
        <v>362</v>
      </c>
      <c r="K2" s="217" t="s">
        <v>388</v>
      </c>
      <c r="L2" s="218" t="s">
        <v>364</v>
      </c>
      <c r="M2" s="222" t="s">
        <v>389</v>
      </c>
      <c r="N2" s="221" t="s">
        <v>390</v>
      </c>
      <c r="O2" s="468"/>
      <c r="P2" s="452"/>
      <c r="Q2" s="453"/>
      <c r="R2" s="453"/>
      <c r="S2" s="453"/>
      <c r="T2" s="453"/>
      <c r="U2" s="453"/>
      <c r="V2" s="453"/>
      <c r="W2" s="453"/>
      <c r="X2" s="453"/>
      <c r="Y2" s="453"/>
      <c r="Z2" s="454"/>
    </row>
    <row r="3" spans="1:26" s="5" customFormat="1">
      <c r="A3" s="391" t="str">
        <f>'1-συμβολαια'!A3</f>
        <v>???</v>
      </c>
      <c r="B3" s="303" t="str">
        <f>'1-συμβολαια'!C3</f>
        <v>διανομή αγροτεμαχίου 17,98στρ [2 ίσα μερίδια</v>
      </c>
      <c r="C3" s="304">
        <f>'1-συμβολαια'!D3</f>
        <v>7751600</v>
      </c>
      <c r="D3" s="300"/>
      <c r="E3" s="300">
        <v>1000</v>
      </c>
      <c r="F3" s="300">
        <v>3600</v>
      </c>
      <c r="G3" s="300">
        <f t="shared" ref="G3:G4" si="0">(C3-120000)*1.2%</f>
        <v>91579.199999999997</v>
      </c>
      <c r="H3" s="300">
        <f t="shared" ref="H3:H4" si="1">D3+E3+F3+G3</f>
        <v>96179.199999999997</v>
      </c>
      <c r="I3" s="275">
        <f t="shared" ref="I3:I4" si="2">(F3+G3)*9%</f>
        <v>8566.1279999999988</v>
      </c>
      <c r="J3" s="275">
        <f t="shared" ref="J3:J4" si="3">(D3+E3)*5%</f>
        <v>50</v>
      </c>
      <c r="K3" s="275">
        <f t="shared" ref="K3:K4" si="4">H3*5%</f>
        <v>4808.96</v>
      </c>
      <c r="L3" s="304">
        <f t="shared" ref="L3:L4" si="5">H3*1%</f>
        <v>961.79200000000003</v>
      </c>
      <c r="M3" s="304">
        <f t="shared" ref="M3:M4" si="6">H3-O3</f>
        <v>81792.319999999992</v>
      </c>
      <c r="N3" s="304">
        <f t="shared" ref="N3:N4" si="7">D3+E3</f>
        <v>1000</v>
      </c>
      <c r="O3" s="304">
        <f t="shared" ref="O3:O4" si="8">I3+J3+K3+L3</f>
        <v>14386.88</v>
      </c>
      <c r="P3" s="305"/>
      <c r="Q3" s="305" t="s">
        <v>413</v>
      </c>
      <c r="R3" s="305" t="s">
        <v>414</v>
      </c>
      <c r="S3" s="305"/>
      <c r="T3" s="305"/>
      <c r="U3" s="305"/>
      <c r="V3" s="305" t="s">
        <v>416</v>
      </c>
      <c r="W3" s="278"/>
      <c r="X3" s="278"/>
      <c r="Y3" s="278"/>
      <c r="Z3" s="278"/>
    </row>
    <row r="4" spans="1:26" s="5" customFormat="1">
      <c r="A4" s="391">
        <f>'1-συμβολαια'!A4</f>
        <v>0</v>
      </c>
      <c r="B4" s="303" t="str">
        <f>'1-συμβολαια'!C4</f>
        <v>χρησικτησία αγροτεμαχίου = 1984 ΑΝΑΔΑΣΜΟΣ</v>
      </c>
      <c r="C4" s="304">
        <f>'1-συμβολαια'!D4</f>
        <v>1111111</v>
      </c>
      <c r="D4" s="300"/>
      <c r="E4" s="300">
        <v>1000</v>
      </c>
      <c r="F4" s="300">
        <v>3600</v>
      </c>
      <c r="G4" s="300">
        <f t="shared" si="0"/>
        <v>11893.332</v>
      </c>
      <c r="H4" s="300">
        <f t="shared" si="1"/>
        <v>16493.332000000002</v>
      </c>
      <c r="I4" s="275">
        <f t="shared" si="2"/>
        <v>1394.3998799999999</v>
      </c>
      <c r="J4" s="275">
        <f t="shared" si="3"/>
        <v>50</v>
      </c>
      <c r="K4" s="275">
        <f t="shared" si="4"/>
        <v>824.66660000000013</v>
      </c>
      <c r="L4" s="304">
        <f t="shared" si="5"/>
        <v>164.93332000000004</v>
      </c>
      <c r="M4" s="304">
        <f t="shared" si="6"/>
        <v>14059.332200000003</v>
      </c>
      <c r="N4" s="304">
        <f t="shared" si="7"/>
        <v>1000</v>
      </c>
      <c r="O4" s="304">
        <f t="shared" si="8"/>
        <v>2433.9998000000001</v>
      </c>
      <c r="P4" s="305"/>
      <c r="Q4" s="305" t="s">
        <v>413</v>
      </c>
      <c r="R4" s="305" t="s">
        <v>414</v>
      </c>
      <c r="S4" s="305" t="s">
        <v>415</v>
      </c>
      <c r="T4" s="305"/>
      <c r="U4" s="305"/>
      <c r="V4" s="305" t="s">
        <v>541</v>
      </c>
      <c r="W4" s="278"/>
      <c r="X4" s="278"/>
      <c r="Y4" s="278"/>
      <c r="Z4" s="278"/>
    </row>
    <row r="5" spans="1:26">
      <c r="A5" s="429" t="s">
        <v>56</v>
      </c>
      <c r="B5" s="430"/>
      <c r="C5" s="430"/>
      <c r="D5" s="159">
        <f t="shared" ref="D5:O5" si="9">SUM(D3:D4)</f>
        <v>0</v>
      </c>
      <c r="E5" s="159">
        <f t="shared" si="9"/>
        <v>2000</v>
      </c>
      <c r="F5" s="159">
        <f t="shared" si="9"/>
        <v>7200</v>
      </c>
      <c r="G5" s="159">
        <f t="shared" si="9"/>
        <v>103472.53199999999</v>
      </c>
      <c r="H5" s="159">
        <f t="shared" si="9"/>
        <v>112672.53200000001</v>
      </c>
      <c r="I5" s="159">
        <f t="shared" si="9"/>
        <v>9960.5278799999978</v>
      </c>
      <c r="J5" s="159">
        <f t="shared" si="9"/>
        <v>100</v>
      </c>
      <c r="K5" s="159">
        <f t="shared" si="9"/>
        <v>5633.6266000000005</v>
      </c>
      <c r="L5" s="159">
        <f t="shared" si="9"/>
        <v>1126.72532</v>
      </c>
      <c r="M5" s="159">
        <f t="shared" si="9"/>
        <v>95851.652199999997</v>
      </c>
      <c r="N5" s="159">
        <f t="shared" si="9"/>
        <v>2000</v>
      </c>
      <c r="O5" s="159">
        <f t="shared" si="9"/>
        <v>16820.879799999999</v>
      </c>
    </row>
    <row r="6" spans="1:26">
      <c r="J6" s="227"/>
      <c r="K6" s="227"/>
      <c r="L6" s="8"/>
      <c r="P6" s="164" t="s">
        <v>391</v>
      </c>
      <c r="Q6" s="132"/>
      <c r="R6" s="132"/>
      <c r="S6" s="132"/>
      <c r="T6" s="132"/>
      <c r="U6" s="132"/>
      <c r="V6" s="132"/>
      <c r="W6" s="132"/>
      <c r="X6" s="132"/>
      <c r="Y6" s="132"/>
    </row>
    <row r="7" spans="1:26">
      <c r="K7" s="227"/>
      <c r="L7" s="8"/>
      <c r="P7" s="142"/>
      <c r="Q7" s="164" t="s">
        <v>392</v>
      </c>
      <c r="R7" s="132"/>
      <c r="S7" s="132"/>
      <c r="T7" s="132"/>
      <c r="U7" s="132"/>
      <c r="V7" s="132"/>
      <c r="W7" s="132"/>
      <c r="X7" s="132"/>
      <c r="Y7" s="142"/>
    </row>
    <row r="8" spans="1:26">
      <c r="P8" s="142"/>
      <c r="Q8" s="142"/>
      <c r="R8" s="132" t="s">
        <v>393</v>
      </c>
      <c r="S8" s="142"/>
      <c r="T8" s="142"/>
      <c r="U8" s="142"/>
      <c r="V8" s="142"/>
      <c r="W8" s="142"/>
      <c r="X8" s="142"/>
      <c r="Y8" s="142"/>
    </row>
    <row r="9" spans="1:26">
      <c r="P9" s="142"/>
      <c r="Q9" s="142"/>
      <c r="R9" s="142"/>
      <c r="S9" s="164" t="s">
        <v>394</v>
      </c>
      <c r="T9" s="142"/>
      <c r="U9" s="142"/>
      <c r="V9" s="142"/>
      <c r="W9" s="142"/>
      <c r="X9" s="142"/>
      <c r="Y9" s="142"/>
    </row>
    <row r="10" spans="1:26">
      <c r="P10" s="142"/>
      <c r="Q10" s="142"/>
      <c r="R10" s="142"/>
      <c r="S10" s="142"/>
      <c r="T10" s="132" t="s">
        <v>395</v>
      </c>
      <c r="U10" s="142"/>
      <c r="V10" s="142"/>
      <c r="W10" s="142"/>
      <c r="X10" s="142"/>
      <c r="Y10" s="142"/>
    </row>
    <row r="11" spans="1:26">
      <c r="P11" s="142"/>
      <c r="Q11" s="142"/>
      <c r="R11" s="132"/>
      <c r="S11" s="132"/>
      <c r="T11" s="142"/>
      <c r="U11" s="164" t="s">
        <v>396</v>
      </c>
      <c r="V11" s="142"/>
      <c r="W11" s="132"/>
      <c r="X11" s="132"/>
      <c r="Y11" s="132"/>
      <c r="Z11" s="132"/>
    </row>
    <row r="12" spans="1:26">
      <c r="P12" s="142"/>
      <c r="Q12" s="142"/>
      <c r="R12" s="132"/>
      <c r="S12" s="132"/>
      <c r="T12" s="142"/>
      <c r="U12" s="142"/>
      <c r="V12" s="132" t="s">
        <v>397</v>
      </c>
      <c r="W12" s="132"/>
      <c r="X12" s="132"/>
      <c r="Y12" s="132"/>
      <c r="Z12" s="142"/>
    </row>
    <row r="13" spans="1:26">
      <c r="P13" s="142"/>
      <c r="Q13" s="142"/>
      <c r="R13" s="142"/>
      <c r="S13" s="132"/>
      <c r="T13" s="142"/>
      <c r="U13" s="142"/>
      <c r="V13" s="142"/>
      <c r="W13" s="142"/>
      <c r="X13" s="142"/>
      <c r="Y13" s="142"/>
      <c r="Z13" s="142"/>
    </row>
    <row r="14" spans="1:26" ht="15.75">
      <c r="B14" s="455" t="s">
        <v>398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</row>
    <row r="15" spans="1:26" ht="15.75">
      <c r="C15" s="470" t="s">
        <v>399</v>
      </c>
      <c r="D15" s="470"/>
      <c r="E15" s="470"/>
      <c r="F15" s="470"/>
      <c r="G15" s="470"/>
      <c r="H15" s="470"/>
      <c r="I15" s="470"/>
      <c r="J15" s="470"/>
      <c r="K15" s="470"/>
      <c r="L15" s="470"/>
      <c r="M15" s="470"/>
      <c r="N15" s="61"/>
      <c r="O15" s="228">
        <v>50</v>
      </c>
      <c r="P15" s="229"/>
      <c r="Q15" s="5" t="s">
        <v>404</v>
      </c>
      <c r="R15" s="3"/>
      <c r="S15" s="228"/>
    </row>
    <row r="16" spans="1:26" ht="15.75">
      <c r="C16" s="223"/>
      <c r="D16" s="469" t="s">
        <v>400</v>
      </c>
      <c r="E16" s="469"/>
      <c r="F16" s="469"/>
      <c r="G16" s="469"/>
      <c r="H16" s="469"/>
      <c r="I16" s="469"/>
      <c r="J16" s="469"/>
      <c r="K16" s="469"/>
      <c r="L16" s="469"/>
      <c r="M16" s="61"/>
      <c r="N16" s="61"/>
      <c r="O16" s="167">
        <v>150</v>
      </c>
      <c r="P16" s="230">
        <v>191</v>
      </c>
      <c r="Q16" s="230" t="s">
        <v>405</v>
      </c>
      <c r="R16" s="3"/>
      <c r="S16" s="167"/>
    </row>
    <row r="17" spans="2:24" ht="15">
      <c r="L17" s="219"/>
      <c r="M17" s="219"/>
      <c r="N17" s="219"/>
      <c r="O17" s="8"/>
      <c r="P17" s="229">
        <v>250</v>
      </c>
      <c r="Q17" s="229" t="s">
        <v>133</v>
      </c>
      <c r="R17" s="3"/>
      <c r="S17" s="5"/>
    </row>
    <row r="18" spans="2:24" ht="15">
      <c r="C18" s="456" t="s">
        <v>61</v>
      </c>
      <c r="D18" s="456"/>
      <c r="E18" s="456"/>
      <c r="F18" s="456"/>
      <c r="G18" s="456"/>
      <c r="H18" s="456"/>
      <c r="L18" s="8"/>
      <c r="M18" s="220"/>
      <c r="N18" s="220"/>
      <c r="O18" s="8"/>
      <c r="P18" s="229">
        <v>500</v>
      </c>
      <c r="Q18" s="230" t="s">
        <v>406</v>
      </c>
      <c r="R18" s="3"/>
      <c r="S18" s="3"/>
    </row>
    <row r="19" spans="2:24" ht="15">
      <c r="H19" s="3"/>
      <c r="J19" s="3"/>
      <c r="K19" s="3"/>
      <c r="L19" s="219"/>
      <c r="M19" s="219"/>
      <c r="N19" s="219"/>
      <c r="O19" s="8"/>
      <c r="P19" s="231">
        <v>1260</v>
      </c>
      <c r="Q19" s="229" t="s">
        <v>407</v>
      </c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0"/>
      <c r="M20" s="220"/>
      <c r="N20" s="220"/>
      <c r="O20" s="8"/>
      <c r="P20" s="5"/>
      <c r="Q20" s="5"/>
      <c r="R20" s="5"/>
      <c r="S20" s="5"/>
      <c r="U20" s="3"/>
      <c r="V20" s="3"/>
      <c r="W20" s="3"/>
      <c r="X20" s="3"/>
    </row>
    <row r="21" spans="2:24" ht="12.75">
      <c r="B21" s="224" t="s">
        <v>401</v>
      </c>
      <c r="H21" s="3"/>
      <c r="J21" s="3"/>
      <c r="K21" s="3"/>
      <c r="O21" s="8"/>
      <c r="P21" s="5" t="s">
        <v>408</v>
      </c>
      <c r="Q21" s="5"/>
      <c r="R21" s="5" t="s">
        <v>133</v>
      </c>
      <c r="S21" s="5"/>
      <c r="U21" s="3"/>
      <c r="V21" s="3"/>
      <c r="W21" s="3"/>
      <c r="X21" s="3"/>
    </row>
    <row r="22" spans="2:24" ht="12.75">
      <c r="B22" s="225" t="s">
        <v>402</v>
      </c>
      <c r="H22" s="58"/>
      <c r="J22" s="58"/>
      <c r="K22" s="58"/>
      <c r="O22" s="8"/>
      <c r="P22" s="5" t="s">
        <v>409</v>
      </c>
      <c r="Q22" s="5"/>
      <c r="R22" s="5" t="s">
        <v>134</v>
      </c>
      <c r="S22" s="5"/>
    </row>
    <row r="23" spans="2:24" ht="15.75">
      <c r="B23" s="226" t="s">
        <v>403</v>
      </c>
      <c r="H23" s="58"/>
      <c r="I23" s="58"/>
      <c r="J23" s="58"/>
      <c r="K23" s="58"/>
      <c r="O23" s="8"/>
      <c r="P23" s="5" t="s">
        <v>410</v>
      </c>
      <c r="Q23" s="5"/>
      <c r="R23" s="5" t="s">
        <v>135</v>
      </c>
      <c r="S23" s="5"/>
    </row>
    <row r="24" spans="2:24" ht="15">
      <c r="B24" s="93"/>
      <c r="C24" s="4"/>
      <c r="D24" s="58"/>
      <c r="E24" s="4"/>
      <c r="F24" s="4"/>
      <c r="G24" s="4"/>
      <c r="H24" s="58"/>
      <c r="I24" s="58"/>
      <c r="J24" s="58"/>
      <c r="K24" s="58"/>
      <c r="O24" s="8"/>
      <c r="P24" s="232">
        <v>750</v>
      </c>
      <c r="Q24" s="229"/>
      <c r="R24" s="5" t="s">
        <v>411</v>
      </c>
      <c r="S24" s="5"/>
    </row>
    <row r="25" spans="2:24" ht="15">
      <c r="B25" s="93"/>
      <c r="C25" s="4"/>
      <c r="D25" s="58"/>
      <c r="E25" s="4"/>
      <c r="F25" s="4"/>
      <c r="G25" s="4"/>
      <c r="H25" s="58"/>
      <c r="I25" s="58"/>
      <c r="J25" s="58"/>
      <c r="K25" s="58"/>
      <c r="O25" s="8"/>
      <c r="P25" s="233">
        <v>1000</v>
      </c>
      <c r="Q25" s="230"/>
      <c r="R25" s="3" t="s">
        <v>412</v>
      </c>
      <c r="S25" s="3"/>
    </row>
    <row r="26" spans="2:24" ht="15">
      <c r="B26" s="93"/>
      <c r="C26" s="4"/>
      <c r="D26" s="58"/>
      <c r="E26" s="4"/>
      <c r="F26" s="4"/>
      <c r="G26" s="4"/>
      <c r="H26" s="58"/>
      <c r="I26" s="58"/>
      <c r="J26" s="58"/>
      <c r="K26" s="58"/>
      <c r="O26" s="167"/>
      <c r="P26" s="230"/>
      <c r="Q26" s="230"/>
      <c r="R26" s="3"/>
      <c r="S26" s="167"/>
    </row>
    <row r="27" spans="2:24" ht="15">
      <c r="B27" s="93"/>
      <c r="C27" s="4"/>
      <c r="D27" s="58"/>
      <c r="E27" s="4"/>
      <c r="F27" s="4"/>
      <c r="G27" s="4"/>
      <c r="H27" s="58"/>
      <c r="I27" s="58"/>
      <c r="J27" s="58"/>
      <c r="K27" s="58"/>
      <c r="O27" s="8"/>
      <c r="P27" s="229"/>
      <c r="Q27" s="229"/>
      <c r="R27" s="3"/>
      <c r="S27" s="5"/>
    </row>
    <row r="28" spans="2:24" ht="15">
      <c r="B28" s="93"/>
      <c r="C28" s="4"/>
      <c r="D28" s="58"/>
      <c r="E28" s="4"/>
      <c r="F28" s="4"/>
      <c r="G28" s="4"/>
      <c r="H28" s="58"/>
      <c r="I28" s="58"/>
      <c r="J28" s="58"/>
      <c r="K28" s="58"/>
      <c r="O28" s="8"/>
      <c r="P28" s="229"/>
      <c r="Q28" s="230"/>
      <c r="R28" s="3"/>
      <c r="S28" s="3"/>
    </row>
    <row r="29" spans="2:24" ht="15">
      <c r="B29" s="135"/>
      <c r="C29" s="4"/>
      <c r="D29" s="58"/>
      <c r="E29" s="4"/>
      <c r="F29" s="4"/>
      <c r="G29" s="4"/>
      <c r="H29" s="58"/>
      <c r="I29" s="58"/>
      <c r="J29" s="58"/>
      <c r="K29" s="58"/>
      <c r="O29" s="8"/>
      <c r="P29" s="231"/>
      <c r="Q29" s="229"/>
      <c r="R29" s="5"/>
      <c r="S29" s="5"/>
    </row>
    <row r="30" spans="2:24">
      <c r="B30" s="136"/>
      <c r="C30" s="4"/>
      <c r="D30" s="58"/>
      <c r="E30" s="4"/>
      <c r="F30" s="4"/>
      <c r="G30" s="4"/>
      <c r="H30" s="58"/>
      <c r="I30" s="58"/>
      <c r="J30" s="58"/>
      <c r="K30" s="58"/>
      <c r="O30" s="8"/>
      <c r="P30" s="5"/>
      <c r="Q30" s="5"/>
      <c r="R30" s="5"/>
      <c r="S30" s="5"/>
    </row>
    <row r="31" spans="2:24">
      <c r="B31" s="93"/>
      <c r="C31" s="4"/>
      <c r="D31" s="58"/>
      <c r="E31" s="4"/>
      <c r="F31" s="4"/>
      <c r="G31" s="4"/>
      <c r="H31" s="58"/>
      <c r="I31" s="58"/>
      <c r="J31" s="58"/>
      <c r="K31" s="58"/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2:19">
      <c r="O33" s="8"/>
      <c r="P33" s="5"/>
      <c r="Q33" s="5"/>
      <c r="R33" s="5"/>
      <c r="S33" s="5"/>
    </row>
    <row r="34" spans="2:19">
      <c r="B34" s="302"/>
      <c r="E34" s="8"/>
      <c r="F34" s="8"/>
      <c r="G34" s="8"/>
    </row>
    <row r="35" spans="2:19">
      <c r="B35" s="3"/>
      <c r="E35" s="8"/>
      <c r="F35" s="8"/>
      <c r="G35" s="8"/>
    </row>
    <row r="36" spans="2:19">
      <c r="B36" s="3"/>
      <c r="E36" s="8"/>
      <c r="F36" s="8"/>
      <c r="G36" s="8"/>
    </row>
    <row r="37" spans="2:19">
      <c r="B37" s="3"/>
      <c r="E37" s="8"/>
      <c r="F37" s="8"/>
      <c r="G37" s="8"/>
    </row>
    <row r="38" spans="2:19">
      <c r="B38" s="3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02"/>
      <c r="D40" s="58"/>
      <c r="E40" s="58"/>
      <c r="F40" s="58"/>
      <c r="G40" s="58"/>
      <c r="H40" s="58"/>
    </row>
    <row r="41" spans="2:19">
      <c r="B41" s="3"/>
      <c r="D41" s="58"/>
      <c r="E41" s="58"/>
      <c r="F41" s="58"/>
      <c r="G41" s="58"/>
      <c r="H41" s="58"/>
    </row>
    <row r="42" spans="2:19">
      <c r="B42" s="3"/>
      <c r="C42" s="58"/>
      <c r="D42" s="58"/>
      <c r="E42" s="58"/>
      <c r="F42" s="58"/>
      <c r="G42" s="58"/>
      <c r="H42" s="58"/>
    </row>
    <row r="43" spans="2:19">
      <c r="B43" s="3"/>
      <c r="C43" s="58"/>
      <c r="D43" s="58"/>
      <c r="E43" s="58"/>
      <c r="F43" s="58"/>
      <c r="G43" s="58"/>
      <c r="I43" s="2"/>
    </row>
    <row r="44" spans="2:19">
      <c r="B44" s="3"/>
      <c r="C44" s="8"/>
      <c r="E44" s="8"/>
      <c r="F44" s="8"/>
      <c r="G44" s="8"/>
      <c r="I44" s="2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11.5703125" style="3" bestFit="1" customWidth="1"/>
    <col min="2" max="2" width="56" style="90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2" bestFit="1" customWidth="1"/>
    <col min="9" max="10" width="5.5703125" style="82" customWidth="1"/>
    <col min="11" max="11" width="8.42578125" style="82" bestFit="1" customWidth="1"/>
    <col min="12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80" t="s">
        <v>1</v>
      </c>
      <c r="B1" s="486" t="s">
        <v>0</v>
      </c>
      <c r="C1" s="488" t="s">
        <v>86</v>
      </c>
      <c r="D1" s="482" t="s">
        <v>3</v>
      </c>
      <c r="E1" s="483"/>
      <c r="F1" s="484" t="s">
        <v>527</v>
      </c>
      <c r="G1" s="485"/>
      <c r="H1" s="471" t="s">
        <v>29</v>
      </c>
      <c r="I1" s="472"/>
      <c r="J1" s="472"/>
      <c r="K1" s="472"/>
      <c r="L1" s="472"/>
      <c r="M1" s="472"/>
      <c r="N1" s="473"/>
    </row>
    <row r="2" spans="1:14" s="9" customFormat="1" ht="23.25" customHeight="1" thickBot="1">
      <c r="A2" s="481"/>
      <c r="B2" s="487"/>
      <c r="C2" s="489"/>
      <c r="D2" s="48"/>
      <c r="E2" s="59" t="s">
        <v>9</v>
      </c>
      <c r="F2" s="100" t="s">
        <v>420</v>
      </c>
      <c r="G2" s="310" t="s">
        <v>9</v>
      </c>
      <c r="H2" s="474"/>
      <c r="I2" s="475"/>
      <c r="J2" s="475"/>
      <c r="K2" s="475"/>
      <c r="L2" s="475"/>
      <c r="M2" s="475"/>
      <c r="N2" s="476"/>
    </row>
    <row r="3" spans="1:14" s="141" customFormat="1" ht="15">
      <c r="A3" s="397" t="str">
        <f>'1-συμβολαια'!A3</f>
        <v>???</v>
      </c>
      <c r="B3" s="306" t="str">
        <f>'1-συμβολαια'!C3</f>
        <v>διανομή αγροτεμαχίου 17,98στρ [2 ίσα μερίδια</v>
      </c>
      <c r="C3" s="309">
        <f>'1-συμβολαια'!D3</f>
        <v>7751600</v>
      </c>
      <c r="D3" s="389">
        <v>5</v>
      </c>
      <c r="E3" s="396">
        <v>6</v>
      </c>
      <c r="F3" s="307">
        <f t="shared" ref="F3:F4" si="0">(D3-1)*1000</f>
        <v>4000</v>
      </c>
      <c r="G3" s="356">
        <f t="shared" ref="G3" si="1">(E3-1)*1000</f>
        <v>5000</v>
      </c>
      <c r="H3" s="305"/>
      <c r="I3" s="305" t="s">
        <v>136</v>
      </c>
      <c r="J3" s="305"/>
      <c r="K3" s="278"/>
      <c r="L3" s="278"/>
      <c r="M3" s="278"/>
      <c r="N3" s="278"/>
    </row>
    <row r="4" spans="1:14" s="141" customFormat="1" ht="15">
      <c r="A4" s="397">
        <f>'1-συμβολαια'!A4</f>
        <v>0</v>
      </c>
      <c r="B4" s="306" t="str">
        <f>'1-συμβολαια'!C4</f>
        <v>χρησικτησία αγροτεμαχίου = 1984 ΑΝΑΔΑΣΜΟΣ</v>
      </c>
      <c r="C4" s="309">
        <f>'1-συμβολαια'!D4</f>
        <v>1111111</v>
      </c>
      <c r="D4" s="389">
        <v>5</v>
      </c>
      <c r="E4" s="389"/>
      <c r="F4" s="307">
        <f t="shared" si="0"/>
        <v>4000</v>
      </c>
      <c r="G4" s="307"/>
      <c r="H4" s="305"/>
      <c r="I4" s="305" t="s">
        <v>136</v>
      </c>
      <c r="J4" s="305"/>
      <c r="K4" s="278"/>
      <c r="L4" s="278"/>
      <c r="M4" s="278"/>
      <c r="N4" s="278"/>
    </row>
    <row r="5" spans="1:14" ht="15.75">
      <c r="A5" s="477" t="s">
        <v>60</v>
      </c>
      <c r="B5" s="478"/>
      <c r="C5" s="478"/>
      <c r="D5" s="478"/>
      <c r="E5" s="479"/>
      <c r="F5" s="109">
        <f>SUM(F3:F4)</f>
        <v>8000</v>
      </c>
      <c r="G5" s="311">
        <f>SUM(G3:G4)</f>
        <v>5000</v>
      </c>
    </row>
    <row r="6" spans="1:14" ht="15.75">
      <c r="H6" s="143" t="s">
        <v>145</v>
      </c>
      <c r="I6" s="144"/>
      <c r="J6" s="144"/>
      <c r="K6" s="144"/>
      <c r="L6" s="144"/>
      <c r="M6" s="144"/>
    </row>
    <row r="7" spans="1:14" ht="15.75">
      <c r="I7" s="144" t="s">
        <v>146</v>
      </c>
      <c r="J7" s="144"/>
      <c r="K7" s="144"/>
      <c r="L7" s="144"/>
      <c r="M7" s="87"/>
    </row>
    <row r="8" spans="1:14" ht="15.75">
      <c r="J8" s="143" t="s">
        <v>147</v>
      </c>
    </row>
    <row r="11" spans="1:14" ht="15.75">
      <c r="B11" s="365" t="s">
        <v>528</v>
      </c>
      <c r="C11" s="82"/>
      <c r="D11" s="82"/>
      <c r="E11" s="82"/>
      <c r="F11" s="82"/>
      <c r="G11" s="82"/>
    </row>
    <row r="12" spans="1:14" ht="15.75">
      <c r="B12" s="365" t="s">
        <v>529</v>
      </c>
      <c r="C12" s="82"/>
      <c r="D12" s="82"/>
      <c r="E12" s="82"/>
      <c r="F12" s="82"/>
      <c r="G12" s="82"/>
    </row>
    <row r="13" spans="1:14" ht="15.75">
      <c r="B13" s="3"/>
      <c r="C13" s="234" t="s">
        <v>61</v>
      </c>
      <c r="D13" s="3"/>
      <c r="H13" s="2"/>
      <c r="I13" s="2"/>
      <c r="J13" s="2"/>
    </row>
    <row r="15" spans="1:14">
      <c r="B15" s="3"/>
      <c r="D15" s="58"/>
      <c r="E15" s="58"/>
      <c r="F15" s="58"/>
      <c r="G15" s="58"/>
      <c r="H15" s="8"/>
      <c r="I15" s="2"/>
    </row>
    <row r="16" spans="1:14">
      <c r="B16" s="3"/>
      <c r="F16" s="8"/>
      <c r="H16" s="8"/>
      <c r="I16" s="2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H14" sqref="H14"/>
    </sheetView>
  </sheetViews>
  <sheetFormatPr defaultRowHeight="11.25"/>
  <cols>
    <col min="1" max="1" width="11.5703125" style="8" bestFit="1" customWidth="1"/>
    <col min="2" max="2" width="60" style="92" customWidth="1"/>
    <col min="3" max="3" width="7.28515625" style="8" bestFit="1" customWidth="1"/>
    <col min="4" max="4" width="10.28515625" style="8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4.5703125" style="8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9" t="s">
        <v>1</v>
      </c>
      <c r="B1" s="461" t="s">
        <v>0</v>
      </c>
      <c r="C1" s="490" t="s">
        <v>11</v>
      </c>
      <c r="D1" s="490"/>
      <c r="E1" s="490"/>
      <c r="F1" s="490"/>
      <c r="G1" s="490"/>
      <c r="H1" s="491" t="s">
        <v>12</v>
      </c>
      <c r="I1" s="491"/>
      <c r="J1" s="491"/>
      <c r="K1" s="491"/>
      <c r="L1" s="491"/>
      <c r="M1" s="491"/>
      <c r="N1" s="491"/>
      <c r="O1" s="494" t="s">
        <v>87</v>
      </c>
      <c r="P1" s="492" t="s">
        <v>231</v>
      </c>
      <c r="Q1" s="449" t="s">
        <v>29</v>
      </c>
      <c r="R1" s="450"/>
      <c r="S1" s="450"/>
      <c r="T1" s="450"/>
      <c r="U1" s="451"/>
    </row>
    <row r="2" spans="1:25" ht="24" customHeight="1" thickBot="1">
      <c r="A2" s="460"/>
      <c r="B2" s="462"/>
      <c r="C2" s="7" t="s">
        <v>47</v>
      </c>
      <c r="D2" s="7" t="s">
        <v>48</v>
      </c>
      <c r="E2" s="7" t="s">
        <v>49</v>
      </c>
      <c r="F2" s="7" t="s">
        <v>50</v>
      </c>
      <c r="G2" s="39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0" t="s">
        <v>53</v>
      </c>
      <c r="O2" s="495"/>
      <c r="P2" s="493"/>
      <c r="Q2" s="452"/>
      <c r="R2" s="453"/>
      <c r="S2" s="453"/>
      <c r="T2" s="453"/>
      <c r="U2" s="454"/>
    </row>
    <row r="3" spans="1:25" s="279" customFormat="1" ht="15">
      <c r="A3" s="397" t="str">
        <f>'1-συμβολαια'!A3</f>
        <v>???</v>
      </c>
      <c r="B3" s="312" t="str">
        <f>'1-συμβολαια'!C3</f>
        <v>διανομή αγροτεμαχίου 17,98στρ [2 ίσα μερίδια</v>
      </c>
      <c r="C3" s="390">
        <v>2</v>
      </c>
      <c r="D3" s="280" t="s">
        <v>552</v>
      </c>
      <c r="E3" s="280" t="s">
        <v>467</v>
      </c>
      <c r="F3" s="280"/>
      <c r="G3" s="280"/>
      <c r="H3" s="390"/>
      <c r="I3" s="280"/>
      <c r="J3" s="280"/>
      <c r="K3" s="280"/>
      <c r="L3" s="280"/>
      <c r="M3" s="280"/>
      <c r="N3" s="280"/>
      <c r="O3" s="313"/>
      <c r="P3" s="307">
        <f>O3*('2-δικαιώμ'!N3+'3-φύλλα2α'!F3)</f>
        <v>0</v>
      </c>
      <c r="Q3" s="314"/>
      <c r="R3" s="314"/>
      <c r="S3" s="314"/>
      <c r="T3" s="314"/>
      <c r="U3" s="315"/>
    </row>
    <row r="4" spans="1:25" s="279" customFormat="1" ht="15">
      <c r="A4" s="397">
        <f>'1-συμβολαια'!A4</f>
        <v>0</v>
      </c>
      <c r="B4" s="312" t="str">
        <f>'1-συμβολαια'!C4</f>
        <v>χρησικτησία αγροτεμαχίου = 1984 ΑΝΑΔΑΣΜΟΣ</v>
      </c>
      <c r="C4" s="390"/>
      <c r="D4" s="280"/>
      <c r="E4" s="280"/>
      <c r="F4" s="280"/>
      <c r="G4" s="280"/>
      <c r="H4" s="390">
        <v>2</v>
      </c>
      <c r="I4" s="280" t="s">
        <v>552</v>
      </c>
      <c r="J4" s="280" t="s">
        <v>467</v>
      </c>
      <c r="K4" s="280"/>
      <c r="L4" s="280"/>
      <c r="M4" s="280"/>
      <c r="N4" s="280"/>
      <c r="O4" s="313">
        <v>1</v>
      </c>
      <c r="P4" s="307">
        <f>O4*('2-δικαιώμ'!N4+'3-φύλλα2α'!F4)</f>
        <v>5000</v>
      </c>
      <c r="Q4" s="314"/>
      <c r="R4" s="314"/>
      <c r="S4" s="314"/>
      <c r="T4" s="314"/>
      <c r="U4" s="315"/>
    </row>
    <row r="5" spans="1:25" ht="15.75">
      <c r="A5" s="477" t="s">
        <v>47</v>
      </c>
      <c r="B5" s="478"/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108">
        <f>SUM(P3:P4)</f>
        <v>5000</v>
      </c>
    </row>
    <row r="7" spans="1:25" ht="15.75">
      <c r="Q7" s="162" t="s">
        <v>148</v>
      </c>
      <c r="R7" s="129"/>
      <c r="S7" s="129"/>
      <c r="T7" s="129"/>
      <c r="U7" s="129"/>
      <c r="V7" s="129"/>
      <c r="W7" s="129"/>
      <c r="X7" s="129"/>
      <c r="Y7" s="116"/>
    </row>
    <row r="8" spans="1:25" ht="15.75">
      <c r="I8" s="8" t="s">
        <v>542</v>
      </c>
      <c r="R8" s="144" t="s">
        <v>149</v>
      </c>
      <c r="S8" s="144"/>
      <c r="T8" s="144"/>
      <c r="U8" s="144"/>
      <c r="V8" s="144"/>
      <c r="W8" s="144"/>
      <c r="X8" s="144"/>
    </row>
    <row r="9" spans="1:25" ht="15.75">
      <c r="S9" s="162" t="s">
        <v>150</v>
      </c>
    </row>
    <row r="12" spans="1:25">
      <c r="B12" s="135"/>
    </row>
    <row r="13" spans="1:25">
      <c r="B13" s="136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E13" sqref="E13"/>
    </sheetView>
  </sheetViews>
  <sheetFormatPr defaultRowHeight="11.25"/>
  <cols>
    <col min="1" max="1" width="7.28515625" style="8" bestFit="1" customWidth="1"/>
    <col min="2" max="2" width="37.5703125" style="92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6.425781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7.85546875" style="84" customWidth="1"/>
    <col min="29" max="33" width="6.28515625" style="84" customWidth="1"/>
    <col min="34" max="34" width="7" style="84" customWidth="1"/>
    <col min="35" max="38" width="6.28515625" style="82" customWidth="1"/>
    <col min="39" max="39" width="6.28515625" style="84" customWidth="1"/>
    <col min="40" max="40" width="11.7109375" style="84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1" t="s">
        <v>1</v>
      </c>
      <c r="B1" s="497" t="s">
        <v>0</v>
      </c>
      <c r="C1" s="501" t="s">
        <v>7</v>
      </c>
      <c r="D1" s="499" t="s">
        <v>3</v>
      </c>
      <c r="E1" s="500"/>
      <c r="F1" s="503" t="s">
        <v>421</v>
      </c>
      <c r="G1" s="504"/>
      <c r="H1" s="504"/>
      <c r="I1" s="504"/>
      <c r="J1" s="504"/>
      <c r="K1" s="504"/>
      <c r="L1" s="505"/>
      <c r="M1" s="506" t="s">
        <v>424</v>
      </c>
      <c r="N1" s="507"/>
      <c r="O1" s="508" t="s">
        <v>256</v>
      </c>
      <c r="P1" s="509"/>
      <c r="Q1" s="510" t="s">
        <v>422</v>
      </c>
      <c r="R1" s="496" t="s">
        <v>176</v>
      </c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  <c r="AF1" s="496"/>
      <c r="AG1" s="496"/>
      <c r="AH1" s="496"/>
      <c r="AI1" s="496"/>
      <c r="AJ1" s="496"/>
      <c r="AK1" s="496"/>
      <c r="AL1" s="496"/>
      <c r="AM1" s="496"/>
      <c r="AN1" s="496"/>
      <c r="AO1" s="496"/>
    </row>
    <row r="2" spans="1:41" ht="34.5" thickBot="1">
      <c r="A2" s="432"/>
      <c r="B2" s="498"/>
      <c r="C2" s="502"/>
      <c r="D2" s="168" t="s">
        <v>4</v>
      </c>
      <c r="E2" s="152" t="s">
        <v>9</v>
      </c>
      <c r="F2" s="235" t="s">
        <v>4</v>
      </c>
      <c r="G2" s="169" t="s">
        <v>9</v>
      </c>
      <c r="H2" s="318" t="s">
        <v>47</v>
      </c>
      <c r="I2" s="235" t="s">
        <v>9</v>
      </c>
      <c r="J2" s="319" t="s">
        <v>362</v>
      </c>
      <c r="K2" s="319" t="s">
        <v>388</v>
      </c>
      <c r="L2" s="320" t="s">
        <v>364</v>
      </c>
      <c r="M2" s="235" t="s">
        <v>23</v>
      </c>
      <c r="N2" s="321" t="s">
        <v>88</v>
      </c>
      <c r="O2" s="235" t="s">
        <v>23</v>
      </c>
      <c r="P2" s="298" t="s">
        <v>9</v>
      </c>
      <c r="Q2" s="511"/>
      <c r="R2" s="400" t="s">
        <v>129</v>
      </c>
      <c r="S2" s="400" t="s">
        <v>174</v>
      </c>
      <c r="T2" s="400" t="s">
        <v>130</v>
      </c>
      <c r="U2" s="400" t="s">
        <v>258</v>
      </c>
      <c r="V2" s="400" t="s">
        <v>131</v>
      </c>
      <c r="W2" s="400" t="s">
        <v>259</v>
      </c>
      <c r="X2" s="400" t="s">
        <v>151</v>
      </c>
      <c r="Y2" s="400" t="s">
        <v>175</v>
      </c>
      <c r="Z2" s="400" t="s">
        <v>152</v>
      </c>
      <c r="AA2" s="400" t="s">
        <v>260</v>
      </c>
      <c r="AB2" s="400" t="s">
        <v>153</v>
      </c>
      <c r="AC2" s="400" t="s">
        <v>261</v>
      </c>
      <c r="AD2" s="400" t="s">
        <v>154</v>
      </c>
      <c r="AE2" s="400" t="s">
        <v>273</v>
      </c>
      <c r="AF2" s="400" t="s">
        <v>274</v>
      </c>
      <c r="AG2" s="404" t="s">
        <v>275</v>
      </c>
      <c r="AH2" s="400" t="s">
        <v>276</v>
      </c>
      <c r="AI2" s="171" t="s">
        <v>277</v>
      </c>
      <c r="AJ2" s="171" t="s">
        <v>492</v>
      </c>
      <c r="AK2" s="171" t="s">
        <v>493</v>
      </c>
      <c r="AL2" s="171"/>
      <c r="AM2" s="399" t="s">
        <v>59</v>
      </c>
      <c r="AN2" s="357" t="s">
        <v>47</v>
      </c>
      <c r="AO2" s="258" t="s">
        <v>29</v>
      </c>
    </row>
    <row r="3" spans="1:41" s="5" customFormat="1">
      <c r="A3" s="391" t="str">
        <f>'1-συμβολαια'!A3</f>
        <v>???</v>
      </c>
      <c r="B3" s="303" t="str">
        <f>'1-συμβολαια'!C3</f>
        <v>διανομή αγροτεμαχίου 17,98στρ [2 ίσα μερίδια</v>
      </c>
      <c r="C3" s="304">
        <f>'1-συμβολαια'!D3</f>
        <v>7751600</v>
      </c>
      <c r="D3" s="316">
        <f>'3-φύλλα2α'!D3</f>
        <v>5</v>
      </c>
      <c r="E3" s="316">
        <f>'3-φύλλα2α'!E3</f>
        <v>6</v>
      </c>
      <c r="F3" s="280">
        <v>2</v>
      </c>
      <c r="G3" s="280">
        <v>2</v>
      </c>
      <c r="H3" s="300">
        <f t="shared" ref="H3:H4" si="0">F3*D3*1100</f>
        <v>11000</v>
      </c>
      <c r="I3" s="398">
        <f t="shared" ref="I3:I4" si="1">E3*G3*1100</f>
        <v>13200</v>
      </c>
      <c r="J3" s="322">
        <f t="shared" ref="J3:J4" si="2">H3*5%</f>
        <v>550</v>
      </c>
      <c r="K3" s="322">
        <f t="shared" ref="K3:K4" si="3">H3*5%</f>
        <v>550</v>
      </c>
      <c r="L3" s="322">
        <f t="shared" ref="L3:L4" si="4">H3*1%</f>
        <v>110</v>
      </c>
      <c r="M3" s="322">
        <f t="shared" ref="M3:M4" si="5">H3-O3</f>
        <v>9790</v>
      </c>
      <c r="N3" s="322">
        <f t="shared" ref="N3:N4" si="6">I3-P3</f>
        <v>11748</v>
      </c>
      <c r="O3" s="322">
        <f t="shared" ref="O3:O4" si="7">J3+K3+L3</f>
        <v>1210</v>
      </c>
      <c r="P3" s="322">
        <f t="shared" ref="P3:P4" si="8">I3*11%</f>
        <v>1452</v>
      </c>
      <c r="Q3" s="322">
        <f t="shared" ref="Q3:Q4" si="9">O3-P3</f>
        <v>-242</v>
      </c>
      <c r="R3" s="401"/>
      <c r="S3" s="401"/>
      <c r="T3" s="401">
        <v>5500</v>
      </c>
      <c r="U3" s="401">
        <v>800</v>
      </c>
      <c r="V3" s="401">
        <v>5500</v>
      </c>
      <c r="W3" s="401">
        <v>500</v>
      </c>
      <c r="X3" s="401"/>
      <c r="Y3" s="401"/>
      <c r="Z3" s="401"/>
      <c r="AA3" s="401"/>
      <c r="AB3" s="401">
        <f>2*H11</f>
        <v>11000</v>
      </c>
      <c r="AC3" s="401">
        <v>500</v>
      </c>
      <c r="AD3" s="401"/>
      <c r="AE3" s="401"/>
      <c r="AF3" s="323"/>
      <c r="AG3" s="323"/>
      <c r="AH3" s="323">
        <v>2200</v>
      </c>
      <c r="AI3" s="317"/>
      <c r="AJ3" s="317"/>
      <c r="AK3" s="317"/>
      <c r="AL3" s="317"/>
      <c r="AM3" s="323">
        <f t="shared" ref="AM3:AM4" si="10">U3+Y3+AA3+AI3+AK3</f>
        <v>800</v>
      </c>
      <c r="AN3" s="323">
        <f t="shared" ref="AN3:AN4" si="11">R3+T3+V3+W3+X3+Z3+AB3+AC3+AD3+AE3+AF3+AH3+AJ3</f>
        <v>25200</v>
      </c>
      <c r="AO3" s="278"/>
    </row>
    <row r="4" spans="1:41" s="5" customFormat="1">
      <c r="A4" s="391">
        <f>'1-συμβολαια'!A4</f>
        <v>0</v>
      </c>
      <c r="B4" s="303" t="str">
        <f>'1-συμβολαια'!C4</f>
        <v>χρησικτησία αγροτεμαχίου = 1984 ΑΝΑΔΑΣΜΟΣ</v>
      </c>
      <c r="C4" s="304">
        <f>'1-συμβολαια'!D4</f>
        <v>1111111</v>
      </c>
      <c r="D4" s="316">
        <f>'3-φύλλα2α'!D4</f>
        <v>5</v>
      </c>
      <c r="E4" s="316">
        <f>'3-φύλλα2α'!E4</f>
        <v>0</v>
      </c>
      <c r="F4" s="280"/>
      <c r="G4" s="280"/>
      <c r="H4" s="300">
        <f t="shared" si="0"/>
        <v>0</v>
      </c>
      <c r="I4" s="322">
        <f t="shared" si="1"/>
        <v>0</v>
      </c>
      <c r="J4" s="322">
        <f t="shared" si="2"/>
        <v>0</v>
      </c>
      <c r="K4" s="322">
        <f t="shared" si="3"/>
        <v>0</v>
      </c>
      <c r="L4" s="322">
        <f t="shared" si="4"/>
        <v>0</v>
      </c>
      <c r="M4" s="322">
        <f t="shared" si="5"/>
        <v>0</v>
      </c>
      <c r="N4" s="322">
        <f t="shared" si="6"/>
        <v>0</v>
      </c>
      <c r="O4" s="322">
        <f t="shared" si="7"/>
        <v>0</v>
      </c>
      <c r="P4" s="322">
        <f t="shared" si="8"/>
        <v>0</v>
      </c>
      <c r="Q4" s="322">
        <f t="shared" si="9"/>
        <v>0</v>
      </c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323"/>
      <c r="AG4" s="323"/>
      <c r="AH4" s="323"/>
      <c r="AI4" s="317"/>
      <c r="AJ4" s="317"/>
      <c r="AK4" s="317"/>
      <c r="AL4" s="317"/>
      <c r="AM4" s="323">
        <f t="shared" si="10"/>
        <v>0</v>
      </c>
      <c r="AN4" s="323">
        <f t="shared" si="11"/>
        <v>0</v>
      </c>
      <c r="AO4" s="278"/>
    </row>
    <row r="5" spans="1:41">
      <c r="A5" s="429" t="s">
        <v>47</v>
      </c>
      <c r="B5" s="430"/>
      <c r="C5" s="430"/>
      <c r="D5" s="430"/>
      <c r="E5" s="430"/>
      <c r="F5" s="38">
        <f t="shared" ref="F5:W5" si="12">SUM(F3:F4)</f>
        <v>2</v>
      </c>
      <c r="G5" s="38">
        <f t="shared" si="12"/>
        <v>2</v>
      </c>
      <c r="H5" s="159">
        <f t="shared" si="12"/>
        <v>11000</v>
      </c>
      <c r="I5" s="159">
        <f t="shared" si="12"/>
        <v>13200</v>
      </c>
      <c r="J5" s="159">
        <f t="shared" si="12"/>
        <v>550</v>
      </c>
      <c r="K5" s="159">
        <f t="shared" si="12"/>
        <v>550</v>
      </c>
      <c r="L5" s="159">
        <f t="shared" si="12"/>
        <v>110</v>
      </c>
      <c r="M5" s="159">
        <f t="shared" si="12"/>
        <v>9790</v>
      </c>
      <c r="N5" s="159">
        <f t="shared" si="12"/>
        <v>11748</v>
      </c>
      <c r="O5" s="159">
        <f t="shared" si="12"/>
        <v>1210</v>
      </c>
      <c r="P5" s="159">
        <f t="shared" si="12"/>
        <v>1452</v>
      </c>
      <c r="Q5" s="159">
        <f t="shared" si="12"/>
        <v>-242</v>
      </c>
      <c r="R5" s="159">
        <f t="shared" si="12"/>
        <v>0</v>
      </c>
      <c r="S5" s="159">
        <f t="shared" si="12"/>
        <v>0</v>
      </c>
      <c r="T5" s="159">
        <f t="shared" si="12"/>
        <v>5500</v>
      </c>
      <c r="U5" s="159">
        <f t="shared" si="12"/>
        <v>800</v>
      </c>
      <c r="V5" s="159">
        <f t="shared" si="12"/>
        <v>5500</v>
      </c>
      <c r="W5" s="159">
        <f t="shared" si="12"/>
        <v>500</v>
      </c>
      <c r="X5" s="159"/>
      <c r="Y5" s="159"/>
      <c r="Z5" s="159"/>
      <c r="AA5" s="159"/>
      <c r="AB5" s="159">
        <f>SUM(AB3:AB4)</f>
        <v>11000</v>
      </c>
      <c r="AC5" s="159">
        <f>SUM(AC3:AC4)</f>
        <v>500</v>
      </c>
      <c r="AD5" s="159">
        <f>SUM(AD3:AD4)</f>
        <v>0</v>
      </c>
      <c r="AE5" s="159">
        <f>SUM(AE3:AE4)</f>
        <v>0</v>
      </c>
      <c r="AF5" s="159">
        <f>SUM(AF3:AF4)</f>
        <v>0</v>
      </c>
      <c r="AG5" s="359"/>
      <c r="AH5" s="159">
        <f>SUM(AH3:AH4)</f>
        <v>2200</v>
      </c>
      <c r="AI5" s="159">
        <f>SUM(AI3:AI4)</f>
        <v>0</v>
      </c>
      <c r="AJ5" s="159"/>
      <c r="AK5" s="159"/>
      <c r="AL5" s="159">
        <f>SUM(AL3:AL4)</f>
        <v>0</v>
      </c>
      <c r="AM5" s="159">
        <f>SUM(AM3:AM4)</f>
        <v>800</v>
      </c>
      <c r="AN5" s="159">
        <f>SUM(AN3:AN4)</f>
        <v>25200</v>
      </c>
    </row>
    <row r="7" spans="1:41">
      <c r="R7" s="402" t="s">
        <v>509</v>
      </c>
      <c r="S7" s="405"/>
      <c r="T7" s="405"/>
      <c r="U7" s="405"/>
      <c r="V7" s="405"/>
      <c r="W7" s="405"/>
      <c r="X7" s="403"/>
      <c r="Y7" s="403"/>
      <c r="Z7" s="403"/>
      <c r="AA7" s="403"/>
      <c r="AB7" s="403"/>
      <c r="AC7" s="403"/>
      <c r="AD7" s="403"/>
      <c r="AE7" s="113"/>
      <c r="AF7" s="113"/>
      <c r="AG7" s="113"/>
      <c r="AH7" s="113"/>
      <c r="AI7" s="87"/>
      <c r="AJ7" s="87"/>
      <c r="AK7" s="87"/>
      <c r="AL7" s="87"/>
      <c r="AM7" s="113"/>
      <c r="AN7" s="113"/>
    </row>
    <row r="8" spans="1:41" ht="15.75">
      <c r="B8" s="381" t="s">
        <v>423</v>
      </c>
      <c r="D8" s="8"/>
      <c r="E8" s="8"/>
      <c r="R8" s="403"/>
      <c r="S8" s="358" t="s">
        <v>543</v>
      </c>
      <c r="T8" s="403"/>
      <c r="U8" s="403"/>
      <c r="V8" s="403"/>
      <c r="W8" s="403"/>
      <c r="X8" s="403"/>
      <c r="Y8" s="403"/>
      <c r="Z8" s="403"/>
      <c r="AA8" s="403"/>
      <c r="AB8" s="403"/>
      <c r="AC8" s="403"/>
      <c r="AD8" s="403"/>
      <c r="AE8" s="113"/>
      <c r="AF8" s="113"/>
      <c r="AG8" s="113"/>
      <c r="AH8" s="113"/>
      <c r="AI8" s="87"/>
      <c r="AJ8" s="87"/>
      <c r="AK8" s="87"/>
      <c r="AL8" s="87"/>
      <c r="AM8" s="113"/>
      <c r="AN8" s="113"/>
    </row>
    <row r="9" spans="1:41">
      <c r="R9" s="403"/>
      <c r="S9" s="403"/>
      <c r="T9" s="402" t="s">
        <v>232</v>
      </c>
      <c r="U9" s="403"/>
      <c r="V9" s="403"/>
      <c r="W9" s="403"/>
      <c r="X9" s="403"/>
      <c r="Y9" s="403"/>
      <c r="Z9" s="403"/>
      <c r="AA9" s="403"/>
      <c r="AB9" s="403"/>
      <c r="AC9" s="403"/>
      <c r="AD9" s="403"/>
      <c r="AE9" s="113"/>
      <c r="AF9" s="113"/>
      <c r="AG9" s="113"/>
      <c r="AH9" s="113"/>
      <c r="AI9" s="87"/>
      <c r="AJ9" s="87"/>
      <c r="AK9" s="87"/>
      <c r="AL9" s="87"/>
      <c r="AM9" s="113"/>
      <c r="AN9" s="113"/>
    </row>
    <row r="10" spans="1:41">
      <c r="R10" s="403"/>
      <c r="S10" s="403"/>
      <c r="T10" s="403"/>
      <c r="U10" s="358" t="s">
        <v>233</v>
      </c>
      <c r="V10" s="403"/>
      <c r="W10" s="403"/>
      <c r="X10" s="403"/>
      <c r="Y10" s="403"/>
      <c r="Z10" s="403"/>
      <c r="AA10" s="403"/>
      <c r="AB10" s="403"/>
      <c r="AC10" s="403"/>
      <c r="AD10" s="403"/>
      <c r="AE10" s="113"/>
      <c r="AF10" s="113"/>
      <c r="AG10" s="113"/>
      <c r="AH10" s="113"/>
      <c r="AI10" s="87"/>
      <c r="AJ10" s="87"/>
      <c r="AK10" s="87"/>
      <c r="AL10" s="87"/>
      <c r="AM10" s="113"/>
      <c r="AN10" s="113"/>
    </row>
    <row r="11" spans="1:41">
      <c r="F11" s="8" t="s">
        <v>542</v>
      </c>
      <c r="H11" s="58">
        <f>H3/F3</f>
        <v>5500</v>
      </c>
      <c r="R11" s="403"/>
      <c r="S11" s="403"/>
      <c r="T11" s="403"/>
      <c r="U11" s="403"/>
      <c r="V11" s="402" t="s">
        <v>544</v>
      </c>
      <c r="W11" s="403"/>
      <c r="X11" s="403"/>
      <c r="Y11" s="403"/>
      <c r="Z11" s="403"/>
      <c r="AA11" s="403"/>
      <c r="AB11" s="403"/>
      <c r="AC11" s="403"/>
      <c r="AD11" s="403"/>
      <c r="AE11" s="403"/>
      <c r="AF11" s="403"/>
      <c r="AG11" s="403"/>
      <c r="AH11" s="403"/>
      <c r="AI11" s="174"/>
      <c r="AJ11" s="174"/>
      <c r="AK11" s="174"/>
      <c r="AL11" s="174"/>
      <c r="AM11" s="113"/>
      <c r="AN11" s="113"/>
    </row>
    <row r="12" spans="1:41">
      <c r="G12" s="58"/>
      <c r="H12" s="58"/>
      <c r="R12" s="403"/>
      <c r="S12" s="403"/>
      <c r="T12" s="403"/>
      <c r="U12" s="403"/>
      <c r="V12" s="403"/>
      <c r="W12" s="358" t="s">
        <v>234</v>
      </c>
      <c r="X12" s="403"/>
      <c r="Y12" s="403"/>
      <c r="Z12" s="403"/>
      <c r="AA12" s="403"/>
      <c r="AB12" s="403"/>
      <c r="AC12" s="403"/>
      <c r="AD12" s="403"/>
      <c r="AE12" s="403"/>
      <c r="AF12" s="403"/>
      <c r="AG12" s="403"/>
      <c r="AH12" s="403"/>
      <c r="AI12" s="174"/>
      <c r="AJ12" s="174"/>
      <c r="AK12" s="174"/>
      <c r="AL12" s="174"/>
      <c r="AM12" s="113"/>
      <c r="AN12" s="113"/>
    </row>
    <row r="13" spans="1:41">
      <c r="G13" s="58"/>
      <c r="H13" s="58"/>
      <c r="R13" s="403"/>
      <c r="S13" s="403"/>
      <c r="T13" s="403"/>
      <c r="U13" s="403"/>
      <c r="V13" s="403"/>
      <c r="W13" s="403"/>
      <c r="X13" s="402" t="s">
        <v>235</v>
      </c>
      <c r="Y13" s="402"/>
      <c r="Z13" s="403"/>
      <c r="AA13" s="403"/>
      <c r="AB13" s="403"/>
      <c r="AC13" s="403"/>
      <c r="AD13" s="403"/>
      <c r="AE13" s="403"/>
      <c r="AF13" s="403"/>
      <c r="AG13" s="403"/>
      <c r="AH13" s="403"/>
      <c r="AI13" s="174"/>
      <c r="AJ13" s="174"/>
      <c r="AK13" s="174"/>
      <c r="AL13" s="174"/>
      <c r="AM13" s="113"/>
      <c r="AN13" s="113"/>
    </row>
    <row r="14" spans="1:41">
      <c r="G14" s="58"/>
      <c r="H14" s="58"/>
      <c r="R14" s="403"/>
      <c r="S14" s="403"/>
      <c r="T14" s="403"/>
      <c r="U14" s="403"/>
      <c r="V14" s="403"/>
      <c r="W14" s="403"/>
      <c r="X14" s="403"/>
      <c r="Y14" s="358" t="s">
        <v>262</v>
      </c>
      <c r="Z14" s="403"/>
      <c r="AA14" s="403"/>
      <c r="AB14" s="403"/>
      <c r="AC14" s="403"/>
      <c r="AD14" s="403"/>
      <c r="AE14" s="403"/>
      <c r="AF14" s="403"/>
      <c r="AG14" s="403"/>
      <c r="AH14" s="403"/>
      <c r="AI14" s="174"/>
      <c r="AJ14" s="174"/>
      <c r="AK14" s="174"/>
      <c r="AL14" s="174"/>
      <c r="AM14" s="113"/>
      <c r="AN14" s="113"/>
    </row>
    <row r="15" spans="1:41">
      <c r="B15" s="135"/>
      <c r="G15" s="58"/>
      <c r="H15" s="58"/>
      <c r="R15" s="403"/>
      <c r="S15" s="403"/>
      <c r="T15" s="403"/>
      <c r="U15" s="403"/>
      <c r="V15" s="403"/>
      <c r="W15" s="403"/>
      <c r="X15" s="403"/>
      <c r="Y15" s="403"/>
      <c r="Z15" s="402" t="s">
        <v>236</v>
      </c>
      <c r="AA15" s="358"/>
      <c r="AB15" s="403"/>
      <c r="AC15" s="403"/>
      <c r="AD15" s="403"/>
      <c r="AE15" s="403"/>
      <c r="AF15" s="403"/>
      <c r="AG15" s="403"/>
      <c r="AH15" s="403"/>
      <c r="AI15" s="174"/>
      <c r="AJ15" s="174"/>
      <c r="AK15" s="174"/>
      <c r="AL15" s="174"/>
      <c r="AM15" s="113"/>
      <c r="AN15" s="113"/>
      <c r="AO15" s="172"/>
    </row>
    <row r="16" spans="1:41">
      <c r="B16" s="136"/>
      <c r="R16" s="403"/>
      <c r="S16" s="403"/>
      <c r="T16" s="403"/>
      <c r="U16" s="403"/>
      <c r="V16" s="403"/>
      <c r="W16" s="403"/>
      <c r="X16" s="403"/>
      <c r="Y16" s="403"/>
      <c r="Z16" s="358"/>
      <c r="AA16" s="358" t="s">
        <v>263</v>
      </c>
      <c r="AB16" s="403"/>
      <c r="AC16" s="403"/>
      <c r="AD16" s="403"/>
      <c r="AE16" s="403"/>
      <c r="AF16" s="403"/>
      <c r="AG16" s="403"/>
      <c r="AH16" s="403"/>
      <c r="AI16" s="174"/>
      <c r="AJ16" s="174"/>
      <c r="AK16" s="174"/>
      <c r="AL16" s="174"/>
      <c r="AM16" s="113"/>
      <c r="AN16" s="113"/>
      <c r="AO16" s="172"/>
    </row>
    <row r="17" spans="2:40">
      <c r="R17" s="403"/>
      <c r="S17" s="403"/>
      <c r="T17" s="403"/>
      <c r="U17" s="403"/>
      <c r="V17" s="403"/>
      <c r="W17" s="403"/>
      <c r="X17" s="403"/>
      <c r="Y17" s="403"/>
      <c r="Z17" s="403"/>
      <c r="AA17" s="403"/>
      <c r="AB17" s="402" t="s">
        <v>237</v>
      </c>
      <c r="AC17" s="403"/>
      <c r="AD17" s="403"/>
      <c r="AE17" s="403"/>
      <c r="AF17" s="403"/>
      <c r="AG17" s="403"/>
      <c r="AH17" s="403"/>
      <c r="AI17" s="174"/>
      <c r="AJ17" s="174"/>
      <c r="AK17" s="174"/>
      <c r="AL17" s="174"/>
      <c r="AM17" s="113"/>
      <c r="AN17" s="358"/>
    </row>
    <row r="18" spans="2:40">
      <c r="R18" s="403"/>
      <c r="S18" s="403"/>
      <c r="T18" s="403"/>
      <c r="U18" s="403"/>
      <c r="V18" s="403"/>
      <c r="W18" s="403"/>
      <c r="X18" s="403"/>
      <c r="Y18" s="403"/>
      <c r="Z18" s="403"/>
      <c r="AA18" s="403"/>
      <c r="AB18" s="403"/>
      <c r="AC18" s="358" t="s">
        <v>238</v>
      </c>
      <c r="AD18" s="403"/>
      <c r="AE18" s="403"/>
      <c r="AF18" s="403"/>
      <c r="AG18" s="403"/>
      <c r="AH18" s="403"/>
      <c r="AI18" s="174"/>
      <c r="AJ18" s="174"/>
      <c r="AK18" s="174"/>
      <c r="AL18" s="174"/>
      <c r="AM18" s="113"/>
      <c r="AN18" s="113"/>
    </row>
    <row r="19" spans="2:40">
      <c r="R19" s="403"/>
      <c r="S19" s="403"/>
      <c r="T19" s="403"/>
      <c r="U19" s="403"/>
      <c r="V19" s="403"/>
      <c r="W19" s="403"/>
      <c r="X19" s="403"/>
      <c r="Y19" s="403"/>
      <c r="Z19" s="403"/>
      <c r="AA19" s="403"/>
      <c r="AB19" s="403"/>
      <c r="AC19" s="403"/>
      <c r="AD19" s="402" t="s">
        <v>278</v>
      </c>
      <c r="AE19" s="405"/>
      <c r="AF19" s="405"/>
      <c r="AG19" s="405"/>
      <c r="AH19" s="405"/>
      <c r="AI19" s="176"/>
      <c r="AJ19" s="176"/>
      <c r="AK19" s="176"/>
      <c r="AL19" s="176"/>
      <c r="AM19" s="358"/>
    </row>
    <row r="20" spans="2:40">
      <c r="R20" s="113"/>
      <c r="S20" s="113"/>
      <c r="T20" s="113"/>
      <c r="U20" s="113"/>
      <c r="V20" s="403"/>
      <c r="W20" s="403"/>
      <c r="X20" s="403"/>
      <c r="Y20" s="403"/>
      <c r="Z20" s="403"/>
      <c r="AA20" s="403"/>
      <c r="AB20" s="403"/>
      <c r="AC20" s="403"/>
      <c r="AD20" s="403"/>
      <c r="AE20" s="402" t="s">
        <v>279</v>
      </c>
      <c r="AF20" s="358"/>
      <c r="AG20" s="358"/>
      <c r="AH20" s="358"/>
      <c r="AI20" s="175"/>
      <c r="AJ20" s="175"/>
      <c r="AK20" s="175"/>
      <c r="AL20" s="175"/>
      <c r="AM20" s="113"/>
    </row>
    <row r="21" spans="2:40">
      <c r="R21" s="8"/>
      <c r="S21" s="8"/>
      <c r="T21" s="8"/>
      <c r="U21" s="8"/>
      <c r="AF21" s="358" t="s">
        <v>280</v>
      </c>
      <c r="AG21" s="405"/>
      <c r="AH21" s="405"/>
      <c r="AI21" s="176"/>
      <c r="AJ21" s="176"/>
      <c r="AK21" s="176"/>
    </row>
    <row r="22" spans="2:40">
      <c r="B22" s="302"/>
      <c r="D22" s="8"/>
      <c r="E22" s="8"/>
      <c r="AF22" s="403"/>
      <c r="AG22" s="406" t="s">
        <v>281</v>
      </c>
      <c r="AH22" s="406"/>
      <c r="AI22" s="273"/>
      <c r="AJ22" s="273"/>
      <c r="AK22" s="273"/>
      <c r="AL22" s="273"/>
    </row>
    <row r="23" spans="2:40">
      <c r="B23" s="3"/>
      <c r="D23" s="8"/>
      <c r="E23" s="8"/>
      <c r="AG23" s="403"/>
      <c r="AH23" s="402" t="s">
        <v>497</v>
      </c>
      <c r="AI23" s="174"/>
      <c r="AJ23" s="174"/>
      <c r="AK23" s="174"/>
      <c r="AL23" s="175"/>
    </row>
    <row r="24" spans="2:40">
      <c r="B24" s="3"/>
      <c r="D24" s="8"/>
      <c r="E24" s="8"/>
      <c r="AI24" s="175" t="s">
        <v>494</v>
      </c>
      <c r="AJ24" s="175"/>
      <c r="AK24" s="175"/>
    </row>
    <row r="25" spans="2:40">
      <c r="B25" s="3"/>
      <c r="D25" s="8"/>
      <c r="E25" s="8"/>
      <c r="AJ25" s="173" t="s">
        <v>495</v>
      </c>
      <c r="AK25" s="174"/>
    </row>
    <row r="26" spans="2:40">
      <c r="B26" s="3"/>
      <c r="D26" s="8"/>
      <c r="E26" s="8"/>
      <c r="AK26" s="175" t="s">
        <v>496</v>
      </c>
    </row>
    <row r="27" spans="2:40">
      <c r="B27" s="3"/>
      <c r="D27" s="8"/>
      <c r="E27" s="8"/>
    </row>
    <row r="28" spans="2:40">
      <c r="B28" s="302"/>
      <c r="D28" s="58"/>
      <c r="E28" s="58"/>
      <c r="F28" s="58"/>
      <c r="G28" s="58"/>
    </row>
    <row r="29" spans="2:40">
      <c r="B29" s="3"/>
      <c r="D29" s="58"/>
      <c r="E29" s="58"/>
      <c r="F29" s="58"/>
      <c r="G29" s="58"/>
    </row>
    <row r="30" spans="2:40">
      <c r="B30" s="3"/>
      <c r="D30" s="58"/>
      <c r="E30" s="58"/>
      <c r="F30" s="58"/>
      <c r="G30" s="58"/>
    </row>
    <row r="31" spans="2:40">
      <c r="B31" s="3"/>
      <c r="C31" s="58"/>
      <c r="D31" s="58"/>
      <c r="E31" s="58"/>
      <c r="F31" s="58"/>
      <c r="G31" s="58"/>
    </row>
    <row r="32" spans="2:40">
      <c r="B32" s="3"/>
      <c r="D32" s="8"/>
      <c r="E32" s="8"/>
    </row>
  </sheetData>
  <mergeCells count="10">
    <mergeCell ref="R1:AO1"/>
    <mergeCell ref="A5:E5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9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5703125" style="8" bestFit="1" customWidth="1"/>
    <col min="2" max="2" width="3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12" t="s">
        <v>31</v>
      </c>
      <c r="B1" s="513"/>
      <c r="C1" s="513"/>
      <c r="D1" s="514"/>
      <c r="E1" s="525" t="s">
        <v>425</v>
      </c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10" t="s">
        <v>70</v>
      </c>
      <c r="S1" s="531" t="s">
        <v>164</v>
      </c>
      <c r="T1" s="512" t="s">
        <v>13</v>
      </c>
      <c r="U1" s="513"/>
      <c r="V1" s="513"/>
      <c r="W1" s="513"/>
      <c r="X1" s="513"/>
      <c r="Y1" s="513"/>
      <c r="Z1" s="513"/>
      <c r="AA1" s="513"/>
      <c r="AB1" s="513"/>
      <c r="AC1" s="514"/>
      <c r="AD1" s="524" t="s">
        <v>14</v>
      </c>
      <c r="AE1" s="524"/>
      <c r="AF1" s="524"/>
      <c r="AG1" s="524"/>
      <c r="AH1" s="524"/>
      <c r="AI1" s="524"/>
      <c r="AJ1" s="524"/>
      <c r="AK1" s="524"/>
      <c r="AL1" s="524"/>
      <c r="AM1" s="512" t="s">
        <v>15</v>
      </c>
      <c r="AN1" s="513"/>
      <c r="AO1" s="513"/>
      <c r="AP1" s="513"/>
      <c r="AQ1" s="513"/>
      <c r="AR1" s="513"/>
      <c r="AS1" s="513"/>
      <c r="AT1" s="513"/>
      <c r="AU1" s="513"/>
      <c r="AV1" s="514"/>
      <c r="AW1" s="515" t="s">
        <v>16</v>
      </c>
      <c r="AX1" s="515"/>
      <c r="AY1" s="515"/>
      <c r="AZ1" s="515"/>
      <c r="BA1" s="515"/>
      <c r="BB1" s="515"/>
      <c r="BC1" s="515"/>
      <c r="BD1" s="515"/>
      <c r="BE1" s="516" t="s">
        <v>17</v>
      </c>
      <c r="BF1" s="517"/>
      <c r="BG1" s="517"/>
      <c r="BH1" s="517"/>
      <c r="BI1" s="518"/>
    </row>
    <row r="2" spans="1:61" s="4" customFormat="1" ht="45.75" customHeight="1" thickBot="1">
      <c r="A2" s="79" t="s">
        <v>19</v>
      </c>
      <c r="B2" s="89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257</v>
      </c>
      <c r="H2" s="41" t="s">
        <v>73</v>
      </c>
      <c r="I2" s="529" t="s">
        <v>29</v>
      </c>
      <c r="J2" s="530"/>
      <c r="K2" s="41" t="s">
        <v>155</v>
      </c>
      <c r="L2" s="41" t="s">
        <v>156</v>
      </c>
      <c r="M2" s="41" t="s">
        <v>92</v>
      </c>
      <c r="N2" s="41" t="s">
        <v>530</v>
      </c>
      <c r="O2" s="41" t="s">
        <v>163</v>
      </c>
      <c r="P2" s="94" t="s">
        <v>98</v>
      </c>
      <c r="Q2" s="114" t="s">
        <v>97</v>
      </c>
      <c r="R2" s="511"/>
      <c r="S2" s="532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519" t="s">
        <v>29</v>
      </c>
      <c r="AC2" s="520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527" t="s">
        <v>29</v>
      </c>
      <c r="AL2" s="528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519" t="s">
        <v>29</v>
      </c>
      <c r="AV2" s="520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19" t="s">
        <v>29</v>
      </c>
      <c r="BI2" s="520"/>
    </row>
    <row r="3" spans="1:61" s="5" customFormat="1">
      <c r="A3" s="407" t="str">
        <f>'1-συμβολαια'!A3</f>
        <v>???</v>
      </c>
      <c r="B3" s="382" t="str">
        <f>'1-συμβολαια'!C3</f>
        <v>διανομή αγροτεμαχίου 17,98στρ [2 ίσα μερίδια</v>
      </c>
      <c r="C3" s="274" t="str">
        <f>'4-πολλυπρ'!D3</f>
        <v xml:space="preserve">219-117 </v>
      </c>
      <c r="D3" s="274">
        <f>'4-πολλυπρ'!I3</f>
        <v>0</v>
      </c>
      <c r="E3" s="274"/>
      <c r="F3" s="383">
        <f t="shared" ref="F3:F4" si="0">E3*1100</f>
        <v>0</v>
      </c>
      <c r="G3" s="304">
        <v>1100</v>
      </c>
      <c r="H3" s="304">
        <f t="shared" ref="H3" si="1">F3+G3</f>
        <v>1100</v>
      </c>
      <c r="I3" s="384" t="s">
        <v>161</v>
      </c>
      <c r="J3" s="384" t="s">
        <v>162</v>
      </c>
      <c r="K3" s="304">
        <v>2000</v>
      </c>
      <c r="L3" s="304">
        <v>2000</v>
      </c>
      <c r="M3" s="304">
        <v>800</v>
      </c>
      <c r="N3" s="304"/>
      <c r="O3" s="20">
        <f t="shared" ref="O3:O4" si="2">K3+L3</f>
        <v>4000</v>
      </c>
      <c r="P3" s="274"/>
      <c r="Q3" s="274"/>
      <c r="R3" s="274" t="s">
        <v>545</v>
      </c>
      <c r="S3" s="274"/>
      <c r="T3" s="364">
        <v>43809</v>
      </c>
      <c r="U3" s="74"/>
      <c r="V3" s="385" t="s">
        <v>426</v>
      </c>
      <c r="W3" s="74"/>
      <c r="X3" s="385" t="s">
        <v>9</v>
      </c>
      <c r="Y3" s="325"/>
      <c r="Z3" s="74"/>
      <c r="AA3" s="74"/>
      <c r="AB3" s="74"/>
      <c r="AC3" s="74"/>
      <c r="AD3" s="324"/>
      <c r="AE3" s="74"/>
      <c r="AF3" s="74"/>
      <c r="AG3" s="74"/>
      <c r="AH3" s="74"/>
      <c r="AI3" s="280"/>
      <c r="AJ3" s="280"/>
      <c r="AK3" s="280"/>
      <c r="AL3" s="74"/>
      <c r="AM3" s="74"/>
      <c r="AN3" s="74"/>
      <c r="AO3" s="385" t="s">
        <v>426</v>
      </c>
      <c r="AP3" s="74"/>
      <c r="AQ3" s="385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24"/>
      <c r="BH3" s="74"/>
      <c r="BI3" s="74"/>
    </row>
    <row r="4" spans="1:61" s="5" customFormat="1">
      <c r="A4" s="407">
        <f>'1-συμβολαια'!A4</f>
        <v>0</v>
      </c>
      <c r="B4" s="382" t="str">
        <f>'1-συμβολαια'!C4</f>
        <v>χρησικτησία αγροτεμαχίου = 1984 ΑΝΑΔΑΣΜΟΣ</v>
      </c>
      <c r="C4" s="274">
        <f>'4-πολλυπρ'!D4</f>
        <v>0</v>
      </c>
      <c r="D4" s="274" t="str">
        <f>'4-πολλυπρ'!I4</f>
        <v xml:space="preserve">219-117 </v>
      </c>
      <c r="E4" s="274"/>
      <c r="F4" s="383">
        <f t="shared" si="0"/>
        <v>0</v>
      </c>
      <c r="G4" s="304"/>
      <c r="H4" s="304"/>
      <c r="I4" s="384"/>
      <c r="J4" s="384"/>
      <c r="K4" s="304"/>
      <c r="L4" s="304"/>
      <c r="M4" s="304"/>
      <c r="N4" s="304"/>
      <c r="O4" s="20">
        <f t="shared" si="2"/>
        <v>0</v>
      </c>
      <c r="P4" s="274"/>
      <c r="Q4" s="274"/>
      <c r="R4" s="274"/>
      <c r="S4" s="274"/>
      <c r="T4" s="324"/>
      <c r="U4" s="74"/>
      <c r="V4" s="385" t="s">
        <v>426</v>
      </c>
      <c r="W4" s="74"/>
      <c r="X4" s="385" t="s">
        <v>9</v>
      </c>
      <c r="Y4" s="325"/>
      <c r="Z4" s="74"/>
      <c r="AA4" s="74"/>
      <c r="AB4" s="74"/>
      <c r="AC4" s="74"/>
      <c r="AD4" s="324"/>
      <c r="AE4" s="74"/>
      <c r="AF4" s="74"/>
      <c r="AG4" s="74"/>
      <c r="AH4" s="74"/>
      <c r="AI4" s="280"/>
      <c r="AJ4" s="280"/>
      <c r="AK4" s="280"/>
      <c r="AL4" s="74"/>
      <c r="AM4" s="74"/>
      <c r="AN4" s="74"/>
      <c r="AO4" s="385" t="s">
        <v>426</v>
      </c>
      <c r="AP4" s="74"/>
      <c r="AQ4" s="385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24"/>
      <c r="BH4" s="74"/>
      <c r="BI4" s="74"/>
    </row>
    <row r="5" spans="1:61">
      <c r="A5" s="521" t="s">
        <v>35</v>
      </c>
      <c r="B5" s="522"/>
      <c r="C5" s="522"/>
      <c r="D5" s="523"/>
      <c r="E5" s="72">
        <f>SUM(E3:E4)</f>
        <v>0</v>
      </c>
      <c r="F5" s="72">
        <f>SUM(F3:F4)</f>
        <v>0</v>
      </c>
      <c r="G5" s="72">
        <f>SUM(G3:G4)</f>
        <v>1100</v>
      </c>
      <c r="H5" s="72">
        <f>SUM(H3:H4)</f>
        <v>1100</v>
      </c>
      <c r="I5" s="72"/>
      <c r="J5" s="72"/>
      <c r="K5" s="72">
        <f t="shared" ref="K5:R5" si="3">SUM(K3:K4)</f>
        <v>2000</v>
      </c>
      <c r="L5" s="72">
        <f t="shared" si="3"/>
        <v>2000</v>
      </c>
      <c r="M5" s="72">
        <f t="shared" si="3"/>
        <v>800</v>
      </c>
      <c r="N5" s="72">
        <f t="shared" si="3"/>
        <v>0</v>
      </c>
      <c r="O5" s="72">
        <f t="shared" si="3"/>
        <v>4000</v>
      </c>
      <c r="P5" s="68">
        <f t="shared" si="3"/>
        <v>0</v>
      </c>
      <c r="Q5" s="68">
        <f t="shared" si="3"/>
        <v>0</v>
      </c>
      <c r="R5" s="68">
        <f t="shared" si="3"/>
        <v>0</v>
      </c>
      <c r="S5" s="68"/>
      <c r="T5" s="139"/>
      <c r="U5" s="68">
        <f>SUM(U3:U4)</f>
        <v>0</v>
      </c>
      <c r="V5" s="68"/>
      <c r="W5" s="68">
        <f>SUM(W3:W4)</f>
        <v>0</v>
      </c>
      <c r="X5" s="68"/>
      <c r="Y5" s="68">
        <f>SUM(Y3:Y4)</f>
        <v>0</v>
      </c>
      <c r="Z5" s="68">
        <f>SUM(Z3:Z4)</f>
        <v>0</v>
      </c>
      <c r="AA5" s="68">
        <f>SUM(AA3:AA4)</f>
        <v>0</v>
      </c>
      <c r="AB5" s="68">
        <f>SUM(AB3:AB4)</f>
        <v>0</v>
      </c>
      <c r="AC5" s="68">
        <f>SUM(AC3:AC4)</f>
        <v>0</v>
      </c>
      <c r="AD5" s="139"/>
      <c r="AE5" s="68">
        <f t="shared" ref="AE5:AJ5" si="4">SUM(AE3:AE4)</f>
        <v>0</v>
      </c>
      <c r="AF5" s="68">
        <f t="shared" si="4"/>
        <v>0</v>
      </c>
      <c r="AG5" s="68">
        <f t="shared" si="4"/>
        <v>0</v>
      </c>
      <c r="AH5" s="68">
        <f t="shared" si="4"/>
        <v>0</v>
      </c>
      <c r="AI5" s="72">
        <f t="shared" si="4"/>
        <v>0</v>
      </c>
      <c r="AJ5" s="72">
        <f t="shared" si="4"/>
        <v>0</v>
      </c>
      <c r="AK5" s="72"/>
      <c r="AL5" s="68">
        <f>SUM(AL3:AL4)</f>
        <v>0</v>
      </c>
      <c r="AM5" s="68">
        <f>SUM(AM3:AM4)</f>
        <v>0</v>
      </c>
      <c r="AN5" s="68">
        <f>SUM(AN3:AN4)</f>
        <v>0</v>
      </c>
      <c r="AO5" s="68"/>
      <c r="AP5" s="68">
        <f t="shared" ref="AP5:BD5" si="5">SUM(AP3:AP4)</f>
        <v>0</v>
      </c>
      <c r="AQ5" s="68">
        <f t="shared" si="5"/>
        <v>0</v>
      </c>
      <c r="AR5" s="68">
        <f t="shared" si="5"/>
        <v>0</v>
      </c>
      <c r="AS5" s="68">
        <f t="shared" si="5"/>
        <v>0</v>
      </c>
      <c r="AT5" s="68">
        <f t="shared" si="5"/>
        <v>0</v>
      </c>
      <c r="AU5" s="68">
        <f t="shared" si="5"/>
        <v>0</v>
      </c>
      <c r="AV5" s="68">
        <f t="shared" si="5"/>
        <v>0</v>
      </c>
      <c r="AW5" s="68">
        <f t="shared" si="5"/>
        <v>0</v>
      </c>
      <c r="AX5" s="68">
        <f t="shared" si="5"/>
        <v>0</v>
      </c>
      <c r="AY5" s="68">
        <f t="shared" si="5"/>
        <v>0</v>
      </c>
      <c r="AZ5" s="68">
        <f t="shared" si="5"/>
        <v>0</v>
      </c>
      <c r="BA5" s="68">
        <f t="shared" si="5"/>
        <v>0</v>
      </c>
      <c r="BB5" s="68">
        <f t="shared" si="5"/>
        <v>0</v>
      </c>
      <c r="BC5" s="68">
        <f t="shared" si="5"/>
        <v>0</v>
      </c>
      <c r="BD5" s="68">
        <f t="shared" si="5"/>
        <v>0</v>
      </c>
      <c r="BE5" s="68"/>
      <c r="BF5" s="68"/>
      <c r="BG5" s="68"/>
      <c r="BH5" s="68"/>
      <c r="BI5" s="68"/>
    </row>
    <row r="7" spans="1:61">
      <c r="G7" s="142" t="s">
        <v>427</v>
      </c>
      <c r="H7" s="142"/>
      <c r="I7" s="142"/>
      <c r="J7" s="142"/>
      <c r="K7" s="142" t="s">
        <v>427</v>
      </c>
      <c r="L7" s="117"/>
      <c r="M7" s="117"/>
      <c r="N7" s="117"/>
      <c r="S7" s="186" t="s">
        <v>164</v>
      </c>
      <c r="Z7" s="2"/>
      <c r="AB7" s="117" t="s">
        <v>100</v>
      </c>
      <c r="AI7" s="227" t="s">
        <v>101</v>
      </c>
    </row>
    <row r="8" spans="1:61">
      <c r="F8" s="3"/>
      <c r="G8" s="3"/>
      <c r="H8" s="3"/>
      <c r="I8" s="163" t="s">
        <v>157</v>
      </c>
      <c r="J8" s="119"/>
      <c r="L8" s="142" t="s">
        <v>427</v>
      </c>
      <c r="M8" s="3"/>
      <c r="N8" s="3"/>
      <c r="O8" s="3"/>
      <c r="P8" s="163" t="s">
        <v>165</v>
      </c>
      <c r="S8" s="9"/>
    </row>
    <row r="9" spans="1:61">
      <c r="E9" s="118"/>
      <c r="F9" s="3"/>
      <c r="G9" s="3"/>
      <c r="H9" s="3"/>
      <c r="I9" s="119" t="s">
        <v>158</v>
      </c>
      <c r="J9" s="119"/>
      <c r="L9" s="3"/>
      <c r="M9" s="3"/>
      <c r="N9" s="3"/>
      <c r="O9" s="3"/>
      <c r="Q9" s="119" t="s">
        <v>166</v>
      </c>
      <c r="S9" s="9"/>
    </row>
    <row r="10" spans="1:61">
      <c r="I10" s="119"/>
      <c r="J10" s="163" t="s">
        <v>159</v>
      </c>
      <c r="M10" s="157" t="s">
        <v>443</v>
      </c>
      <c r="N10" s="157"/>
      <c r="S10" s="9"/>
    </row>
    <row r="11" spans="1:61">
      <c r="J11" s="119" t="s">
        <v>160</v>
      </c>
      <c r="S11" s="9"/>
    </row>
    <row r="12" spans="1:61">
      <c r="S12" s="9"/>
      <c r="U12" s="28"/>
      <c r="V12" s="28"/>
    </row>
    <row r="13" spans="1:61">
      <c r="S13" s="9"/>
      <c r="U13" s="28"/>
      <c r="V13" s="28"/>
    </row>
    <row r="14" spans="1:61">
      <c r="B14" s="135"/>
      <c r="S14" s="9"/>
      <c r="U14" s="28"/>
      <c r="V14" s="28"/>
    </row>
    <row r="15" spans="1:61">
      <c r="B15" s="136"/>
      <c r="U15" s="28"/>
      <c r="V15" s="28"/>
    </row>
    <row r="16" spans="1:61">
      <c r="U16" s="28"/>
      <c r="V16" s="28"/>
    </row>
    <row r="17" spans="2:22">
      <c r="P17" s="2"/>
      <c r="Q17" s="2"/>
      <c r="R17" s="2"/>
      <c r="S17" s="2"/>
      <c r="U17" s="28"/>
      <c r="V17" s="28"/>
    </row>
    <row r="18" spans="2:22">
      <c r="U18" s="28"/>
      <c r="V18" s="28"/>
    </row>
    <row r="19" spans="2:22">
      <c r="B19" s="302"/>
      <c r="C19" s="348"/>
      <c r="D19" s="8"/>
      <c r="E19" s="8"/>
      <c r="F19" s="8"/>
      <c r="G19" s="8"/>
      <c r="H19" s="8"/>
      <c r="I19" s="82"/>
      <c r="U19" s="28"/>
      <c r="V19" s="28"/>
    </row>
    <row r="20" spans="2:22">
      <c r="B20" s="3"/>
      <c r="C20" s="348"/>
      <c r="D20" s="8"/>
      <c r="E20" s="8"/>
      <c r="F20" s="8"/>
      <c r="G20" s="8"/>
      <c r="H20" s="8"/>
      <c r="I20" s="82"/>
      <c r="U20" s="28"/>
      <c r="V20" s="28"/>
    </row>
    <row r="21" spans="2:22">
      <c r="B21" s="3"/>
      <c r="C21" s="348"/>
      <c r="D21" s="58"/>
      <c r="E21" s="8"/>
      <c r="F21" s="8"/>
      <c r="G21" s="8"/>
      <c r="H21" s="8"/>
      <c r="I21" s="82"/>
      <c r="U21" s="28"/>
      <c r="V21" s="28"/>
    </row>
    <row r="22" spans="2:22">
      <c r="B22" s="3"/>
      <c r="C22" s="348"/>
      <c r="D22" s="8"/>
      <c r="E22" s="8"/>
      <c r="F22" s="8"/>
      <c r="G22" s="8"/>
      <c r="H22" s="8"/>
      <c r="I22" s="82"/>
      <c r="U22" s="28"/>
      <c r="V22" s="28"/>
    </row>
    <row r="23" spans="2:22">
      <c r="B23" s="3"/>
      <c r="C23" s="348"/>
      <c r="D23" s="8"/>
      <c r="E23" s="8"/>
      <c r="F23" s="8"/>
      <c r="G23" s="8"/>
      <c r="H23" s="8"/>
      <c r="I23" s="82"/>
      <c r="U23" s="28"/>
      <c r="V23" s="28"/>
    </row>
    <row r="24" spans="2:22">
      <c r="B24" s="3"/>
      <c r="C24" s="348"/>
      <c r="D24" s="8"/>
      <c r="E24" s="8"/>
      <c r="F24" s="8"/>
      <c r="G24" s="8"/>
      <c r="H24" s="8"/>
      <c r="I24" s="82"/>
    </row>
    <row r="25" spans="2:22">
      <c r="B25" s="302"/>
      <c r="C25" s="348"/>
      <c r="D25" s="58"/>
      <c r="E25" s="58"/>
      <c r="F25" s="58"/>
      <c r="G25" s="58"/>
      <c r="H25" s="8"/>
      <c r="I25" s="82"/>
    </row>
    <row r="26" spans="2:22">
      <c r="B26" s="3"/>
      <c r="C26" s="58"/>
      <c r="D26" s="58"/>
      <c r="E26" s="58"/>
      <c r="F26" s="58"/>
      <c r="G26" s="58"/>
      <c r="H26" s="8"/>
    </row>
    <row r="27" spans="2:22">
      <c r="B27" s="3"/>
      <c r="C27" s="58"/>
      <c r="D27" s="58"/>
      <c r="E27" s="58"/>
      <c r="F27" s="58"/>
      <c r="G27" s="58"/>
      <c r="H27" s="8"/>
    </row>
    <row r="28" spans="2:22">
      <c r="B28" s="3"/>
      <c r="C28" s="58"/>
      <c r="D28" s="58"/>
      <c r="E28" s="58"/>
      <c r="F28" s="58"/>
      <c r="G28" s="58"/>
    </row>
    <row r="29" spans="2:22">
      <c r="B29" s="3"/>
      <c r="C29" s="8"/>
      <c r="D29" s="8"/>
      <c r="E29" s="8"/>
      <c r="F29" s="8"/>
      <c r="G29" s="8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H27" sqref="H27"/>
    </sheetView>
  </sheetViews>
  <sheetFormatPr defaultRowHeight="11.25"/>
  <cols>
    <col min="1" max="1" width="10.5703125" style="8" bestFit="1" customWidth="1"/>
    <col min="2" max="2" width="62.140625" style="90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38" t="s">
        <v>31</v>
      </c>
      <c r="B1" s="539"/>
      <c r="C1" s="539"/>
      <c r="D1" s="540"/>
      <c r="E1" s="541" t="s">
        <v>169</v>
      </c>
      <c r="F1" s="542"/>
      <c r="G1" s="542"/>
      <c r="H1" s="542"/>
      <c r="I1" s="533" t="s">
        <v>163</v>
      </c>
      <c r="J1" s="533"/>
      <c r="K1" s="533"/>
      <c r="L1" s="533"/>
      <c r="M1" s="533"/>
      <c r="N1" s="533"/>
      <c r="O1" s="533"/>
      <c r="P1" s="533"/>
      <c r="Q1" s="534" t="s">
        <v>29</v>
      </c>
      <c r="R1" s="535"/>
      <c r="S1" s="535"/>
      <c r="T1" s="535"/>
    </row>
    <row r="2" spans="1:20" s="4" customFormat="1" ht="23.25" thickBot="1">
      <c r="A2" s="10" t="s">
        <v>19</v>
      </c>
      <c r="B2" s="154" t="s">
        <v>0</v>
      </c>
      <c r="C2" s="55" t="s">
        <v>11</v>
      </c>
      <c r="D2" s="155" t="s">
        <v>12</v>
      </c>
      <c r="E2" s="41" t="s">
        <v>428</v>
      </c>
      <c r="F2" s="543" t="s">
        <v>29</v>
      </c>
      <c r="G2" s="544"/>
      <c r="H2" s="545"/>
      <c r="I2" s="41" t="s">
        <v>89</v>
      </c>
      <c r="J2" s="55" t="s">
        <v>90</v>
      </c>
      <c r="K2" s="55" t="s">
        <v>92</v>
      </c>
      <c r="L2" s="55" t="s">
        <v>239</v>
      </c>
      <c r="M2" s="55" t="s">
        <v>240</v>
      </c>
      <c r="N2" s="55" t="s">
        <v>241</v>
      </c>
      <c r="O2" s="55"/>
      <c r="P2" s="55" t="s">
        <v>47</v>
      </c>
      <c r="Q2" s="536"/>
      <c r="R2" s="537"/>
      <c r="S2" s="537"/>
      <c r="T2" s="537"/>
    </row>
    <row r="3" spans="1:20" s="5" customFormat="1">
      <c r="A3" s="407" t="str">
        <f>'1-συμβολαια'!A3</f>
        <v>???</v>
      </c>
      <c r="B3" s="382" t="str">
        <f>'1-συμβολαια'!C3</f>
        <v>διανομή αγροτεμαχίου 17,98στρ [2 ίσα μερίδια</v>
      </c>
      <c r="C3" s="274" t="str">
        <f>'4-πολλυπρ'!D3</f>
        <v xml:space="preserve">219-117 </v>
      </c>
      <c r="D3" s="274">
        <f>'4-πολλυπρ'!I3</f>
        <v>0</v>
      </c>
      <c r="E3" s="304">
        <v>5500</v>
      </c>
      <c r="F3" s="384" t="s">
        <v>170</v>
      </c>
      <c r="G3" s="384" t="s">
        <v>171</v>
      </c>
      <c r="H3" s="383"/>
      <c r="I3" s="304">
        <v>2000</v>
      </c>
      <c r="J3" s="304">
        <v>2000</v>
      </c>
      <c r="K3" s="304">
        <v>605</v>
      </c>
      <c r="L3" s="304">
        <v>5500</v>
      </c>
      <c r="M3" s="304"/>
      <c r="N3" s="304"/>
      <c r="O3" s="304"/>
      <c r="P3" s="304">
        <f t="shared" ref="P3:P4" si="0">SUM(I3:O3)-K3</f>
        <v>9500</v>
      </c>
      <c r="Q3" s="305"/>
      <c r="R3" s="305"/>
      <c r="S3" s="386"/>
      <c r="T3" s="278"/>
    </row>
    <row r="4" spans="1:20" s="5" customFormat="1">
      <c r="A4" s="407">
        <f>'1-συμβολαια'!A4</f>
        <v>0</v>
      </c>
      <c r="B4" s="382" t="str">
        <f>'1-συμβολαια'!C4</f>
        <v>χρησικτησία αγροτεμαχίου = 1984 ΑΝΑΔΑΣΜΟΣ</v>
      </c>
      <c r="C4" s="274">
        <f>'4-πολλυπρ'!D4</f>
        <v>0</v>
      </c>
      <c r="D4" s="274" t="str">
        <f>'4-πολλυπρ'!I4</f>
        <v xml:space="preserve">219-117 </v>
      </c>
      <c r="E4" s="304"/>
      <c r="F4" s="384"/>
      <c r="G4" s="384"/>
      <c r="H4" s="383"/>
      <c r="I4" s="304"/>
      <c r="J4" s="304"/>
      <c r="K4" s="304"/>
      <c r="L4" s="304"/>
      <c r="M4" s="304"/>
      <c r="N4" s="304"/>
      <c r="O4" s="304"/>
      <c r="P4" s="304">
        <f t="shared" si="0"/>
        <v>0</v>
      </c>
      <c r="Q4" s="305"/>
      <c r="R4" s="305"/>
      <c r="S4" s="386"/>
      <c r="T4" s="278"/>
    </row>
    <row r="5" spans="1:20">
      <c r="A5" s="521" t="s">
        <v>35</v>
      </c>
      <c r="B5" s="522"/>
      <c r="C5" s="522"/>
      <c r="D5" s="523"/>
      <c r="E5" s="72">
        <f>SUM(E3:E4)</f>
        <v>5500</v>
      </c>
      <c r="F5" s="68"/>
      <c r="G5" s="68"/>
      <c r="H5" s="68"/>
      <c r="I5" s="72">
        <f t="shared" ref="I5:Q5" si="1">SUM(I3:I4)</f>
        <v>2000</v>
      </c>
      <c r="J5" s="72">
        <f t="shared" si="1"/>
        <v>2000</v>
      </c>
      <c r="K5" s="72">
        <f t="shared" si="1"/>
        <v>605</v>
      </c>
      <c r="L5" s="72">
        <f t="shared" si="1"/>
        <v>5500</v>
      </c>
      <c r="M5" s="72">
        <f t="shared" si="1"/>
        <v>0</v>
      </c>
      <c r="N5" s="72">
        <f t="shared" si="1"/>
        <v>0</v>
      </c>
      <c r="O5" s="72">
        <f t="shared" si="1"/>
        <v>0</v>
      </c>
      <c r="P5" s="72">
        <f t="shared" si="1"/>
        <v>9500</v>
      </c>
      <c r="Q5" s="83">
        <f t="shared" si="1"/>
        <v>0</v>
      </c>
      <c r="R5" s="145"/>
      <c r="S5" s="3"/>
      <c r="T5" s="3"/>
    </row>
    <row r="7" spans="1:20" ht="15.75" customHeight="1">
      <c r="I7" s="137" t="s">
        <v>427</v>
      </c>
      <c r="L7" s="137" t="s">
        <v>429</v>
      </c>
      <c r="R7" s="156"/>
      <c r="S7" s="87"/>
      <c r="T7" s="156"/>
    </row>
    <row r="8" spans="1:20">
      <c r="F8" s="163" t="s">
        <v>167</v>
      </c>
      <c r="G8" s="119"/>
      <c r="H8" s="82"/>
      <c r="L8" s="178" t="s">
        <v>209</v>
      </c>
      <c r="R8" s="2"/>
    </row>
    <row r="9" spans="1:20">
      <c r="F9" s="82"/>
      <c r="G9" s="119" t="s">
        <v>168</v>
      </c>
      <c r="M9" s="177" t="s">
        <v>210</v>
      </c>
      <c r="Q9" s="2"/>
      <c r="R9" s="2"/>
    </row>
    <row r="10" spans="1:20">
      <c r="N10" s="157" t="s">
        <v>211</v>
      </c>
      <c r="Q10" s="2"/>
      <c r="R10" s="2"/>
    </row>
    <row r="11" spans="1:20">
      <c r="B11" s="302"/>
      <c r="I11" s="408"/>
      <c r="J11" s="408"/>
      <c r="K11" s="408"/>
      <c r="L11" s="408"/>
      <c r="M11" s="408"/>
      <c r="N11" s="408"/>
      <c r="O11" s="408" t="s">
        <v>546</v>
      </c>
      <c r="P11" s="408"/>
      <c r="Q11" s="408"/>
      <c r="R11" s="408"/>
      <c r="S11" s="409"/>
    </row>
    <row r="12" spans="1:20">
      <c r="B12" s="302"/>
      <c r="I12" s="408"/>
      <c r="J12" s="408"/>
      <c r="K12" s="408"/>
      <c r="L12" s="408"/>
      <c r="M12" s="408"/>
      <c r="N12" s="408"/>
      <c r="O12" s="408"/>
      <c r="P12" s="408" t="s">
        <v>547</v>
      </c>
      <c r="Q12" s="410"/>
      <c r="R12" s="410"/>
      <c r="S12" s="409"/>
    </row>
    <row r="15" spans="1:20" ht="24" thickBot="1">
      <c r="F15" s="412" t="s">
        <v>548</v>
      </c>
      <c r="G15" s="411"/>
      <c r="H15" s="411"/>
      <c r="I15" s="411"/>
      <c r="J15" s="411"/>
      <c r="K15" s="411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J30" sqref="J30"/>
    </sheetView>
  </sheetViews>
  <sheetFormatPr defaultRowHeight="11.25"/>
  <cols>
    <col min="1" max="1" width="5.85546875" style="3" customWidth="1"/>
    <col min="2" max="2" width="35" style="3" bestFit="1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19" width="9.140625" style="8"/>
    <col min="20" max="20" width="10.85546875" style="8" customWidth="1"/>
    <col min="21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549" t="s">
        <v>331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  <c r="V1" s="550"/>
      <c r="W1" s="550"/>
      <c r="X1" s="550"/>
      <c r="Y1" s="550"/>
      <c r="Z1" s="550"/>
      <c r="AA1" s="550"/>
      <c r="AB1" s="550"/>
      <c r="AC1" s="550"/>
      <c r="AD1" s="550"/>
      <c r="AE1" s="551" t="s">
        <v>47</v>
      </c>
      <c r="AF1" s="553" t="s">
        <v>9</v>
      </c>
      <c r="AG1" s="555" t="s">
        <v>33</v>
      </c>
      <c r="AH1" s="557" t="s">
        <v>341</v>
      </c>
      <c r="AI1" s="559" t="s">
        <v>85</v>
      </c>
      <c r="AJ1" s="560"/>
      <c r="AK1" s="560"/>
      <c r="AL1" s="561"/>
    </row>
    <row r="2" spans="1:38" ht="12" thickBot="1">
      <c r="A2" s="205"/>
      <c r="B2" s="206" t="s">
        <v>340</v>
      </c>
      <c r="C2" s="373" t="s">
        <v>86</v>
      </c>
      <c r="D2" s="374" t="s">
        <v>332</v>
      </c>
      <c r="E2" s="375" t="s">
        <v>31</v>
      </c>
      <c r="F2" s="375" t="s">
        <v>333</v>
      </c>
      <c r="G2" s="375" t="s">
        <v>334</v>
      </c>
      <c r="H2" s="375" t="s">
        <v>335</v>
      </c>
      <c r="I2" s="375" t="s">
        <v>336</v>
      </c>
      <c r="J2" s="375" t="s">
        <v>337</v>
      </c>
      <c r="K2" s="565" t="s">
        <v>29</v>
      </c>
      <c r="L2" s="566"/>
      <c r="M2" s="371" t="s">
        <v>338</v>
      </c>
      <c r="N2" s="371" t="s">
        <v>31</v>
      </c>
      <c r="O2" s="371" t="s">
        <v>333</v>
      </c>
      <c r="P2" s="371" t="s">
        <v>334</v>
      </c>
      <c r="Q2" s="371" t="s">
        <v>335</v>
      </c>
      <c r="R2" s="371" t="s">
        <v>336</v>
      </c>
      <c r="S2" s="371" t="s">
        <v>337</v>
      </c>
      <c r="T2" s="567" t="s">
        <v>29</v>
      </c>
      <c r="U2" s="568"/>
      <c r="V2" s="375" t="s">
        <v>339</v>
      </c>
      <c r="W2" s="375" t="s">
        <v>31</v>
      </c>
      <c r="X2" s="375" t="s">
        <v>333</v>
      </c>
      <c r="Y2" s="375" t="s">
        <v>334</v>
      </c>
      <c r="Z2" s="375" t="s">
        <v>335</v>
      </c>
      <c r="AA2" s="375" t="s">
        <v>336</v>
      </c>
      <c r="AB2" s="375" t="s">
        <v>337</v>
      </c>
      <c r="AC2" s="565" t="s">
        <v>29</v>
      </c>
      <c r="AD2" s="566"/>
      <c r="AE2" s="552"/>
      <c r="AF2" s="554"/>
      <c r="AG2" s="556"/>
      <c r="AH2" s="558"/>
      <c r="AI2" s="562"/>
      <c r="AJ2" s="563"/>
      <c r="AK2" s="563"/>
      <c r="AL2" s="564"/>
    </row>
    <row r="3" spans="1:38" s="5" customFormat="1">
      <c r="A3" s="415" t="str">
        <f>'1-συμβολαια'!A3</f>
        <v>???</v>
      </c>
      <c r="B3" s="74" t="str">
        <f>'1-συμβολαια'!C3</f>
        <v>διανομή αγροτεμαχίου 17,98στρ [2 ίσα μερίδια</v>
      </c>
      <c r="C3" s="280">
        <f>'1-συμβολαια'!D3</f>
        <v>7751600</v>
      </c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76">
        <f t="shared" ref="AE3:AE4" si="0">D3+M3+V3</f>
        <v>0</v>
      </c>
      <c r="AF3" s="276">
        <f t="shared" ref="AF3:AF4" si="1">E3+N3+W3</f>
        <v>0</v>
      </c>
      <c r="AG3" s="276">
        <f t="shared" ref="AG3:AG4" si="2">AE3-AF3</f>
        <v>0</v>
      </c>
      <c r="AH3" s="74"/>
      <c r="AI3" s="74"/>
      <c r="AJ3" s="74"/>
      <c r="AK3" s="74"/>
      <c r="AL3" s="74"/>
    </row>
    <row r="4" spans="1:38" s="5" customFormat="1">
      <c r="A4" s="415"/>
      <c r="B4" s="74" t="str">
        <f>'1-συμβολαια'!C4</f>
        <v>χρησικτησία αγροτεμαχίου = 1984 ΑΝΑΔΑΣΜΟΣ</v>
      </c>
      <c r="C4" s="280">
        <f>'1-συμβολαια'!D4</f>
        <v>1111111</v>
      </c>
      <c r="D4" s="280"/>
      <c r="E4" s="280"/>
      <c r="F4" s="280"/>
      <c r="G4" s="280"/>
      <c r="H4" s="280"/>
      <c r="I4" s="280"/>
      <c r="J4" s="280"/>
      <c r="K4" s="280"/>
      <c r="L4" s="280"/>
      <c r="M4" s="280">
        <f t="shared" ref="M4" si="3">C4*0.65%</f>
        <v>7222.2215000000006</v>
      </c>
      <c r="N4" s="280"/>
      <c r="O4" s="280"/>
      <c r="P4" s="280"/>
      <c r="Q4" s="280"/>
      <c r="R4" s="280"/>
      <c r="S4" s="280"/>
      <c r="T4" s="280"/>
      <c r="U4" s="280"/>
      <c r="V4" s="280">
        <f t="shared" ref="V4" si="4">C4*0.125%</f>
        <v>1388.8887500000001</v>
      </c>
      <c r="W4" s="280"/>
      <c r="X4" s="280"/>
      <c r="Y4" s="280"/>
      <c r="Z4" s="280"/>
      <c r="AA4" s="280"/>
      <c r="AB4" s="280"/>
      <c r="AC4" s="280"/>
      <c r="AD4" s="280"/>
      <c r="AE4" s="276">
        <f t="shared" si="0"/>
        <v>8611.1102500000015</v>
      </c>
      <c r="AF4" s="276">
        <f t="shared" si="1"/>
        <v>0</v>
      </c>
      <c r="AG4" s="276">
        <f t="shared" si="2"/>
        <v>8611.1102500000015</v>
      </c>
      <c r="AH4" s="74"/>
      <c r="AI4" s="74"/>
      <c r="AJ4" s="74"/>
      <c r="AK4" s="74"/>
      <c r="AL4" s="74"/>
    </row>
    <row r="5" spans="1:38">
      <c r="A5" s="546" t="str">
        <f>'1-συμβολαια'!A5</f>
        <v>σύνολο</v>
      </c>
      <c r="B5" s="547"/>
      <c r="C5" s="548"/>
      <c r="D5" s="203">
        <f>SUM(D3:D4)</f>
        <v>0</v>
      </c>
      <c r="E5" s="203"/>
      <c r="F5" s="203"/>
      <c r="G5" s="203"/>
      <c r="H5" s="203"/>
      <c r="I5" s="203"/>
      <c r="J5" s="203"/>
      <c r="K5" s="203"/>
      <c r="L5" s="203"/>
      <c r="M5" s="203">
        <f>SUM(M3:M4)</f>
        <v>7222.2215000000006</v>
      </c>
      <c r="N5" s="203"/>
      <c r="O5" s="203"/>
      <c r="P5" s="203"/>
      <c r="Q5" s="203"/>
      <c r="R5" s="203"/>
      <c r="S5" s="203"/>
      <c r="T5" s="203"/>
      <c r="U5" s="203"/>
      <c r="V5" s="203">
        <f>SUM(V3:V4)</f>
        <v>1388.8887500000001</v>
      </c>
      <c r="W5" s="203"/>
      <c r="X5" s="203"/>
      <c r="Y5" s="203"/>
      <c r="Z5" s="203"/>
      <c r="AA5" s="203"/>
      <c r="AB5" s="203"/>
      <c r="AC5" s="203"/>
      <c r="AD5" s="203"/>
      <c r="AE5" s="203">
        <f>SUM(AE3:AE4)</f>
        <v>8611.1102500000015</v>
      </c>
      <c r="AF5" s="203">
        <f>SUM(AF3:AF4)</f>
        <v>0</v>
      </c>
      <c r="AG5" s="203">
        <f>SUM(AG3:AG4)</f>
        <v>8611.1102500000015</v>
      </c>
      <c r="AH5" s="204">
        <f>SUM(AH3:AH4)</f>
        <v>0</v>
      </c>
      <c r="AI5" s="204"/>
      <c r="AJ5" s="204"/>
      <c r="AK5" s="204"/>
      <c r="AL5" s="204"/>
    </row>
    <row r="7" spans="1:38">
      <c r="H7" s="207" t="s">
        <v>342</v>
      </c>
      <c r="Q7" s="207" t="s">
        <v>342</v>
      </c>
      <c r="Z7" s="207" t="s">
        <v>342</v>
      </c>
    </row>
    <row r="8" spans="1:38">
      <c r="F8" s="207" t="s">
        <v>343</v>
      </c>
      <c r="G8" s="207"/>
      <c r="H8" s="207"/>
      <c r="I8" s="207"/>
      <c r="J8" s="207"/>
      <c r="K8" s="207"/>
      <c r="L8" s="207"/>
      <c r="M8" s="207"/>
      <c r="N8" s="207"/>
      <c r="O8" s="207" t="s">
        <v>343</v>
      </c>
      <c r="X8" s="207" t="s">
        <v>343</v>
      </c>
    </row>
    <row r="9" spans="1:38">
      <c r="I9" s="58"/>
      <c r="J9" s="358" t="s">
        <v>344</v>
      </c>
      <c r="K9" s="207"/>
      <c r="Q9" s="58"/>
      <c r="R9" s="358" t="s">
        <v>345</v>
      </c>
      <c r="S9" s="358"/>
      <c r="T9" s="358"/>
      <c r="U9" s="358"/>
      <c r="V9" s="58"/>
      <c r="W9" s="58"/>
      <c r="X9" s="58"/>
      <c r="Y9" s="58"/>
      <c r="Z9" s="58"/>
      <c r="AA9" s="358" t="s">
        <v>345</v>
      </c>
      <c r="AB9" s="358"/>
      <c r="AC9" s="358"/>
      <c r="AD9" s="207"/>
    </row>
    <row r="10" spans="1:38">
      <c r="G10" s="8">
        <f>12.88*340.75</f>
        <v>4388.8600000000006</v>
      </c>
      <c r="I10" s="358" t="s">
        <v>345</v>
      </c>
      <c r="J10" s="58"/>
      <c r="Q10" s="58"/>
      <c r="R10" s="58"/>
      <c r="S10" s="358" t="s">
        <v>344</v>
      </c>
      <c r="T10" s="358"/>
      <c r="U10" s="58"/>
      <c r="V10" s="58"/>
      <c r="W10" s="58"/>
      <c r="X10" s="58"/>
      <c r="Y10" s="58"/>
      <c r="Z10" s="58"/>
      <c r="AA10" s="58"/>
      <c r="AB10" s="358" t="s">
        <v>344</v>
      </c>
      <c r="AC10" s="358"/>
    </row>
    <row r="11" spans="1:38">
      <c r="G11" s="8">
        <f>65.47*340.75</f>
        <v>22308.9025</v>
      </c>
      <c r="I11" s="58"/>
      <c r="J11" s="58"/>
      <c r="Q11" s="58"/>
      <c r="R11" s="58"/>
      <c r="S11" s="58"/>
      <c r="T11" s="58"/>
      <c r="U11" s="58"/>
      <c r="W11" s="58"/>
      <c r="X11" s="58"/>
      <c r="Y11" s="58"/>
      <c r="Z11" s="58"/>
      <c r="AA11" s="58"/>
      <c r="AB11" s="58"/>
      <c r="AC11" s="58"/>
    </row>
    <row r="12" spans="1:38">
      <c r="E12" s="208" t="s">
        <v>346</v>
      </c>
      <c r="Q12" s="376" t="s">
        <v>347</v>
      </c>
      <c r="Z12" s="377" t="s">
        <v>348</v>
      </c>
    </row>
    <row r="13" spans="1:38">
      <c r="E13" s="208" t="s">
        <v>349</v>
      </c>
      <c r="O13" s="207"/>
      <c r="P13" s="207"/>
      <c r="Q13" s="207"/>
      <c r="R13" s="207"/>
      <c r="S13" s="378" t="s">
        <v>350</v>
      </c>
      <c r="T13" s="207"/>
      <c r="U13" s="207"/>
      <c r="V13" s="207"/>
      <c r="AA13" s="379" t="s">
        <v>351</v>
      </c>
    </row>
    <row r="14" spans="1:38">
      <c r="F14" s="208" t="s">
        <v>352</v>
      </c>
      <c r="S14" s="380" t="s">
        <v>353</v>
      </c>
      <c r="AB14" s="380" t="s">
        <v>353</v>
      </c>
    </row>
    <row r="15" spans="1:38">
      <c r="P15" s="207"/>
      <c r="Q15" s="207"/>
      <c r="R15" s="207"/>
      <c r="S15" s="207"/>
      <c r="T15" s="207"/>
      <c r="U15" s="207"/>
      <c r="V15" s="207"/>
      <c r="W15" s="207"/>
      <c r="X15" s="207"/>
      <c r="AB15" s="378" t="s">
        <v>350</v>
      </c>
    </row>
    <row r="20" spans="2:7">
      <c r="B20" s="302"/>
    </row>
    <row r="26" spans="2:7">
      <c r="B26" s="302"/>
      <c r="F26" s="58"/>
      <c r="G26" s="58"/>
    </row>
    <row r="27" spans="2:7">
      <c r="F27" s="58"/>
      <c r="G27" s="58"/>
    </row>
    <row r="28" spans="2:7">
      <c r="F28" s="58"/>
      <c r="G28" s="58"/>
    </row>
    <row r="29" spans="2:7">
      <c r="F29" s="58"/>
      <c r="G29" s="58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2025-08-30T05:42:23Z</dcterms:modified>
</cp:coreProperties>
</file>