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K7" i="24"/>
  <c r="BL7"/>
  <c r="BV7"/>
  <c r="AU6"/>
  <c r="AU5"/>
  <c r="AU4"/>
  <c r="AU3"/>
  <c r="AS6"/>
  <c r="AS5"/>
  <c r="AS4"/>
  <c r="AS3"/>
  <c r="AM6"/>
  <c r="AR6" s="1"/>
  <c r="AM5"/>
  <c r="AM4"/>
  <c r="AM3"/>
  <c r="AH3"/>
  <c r="AG6"/>
  <c r="AG5"/>
  <c r="AG4"/>
  <c r="AG3"/>
  <c r="AE6"/>
  <c r="AE5"/>
  <c r="AR5" s="1"/>
  <c r="AE4"/>
  <c r="AR4" s="1"/>
  <c r="AE3"/>
  <c r="AC6" i="16"/>
  <c r="AC5"/>
  <c r="AC4"/>
  <c r="AC3"/>
  <c r="AB6"/>
  <c r="AB5"/>
  <c r="AB4"/>
  <c r="AB3"/>
  <c r="N6" i="1"/>
  <c r="N5"/>
  <c r="N4"/>
  <c r="J58"/>
  <c r="L58"/>
  <c r="I58"/>
  <c r="H58"/>
  <c r="L48"/>
  <c r="J48"/>
  <c r="I48"/>
  <c r="H48"/>
  <c r="F3" i="12"/>
  <c r="AR3" i="24" l="1"/>
  <c r="F3"/>
  <c r="F4"/>
  <c r="F5"/>
  <c r="F6"/>
  <c r="N7" i="4"/>
  <c r="C2" i="25"/>
  <c r="B2"/>
  <c r="A2"/>
  <c r="N3" i="1"/>
  <c r="J3"/>
  <c r="AI3" i="5" l="1"/>
  <c r="AI4"/>
  <c r="AI5"/>
  <c r="AI6"/>
  <c r="AD3"/>
  <c r="AD4"/>
  <c r="AD5"/>
  <c r="AD6"/>
  <c r="BT3" i="24" l="1"/>
  <c r="BT4"/>
  <c r="BT5"/>
  <c r="BT6"/>
  <c r="AN3" i="16" l="1"/>
  <c r="AN4"/>
  <c r="AN5"/>
  <c r="AN6"/>
  <c r="AM3"/>
  <c r="D3" i="24" s="1"/>
  <c r="AM4" i="16"/>
  <c r="D4" i="24" s="1"/>
  <c r="AM5" i="16"/>
  <c r="D5" i="24" s="1"/>
  <c r="AM6" i="16"/>
  <c r="D6" i="24" s="1"/>
  <c r="L38" i="1"/>
  <c r="J38"/>
  <c r="I38"/>
  <c r="H38"/>
  <c r="G4" i="12" l="1"/>
  <c r="G5"/>
  <c r="G6"/>
  <c r="J3" i="13"/>
  <c r="J4"/>
  <c r="J5"/>
  <c r="J6"/>
  <c r="L27" i="1"/>
  <c r="J27"/>
  <c r="I27"/>
  <c r="H27"/>
  <c r="O7" i="24" l="1"/>
  <c r="AO7"/>
  <c r="AP7"/>
  <c r="S7"/>
  <c r="J4" i="1"/>
  <c r="J5"/>
  <c r="J6"/>
  <c r="T7" i="23"/>
  <c r="Q7" i="24"/>
  <c r="R7"/>
  <c r="U7" i="9"/>
  <c r="V7"/>
  <c r="W7"/>
  <c r="X7"/>
  <c r="AE3" i="5" l="1"/>
  <c r="AE4"/>
  <c r="R7"/>
  <c r="S7"/>
  <c r="AD7" i="16" l="1"/>
  <c r="AE7"/>
  <c r="AF7"/>
  <c r="AH7"/>
  <c r="AI7"/>
  <c r="AL7"/>
  <c r="AM7"/>
  <c r="M7" i="9"/>
  <c r="D7" i="15" l="1"/>
  <c r="E7"/>
  <c r="F7"/>
  <c r="G7"/>
  <c r="H7"/>
  <c r="I7"/>
  <c r="J7"/>
  <c r="K3"/>
  <c r="K4"/>
  <c r="K5"/>
  <c r="K6"/>
  <c r="K7" l="1"/>
  <c r="F3" i="4"/>
  <c r="H3" s="1"/>
  <c r="I3" i="1" s="1"/>
  <c r="F4" i="4"/>
  <c r="H4" s="1"/>
  <c r="F5"/>
  <c r="H5" s="1"/>
  <c r="F6"/>
  <c r="H6" s="1"/>
  <c r="F3" i="1" l="1"/>
  <c r="F4" i="12"/>
  <c r="F4" i="1" s="1"/>
  <c r="F5" i="12"/>
  <c r="F5" i="1" s="1"/>
  <c r="F6" i="12"/>
  <c r="F6" i="1" s="1"/>
  <c r="AA7" i="5" l="1"/>
  <c r="X7"/>
  <c r="E6" l="1"/>
  <c r="D6"/>
  <c r="C6"/>
  <c r="B6"/>
  <c r="A6"/>
  <c r="E5"/>
  <c r="D5"/>
  <c r="C5"/>
  <c r="B5"/>
  <c r="A5"/>
  <c r="E4"/>
  <c r="D4"/>
  <c r="C4"/>
  <c r="B4"/>
  <c r="A4"/>
  <c r="E3"/>
  <c r="D3"/>
  <c r="C3"/>
  <c r="B3"/>
  <c r="A3"/>
  <c r="AI7" l="1"/>
  <c r="C6" i="28" l="1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6" i="8"/>
  <c r="A5"/>
  <c r="A4"/>
  <c r="A3"/>
  <c r="T7" i="9" l="1"/>
  <c r="S7"/>
  <c r="J7" l="1"/>
  <c r="I7"/>
  <c r="H7"/>
  <c r="G7"/>
  <c r="F7"/>
  <c r="E7"/>
  <c r="D6" l="1"/>
  <c r="C6"/>
  <c r="B6"/>
  <c r="A6"/>
  <c r="D5"/>
  <c r="C5"/>
  <c r="B5"/>
  <c r="A5"/>
  <c r="D4"/>
  <c r="C4"/>
  <c r="B4"/>
  <c r="A4"/>
  <c r="D3"/>
  <c r="C3"/>
  <c r="B3"/>
  <c r="A3"/>
  <c r="BM7" i="24" l="1"/>
  <c r="BJ7"/>
  <c r="BI7"/>
  <c r="BH7"/>
  <c r="BG7"/>
  <c r="BF7"/>
  <c r="BE7"/>
  <c r="BD7"/>
  <c r="BC7"/>
  <c r="BA7"/>
  <c r="AZ7"/>
  <c r="AY7"/>
  <c r="AW7"/>
  <c r="AV7"/>
  <c r="AU7"/>
  <c r="AT7"/>
  <c r="AS7"/>
  <c r="AQ7"/>
  <c r="AN7"/>
  <c r="AM7"/>
  <c r="AL7"/>
  <c r="AK7"/>
  <c r="AJ7"/>
  <c r="AI7"/>
  <c r="AH7"/>
  <c r="AG7"/>
  <c r="AF7"/>
  <c r="AE7"/>
  <c r="AB7"/>
  <c r="AA7"/>
  <c r="Z7"/>
  <c r="Y7"/>
  <c r="X7"/>
  <c r="W7"/>
  <c r="V7"/>
  <c r="U7"/>
  <c r="T7"/>
  <c r="P7"/>
  <c r="N7"/>
  <c r="M7"/>
  <c r="L7"/>
  <c r="K7"/>
  <c r="J7"/>
  <c r="BN6"/>
  <c r="BB6"/>
  <c r="AX6"/>
  <c r="AC6"/>
  <c r="I6"/>
  <c r="BV6" s="1"/>
  <c r="Q6" i="9" s="1"/>
  <c r="G6" i="5" s="1"/>
  <c r="G6" i="24"/>
  <c r="B6"/>
  <c r="A6"/>
  <c r="BN5"/>
  <c r="BB5"/>
  <c r="AX5"/>
  <c r="AC5"/>
  <c r="I5"/>
  <c r="BV5" s="1"/>
  <c r="Q5" i="9" s="1"/>
  <c r="G5" i="5" s="1"/>
  <c r="G5" i="24"/>
  <c r="B5"/>
  <c r="A5"/>
  <c r="BN4"/>
  <c r="BB4"/>
  <c r="AX4"/>
  <c r="AC4"/>
  <c r="I4"/>
  <c r="BV4" s="1"/>
  <c r="Q4" i="9" s="1"/>
  <c r="G4" i="5" s="1"/>
  <c r="G4" i="24"/>
  <c r="B4"/>
  <c r="A4"/>
  <c r="BN3"/>
  <c r="BB3"/>
  <c r="AX3"/>
  <c r="AC3"/>
  <c r="I3"/>
  <c r="BV3" s="1"/>
  <c r="Q3" i="9" s="1"/>
  <c r="G3" i="5" s="1"/>
  <c r="G3" i="24"/>
  <c r="B3"/>
  <c r="A3"/>
  <c r="C16" i="23"/>
  <c r="S7"/>
  <c r="R7"/>
  <c r="Q7"/>
  <c r="P7"/>
  <c r="O7"/>
  <c r="N7"/>
  <c r="M7"/>
  <c r="L7"/>
  <c r="K7"/>
  <c r="J7"/>
  <c r="I7"/>
  <c r="G7" i="5" l="1"/>
  <c r="Q7" i="9"/>
  <c r="BB7" i="24"/>
  <c r="AX7"/>
  <c r="BN7"/>
  <c r="AR7"/>
  <c r="AC7"/>
  <c r="G7"/>
  <c r="F7" s="1"/>
  <c r="D7"/>
  <c r="I7"/>
  <c r="B6" i="23" l="1"/>
  <c r="A6"/>
  <c r="B5"/>
  <c r="A5"/>
  <c r="B4" l="1"/>
  <c r="A4"/>
  <c r="B3"/>
  <c r="A3"/>
  <c r="L7" i="15"/>
  <c r="C6" l="1"/>
  <c r="B6"/>
  <c r="A6"/>
  <c r="C5"/>
  <c r="B5"/>
  <c r="A5"/>
  <c r="C4"/>
  <c r="B4"/>
  <c r="A4"/>
  <c r="C3"/>
  <c r="B3"/>
  <c r="A3"/>
  <c r="A7" i="27" l="1"/>
  <c r="C6"/>
  <c r="B6"/>
  <c r="A6"/>
  <c r="C5"/>
  <c r="B5"/>
  <c r="A5"/>
  <c r="C4"/>
  <c r="B4"/>
  <c r="A4"/>
  <c r="C3"/>
  <c r="B3"/>
  <c r="A3"/>
  <c r="AH7" i="26"/>
  <c r="A7"/>
  <c r="AE6" i="5" l="1"/>
  <c r="C6" i="26"/>
  <c r="V6" s="1"/>
  <c r="F6" i="27" s="1"/>
  <c r="B6" i="26"/>
  <c r="A6"/>
  <c r="AE5" i="5"/>
  <c r="C5" i="26"/>
  <c r="M5" s="1"/>
  <c r="B5"/>
  <c r="A5"/>
  <c r="C4"/>
  <c r="B4"/>
  <c r="A4"/>
  <c r="AF3"/>
  <c r="C3"/>
  <c r="M3" s="1"/>
  <c r="B3"/>
  <c r="A3"/>
  <c r="D5" i="27" l="1"/>
  <c r="M6" i="26"/>
  <c r="E6" i="27" s="1"/>
  <c r="D3"/>
  <c r="M4" i="26"/>
  <c r="Q7" i="20"/>
  <c r="O7"/>
  <c r="N7"/>
  <c r="M7"/>
  <c r="L7"/>
  <c r="K7"/>
  <c r="J7"/>
  <c r="I7"/>
  <c r="E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D7" i="4"/>
  <c r="BC7"/>
  <c r="BB7"/>
  <c r="BA7"/>
  <c r="AZ7"/>
  <c r="AY7"/>
  <c r="AX7"/>
  <c r="AW7"/>
  <c r="AV7"/>
  <c r="AU7"/>
  <c r="AT7"/>
  <c r="AS7"/>
  <c r="AR7"/>
  <c r="AQ7"/>
  <c r="AP7"/>
  <c r="AN7"/>
  <c r="AM7"/>
  <c r="AL7"/>
  <c r="AJ7"/>
  <c r="AI7"/>
  <c r="AH7"/>
  <c r="AG7"/>
  <c r="AF7"/>
  <c r="AE7"/>
  <c r="AD7"/>
  <c r="AC7"/>
  <c r="AB7"/>
  <c r="AA7"/>
  <c r="Z7"/>
  <c r="Y7"/>
  <c r="W7"/>
  <c r="U7"/>
  <c r="R7"/>
  <c r="Q7"/>
  <c r="P7"/>
  <c r="M7"/>
  <c r="L7"/>
  <c r="K7"/>
  <c r="G7"/>
  <c r="F7"/>
  <c r="E7"/>
  <c r="O6"/>
  <c r="E6" i="24" s="1"/>
  <c r="D6" i="4"/>
  <c r="C6"/>
  <c r="B6"/>
  <c r="A6"/>
  <c r="O5"/>
  <c r="E5" i="24" s="1"/>
  <c r="D5" i="4"/>
  <c r="C5"/>
  <c r="B5"/>
  <c r="A5"/>
  <c r="O4"/>
  <c r="E4" i="24" s="1"/>
  <c r="D4" i="4"/>
  <c r="C4"/>
  <c r="B4"/>
  <c r="A4"/>
  <c r="O3"/>
  <c r="E3" i="24" s="1"/>
  <c r="D3" i="4"/>
  <c r="C3"/>
  <c r="B3"/>
  <c r="A3"/>
  <c r="AE7" i="5" l="1"/>
  <c r="AD7"/>
  <c r="H7" i="24"/>
  <c r="P7" i="20"/>
  <c r="E7" i="24"/>
  <c r="O7" i="4"/>
  <c r="H7"/>
  <c r="D6" i="27"/>
  <c r="AE6" i="26"/>
  <c r="AG6" s="1"/>
  <c r="AC7" i="16"/>
  <c r="AA7"/>
  <c r="W7"/>
  <c r="V7"/>
  <c r="U7"/>
  <c r="T7"/>
  <c r="S7"/>
  <c r="R7"/>
  <c r="J6" i="5" l="1"/>
  <c r="K6" s="1"/>
  <c r="P6" i="9"/>
  <c r="D7" i="26"/>
  <c r="M7"/>
  <c r="G7" i="16"/>
  <c r="F7"/>
  <c r="AB7"/>
  <c r="C6" i="24" l="1"/>
  <c r="BU6" s="1"/>
  <c r="E6" i="16"/>
  <c r="D6"/>
  <c r="H6" s="1"/>
  <c r="H16" s="1"/>
  <c r="C6"/>
  <c r="B6"/>
  <c r="A6"/>
  <c r="C5" i="24"/>
  <c r="BU5" s="1"/>
  <c r="E5" i="16"/>
  <c r="D5"/>
  <c r="H5" s="1"/>
  <c r="H15" s="1"/>
  <c r="C5"/>
  <c r="B5"/>
  <c r="A5"/>
  <c r="C4" i="24"/>
  <c r="BU4" s="1"/>
  <c r="E4" i="16"/>
  <c r="D4"/>
  <c r="H4" s="1"/>
  <c r="H14" s="1"/>
  <c r="C4"/>
  <c r="B4"/>
  <c r="A4"/>
  <c r="C3" i="24"/>
  <c r="BU3" s="1"/>
  <c r="E3" i="16"/>
  <c r="D3"/>
  <c r="H3" s="1"/>
  <c r="H13" s="1"/>
  <c r="C3"/>
  <c r="B3"/>
  <c r="A3"/>
  <c r="B6" i="14"/>
  <c r="A6"/>
  <c r="B5"/>
  <c r="A5"/>
  <c r="B4"/>
  <c r="A4"/>
  <c r="B3"/>
  <c r="A3"/>
  <c r="G7" i="12"/>
  <c r="K4" i="16" l="1"/>
  <c r="L4"/>
  <c r="J4"/>
  <c r="L6"/>
  <c r="J6"/>
  <c r="K6"/>
  <c r="L3"/>
  <c r="K3"/>
  <c r="J3"/>
  <c r="K5"/>
  <c r="J5"/>
  <c r="L5"/>
  <c r="I4"/>
  <c r="I6"/>
  <c r="I3"/>
  <c r="I5"/>
  <c r="R4" i="9"/>
  <c r="R6"/>
  <c r="R3"/>
  <c r="R5"/>
  <c r="AN7" i="16"/>
  <c r="O3" l="1"/>
  <c r="M3" s="1"/>
  <c r="H3" i="1" s="1"/>
  <c r="O4" i="16"/>
  <c r="M4" s="1"/>
  <c r="H4" i="1" s="1"/>
  <c r="J7" i="16"/>
  <c r="P5"/>
  <c r="N5" s="1"/>
  <c r="O6"/>
  <c r="P4"/>
  <c r="P3"/>
  <c r="N3" s="1"/>
  <c r="P6"/>
  <c r="N6" s="1"/>
  <c r="L7"/>
  <c r="O5"/>
  <c r="K7"/>
  <c r="I7"/>
  <c r="C7" i="24"/>
  <c r="H7" i="16"/>
  <c r="C6" i="12"/>
  <c r="B6"/>
  <c r="A6"/>
  <c r="C5"/>
  <c r="B5"/>
  <c r="A5"/>
  <c r="C4"/>
  <c r="B4"/>
  <c r="A4"/>
  <c r="C3"/>
  <c r="B3"/>
  <c r="A3"/>
  <c r="F7"/>
  <c r="Q4" i="16" l="1"/>
  <c r="R4" i="10" s="1"/>
  <c r="Q6" i="16"/>
  <c r="R6" i="10" s="1"/>
  <c r="M6" i="16"/>
  <c r="H6" i="1" s="1"/>
  <c r="Q3" i="16"/>
  <c r="R3" i="10" s="1"/>
  <c r="P7" i="16"/>
  <c r="O7"/>
  <c r="Q5"/>
  <c r="R5" i="10" s="1"/>
  <c r="M5" i="16"/>
  <c r="H5" i="1" s="1"/>
  <c r="N4" i="16"/>
  <c r="BU7" i="24"/>
  <c r="R7" i="9"/>
  <c r="F7" i="13"/>
  <c r="E7"/>
  <c r="D7"/>
  <c r="N7" i="16" l="1"/>
  <c r="Q7"/>
  <c r="R7" i="10"/>
  <c r="M7" i="16"/>
  <c r="N6" i="13" l="1"/>
  <c r="P6" i="14" s="1"/>
  <c r="C6" i="13"/>
  <c r="B6"/>
  <c r="A6"/>
  <c r="N5"/>
  <c r="P5" i="14" s="1"/>
  <c r="C5" i="13"/>
  <c r="B5"/>
  <c r="A5"/>
  <c r="N4" l="1"/>
  <c r="P4" i="14" s="1"/>
  <c r="C4" i="13"/>
  <c r="B4"/>
  <c r="A4"/>
  <c r="N3"/>
  <c r="P3" i="14" s="1"/>
  <c r="G3" i="1" s="1"/>
  <c r="C3" i="13"/>
  <c r="B3"/>
  <c r="A3"/>
  <c r="J13" i="25"/>
  <c r="J11"/>
  <c r="J9"/>
  <c r="K6"/>
  <c r="J6"/>
  <c r="I6"/>
  <c r="H6"/>
  <c r="G6"/>
  <c r="F6"/>
  <c r="E6"/>
  <c r="D6"/>
  <c r="A6"/>
  <c r="C5"/>
  <c r="B5"/>
  <c r="A5"/>
  <c r="C4"/>
  <c r="B4"/>
  <c r="A4"/>
  <c r="C3"/>
  <c r="B3"/>
  <c r="A3"/>
  <c r="M7" i="1"/>
  <c r="K7"/>
  <c r="P7" i="14" l="1"/>
  <c r="J7" i="25"/>
  <c r="I6" i="1" l="1"/>
  <c r="I5"/>
  <c r="I4"/>
  <c r="G4" l="1"/>
  <c r="G6"/>
  <c r="G5"/>
  <c r="K3" i="9"/>
  <c r="P3" i="10" s="1"/>
  <c r="K4" i="9"/>
  <c r="P4" i="10" s="1"/>
  <c r="F7" i="1"/>
  <c r="I7" l="1"/>
  <c r="J7"/>
  <c r="N4" i="5" l="1"/>
  <c r="O4" s="1"/>
  <c r="N5"/>
  <c r="O5" s="1"/>
  <c r="N6"/>
  <c r="O6" s="1"/>
  <c r="N3"/>
  <c r="O3" s="1"/>
  <c r="G7" i="1" l="1"/>
  <c r="H7" l="1"/>
  <c r="G4" i="13" l="1"/>
  <c r="G5"/>
  <c r="G6"/>
  <c r="N7"/>
  <c r="V3" i="26"/>
  <c r="V4"/>
  <c r="AE4" s="1"/>
  <c r="AG4" s="1"/>
  <c r="V5"/>
  <c r="AE5" s="1"/>
  <c r="AG5" s="1"/>
  <c r="AF7"/>
  <c r="D4" i="27"/>
  <c r="E3"/>
  <c r="E4"/>
  <c r="E5"/>
  <c r="F4" l="1"/>
  <c r="H5" i="13"/>
  <c r="L5" s="1"/>
  <c r="I5"/>
  <c r="H6"/>
  <c r="L6" s="1"/>
  <c r="I6"/>
  <c r="H4"/>
  <c r="L4" s="1"/>
  <c r="I4"/>
  <c r="H3"/>
  <c r="L3" s="1"/>
  <c r="I3"/>
  <c r="J4" i="5"/>
  <c r="K4" s="1"/>
  <c r="P4" i="9"/>
  <c r="J5" i="5"/>
  <c r="K5" s="1"/>
  <c r="P5" i="9"/>
  <c r="O7" i="5"/>
  <c r="N7"/>
  <c r="D7" i="27"/>
  <c r="E7"/>
  <c r="F5"/>
  <c r="H3"/>
  <c r="F3"/>
  <c r="AE3" i="26"/>
  <c r="V7"/>
  <c r="H6" i="27"/>
  <c r="H4"/>
  <c r="G7" i="13"/>
  <c r="H5" i="27"/>
  <c r="K6" i="13" l="1"/>
  <c r="W6" i="27" s="1"/>
  <c r="K5" i="13"/>
  <c r="W5" i="27" s="1"/>
  <c r="K4" i="13"/>
  <c r="O4" s="1"/>
  <c r="K3"/>
  <c r="H7"/>
  <c r="AG3" i="26"/>
  <c r="P3" i="9" s="1"/>
  <c r="J4" i="27"/>
  <c r="X4"/>
  <c r="V4"/>
  <c r="V3"/>
  <c r="J3"/>
  <c r="X3"/>
  <c r="V6"/>
  <c r="J5"/>
  <c r="X5"/>
  <c r="I6"/>
  <c r="J6"/>
  <c r="X6"/>
  <c r="G5"/>
  <c r="V5"/>
  <c r="G3"/>
  <c r="J7" i="13"/>
  <c r="G6" i="27"/>
  <c r="AE7" i="26"/>
  <c r="G4" i="27"/>
  <c r="I7" i="13"/>
  <c r="F7" i="27"/>
  <c r="O6" i="13" l="1"/>
  <c r="I5" i="27"/>
  <c r="O5" i="13"/>
  <c r="L5" i="9" s="1"/>
  <c r="J3" i="5"/>
  <c r="K3" s="1"/>
  <c r="AG7" i="26"/>
  <c r="W4" i="27"/>
  <c r="I4"/>
  <c r="K7" i="13"/>
  <c r="I3" i="27"/>
  <c r="O3" i="13"/>
  <c r="L3" i="9" s="1"/>
  <c r="W3" i="27"/>
  <c r="L7" i="13"/>
  <c r="M4"/>
  <c r="E4" i="1" s="1"/>
  <c r="L4" s="1"/>
  <c r="L4" i="9"/>
  <c r="M6" i="13"/>
  <c r="E6" i="1" s="1"/>
  <c r="L6" s="1"/>
  <c r="L6" i="9"/>
  <c r="H7" i="27"/>
  <c r="G7"/>
  <c r="AB4" i="5" l="1"/>
  <c r="M5" i="13"/>
  <c r="E5" i="1" s="1"/>
  <c r="L5" s="1"/>
  <c r="AB6" i="5"/>
  <c r="J7" i="27"/>
  <c r="I7"/>
  <c r="M3" i="13"/>
  <c r="O7"/>
  <c r="P7" i="9"/>
  <c r="K7" i="5"/>
  <c r="O4" i="9"/>
  <c r="F4" i="5" s="1"/>
  <c r="H4" s="1"/>
  <c r="O3" i="9"/>
  <c r="F3" i="5" s="1"/>
  <c r="H3" s="1"/>
  <c r="O4" i="1"/>
  <c r="N4" i="9" s="1"/>
  <c r="O6"/>
  <c r="F6" i="5" s="1"/>
  <c r="H6" s="1"/>
  <c r="O5" i="9"/>
  <c r="F5" i="5" s="1"/>
  <c r="H5" s="1"/>
  <c r="O6" i="1"/>
  <c r="N6" i="9" s="1"/>
  <c r="J7" i="5"/>
  <c r="AB5" l="1"/>
  <c r="O5" i="1"/>
  <c r="N5" i="9" s="1"/>
  <c r="L5" i="5" s="1"/>
  <c r="M5" s="1"/>
  <c r="M7" i="13"/>
  <c r="L4" i="5"/>
  <c r="M4" s="1"/>
  <c r="L6"/>
  <c r="M6" s="1"/>
  <c r="L7" i="9"/>
  <c r="E3" i="1"/>
  <c r="L3" s="1"/>
  <c r="I4" i="5"/>
  <c r="I3"/>
  <c r="K5" i="9"/>
  <c r="P5" i="10" s="1"/>
  <c r="AC6" i="5"/>
  <c r="AF6"/>
  <c r="AG6" s="1"/>
  <c r="K6" i="9"/>
  <c r="P6" i="10" s="1"/>
  <c r="I5" i="5"/>
  <c r="I6"/>
  <c r="N7" i="1"/>
  <c r="L7" l="1"/>
  <c r="AB3" i="5"/>
  <c r="AF3" s="1"/>
  <c r="AG3" s="1"/>
  <c r="E7" i="1"/>
  <c r="O7" i="9"/>
  <c r="F7" i="5"/>
  <c r="V4"/>
  <c r="W4" s="1"/>
  <c r="V5"/>
  <c r="W5" s="1"/>
  <c r="V6"/>
  <c r="W6" s="1"/>
  <c r="Y6"/>
  <c r="Z6" s="1"/>
  <c r="O3" i="1"/>
  <c r="N3" i="9" s="1"/>
  <c r="L3" i="5" s="1"/>
  <c r="M3" s="1"/>
  <c r="AC4"/>
  <c r="AF4"/>
  <c r="AC5"/>
  <c r="AF5"/>
  <c r="I7"/>
  <c r="H7"/>
  <c r="K7" i="9"/>
  <c r="D7" i="23"/>
  <c r="Y5" i="5" l="1"/>
  <c r="Z5" s="1"/>
  <c r="AG5"/>
  <c r="Y4"/>
  <c r="Z4" s="1"/>
  <c r="AG4"/>
  <c r="AG7" s="1"/>
  <c r="AC3"/>
  <c r="AC7" s="1"/>
  <c r="Y3"/>
  <c r="Z3" s="1"/>
  <c r="V3"/>
  <c r="W3" s="1"/>
  <c r="AB7"/>
  <c r="E7" i="23"/>
  <c r="C7"/>
  <c r="O7" i="1"/>
  <c r="T7" i="5" l="1"/>
  <c r="U7"/>
  <c r="N7" i="9"/>
  <c r="AF7" i="5"/>
  <c r="P7" i="10"/>
  <c r="M7" i="5" l="1"/>
  <c r="L7"/>
  <c r="Z7"/>
  <c r="P7"/>
  <c r="Q7"/>
  <c r="Y7" l="1"/>
  <c r="W7"/>
  <c r="V7"/>
</calcChain>
</file>

<file path=xl/sharedStrings.xml><?xml version="1.0" encoding="utf-8"?>
<sst xmlns="http://schemas.openxmlformats.org/spreadsheetml/2006/main" count="1002" uniqueCount="557">
  <si>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</si>
  <si>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</si>
  <si>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</si>
  <si>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</si>
  <si>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</si>
  <si>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</si>
  <si>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</si>
  <si>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</si>
  <si>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</si>
  <si>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</si>
  <si>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</si>
  <si>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</si>
  <si>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</si>
  <si>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</si>
  <si>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</si>
  <si>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</si>
  <si>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</si>
  <si>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</si>
  <si>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</si>
  <si>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</si>
  <si>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</si>
  <si>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</si>
  <si>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</si>
  <si>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</si>
  <si>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</si>
  <si>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</si>
  <si>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</si>
  <si>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</si>
  <si>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</si>
  <si>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</si>
  <si>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</si>
  <si>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</si>
  <si>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</si>
  <si>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</si>
  <si>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</si>
  <si>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</si>
  <si>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</si>
  <si>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</si>
  <si>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</si>
  <si>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</si>
  <si>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</si>
  <si>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</si>
  <si>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</si>
  <si>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</si>
  <si>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</si>
  <si>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</si>
  <si>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</si>
  <si>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</si>
  <si>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</si>
  <si>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</si>
  <si>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</si>
  <si>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</si>
  <si>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</si>
  <si>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</si>
  <si>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</si>
  <si>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</si>
  <si>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</si>
  <si>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</si>
  <si>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</si>
  <si>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</si>
  <si>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</si>
  <si>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</si>
  <si>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</si>
  <si>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</si>
  <si>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</si>
  <si>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</si>
  <si>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</si>
  <si>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</si>
  <si>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</si>
  <si>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</si>
  <si>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</si>
  <si>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</si>
  <si>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</si>
  <si>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</si>
  <si>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</si>
  <si>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</si>
  <si>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</si>
  <si>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</si>
  <si>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</si>
  <si>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</si>
  <si>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</si>
  <si>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</si>
  <si>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</si>
  <si>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</si>
  <si>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</si>
  <si>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</si>
  <si>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</si>
  <si>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</si>
  <si>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</si>
  <si>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</si>
  <si>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</si>
  <si>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</si>
  <si>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</si>
  <si>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</si>
  <si>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</si>
  <si>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</si>
  <si>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</si>
  <si>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</si>
  <si>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</si>
  <si>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</si>
  <si>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</si>
  <si>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</si>
  <si>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</si>
  <si>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</si>
  <si>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</si>
  <si>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</si>
  <si>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</si>
  <si>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</si>
  <si>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</si>
  <si>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</si>
  <si>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</si>
  <si>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</si>
  <si>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</si>
  <si>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</si>
  <si>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</si>
  <si>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</si>
  <si>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</si>
  <si>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</si>
  <si>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</si>
  <si>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</si>
  <si>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</si>
  <si>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</si>
  <si>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</si>
  <si>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</si>
  <si>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</si>
  <si>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</si>
  <si>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</si>
  <si>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</si>
  <si>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</si>
  <si>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</si>
  <si>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</si>
  <si>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</si>
  <si>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</si>
  <si>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</si>
  <si>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</si>
  <si>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</si>
  <si>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</si>
  <si>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</si>
  <si>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</si>
  <si>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</si>
  <si>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</si>
  <si>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</si>
  <si>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</si>
  <si>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</si>
  <si>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</si>
  <si>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</si>
  <si>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</si>
  <si>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</si>
  <si>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</si>
  <si>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</si>
  <si>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</si>
  <si>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</si>
  <si>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</si>
  <si>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</si>
  <si>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</si>
  <si>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</si>
  <si>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</si>
  <si>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</si>
  <si>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</si>
  <si>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</si>
  <si>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</si>
  <si>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</si>
  <si>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</si>
  <si>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</si>
  <si>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</si>
  <si>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</si>
  <si>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</si>
  <si>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</si>
  <si>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</si>
  <si>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</si>
  <si>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</si>
  <si>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</si>
  <si>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</si>
  <si>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</si>
  <si>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</si>
  <si>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</si>
  <si>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</si>
  <si>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</si>
  <si>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</si>
  <si>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</si>
  <si>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</si>
  <si>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</si>
  <si>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</si>
  <si>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</si>
  <si>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</si>
  <si>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</si>
  <si>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</si>
  <si>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</si>
  <si>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</si>
  <si>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</si>
  <si>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</si>
  <si>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</si>
  <si>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</si>
  <si>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</si>
  <si>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</si>
  <si>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</si>
  <si>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</si>
  <si>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</si>
  <si>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</si>
  <si>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</si>
  <si>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</si>
  <si>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</si>
  <si>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</si>
  <si>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</si>
  <si>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</si>
  <si>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</si>
  <si>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</si>
  <si>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</si>
  <si>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</si>
  <si>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</si>
  <si>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</si>
  <si>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</si>
  <si>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</si>
  <si>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</si>
  <si>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</si>
  <si>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</si>
  <si>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</si>
  <si>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</si>
  <si>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</si>
  <si>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</si>
  <si>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</si>
  <si>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</si>
  <si>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</si>
  <si>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</si>
  <si>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</si>
  <si>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</si>
  <si>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</si>
  <si>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</si>
  <si>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</si>
  <si>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</si>
  <si>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</si>
  <si>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</si>
  <si>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</si>
  <si>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</si>
  <si>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</si>
  <si>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</si>
  <si>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</si>
  <si>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</si>
  <si>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</si>
  <si>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</si>
  <si>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</si>
  <si>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</si>
  <si>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</si>
  <si>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</si>
  <si>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</si>
  <si>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</si>
  <si>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</si>
  <si>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</si>
  <si>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</si>
  <si>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</si>
  <si>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</si>
  <si>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</si>
  <si>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</si>
  <si>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</si>
  <si>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</si>
  <si>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</si>
  <si>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</si>
  <si>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</si>
  <si>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</si>
  <si>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</si>
  <si>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</si>
  <si>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</si>
  <si>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</si>
  <si>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</si>
  <si>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</si>
  <si>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</si>
  <si>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</si>
  <si>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</si>
  <si>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</si>
  <si>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</si>
  <si>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</si>
  <si>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</si>
  <si>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</si>
  <si>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</si>
  <si>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</si>
  <si>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</si>
  <si>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</si>
  <si>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</si>
  <si>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</si>
  <si>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</si>
  <si>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</si>
  <si>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</si>
  <si>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</si>
  <si>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</si>
  <si>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</si>
  <si>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</si>
  <si>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</si>
  <si>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</si>
  <si>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</si>
  <si>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</si>
  <si>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</si>
  <si>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</si>
  <si>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</si>
  <si>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</si>
  <si>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</si>
  <si>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</si>
  <si>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</si>
  <si>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</si>
  <si>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</si>
  <si>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</si>
  <si>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</si>
  <si>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</si>
  <si>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</si>
  <si>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</si>
  <si>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</si>
  <si>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</si>
  <si>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</si>
  <si>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</si>
  <si>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</si>
  <si>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</si>
  <si>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</si>
  <si>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</si>
  <si>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</si>
  <si>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</si>
  <si>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</si>
  <si>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</si>
  <si>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</si>
  <si>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</si>
  <si>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</si>
  <si>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</si>
  <si>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</si>
  <si>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</si>
  <si>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</si>
  <si>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</si>
  <si>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</si>
  <si>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</si>
  <si>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</si>
  <si>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</si>
  <si>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</si>
  <si>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</si>
  <si>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</si>
  <si>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</si>
  <si>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</si>
  <si>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</si>
  <si>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</si>
  <si>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</si>
  <si>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</si>
  <si>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</si>
  <si>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</si>
  <si>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</si>
  <si>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</si>
  <si>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</si>
  <si>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</si>
  <si>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</si>
  <si>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</si>
  <si>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</si>
  <si>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</si>
  <si>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</si>
  <si>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</si>
  <si>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</si>
  <si>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</si>
  <si>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</si>
  <si>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</si>
  <si>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</si>
  <si>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</si>
  <si>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</si>
  <si>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</si>
  <si>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</si>
  <si>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</si>
  <si>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</si>
  <si>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</si>
  <si>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</si>
  <si>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</si>
  <si>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</si>
  <si>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</si>
  <si>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</si>
  <si>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</si>
  <si>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</si>
  <si>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</si>
  <si>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</si>
  <si>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</si>
  <si>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</si>
  <si>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</si>
  <si>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</si>
  <si>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</si>
  <si>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</si>
  <si>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</si>
  <si>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</si>
  <si>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</si>
  <si>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</si>
  <si>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</si>
  <si>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</si>
  <si>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</si>
  <si>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</si>
  <si>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</si>
  <si>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</si>
  <si>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</si>
  <si>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</si>
  <si>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</si>
  <si>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</si>
  <si>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</si>
  <si>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</si>
  <si>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</si>
  <si>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</si>
  <si>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</si>
  <si>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</si>
  <si>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</si>
  <si>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</si>
  <si>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</si>
  <si>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</si>
  <si>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</si>
  <si>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</si>
  <si>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</si>
  <si>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</si>
  <si>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</si>
  <si>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</si>
  <si>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</si>
  <si>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</si>
  <si>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</si>
  <si>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</si>
  <si>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</si>
  <si>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</si>
  <si>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</si>
  <si>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</si>
  <si>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</si>
  <si>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</si>
  <si>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</si>
  <si>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</si>
  <si>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</si>
  <si>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1δ6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</si>
  <si>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</si>
  <si>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</si>
  <si>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</si>
  <si>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</si>
  <si>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</si>
  <si>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</si>
  <si>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</si>
  <si>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</si>
  <si>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</si>
  <si>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</si>
  <si>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</si>
  <si>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</si>
  <si>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</si>
  <si>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</si>
  <si>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</si>
  <si>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</si>
  <si>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</si>
  <si>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</si>
  <si>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</si>
  <si>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</si>
  <si>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</si>
  <si>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</si>
  <si>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</si>
  <si>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</si>
  <si>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</si>
  <si>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</si>
  <si>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</si>
  <si>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</si>
  <si>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</si>
  <si>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</si>
  <si>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</si>
  <si>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</si>
  <si>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</si>
  <si>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</si>
  <si>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</si>
  <si>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</si>
  <si>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</si>
  <si>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</si>
  <si>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</si>
  <si>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</si>
  <si>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</si>
  <si>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</si>
  <si>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</si>
  <si>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</si>
  <si>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</si>
  <si>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</si>
  <si>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</si>
  <si>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</si>
  <si>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</si>
  <si>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</si>
  <si>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</si>
  <si>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</si>
  <si>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</si>
  <si>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</si>
  <si>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</si>
  <si>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</si>
  <si>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</si>
  <si>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</si>
  <si>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</si>
  <si>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</si>
  <si>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</si>
  <si>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</si>
  <si>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</si>
  <si>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</si>
  <si>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</si>
  <si>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</si>
  <si>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</si>
  <si>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</si>
  <si>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</si>
  <si>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</si>
  <si>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</si>
  <si>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</si>
  <si>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</si>
  <si>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</si>
  <si>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</si>
  <si>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</si>
  <si>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</si>
  <si>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</si>
  <si>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</si>
  <si>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</si>
  <si>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</si>
  <si>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</si>
  <si>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</si>
  <si>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</si>
  <si>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</si>
  <si>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</si>
  <si>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</si>
  <si>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</si>
  <si>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</si>
  <si>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</si>
  <si>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</si>
  <si>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</si>
  <si>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</si>
  <si>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</si>
  <si>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</si>
  <si>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</si>
  <si>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΄πρεπεΒασειΑΓΑΠΕ</t>
  </si>
  <si>
    <t>έπρεπεΒασειΖηλ</t>
  </si>
  <si>
    <t>παγιοΑναλ</t>
  </si>
  <si>
    <t>'3600''</t>
  </si>
  <si>
    <t>δικαιωματαΑναλ</t>
  </si>
  <si>
    <t>2α φυλα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</si>
  <si>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</si>
  <si>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</si>
  <si>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</si>
  <si>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</si>
  <si>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</si>
  <si>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</si>
  <si>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εκτοςΓραφείου</t>
  </si>
  <si>
    <t>έπρεπεΒασειΑΓΑΠΕ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</si>
  <si>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</si>
  <si>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</si>
  <si>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</si>
  <si>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</si>
  <si>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σε5</t>
  </si>
  <si>
    <t>4σε2</t>
  </si>
  <si>
    <t>1σε1</t>
  </si>
  <si>
    <t>τελη</t>
  </si>
  <si>
    <t>εκτοςΕδρας</t>
  </si>
  <si>
    <t>ΑΛΛΑ υπογράφουν στο βιβλίοΣυμβολαίων &amp; παραπομπες ΣτοΓραφειο</t>
  </si>
  <si>
    <t>ωςΠαγιαΤεληΧαρτοσημου</t>
  </si>
  <si>
    <t>ταχδικ</t>
  </si>
  <si>
    <t>δικΑναλ</t>
  </si>
  <si>
    <t>συνταξη</t>
  </si>
  <si>
    <t>μεταγραφη</t>
  </si>
  <si>
    <t>αποΔικαιωμ</t>
  </si>
  <si>
    <t>ΤΑΣΠ</t>
  </si>
  <si>
    <t>ΤΑΣΥ</t>
  </si>
  <si>
    <t>αρχαιολογικηςΣχολης</t>
  </si>
  <si>
    <t>κληρονομιάς ΑΠΟΔΟΧΗ [2οροφη οικοδομή 72μ2 σε οικόπεδο 150μ2]</t>
  </si>
  <si>
    <t>δωρεα [το 1/5 των ανωτέρω</t>
  </si>
  <si>
    <t>γονικη [το 1/5 των ανωτέρω</t>
  </si>
  <si>
    <t>1ο</t>
  </si>
  <si>
    <t xml:space="preserve">219-116 </t>
  </si>
  <si>
    <t>2ο</t>
  </si>
  <si>
    <t>3ο</t>
  </si>
  <si>
    <t>4ο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</si>
</sst>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2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7" borderId="0" xfId="0" applyFont="1" applyFill="1"/>
    <xf numFmtId="0" fontId="11" fillId="0" borderId="0" xfId="0" applyFont="1"/>
    <xf numFmtId="164" fontId="35" fillId="7" borderId="1" xfId="1" applyNumberFormat="1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wrapText="1"/>
    </xf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35" fillId="7" borderId="1" xfId="1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164" fontId="16" fillId="7" borderId="1" xfId="1" applyNumberFormat="1" applyFont="1" applyFill="1" applyBorder="1" applyAlignment="1">
      <alignment horizontal="right" vertical="center"/>
    </xf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164" fontId="7" fillId="7" borderId="1" xfId="1" applyNumberFormat="1" applyFont="1" applyFill="1" applyBorder="1" applyAlignment="1">
      <alignment horizontal="center" wrapText="1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164" fontId="20" fillId="7" borderId="1" xfId="1" applyNumberFormat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0" fontId="6" fillId="7" borderId="1" xfId="0" applyFont="1" applyFill="1" applyBorder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164" fontId="16" fillId="7" borderId="14" xfId="1" applyNumberFormat="1" applyFont="1" applyFill="1" applyBorder="1" applyAlignment="1">
      <alignment horizontal="right" vertical="center"/>
    </xf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14" fontId="20" fillId="0" borderId="1" xfId="0" applyNumberFormat="1" applyFont="1" applyFill="1" applyBorder="1"/>
    <xf numFmtId="43" fontId="20" fillId="0" borderId="1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22" fillId="0" borderId="2" xfId="1" applyNumberFormat="1" applyFont="1" applyFill="1" applyBorder="1" applyAlignment="1">
      <alignment horizontal="center" vertical="center"/>
    </xf>
    <xf numFmtId="0" fontId="20" fillId="4" borderId="1" xfId="0" applyFont="1" applyFill="1" applyBorder="1"/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Fill="1" applyBorder="1" applyAlignment="1">
      <alignment wrapText="1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38" fillId="0" borderId="2" xfId="1" applyNumberFormat="1" applyFont="1" applyFill="1" applyBorder="1" applyAlignment="1">
      <alignment horizontal="center" vertical="center"/>
    </xf>
    <xf numFmtId="164" fontId="39" fillId="4" borderId="1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25" fillId="0" borderId="0" xfId="0" applyFont="1" applyAlignment="1">
      <alignment horizontal="left"/>
    </xf>
    <xf numFmtId="0" fontId="20" fillId="0" borderId="14" xfId="0" applyNumberFormat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8" xfId="1" applyNumberFormat="1" applyFont="1" applyFill="1" applyBorder="1" applyAlignment="1">
      <alignment horizontal="center" vertical="center"/>
    </xf>
    <xf numFmtId="14" fontId="20" fillId="0" borderId="1" xfId="1" applyNumberFormat="1" applyFont="1" applyBorder="1"/>
    <xf numFmtId="164" fontId="22" fillId="5" borderId="1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>
      <alignment horizontal="left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2" fillId="0" borderId="1" xfId="1" applyNumberFormat="1" applyFont="1" applyFill="1" applyBorder="1" applyAlignment="1">
      <alignment vertical="center"/>
    </xf>
    <xf numFmtId="14" fontId="17" fillId="0" borderId="1" xfId="1" applyNumberFormat="1" applyFont="1" applyFill="1" applyBorder="1" applyAlignment="1">
      <alignment vertical="center"/>
    </xf>
    <xf numFmtId="164" fontId="20" fillId="0" borderId="1" xfId="1" applyNumberFormat="1" applyFont="1" applyFill="1" applyBorder="1" applyAlignment="1">
      <alignment horizontal="left" vertical="center"/>
    </xf>
    <xf numFmtId="164" fontId="16" fillId="5" borderId="1" xfId="1" applyNumberFormat="1" applyFont="1" applyFill="1" applyBorder="1" applyAlignment="1">
      <alignment horizontal="right" vertical="center"/>
    </xf>
    <xf numFmtId="164" fontId="17" fillId="5" borderId="3" xfId="1" applyNumberFormat="1" applyFont="1" applyFill="1" applyBorder="1" applyAlignment="1">
      <alignment horizontal="right" vertical="center"/>
    </xf>
    <xf numFmtId="43" fontId="41" fillId="0" borderId="0" xfId="1" applyFont="1" applyAlignment="1">
      <alignment horizontal="right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164" fontId="20" fillId="6" borderId="0" xfId="1" applyNumberFormat="1" applyFont="1" applyFill="1"/>
    <xf numFmtId="164" fontId="26" fillId="8" borderId="0" xfId="1" applyNumberFormat="1" applyFont="1" applyFill="1" applyAlignment="1"/>
    <xf numFmtId="164" fontId="20" fillId="0" borderId="1" xfId="1" applyNumberFormat="1" applyFont="1" applyFill="1" applyBorder="1" applyAlignment="1">
      <alignment wrapText="1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20" fillId="0" borderId="1" xfId="1" applyNumberFormat="1" applyFont="1" applyFill="1" applyBorder="1" applyAlignment="1">
      <alignment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64" fontId="20" fillId="4" borderId="1" xfId="1" applyNumberFormat="1" applyFont="1" applyFill="1" applyBorder="1"/>
    <xf numFmtId="164" fontId="20" fillId="13" borderId="1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" xfId="1" applyNumberFormat="1" applyFont="1" applyFill="1" applyBorder="1"/>
    <xf numFmtId="0" fontId="22" fillId="0" borderId="13" xfId="1" applyNumberFormat="1" applyFont="1" applyFill="1" applyBorder="1" applyAlignment="1">
      <alignment horizontal="left" vertic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43" fontId="28" fillId="7" borderId="19" xfId="1" applyFont="1" applyFill="1" applyBorder="1" applyAlignment="1">
      <alignment horizontal="center" textRotation="57" wrapText="1"/>
    </xf>
    <xf numFmtId="43" fontId="28" fillId="7" borderId="10" xfId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8"/>
  <sheetViews>
    <sheetView tabSelected="1"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9.28515625" style="8" customWidth="1"/>
    <col min="2" max="2" width="9" style="145" customWidth="1"/>
    <col min="3" max="3" width="51.28515625" style="3" customWidth="1"/>
    <col min="4" max="4" width="10.7109375" style="2" bestFit="1" customWidth="1"/>
    <col min="5" max="5" width="9" style="2" bestFit="1" customWidth="1"/>
    <col min="6" max="6" width="9.42578125" style="2" bestFit="1" customWidth="1"/>
    <col min="7" max="7" width="10.140625" style="2" customWidth="1"/>
    <col min="8" max="8" width="9.42578125" style="2" bestFit="1" customWidth="1"/>
    <col min="9" max="10" width="9" style="2" bestFit="1" customWidth="1"/>
    <col min="11" max="11" width="9.5703125" style="2" customWidth="1"/>
    <col min="12" max="12" width="10.570312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8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4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2" t="s">
        <v>1</v>
      </c>
      <c r="B1" s="424" t="s">
        <v>2</v>
      </c>
      <c r="C1" s="426" t="s">
        <v>0</v>
      </c>
      <c r="D1" s="428" t="s">
        <v>62</v>
      </c>
      <c r="E1" s="430" t="s">
        <v>85</v>
      </c>
      <c r="F1" s="431"/>
      <c r="G1" s="431"/>
      <c r="H1" s="431"/>
      <c r="I1" s="431"/>
      <c r="J1" s="431"/>
      <c r="K1" s="431"/>
      <c r="L1" s="416" t="s">
        <v>374</v>
      </c>
      <c r="M1" s="416"/>
      <c r="N1" s="414" t="s">
        <v>63</v>
      </c>
      <c r="O1" s="415"/>
      <c r="P1" s="417" t="s">
        <v>29</v>
      </c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9"/>
    </row>
    <row r="2" spans="1:27" ht="12" thickBot="1">
      <c r="A2" s="423"/>
      <c r="B2" s="425"/>
      <c r="C2" s="427"/>
      <c r="D2" s="429"/>
      <c r="E2" s="88" t="s">
        <v>94</v>
      </c>
      <c r="F2" s="88" t="s">
        <v>3</v>
      </c>
      <c r="G2" s="88" t="s">
        <v>143</v>
      </c>
      <c r="H2" s="88" t="s">
        <v>95</v>
      </c>
      <c r="I2" s="88" t="s">
        <v>96</v>
      </c>
      <c r="J2" s="88" t="s">
        <v>97</v>
      </c>
      <c r="K2" s="98" t="s">
        <v>141</v>
      </c>
      <c r="L2" s="64" t="s">
        <v>23</v>
      </c>
      <c r="M2" s="165" t="s">
        <v>69</v>
      </c>
      <c r="N2" s="157" t="s">
        <v>23</v>
      </c>
      <c r="O2" s="97" t="s">
        <v>142</v>
      </c>
      <c r="P2" s="365">
        <v>1</v>
      </c>
      <c r="Q2" s="167" t="s">
        <v>227</v>
      </c>
      <c r="R2" s="167" t="s">
        <v>228</v>
      </c>
      <c r="S2" s="167" t="s">
        <v>229</v>
      </c>
      <c r="T2" s="167" t="s">
        <v>230</v>
      </c>
      <c r="U2" s="167" t="s">
        <v>386</v>
      </c>
      <c r="V2" s="167" t="s">
        <v>387</v>
      </c>
      <c r="W2" s="167" t="s">
        <v>388</v>
      </c>
      <c r="X2" s="167" t="s">
        <v>389</v>
      </c>
      <c r="Y2" s="167"/>
      <c r="Z2" s="167"/>
      <c r="AA2" s="168"/>
    </row>
    <row r="3" spans="1:27" s="5" customFormat="1">
      <c r="A3" s="386" t="s">
        <v>552</v>
      </c>
      <c r="B3" s="387">
        <v>36867</v>
      </c>
      <c r="C3" s="388" t="s">
        <v>549</v>
      </c>
      <c r="D3" s="288"/>
      <c r="E3" s="313">
        <f>'2-δικαιώμ'!M3</f>
        <v>8900</v>
      </c>
      <c r="F3" s="289">
        <f>'3-φύλλα2α'!F3</f>
        <v>800</v>
      </c>
      <c r="G3" s="289">
        <f>'4-πολλυπρ'!P3</f>
        <v>43200</v>
      </c>
      <c r="H3" s="288">
        <f>'5-αντίγρ'!M3</f>
        <v>9790</v>
      </c>
      <c r="I3" s="288">
        <f>'6-μεταγρ'!H3</f>
        <v>3300</v>
      </c>
      <c r="J3" s="288">
        <f>'7-προςΔΟΥ'!E3</f>
        <v>5500</v>
      </c>
      <c r="K3" s="288"/>
      <c r="L3" s="313">
        <f t="shared" ref="L3" si="0">E3+F3+G3+H3+I3+J3+K3</f>
        <v>71490</v>
      </c>
      <c r="M3" s="313">
        <v>10000</v>
      </c>
      <c r="N3" s="290">
        <f>M3-P3-'14-βιβλΕσ'!M3</f>
        <v>8900</v>
      </c>
      <c r="O3" s="290">
        <f t="shared" ref="O3" si="1">L3-N3</f>
        <v>62590</v>
      </c>
      <c r="P3" s="291"/>
      <c r="Q3" s="314"/>
      <c r="R3" s="314"/>
      <c r="S3" s="314"/>
      <c r="T3" s="314"/>
      <c r="U3" s="314"/>
      <c r="V3" s="314"/>
      <c r="W3" s="314"/>
      <c r="X3" s="314" t="s">
        <v>548</v>
      </c>
      <c r="Y3" s="314"/>
      <c r="Z3" s="74"/>
      <c r="AA3" s="74"/>
    </row>
    <row r="4" spans="1:27" s="5" customFormat="1">
      <c r="A4" s="386" t="s">
        <v>554</v>
      </c>
      <c r="B4" s="387">
        <v>36867</v>
      </c>
      <c r="C4" s="388" t="s">
        <v>550</v>
      </c>
      <c r="D4" s="288">
        <v>1680000</v>
      </c>
      <c r="E4" s="313">
        <f>'2-δικαιώμ'!M4</f>
        <v>19862</v>
      </c>
      <c r="F4" s="289">
        <f>'3-φύλλα2α'!F4</f>
        <v>4000</v>
      </c>
      <c r="G4" s="289">
        <f>'4-πολλυπρ'!P4</f>
        <v>35000</v>
      </c>
      <c r="H4" s="288">
        <f>'5-αντίγρ'!M4</f>
        <v>29370</v>
      </c>
      <c r="I4" s="288">
        <f>'6-μεταγρ'!H4</f>
        <v>2200</v>
      </c>
      <c r="J4" s="288">
        <f>'7-προςΔΟΥ'!E4</f>
        <v>5500</v>
      </c>
      <c r="K4" s="288"/>
      <c r="L4" s="313">
        <f t="shared" ref="L4:L6" si="2">E4+F4+G4+H4+I4+J4+K4</f>
        <v>95932</v>
      </c>
      <c r="M4" s="313">
        <v>52414</v>
      </c>
      <c r="N4" s="290">
        <f>M4-P4-'14-βιβλΕσ'!M4-'8-κ-15-17'!AF4</f>
        <v>32371</v>
      </c>
      <c r="O4" s="290">
        <f t="shared" ref="O4:O6" si="3">L4-N4</f>
        <v>63561</v>
      </c>
      <c r="P4" s="291">
        <v>3984</v>
      </c>
      <c r="Q4" s="314"/>
      <c r="R4" s="314"/>
      <c r="S4" s="314"/>
      <c r="T4" s="314"/>
      <c r="U4" s="314"/>
      <c r="V4" s="314"/>
      <c r="W4" s="314"/>
      <c r="X4" s="314" t="s">
        <v>548</v>
      </c>
      <c r="Y4" s="314"/>
      <c r="Z4" s="74"/>
      <c r="AA4" s="74"/>
    </row>
    <row r="5" spans="1:27" s="5" customFormat="1">
      <c r="A5" s="386" t="s">
        <v>555</v>
      </c>
      <c r="B5" s="387">
        <v>36867</v>
      </c>
      <c r="C5" s="388" t="s">
        <v>551</v>
      </c>
      <c r="D5" s="288">
        <v>210000</v>
      </c>
      <c r="E5" s="313">
        <f>'2-δικαιώμ'!M5</f>
        <v>4868</v>
      </c>
      <c r="F5" s="289">
        <f>'3-φύλλα2α'!F5</f>
        <v>3000</v>
      </c>
      <c r="G5" s="289">
        <f>'4-πολλυπρ'!P5</f>
        <v>0</v>
      </c>
      <c r="H5" s="288">
        <f>'5-αντίγρ'!M5</f>
        <v>7832</v>
      </c>
      <c r="I5" s="288">
        <f>'6-μεταγρ'!H5</f>
        <v>2200</v>
      </c>
      <c r="J5" s="288">
        <f>'7-προςΔΟΥ'!E5</f>
        <v>5500</v>
      </c>
      <c r="K5" s="288"/>
      <c r="L5" s="313">
        <f t="shared" si="2"/>
        <v>23400</v>
      </c>
      <c r="M5" s="313">
        <v>21196</v>
      </c>
      <c r="N5" s="290">
        <f>M5-P5-'14-βιβλΕσ'!M5-'8-κ-15-17'!AF5</f>
        <v>14188</v>
      </c>
      <c r="O5" s="290">
        <f t="shared" si="3"/>
        <v>9212</v>
      </c>
      <c r="P5" s="291">
        <v>3888</v>
      </c>
      <c r="Q5" s="314"/>
      <c r="R5" s="314"/>
      <c r="S5" s="314"/>
      <c r="T5" s="314"/>
      <c r="U5" s="314"/>
      <c r="V5" s="314"/>
      <c r="W5" s="314"/>
      <c r="X5" s="314" t="s">
        <v>548</v>
      </c>
      <c r="Y5" s="314"/>
      <c r="Z5" s="74"/>
      <c r="AA5" s="74"/>
    </row>
    <row r="6" spans="1:27" s="5" customFormat="1">
      <c r="A6" s="386" t="s">
        <v>556</v>
      </c>
      <c r="B6" s="387">
        <v>36867</v>
      </c>
      <c r="C6" s="388" t="s">
        <v>550</v>
      </c>
      <c r="D6" s="288">
        <v>210000</v>
      </c>
      <c r="E6" s="313">
        <f>'2-δικαιώμ'!M6</f>
        <v>4868</v>
      </c>
      <c r="F6" s="289">
        <f>'3-φύλλα2α'!F6</f>
        <v>3000</v>
      </c>
      <c r="G6" s="289">
        <f>'4-πολλυπρ'!P6</f>
        <v>0</v>
      </c>
      <c r="H6" s="288">
        <f>'5-αντίγρ'!M6</f>
        <v>7832</v>
      </c>
      <c r="I6" s="288">
        <f>'6-μεταγρ'!H6</f>
        <v>2200</v>
      </c>
      <c r="J6" s="288">
        <f>'7-προςΔΟΥ'!E6</f>
        <v>5500</v>
      </c>
      <c r="K6" s="288"/>
      <c r="L6" s="313">
        <f t="shared" si="2"/>
        <v>23400</v>
      </c>
      <c r="M6" s="313">
        <v>21196</v>
      </c>
      <c r="N6" s="290">
        <f>M6-P6-'14-βιβλΕσ'!M6-'8-κ-15-17'!AF6</f>
        <v>14188</v>
      </c>
      <c r="O6" s="290">
        <f t="shared" si="3"/>
        <v>9212</v>
      </c>
      <c r="P6" s="291">
        <v>3888</v>
      </c>
      <c r="Q6" s="314"/>
      <c r="R6" s="314"/>
      <c r="S6" s="314"/>
      <c r="T6" s="314"/>
      <c r="U6" s="314"/>
      <c r="V6" s="314"/>
      <c r="W6" s="314"/>
      <c r="X6" s="314" t="s">
        <v>548</v>
      </c>
      <c r="Y6" s="314"/>
      <c r="Z6" s="74"/>
      <c r="AA6" s="74"/>
    </row>
    <row r="7" spans="1:27">
      <c r="A7" s="420" t="s">
        <v>47</v>
      </c>
      <c r="B7" s="421"/>
      <c r="C7" s="421"/>
      <c r="D7" s="421"/>
      <c r="E7" s="166">
        <f t="shared" ref="E7:O7" si="4">SUM(E3:E6)</f>
        <v>38498</v>
      </c>
      <c r="F7" s="166">
        <f t="shared" si="4"/>
        <v>10800</v>
      </c>
      <c r="G7" s="166">
        <f t="shared" si="4"/>
        <v>78200</v>
      </c>
      <c r="H7" s="166">
        <f t="shared" si="4"/>
        <v>54824</v>
      </c>
      <c r="I7" s="166">
        <f t="shared" si="4"/>
        <v>9900</v>
      </c>
      <c r="J7" s="166">
        <f t="shared" si="4"/>
        <v>22000</v>
      </c>
      <c r="K7" s="166">
        <f t="shared" si="4"/>
        <v>0</v>
      </c>
      <c r="L7" s="166">
        <f t="shared" si="4"/>
        <v>214222</v>
      </c>
      <c r="M7" s="166">
        <f t="shared" si="4"/>
        <v>104806</v>
      </c>
      <c r="N7" s="166">
        <f t="shared" si="4"/>
        <v>69647</v>
      </c>
      <c r="O7" s="166">
        <f t="shared" si="4"/>
        <v>144575</v>
      </c>
    </row>
    <row r="9" spans="1:27">
      <c r="P9" s="216" t="s">
        <v>100</v>
      </c>
      <c r="Q9" s="137"/>
      <c r="R9" s="137"/>
      <c r="S9" s="137"/>
      <c r="T9" s="147"/>
      <c r="U9" s="147"/>
      <c r="V9" s="147"/>
      <c r="W9" s="147"/>
      <c r="X9" s="147"/>
      <c r="Z9" s="137"/>
      <c r="AA9" s="137"/>
    </row>
    <row r="10" spans="1:27">
      <c r="K10" s="224" t="s">
        <v>378</v>
      </c>
      <c r="L10" s="8"/>
      <c r="M10" s="8"/>
      <c r="Q10" s="122" t="s">
        <v>380</v>
      </c>
      <c r="R10" s="122"/>
      <c r="S10" s="122"/>
      <c r="T10" s="139"/>
      <c r="U10" s="147"/>
      <c r="V10" s="147"/>
      <c r="W10" s="147"/>
      <c r="X10" s="147"/>
      <c r="Z10" s="138"/>
      <c r="AA10" s="122"/>
    </row>
    <row r="11" spans="1:27">
      <c r="K11" s="170" t="s">
        <v>231</v>
      </c>
      <c r="L11" s="124"/>
      <c r="M11" s="124"/>
      <c r="Q11" s="122"/>
      <c r="R11" s="122" t="s">
        <v>138</v>
      </c>
      <c r="S11" s="122"/>
      <c r="T11" s="147"/>
      <c r="U11" s="147"/>
      <c r="V11" s="147"/>
      <c r="W11" s="147"/>
      <c r="X11" s="147"/>
      <c r="Z11" s="122"/>
    </row>
    <row r="12" spans="1:27">
      <c r="K12" s="223" t="s">
        <v>232</v>
      </c>
      <c r="S12" s="122" t="s">
        <v>379</v>
      </c>
      <c r="T12" s="92"/>
      <c r="U12" s="92"/>
      <c r="V12" s="92"/>
      <c r="W12" s="92"/>
      <c r="X12" s="92"/>
    </row>
    <row r="13" spans="1:27">
      <c r="C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22" t="s">
        <v>381</v>
      </c>
      <c r="U13" s="147"/>
      <c r="V13" s="147"/>
      <c r="W13" s="147"/>
      <c r="X13" s="147"/>
    </row>
    <row r="14" spans="1:27">
      <c r="T14" s="92"/>
      <c r="U14" s="147" t="s">
        <v>382</v>
      </c>
      <c r="V14" s="147"/>
      <c r="W14" s="147"/>
      <c r="X14" s="147"/>
    </row>
    <row r="15" spans="1:27">
      <c r="T15" s="92"/>
      <c r="U15" s="92"/>
      <c r="V15" s="147" t="s">
        <v>383</v>
      </c>
      <c r="W15" s="92"/>
      <c r="X15" s="92"/>
    </row>
    <row r="16" spans="1:27">
      <c r="T16" s="92"/>
      <c r="U16" s="92"/>
      <c r="V16" s="92"/>
      <c r="W16" s="225" t="s">
        <v>384</v>
      </c>
      <c r="X16" s="92"/>
    </row>
    <row r="17" spans="3:25">
      <c r="C17" s="140"/>
      <c r="U17" s="147"/>
      <c r="V17" s="147"/>
      <c r="W17" s="92"/>
      <c r="X17" s="93" t="s">
        <v>385</v>
      </c>
      <c r="Y17" s="147"/>
    </row>
    <row r="18" spans="3:25">
      <c r="C18" s="141"/>
      <c r="U18" s="92"/>
      <c r="V18" s="147"/>
      <c r="W18" s="147"/>
      <c r="X18" s="147"/>
      <c r="Y18" s="147"/>
    </row>
    <row r="19" spans="3:25">
      <c r="Q19" s="122"/>
      <c r="R19" s="122"/>
      <c r="S19" s="122"/>
      <c r="T19" s="139"/>
      <c r="U19" s="147"/>
      <c r="V19" s="147"/>
      <c r="W19" s="147"/>
      <c r="X19" s="147"/>
    </row>
    <row r="20" spans="3:25">
      <c r="C20" s="315"/>
      <c r="E20" s="8"/>
      <c r="G20" s="8"/>
      <c r="H20" s="8"/>
      <c r="I20" s="8" t="s">
        <v>259</v>
      </c>
      <c r="J20" s="357" t="s">
        <v>529</v>
      </c>
      <c r="K20" s="358"/>
      <c r="L20" s="185" t="s">
        <v>517</v>
      </c>
      <c r="M20" s="8"/>
      <c r="Q20" s="122"/>
      <c r="R20" s="122"/>
      <c r="S20" s="122"/>
      <c r="T20" s="147"/>
      <c r="U20" s="147"/>
      <c r="V20" s="147"/>
      <c r="W20" s="147"/>
      <c r="X20" s="147"/>
    </row>
    <row r="21" spans="3:25">
      <c r="C21" s="315"/>
      <c r="E21" s="356" t="s">
        <v>552</v>
      </c>
      <c r="F21" s="8">
        <v>10000</v>
      </c>
      <c r="G21" s="2" t="s">
        <v>323</v>
      </c>
      <c r="H21" s="8"/>
      <c r="I21" s="8"/>
      <c r="J21" s="8">
        <v>100</v>
      </c>
      <c r="K21" s="8"/>
      <c r="L21" s="8">
        <v>100</v>
      </c>
      <c r="M21" s="8"/>
      <c r="S21" s="122"/>
      <c r="T21" s="92"/>
      <c r="U21" s="92"/>
      <c r="V21" s="92"/>
      <c r="W21" s="92"/>
      <c r="X21" s="92"/>
    </row>
    <row r="22" spans="3:25">
      <c r="C22" s="315"/>
      <c r="E22" s="356"/>
      <c r="G22" s="143" t="s">
        <v>528</v>
      </c>
      <c r="H22" s="8"/>
      <c r="I22" s="8"/>
      <c r="J22" s="8"/>
      <c r="K22" s="8"/>
      <c r="L22" s="8"/>
      <c r="M22" s="8">
        <v>276</v>
      </c>
      <c r="N22" s="2" t="s">
        <v>537</v>
      </c>
      <c r="T22" s="122"/>
      <c r="U22" s="147"/>
      <c r="V22" s="147"/>
      <c r="W22" s="147"/>
      <c r="X22" s="147"/>
    </row>
    <row r="23" spans="3:25">
      <c r="E23" s="356"/>
      <c r="G23" s="2" t="s">
        <v>79</v>
      </c>
      <c r="H23" s="8">
        <v>10000</v>
      </c>
      <c r="I23" s="8">
        <v>1100</v>
      </c>
      <c r="J23" s="8">
        <v>10000</v>
      </c>
      <c r="K23" s="8"/>
      <c r="L23" s="8">
        <v>10000</v>
      </c>
      <c r="M23" s="8"/>
      <c r="T23" s="92"/>
      <c r="U23" s="147"/>
      <c r="V23" s="147"/>
      <c r="W23" s="147"/>
      <c r="X23" s="147"/>
    </row>
    <row r="24" spans="3:25">
      <c r="G24" s="2" t="s">
        <v>521</v>
      </c>
      <c r="H24" s="8"/>
      <c r="I24" s="8"/>
      <c r="J24" s="8">
        <v>800</v>
      </c>
      <c r="K24" s="8"/>
      <c r="L24" s="8">
        <v>800</v>
      </c>
      <c r="M24" s="8"/>
      <c r="U24" s="92"/>
      <c r="V24" s="147"/>
      <c r="W24" s="147"/>
      <c r="X24" s="147"/>
      <c r="Y24" s="147"/>
    </row>
    <row r="25" spans="3:25">
      <c r="G25" s="2" t="s">
        <v>95</v>
      </c>
      <c r="H25" s="8"/>
      <c r="I25" s="8"/>
      <c r="J25" s="8"/>
      <c r="K25" s="8"/>
      <c r="L25" s="8">
        <v>11000</v>
      </c>
      <c r="M25" s="8"/>
      <c r="U25" s="92"/>
      <c r="V25" s="92"/>
      <c r="W25" s="225"/>
      <c r="X25" s="92"/>
      <c r="Y25" s="92"/>
    </row>
    <row r="26" spans="3:25">
      <c r="C26" s="315" t="s">
        <v>539</v>
      </c>
      <c r="F26" s="185" t="s">
        <v>538</v>
      </c>
      <c r="G26" s="2" t="s">
        <v>469</v>
      </c>
      <c r="H26" s="236">
        <v>3000</v>
      </c>
      <c r="I26" s="8"/>
      <c r="J26" s="8"/>
      <c r="K26" s="8"/>
      <c r="L26" s="8"/>
      <c r="M26" s="8"/>
      <c r="U26" s="92"/>
      <c r="V26" s="92"/>
      <c r="W26" s="92"/>
      <c r="X26" s="93"/>
      <c r="Y26" s="92"/>
    </row>
    <row r="27" spans="3:25">
      <c r="H27" s="236">
        <f>SUM(H21:H26)</f>
        <v>13000</v>
      </c>
      <c r="I27" s="236">
        <f>SUM(I21:I26)</f>
        <v>1100</v>
      </c>
      <c r="J27" s="236">
        <f>SUM(J21:J26)</f>
        <v>10900</v>
      </c>
      <c r="K27" s="236"/>
      <c r="L27" s="236">
        <f>SUM(L21:L26)</f>
        <v>21900</v>
      </c>
      <c r="M27" s="8"/>
    </row>
    <row r="28" spans="3:25">
      <c r="M28" s="8"/>
    </row>
    <row r="29" spans="3:25">
      <c r="E29" s="8"/>
      <c r="G29" s="8"/>
      <c r="H29" s="8"/>
      <c r="I29" s="8" t="s">
        <v>259</v>
      </c>
      <c r="J29" s="357" t="s">
        <v>516</v>
      </c>
      <c r="K29" s="358"/>
      <c r="L29" s="185" t="s">
        <v>517</v>
      </c>
      <c r="M29" s="8"/>
    </row>
    <row r="30" spans="3:25">
      <c r="E30" s="356" t="s">
        <v>554</v>
      </c>
      <c r="F30" s="8">
        <v>52414</v>
      </c>
      <c r="G30" s="2" t="s">
        <v>323</v>
      </c>
      <c r="H30" s="8">
        <v>1000</v>
      </c>
      <c r="I30" s="8"/>
      <c r="J30" s="8">
        <v>1000</v>
      </c>
      <c r="K30" s="8"/>
      <c r="L30" s="8">
        <v>100</v>
      </c>
      <c r="M30" s="8">
        <v>1000</v>
      </c>
      <c r="N30" s="2" t="s">
        <v>541</v>
      </c>
    </row>
    <row r="31" spans="3:25">
      <c r="E31" s="356"/>
      <c r="G31" s="2" t="s">
        <v>373</v>
      </c>
      <c r="H31" s="8">
        <v>13120</v>
      </c>
      <c r="I31" s="8"/>
      <c r="J31" s="8">
        <v>13120</v>
      </c>
      <c r="K31" s="8"/>
      <c r="L31" s="8">
        <v>13120</v>
      </c>
      <c r="M31" s="8">
        <v>2139</v>
      </c>
      <c r="N31" s="2" t="s">
        <v>545</v>
      </c>
    </row>
    <row r="32" spans="3:25">
      <c r="G32" s="2" t="s">
        <v>518</v>
      </c>
      <c r="H32" s="8"/>
      <c r="I32" s="8"/>
      <c r="J32" s="8">
        <v>1000</v>
      </c>
      <c r="K32" s="8"/>
      <c r="L32" s="8">
        <v>1000</v>
      </c>
      <c r="M32" s="8">
        <v>2100</v>
      </c>
      <c r="N32" s="2" t="s">
        <v>544</v>
      </c>
    </row>
    <row r="33" spans="4:14">
      <c r="F33" s="391" t="s">
        <v>540</v>
      </c>
      <c r="G33" s="359" t="s">
        <v>519</v>
      </c>
      <c r="H33" s="8">
        <v>3600</v>
      </c>
      <c r="I33" s="8"/>
      <c r="J33" s="8">
        <v>3600</v>
      </c>
      <c r="K33" s="8"/>
      <c r="L33" s="8">
        <v>3600</v>
      </c>
      <c r="M33" s="8">
        <v>10920</v>
      </c>
      <c r="N33" s="2" t="s">
        <v>543</v>
      </c>
    </row>
    <row r="34" spans="4:14">
      <c r="G34" s="143" t="s">
        <v>520</v>
      </c>
      <c r="H34" s="8">
        <v>20195</v>
      </c>
      <c r="I34" s="8">
        <v>2139</v>
      </c>
      <c r="J34" s="8">
        <v>23320</v>
      </c>
      <c r="K34" s="8"/>
      <c r="L34" s="8">
        <v>23320</v>
      </c>
      <c r="M34" s="8">
        <v>20195</v>
      </c>
      <c r="N34" s="2" t="s">
        <v>542</v>
      </c>
    </row>
    <row r="35" spans="4:14">
      <c r="G35" s="2" t="s">
        <v>521</v>
      </c>
      <c r="H35" s="8">
        <v>4000</v>
      </c>
      <c r="I35" s="8"/>
      <c r="J35" s="8">
        <v>4000</v>
      </c>
      <c r="K35" s="8"/>
      <c r="L35" s="8">
        <v>4000</v>
      </c>
      <c r="M35" s="8">
        <v>1188</v>
      </c>
      <c r="N35" s="2" t="s">
        <v>546</v>
      </c>
    </row>
    <row r="36" spans="4:14">
      <c r="D36" s="8"/>
      <c r="E36" s="8">
        <v>800</v>
      </c>
      <c r="F36" s="8">
        <v>9850</v>
      </c>
      <c r="G36" s="2" t="s">
        <v>95</v>
      </c>
      <c r="H36" s="8">
        <v>9850</v>
      </c>
      <c r="I36" s="8">
        <v>800</v>
      </c>
      <c r="J36" s="8">
        <v>11000</v>
      </c>
      <c r="K36" s="8"/>
      <c r="L36" s="8">
        <v>33000</v>
      </c>
      <c r="M36" s="8">
        <v>238</v>
      </c>
      <c r="N36" s="2" t="s">
        <v>547</v>
      </c>
    </row>
    <row r="37" spans="4:14">
      <c r="G37" s="2" t="s">
        <v>469</v>
      </c>
      <c r="H37" s="8">
        <v>649</v>
      </c>
      <c r="I37" s="8"/>
      <c r="J37" s="8"/>
      <c r="K37" s="8"/>
      <c r="L37" s="8"/>
      <c r="M37" s="8">
        <v>384</v>
      </c>
      <c r="N37" s="2" t="s">
        <v>537</v>
      </c>
    </row>
    <row r="38" spans="4:14">
      <c r="H38" s="236">
        <f>SUM(H30:H37)</f>
        <v>52414</v>
      </c>
      <c r="I38" s="236">
        <f>SUM(I30:I37)</f>
        <v>2939</v>
      </c>
      <c r="J38" s="236">
        <f>SUM(J30:J37)</f>
        <v>57040</v>
      </c>
      <c r="K38" s="236"/>
      <c r="L38" s="236">
        <f>SUM(L30:L37)</f>
        <v>78140</v>
      </c>
      <c r="M38" s="8"/>
    </row>
    <row r="39" spans="4:14">
      <c r="E39" s="356" t="s">
        <v>555</v>
      </c>
      <c r="F39" s="8">
        <v>21196</v>
      </c>
      <c r="G39" s="2" t="s">
        <v>323</v>
      </c>
      <c r="H39" s="8">
        <v>1000</v>
      </c>
      <c r="I39" s="8"/>
      <c r="J39" s="8">
        <v>1000</v>
      </c>
      <c r="K39" s="8"/>
      <c r="L39" s="8">
        <v>100</v>
      </c>
      <c r="M39" s="8">
        <v>1000</v>
      </c>
      <c r="N39" s="2" t="s">
        <v>541</v>
      </c>
    </row>
    <row r="40" spans="4:14">
      <c r="E40" s="356"/>
      <c r="G40" s="2" t="s">
        <v>373</v>
      </c>
      <c r="H40" s="8">
        <v>1628</v>
      </c>
      <c r="I40" s="8"/>
      <c r="J40" s="8">
        <v>1627</v>
      </c>
      <c r="K40" s="8"/>
      <c r="L40" s="8">
        <v>1627</v>
      </c>
      <c r="M40" s="8">
        <v>496</v>
      </c>
      <c r="N40" s="2" t="s">
        <v>545</v>
      </c>
    </row>
    <row r="41" spans="4:14">
      <c r="E41" s="356"/>
      <c r="G41" s="2" t="s">
        <v>79</v>
      </c>
      <c r="H41" s="8"/>
      <c r="I41" s="8"/>
      <c r="J41" s="8"/>
      <c r="K41" s="8"/>
      <c r="L41" s="8"/>
      <c r="M41" s="8">
        <v>263</v>
      </c>
      <c r="N41" s="2" t="s">
        <v>544</v>
      </c>
    </row>
    <row r="42" spans="4:14">
      <c r="G42" s="2" t="s">
        <v>518</v>
      </c>
      <c r="H42" s="8"/>
      <c r="I42" s="8"/>
      <c r="J42" s="8">
        <v>1000</v>
      </c>
      <c r="K42" s="8"/>
      <c r="L42" s="8">
        <v>1000</v>
      </c>
      <c r="M42" s="8">
        <v>1365</v>
      </c>
      <c r="N42" s="2" t="s">
        <v>543</v>
      </c>
    </row>
    <row r="43" spans="4:14">
      <c r="F43" s="391" t="s">
        <v>540</v>
      </c>
      <c r="G43" s="359" t="s">
        <v>519</v>
      </c>
      <c r="H43" s="8">
        <v>3600</v>
      </c>
      <c r="I43" s="8"/>
      <c r="J43" s="8">
        <v>3600</v>
      </c>
      <c r="K43" s="8"/>
      <c r="L43" s="8">
        <v>3600</v>
      </c>
      <c r="M43" s="8">
        <v>5257</v>
      </c>
      <c r="N43" s="2" t="s">
        <v>542</v>
      </c>
    </row>
    <row r="44" spans="4:14">
      <c r="G44" s="143" t="s">
        <v>520</v>
      </c>
      <c r="H44" s="8">
        <v>5257</v>
      </c>
      <c r="I44" s="8">
        <v>812</v>
      </c>
      <c r="J44" s="8">
        <v>1080</v>
      </c>
      <c r="K44" s="8"/>
      <c r="L44" s="8">
        <v>1080</v>
      </c>
      <c r="M44" s="8">
        <v>306</v>
      </c>
      <c r="N44" s="2" t="s">
        <v>546</v>
      </c>
    </row>
    <row r="45" spans="4:14">
      <c r="G45" s="2" t="s">
        <v>521</v>
      </c>
      <c r="H45" s="8">
        <v>3000</v>
      </c>
      <c r="I45" s="8"/>
      <c r="J45" s="8">
        <v>3000</v>
      </c>
      <c r="K45" s="8"/>
      <c r="L45" s="8">
        <v>3000</v>
      </c>
      <c r="M45" s="8">
        <v>61</v>
      </c>
      <c r="N45" s="2" t="s">
        <v>547</v>
      </c>
    </row>
    <row r="46" spans="4:14">
      <c r="E46" s="2">
        <v>680</v>
      </c>
      <c r="F46" s="2">
        <v>7880</v>
      </c>
      <c r="G46" s="2" t="s">
        <v>95</v>
      </c>
      <c r="H46" s="8">
        <v>7200</v>
      </c>
      <c r="I46" s="8">
        <v>680</v>
      </c>
      <c r="J46" s="8">
        <v>8800</v>
      </c>
      <c r="K46" s="8"/>
      <c r="L46" s="8">
        <v>8800</v>
      </c>
      <c r="M46" s="8">
        <v>288</v>
      </c>
      <c r="N46" s="2" t="s">
        <v>537</v>
      </c>
    </row>
    <row r="47" spans="4:14">
      <c r="G47" s="2" t="s">
        <v>469</v>
      </c>
      <c r="H47" s="8">
        <v>511</v>
      </c>
      <c r="I47" s="8"/>
      <c r="J47" s="8"/>
      <c r="K47" s="8"/>
      <c r="L47" s="8"/>
    </row>
    <row r="48" spans="4:14">
      <c r="H48" s="236">
        <f>SUM(H40:H47)</f>
        <v>21196</v>
      </c>
      <c r="I48" s="236">
        <f>SUM(I40:I47)</f>
        <v>1492</v>
      </c>
      <c r="J48" s="236">
        <f>SUM(J40:J47)</f>
        <v>19107</v>
      </c>
      <c r="K48" s="236"/>
      <c r="L48" s="236">
        <f>SUM(L40:L47)</f>
        <v>19107</v>
      </c>
    </row>
    <row r="49" spans="5:14">
      <c r="E49" s="356" t="s">
        <v>556</v>
      </c>
      <c r="F49" s="8">
        <v>21196</v>
      </c>
      <c r="G49" s="2" t="s">
        <v>323</v>
      </c>
      <c r="H49" s="8">
        <v>1000</v>
      </c>
      <c r="I49" s="8"/>
      <c r="J49" s="8">
        <v>1000</v>
      </c>
      <c r="K49" s="8"/>
      <c r="L49" s="8">
        <v>100</v>
      </c>
      <c r="M49" s="8">
        <v>1000</v>
      </c>
      <c r="N49" s="2" t="s">
        <v>541</v>
      </c>
    </row>
    <row r="50" spans="5:14">
      <c r="E50" s="356"/>
      <c r="G50" s="2" t="s">
        <v>373</v>
      </c>
      <c r="H50" s="8">
        <v>1626</v>
      </c>
      <c r="I50" s="8"/>
      <c r="J50" s="8">
        <v>1627</v>
      </c>
      <c r="K50" s="8"/>
      <c r="L50" s="8">
        <v>1627</v>
      </c>
      <c r="M50" s="8">
        <v>496</v>
      </c>
      <c r="N50" s="2" t="s">
        <v>545</v>
      </c>
    </row>
    <row r="51" spans="5:14">
      <c r="E51" s="356"/>
      <c r="G51" s="2" t="s">
        <v>79</v>
      </c>
      <c r="H51" s="8"/>
      <c r="I51" s="8"/>
      <c r="J51" s="8"/>
      <c r="K51" s="8"/>
      <c r="L51" s="8"/>
      <c r="M51" s="8">
        <v>263</v>
      </c>
      <c r="N51" s="2" t="s">
        <v>544</v>
      </c>
    </row>
    <row r="52" spans="5:14">
      <c r="G52" s="2" t="s">
        <v>518</v>
      </c>
      <c r="H52" s="8"/>
      <c r="I52" s="8"/>
      <c r="J52" s="8">
        <v>1000</v>
      </c>
      <c r="K52" s="8"/>
      <c r="L52" s="8">
        <v>1000</v>
      </c>
      <c r="M52" s="8">
        <v>1365</v>
      </c>
      <c r="N52" s="2" t="s">
        <v>543</v>
      </c>
    </row>
    <row r="53" spans="5:14">
      <c r="F53" s="391" t="s">
        <v>540</v>
      </c>
      <c r="G53" s="359" t="s">
        <v>519</v>
      </c>
      <c r="H53" s="8">
        <v>3600</v>
      </c>
      <c r="I53" s="8"/>
      <c r="J53" s="8">
        <v>3600</v>
      </c>
      <c r="K53" s="8"/>
      <c r="L53" s="8">
        <v>3600</v>
      </c>
      <c r="M53" s="8">
        <v>5257</v>
      </c>
      <c r="N53" s="2" t="s">
        <v>542</v>
      </c>
    </row>
    <row r="54" spans="5:14">
      <c r="G54" s="143" t="s">
        <v>520</v>
      </c>
      <c r="H54" s="8">
        <v>5257</v>
      </c>
      <c r="I54" s="8">
        <v>812</v>
      </c>
      <c r="J54" s="8">
        <v>1080</v>
      </c>
      <c r="K54" s="8"/>
      <c r="L54" s="8">
        <v>1080</v>
      </c>
      <c r="M54" s="8">
        <v>306</v>
      </c>
      <c r="N54" s="2" t="s">
        <v>546</v>
      </c>
    </row>
    <row r="55" spans="5:14">
      <c r="G55" s="2" t="s">
        <v>521</v>
      </c>
      <c r="H55" s="8">
        <v>3000</v>
      </c>
      <c r="I55" s="8"/>
      <c r="J55" s="8">
        <v>3000</v>
      </c>
      <c r="K55" s="8"/>
      <c r="L55" s="8">
        <v>3000</v>
      </c>
      <c r="M55" s="8">
        <v>61</v>
      </c>
      <c r="N55" s="2" t="s">
        <v>547</v>
      </c>
    </row>
    <row r="56" spans="5:14">
      <c r="E56" s="2">
        <v>680</v>
      </c>
      <c r="F56" s="2">
        <v>7880</v>
      </c>
      <c r="G56" s="2" t="s">
        <v>95</v>
      </c>
      <c r="H56" s="8">
        <v>7200</v>
      </c>
      <c r="I56" s="8">
        <v>680</v>
      </c>
      <c r="J56" s="8">
        <v>8800</v>
      </c>
      <c r="K56" s="8"/>
      <c r="L56" s="8">
        <v>8800</v>
      </c>
      <c r="M56" s="8">
        <v>288</v>
      </c>
      <c r="N56" s="2" t="s">
        <v>537</v>
      </c>
    </row>
    <row r="57" spans="5:14">
      <c r="G57" s="2" t="s">
        <v>469</v>
      </c>
      <c r="H57" s="8">
        <v>513</v>
      </c>
      <c r="I57" s="8"/>
      <c r="J57" s="8"/>
      <c r="K57" s="8"/>
      <c r="L57" s="8"/>
    </row>
    <row r="58" spans="5:14">
      <c r="H58" s="236">
        <f>SUM(H50:H57)</f>
        <v>21196</v>
      </c>
      <c r="I58" s="236">
        <f>SUM(I50:I57)</f>
        <v>1492</v>
      </c>
      <c r="J58" s="236">
        <f>SUM(J50:J57)</f>
        <v>19107</v>
      </c>
      <c r="K58" s="236"/>
      <c r="L58" s="236">
        <f>SUM(L50:L57)</f>
        <v>19107</v>
      </c>
    </row>
  </sheetData>
  <mergeCells count="9">
    <mergeCell ref="N1:O1"/>
    <mergeCell ref="L1:M1"/>
    <mergeCell ref="P1:AA1"/>
    <mergeCell ref="A7:D7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8.140625" style="3" bestFit="1" customWidth="1"/>
    <col min="2" max="2" width="52.140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4" t="s">
        <v>19</v>
      </c>
      <c r="B1" s="576" t="s">
        <v>358</v>
      </c>
      <c r="C1" s="576" t="s">
        <v>87</v>
      </c>
      <c r="D1" s="578" t="s">
        <v>359</v>
      </c>
      <c r="E1" s="579"/>
      <c r="F1" s="579"/>
      <c r="G1" s="580" t="s">
        <v>327</v>
      </c>
      <c r="H1" s="581"/>
      <c r="I1" s="570" t="s">
        <v>328</v>
      </c>
      <c r="J1" s="570"/>
      <c r="K1" s="274"/>
      <c r="L1" s="275"/>
      <c r="M1" s="571" t="s">
        <v>360</v>
      </c>
      <c r="N1" s="571"/>
      <c r="O1" s="571"/>
      <c r="P1" s="275"/>
      <c r="Q1" s="571" t="s">
        <v>361</v>
      </c>
      <c r="R1" s="571"/>
      <c r="S1" s="571"/>
      <c r="T1" s="571"/>
      <c r="U1" s="276"/>
      <c r="V1" s="572" t="s">
        <v>327</v>
      </c>
      <c r="W1" s="572" t="s">
        <v>362</v>
      </c>
      <c r="X1" s="572" t="s">
        <v>363</v>
      </c>
      <c r="Y1" s="276"/>
      <c r="Z1" s="564" t="s">
        <v>364</v>
      </c>
      <c r="AA1" s="565"/>
      <c r="AB1" s="565"/>
      <c r="AC1" s="565"/>
      <c r="AD1" s="566"/>
    </row>
    <row r="2" spans="1:30" ht="12" thickBot="1">
      <c r="A2" s="575"/>
      <c r="B2" s="577"/>
      <c r="C2" s="577"/>
      <c r="D2" s="218" t="s">
        <v>336</v>
      </c>
      <c r="E2" s="218" t="s">
        <v>342</v>
      </c>
      <c r="F2" s="160" t="s">
        <v>343</v>
      </c>
      <c r="G2" s="219" t="s">
        <v>365</v>
      </c>
      <c r="H2" s="220" t="s">
        <v>366</v>
      </c>
      <c r="I2" s="219" t="s">
        <v>367</v>
      </c>
      <c r="J2" s="221" t="s">
        <v>368</v>
      </c>
      <c r="K2" s="277" t="s">
        <v>369</v>
      </c>
      <c r="L2" s="278"/>
      <c r="M2" s="279" t="s">
        <v>372</v>
      </c>
      <c r="N2" s="279" t="s">
        <v>370</v>
      </c>
      <c r="O2" s="279" t="s">
        <v>371</v>
      </c>
      <c r="P2" s="278"/>
      <c r="Q2" s="280" t="s">
        <v>372</v>
      </c>
      <c r="R2" s="281">
        <v>1.2999999999999999E-2</v>
      </c>
      <c r="S2" s="281">
        <v>6.4999999999999997E-3</v>
      </c>
      <c r="T2" s="282">
        <v>1.25E-3</v>
      </c>
      <c r="U2" s="283"/>
      <c r="V2" s="573"/>
      <c r="W2" s="573"/>
      <c r="X2" s="573"/>
      <c r="Y2" s="283"/>
      <c r="Z2" s="284" t="s">
        <v>372</v>
      </c>
      <c r="AA2" s="284" t="s">
        <v>370</v>
      </c>
      <c r="AB2" s="285" t="s">
        <v>371</v>
      </c>
      <c r="AC2" s="284" t="s">
        <v>362</v>
      </c>
      <c r="AD2" s="284" t="s">
        <v>363</v>
      </c>
    </row>
    <row r="3" spans="1:30" s="18" customFormat="1">
      <c r="A3" s="129" t="str">
        <f>'1-συμβολαια'!A3</f>
        <v>1ο</v>
      </c>
      <c r="B3" s="129" t="str">
        <f>'1-συμβολαια'!C3</f>
        <v>κληρονομιάς ΑΠΟΔΟΧΗ [2οροφη οικοδομή 72μ2 σε οικόπεδο 150μ2]</v>
      </c>
      <c r="C3" s="222">
        <f>'1-συμβολαια'!D3</f>
        <v>0</v>
      </c>
      <c r="D3" s="222">
        <f>'8-κ-15-17'!D3</f>
        <v>0</v>
      </c>
      <c r="E3" s="222">
        <f>'8-κ-15-17'!M3</f>
        <v>0</v>
      </c>
      <c r="F3" s="222">
        <f>'8-κ-15-17'!V3</f>
        <v>0</v>
      </c>
      <c r="G3" s="222">
        <f>'2-δικαιώμ'!I3</f>
        <v>0</v>
      </c>
      <c r="H3" s="222">
        <f>'2-δικαιώμ'!J3</f>
        <v>500</v>
      </c>
      <c r="I3" s="222">
        <f>'2-δικαιώμ'!K3</f>
        <v>500</v>
      </c>
      <c r="J3" s="222">
        <f>'2-δικαιώμ'!L3</f>
        <v>100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500</v>
      </c>
      <c r="W3" s="12">
        <f>'2-δικαιώμ'!K3</f>
        <v>500</v>
      </c>
      <c r="X3" s="12">
        <f>'2-δικαιώμ'!L3</f>
        <v>100</v>
      </c>
      <c r="Z3" s="12"/>
      <c r="AA3" s="12"/>
      <c r="AB3" s="12"/>
      <c r="AC3" s="12"/>
      <c r="AD3" s="12"/>
    </row>
    <row r="4" spans="1:30" s="18" customFormat="1">
      <c r="A4" s="129" t="str">
        <f>'1-συμβολαια'!A4</f>
        <v>2ο</v>
      </c>
      <c r="B4" s="129" t="str">
        <f>'1-συμβολαια'!C4</f>
        <v>δωρεα [το 1/5 των ανωτέρω</v>
      </c>
      <c r="C4" s="222">
        <f>'1-συμβολαια'!D4</f>
        <v>1680000</v>
      </c>
      <c r="D4" s="222">
        <f>'8-κ-15-17'!D4</f>
        <v>0</v>
      </c>
      <c r="E4" s="222">
        <f>'8-κ-15-17'!M4</f>
        <v>10920.000000000002</v>
      </c>
      <c r="F4" s="222">
        <f>'8-κ-15-17'!V4</f>
        <v>2100</v>
      </c>
      <c r="G4" s="222">
        <f>'2-δικαιώμ'!I4</f>
        <v>2008.8</v>
      </c>
      <c r="H4" s="222">
        <f>'2-δικαιώμ'!J4</f>
        <v>50</v>
      </c>
      <c r="I4" s="222">
        <f>'2-δικαιώμ'!K4</f>
        <v>1166</v>
      </c>
      <c r="J4" s="222">
        <f>'2-δικαιώμ'!L4</f>
        <v>233.20000000000002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2058.8000000000002</v>
      </c>
      <c r="W4" s="12">
        <f>'2-δικαιώμ'!K4</f>
        <v>1166</v>
      </c>
      <c r="X4" s="12">
        <f>'2-δικαιώμ'!L4</f>
        <v>233.20000000000002</v>
      </c>
      <c r="Z4" s="12"/>
      <c r="AA4" s="12"/>
      <c r="AB4" s="12"/>
      <c r="AC4" s="12"/>
      <c r="AD4" s="12"/>
    </row>
    <row r="5" spans="1:30" s="18" customFormat="1">
      <c r="A5" s="129" t="str">
        <f>'1-συμβολαια'!A5</f>
        <v>3ο</v>
      </c>
      <c r="B5" s="129" t="str">
        <f>'1-συμβολαια'!C5</f>
        <v>γονικη [το 1/5 των ανωτέρω</v>
      </c>
      <c r="C5" s="222">
        <f>'1-συμβολαια'!D5</f>
        <v>210000</v>
      </c>
      <c r="D5" s="222">
        <f>'8-κ-15-17'!D5</f>
        <v>0</v>
      </c>
      <c r="E5" s="222">
        <f>'8-κ-15-17'!M5</f>
        <v>1365.0000000000002</v>
      </c>
      <c r="F5" s="222">
        <f>'8-κ-15-17'!V5</f>
        <v>262.5</v>
      </c>
      <c r="G5" s="222">
        <f>'2-δικαιώμ'!I5</f>
        <v>421.2</v>
      </c>
      <c r="H5" s="222">
        <f>'2-δικαιώμ'!J5</f>
        <v>50</v>
      </c>
      <c r="I5" s="222">
        <f>'2-δικαιώμ'!K5</f>
        <v>284</v>
      </c>
      <c r="J5" s="222">
        <f>'2-δικαιώμ'!L5</f>
        <v>56.800000000000004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471.2</v>
      </c>
      <c r="W5" s="12">
        <f>'2-δικαιώμ'!K5</f>
        <v>284</v>
      </c>
      <c r="X5" s="12">
        <f>'2-δικαιώμ'!L5</f>
        <v>56.800000000000004</v>
      </c>
      <c r="Z5" s="12"/>
      <c r="AA5" s="12"/>
      <c r="AB5" s="12"/>
      <c r="AC5" s="12"/>
      <c r="AD5" s="12"/>
    </row>
    <row r="6" spans="1:30" s="18" customFormat="1">
      <c r="A6" s="129" t="str">
        <f>'1-συμβολαια'!A6</f>
        <v>4ο</v>
      </c>
      <c r="B6" s="129" t="str">
        <f>'1-συμβολαια'!C6</f>
        <v>δωρεα [το 1/5 των ανωτέρω</v>
      </c>
      <c r="C6" s="222">
        <f>'1-συμβολαια'!D6</f>
        <v>210000</v>
      </c>
      <c r="D6" s="222">
        <f>'8-κ-15-17'!D6</f>
        <v>0</v>
      </c>
      <c r="E6" s="222">
        <f>'8-κ-15-17'!M6</f>
        <v>1365.0000000000002</v>
      </c>
      <c r="F6" s="222">
        <f>'8-κ-15-17'!V6</f>
        <v>262.5</v>
      </c>
      <c r="G6" s="222">
        <f>'2-δικαιώμ'!I6</f>
        <v>421.2</v>
      </c>
      <c r="H6" s="222">
        <f>'2-δικαιώμ'!J6</f>
        <v>50</v>
      </c>
      <c r="I6" s="222">
        <f>'2-δικαιώμ'!K6</f>
        <v>284</v>
      </c>
      <c r="J6" s="222">
        <f>'2-δικαιώμ'!L6</f>
        <v>56.800000000000004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471.2</v>
      </c>
      <c r="W6" s="12">
        <f>'2-δικαιώμ'!K6</f>
        <v>284</v>
      </c>
      <c r="X6" s="12">
        <f>'2-δικαιώμ'!L6</f>
        <v>56.800000000000004</v>
      </c>
      <c r="Z6" s="12"/>
      <c r="AA6" s="12"/>
      <c r="AB6" s="12"/>
      <c r="AC6" s="12"/>
      <c r="AD6" s="12"/>
    </row>
    <row r="7" spans="1:30">
      <c r="A7" s="567" t="str">
        <f>'1-συμβολαια'!A7</f>
        <v>σύνολο</v>
      </c>
      <c r="B7" s="568"/>
      <c r="C7" s="569"/>
      <c r="D7" s="212">
        <f t="shared" ref="D7:J7" si="0">SUM(D3:D6)</f>
        <v>0</v>
      </c>
      <c r="E7" s="212">
        <f t="shared" si="0"/>
        <v>13650.000000000002</v>
      </c>
      <c r="F7" s="212">
        <f t="shared" si="0"/>
        <v>2625</v>
      </c>
      <c r="G7" s="212">
        <f t="shared" si="0"/>
        <v>2851.2</v>
      </c>
      <c r="H7" s="212">
        <f t="shared" si="0"/>
        <v>650</v>
      </c>
      <c r="I7" s="212">
        <f t="shared" si="0"/>
        <v>2234</v>
      </c>
      <c r="J7" s="212">
        <f t="shared" si="0"/>
        <v>446.80000000000007</v>
      </c>
    </row>
    <row r="10" spans="1:30">
      <c r="B10" s="92"/>
      <c r="D10" s="2"/>
      <c r="E10" s="2"/>
      <c r="F10" s="2"/>
      <c r="G10" s="2"/>
      <c r="H10" s="2"/>
      <c r="I10" s="2"/>
      <c r="J10" s="2"/>
    </row>
    <row r="11" spans="1:30" ht="12.75">
      <c r="B11" s="233" t="s">
        <v>405</v>
      </c>
      <c r="D11" s="2"/>
      <c r="E11" s="2"/>
      <c r="F11" s="2"/>
      <c r="G11" s="173">
        <v>50</v>
      </c>
      <c r="H11" s="5"/>
      <c r="I11" s="5" t="s">
        <v>408</v>
      </c>
      <c r="J11" s="2"/>
      <c r="K11" s="3" t="s">
        <v>433</v>
      </c>
    </row>
    <row r="12" spans="1:30" ht="12.75">
      <c r="B12" s="234" t="s">
        <v>406</v>
      </c>
      <c r="D12" s="2"/>
      <c r="E12" s="2"/>
      <c r="F12" s="2"/>
      <c r="G12" s="122">
        <v>150</v>
      </c>
      <c r="H12" s="3">
        <v>191</v>
      </c>
      <c r="I12" s="3" t="s">
        <v>409</v>
      </c>
      <c r="J12" s="2"/>
      <c r="L12" s="122" t="s">
        <v>434</v>
      </c>
    </row>
    <row r="13" spans="1:30" ht="15.75">
      <c r="B13" s="250" t="s">
        <v>407</v>
      </c>
      <c r="D13" s="2"/>
      <c r="E13" s="2"/>
      <c r="F13" s="2"/>
      <c r="G13" s="2"/>
      <c r="H13" s="5">
        <v>250</v>
      </c>
      <c r="I13" s="5" t="s">
        <v>134</v>
      </c>
      <c r="J13" s="2"/>
    </row>
    <row r="14" spans="1:30">
      <c r="B14" s="92"/>
      <c r="D14" s="2"/>
      <c r="E14" s="2"/>
      <c r="F14" s="2"/>
      <c r="G14" s="2"/>
      <c r="H14" s="5">
        <v>500</v>
      </c>
      <c r="I14" s="3" t="s">
        <v>410</v>
      </c>
      <c r="J14" s="2"/>
    </row>
    <row r="15" spans="1:30">
      <c r="B15" s="92"/>
      <c r="D15" s="2"/>
      <c r="E15" s="2"/>
      <c r="F15" s="2"/>
      <c r="G15" s="2"/>
      <c r="H15" s="241">
        <v>1260</v>
      </c>
      <c r="I15" s="5" t="s">
        <v>411</v>
      </c>
      <c r="J15" s="5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2"/>
      <c r="D17" s="2"/>
      <c r="E17" s="2"/>
      <c r="F17" s="2"/>
      <c r="G17" s="2"/>
      <c r="H17" s="2"/>
      <c r="I17" s="2"/>
      <c r="J17" s="2"/>
    </row>
    <row r="18" spans="2:10">
      <c r="B18" s="92"/>
      <c r="D18" s="2"/>
      <c r="E18" s="2"/>
      <c r="F18" s="2"/>
      <c r="G18" s="2"/>
      <c r="H18" s="2"/>
      <c r="I18" s="2"/>
      <c r="J18" s="2"/>
    </row>
    <row r="19" spans="2:10">
      <c r="B19" s="92"/>
      <c r="D19" s="2"/>
      <c r="E19" s="2"/>
      <c r="F19" s="2"/>
      <c r="G19" s="2"/>
      <c r="H19" s="2"/>
      <c r="I19" s="2"/>
      <c r="J19" s="2"/>
    </row>
    <row r="21" spans="2:10">
      <c r="B21" s="315"/>
      <c r="G21" s="8"/>
      <c r="H21" s="8"/>
      <c r="I21" s="8"/>
    </row>
    <row r="22" spans="2:10">
      <c r="G22" s="8"/>
      <c r="H22" s="8"/>
      <c r="I22" s="8"/>
    </row>
    <row r="23" spans="2:10">
      <c r="G23" s="8"/>
      <c r="H23" s="8"/>
      <c r="I23" s="8"/>
    </row>
    <row r="24" spans="2:10">
      <c r="G24" s="8"/>
      <c r="H24" s="8"/>
      <c r="I24" s="8"/>
    </row>
    <row r="25" spans="2:10">
      <c r="G25" s="8"/>
      <c r="H25" s="8"/>
      <c r="I25" s="8"/>
    </row>
    <row r="26" spans="2:10">
      <c r="G26" s="8"/>
      <c r="H26" s="8"/>
      <c r="I26" s="8"/>
    </row>
    <row r="27" spans="2:10">
      <c r="B27" s="315"/>
      <c r="G27" s="58"/>
      <c r="H27" s="8"/>
      <c r="I27" s="8"/>
    </row>
    <row r="28" spans="2:10">
      <c r="F28" s="58"/>
      <c r="G28" s="58"/>
      <c r="H28" s="8"/>
      <c r="I28" s="8"/>
    </row>
    <row r="29" spans="2:10">
      <c r="F29" s="58"/>
      <c r="G29" s="58"/>
      <c r="H29" s="8"/>
      <c r="I29" s="8"/>
    </row>
    <row r="30" spans="2:10">
      <c r="F30" s="58"/>
      <c r="G30" s="58"/>
      <c r="H30" s="8"/>
      <c r="I30" s="2"/>
    </row>
    <row r="31" spans="2:10">
      <c r="F31" s="8"/>
      <c r="G31" s="8"/>
      <c r="H31" s="8"/>
      <c r="I31" s="2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4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42578125" style="8" bestFit="1" customWidth="1"/>
    <col min="2" max="2" width="66.5703125" style="92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2" t="s">
        <v>1</v>
      </c>
      <c r="B1" s="454" t="s">
        <v>0</v>
      </c>
      <c r="C1" s="492" t="s">
        <v>7</v>
      </c>
      <c r="D1" s="587" t="s">
        <v>45</v>
      </c>
      <c r="E1" s="588"/>
      <c r="F1" s="588"/>
      <c r="G1" s="589" t="s">
        <v>436</v>
      </c>
      <c r="H1" s="590"/>
      <c r="I1" s="590"/>
      <c r="J1" s="590"/>
      <c r="K1" s="591"/>
      <c r="L1" s="585" t="s">
        <v>57</v>
      </c>
      <c r="M1" s="582" t="s">
        <v>29</v>
      </c>
      <c r="N1" s="583"/>
      <c r="O1" s="583"/>
      <c r="P1" s="583"/>
      <c r="Q1" s="583"/>
      <c r="R1" s="583"/>
      <c r="S1" s="584"/>
    </row>
    <row r="2" spans="1:25" ht="34.5" customHeight="1" thickBot="1">
      <c r="A2" s="453"/>
      <c r="B2" s="455"/>
      <c r="C2" s="493"/>
      <c r="D2" s="247" t="s">
        <v>323</v>
      </c>
      <c r="E2" s="247" t="s">
        <v>435</v>
      </c>
      <c r="F2" s="253" t="s">
        <v>92</v>
      </c>
      <c r="G2" s="251" t="s">
        <v>323</v>
      </c>
      <c r="H2" s="252" t="s">
        <v>327</v>
      </c>
      <c r="I2" s="252" t="s">
        <v>437</v>
      </c>
      <c r="J2" s="252" t="s">
        <v>328</v>
      </c>
      <c r="K2" s="249" t="s">
        <v>33</v>
      </c>
      <c r="L2" s="586"/>
      <c r="M2" s="445"/>
      <c r="N2" s="446"/>
      <c r="O2" s="446"/>
      <c r="P2" s="446"/>
      <c r="Q2" s="446"/>
      <c r="R2" s="446"/>
      <c r="S2" s="447"/>
    </row>
    <row r="3" spans="1:25" s="341" customFormat="1" ht="14.25">
      <c r="A3" s="369" t="str">
        <f>'1-συμβολαια'!A3</f>
        <v>1ο</v>
      </c>
      <c r="B3" s="338" t="str">
        <f>'1-συμβολαια'!C3</f>
        <v>κληρονομιάς ΑΠΟΔΟΧΗ [2οροφη οικοδομή 72μ2 σε οικόπεδο 150μ2]</v>
      </c>
      <c r="C3" s="339">
        <f>'1-συμβολαια'!D3</f>
        <v>0</v>
      </c>
      <c r="D3" s="411"/>
      <c r="E3" s="411"/>
      <c r="F3" s="370"/>
      <c r="G3" s="412"/>
      <c r="H3" s="340"/>
      <c r="I3" s="340"/>
      <c r="J3" s="340"/>
      <c r="K3" s="340">
        <f t="shared" ref="K3:K6" si="0">D3+E3-G3-H3-I3-J3</f>
        <v>0</v>
      </c>
      <c r="L3" s="340"/>
      <c r="M3" s="314"/>
      <c r="N3" s="314"/>
      <c r="O3" s="314" t="s">
        <v>133</v>
      </c>
      <c r="P3" s="314" t="s">
        <v>442</v>
      </c>
      <c r="Q3" s="314" t="s">
        <v>443</v>
      </c>
      <c r="R3" s="314" t="s">
        <v>444</v>
      </c>
      <c r="S3" s="74"/>
    </row>
    <row r="4" spans="1:25" s="341" customFormat="1" ht="14.25">
      <c r="A4" s="369" t="str">
        <f>'1-συμβολαια'!A4</f>
        <v>2ο</v>
      </c>
      <c r="B4" s="338" t="str">
        <f>'1-συμβολαια'!C4</f>
        <v>δωρεα [το 1/5 των ανωτέρω</v>
      </c>
      <c r="C4" s="339">
        <f>'1-συμβολαια'!D4</f>
        <v>1680000</v>
      </c>
      <c r="D4" s="411"/>
      <c r="E4" s="411"/>
      <c r="F4" s="370"/>
      <c r="G4" s="412"/>
      <c r="H4" s="340"/>
      <c r="I4" s="340"/>
      <c r="J4" s="340"/>
      <c r="K4" s="340">
        <f t="shared" si="0"/>
        <v>0</v>
      </c>
      <c r="L4" s="340"/>
      <c r="M4" s="314"/>
      <c r="N4" s="314"/>
      <c r="O4" s="314" t="s">
        <v>133</v>
      </c>
      <c r="P4" s="314" t="s">
        <v>442</v>
      </c>
      <c r="Q4" s="314" t="s">
        <v>443</v>
      </c>
      <c r="R4" s="314" t="s">
        <v>444</v>
      </c>
      <c r="S4" s="74"/>
    </row>
    <row r="5" spans="1:25" s="341" customFormat="1" ht="14.25">
      <c r="A5" s="369" t="str">
        <f>'1-συμβολαια'!A5</f>
        <v>3ο</v>
      </c>
      <c r="B5" s="338" t="str">
        <f>'1-συμβολαια'!C5</f>
        <v>γονικη [το 1/5 των ανωτέρω</v>
      </c>
      <c r="C5" s="339">
        <f>'1-συμβολαια'!D5</f>
        <v>210000</v>
      </c>
      <c r="D5" s="411"/>
      <c r="E5" s="411"/>
      <c r="F5" s="370"/>
      <c r="G5" s="412"/>
      <c r="H5" s="340"/>
      <c r="I5" s="340"/>
      <c r="J5" s="340"/>
      <c r="K5" s="340">
        <f t="shared" si="0"/>
        <v>0</v>
      </c>
      <c r="L5" s="340"/>
      <c r="M5" s="314"/>
      <c r="N5" s="314"/>
      <c r="O5" s="314" t="s">
        <v>133</v>
      </c>
      <c r="P5" s="314" t="s">
        <v>442</v>
      </c>
      <c r="Q5" s="314" t="s">
        <v>443</v>
      </c>
      <c r="R5" s="314" t="s">
        <v>444</v>
      </c>
      <c r="S5" s="74"/>
    </row>
    <row r="6" spans="1:25" s="341" customFormat="1" ht="14.25">
      <c r="A6" s="369" t="str">
        <f>'1-συμβολαια'!A6</f>
        <v>4ο</v>
      </c>
      <c r="B6" s="338" t="str">
        <f>'1-συμβολαια'!C6</f>
        <v>δωρεα [το 1/5 των ανωτέρω</v>
      </c>
      <c r="C6" s="339">
        <f>'1-συμβολαια'!D6</f>
        <v>210000</v>
      </c>
      <c r="D6" s="411"/>
      <c r="E6" s="411"/>
      <c r="F6" s="370"/>
      <c r="G6" s="412"/>
      <c r="H6" s="340"/>
      <c r="I6" s="340"/>
      <c r="J6" s="340"/>
      <c r="K6" s="340">
        <f t="shared" si="0"/>
        <v>0</v>
      </c>
      <c r="L6" s="340"/>
      <c r="M6" s="314"/>
      <c r="N6" s="314"/>
      <c r="O6" s="314" t="s">
        <v>133</v>
      </c>
      <c r="P6" s="314" t="s">
        <v>442</v>
      </c>
      <c r="Q6" s="314" t="s">
        <v>443</v>
      </c>
      <c r="R6" s="314" t="s">
        <v>444</v>
      </c>
      <c r="S6" s="74"/>
    </row>
    <row r="7" spans="1:25" ht="15.75">
      <c r="A7" s="470" t="s">
        <v>56</v>
      </c>
      <c r="B7" s="471"/>
      <c r="C7" s="471"/>
      <c r="D7" s="254">
        <f t="shared" ref="D7:L7" si="1">SUM(D3:D6)</f>
        <v>0</v>
      </c>
      <c r="E7" s="254">
        <f t="shared" si="1"/>
        <v>0</v>
      </c>
      <c r="F7" s="254">
        <f t="shared" si="1"/>
        <v>0</v>
      </c>
      <c r="G7" s="254">
        <f t="shared" si="1"/>
        <v>0</v>
      </c>
      <c r="H7" s="254">
        <f t="shared" si="1"/>
        <v>0</v>
      </c>
      <c r="I7" s="254">
        <f t="shared" si="1"/>
        <v>0</v>
      </c>
      <c r="J7" s="254">
        <f t="shared" si="1"/>
        <v>0</v>
      </c>
      <c r="K7" s="254">
        <f t="shared" si="1"/>
        <v>0</v>
      </c>
      <c r="L7" s="254">
        <f t="shared" si="1"/>
        <v>0</v>
      </c>
    </row>
    <row r="8" spans="1:25" ht="15.75">
      <c r="M8" s="134" t="s">
        <v>103</v>
      </c>
      <c r="N8" s="150"/>
      <c r="O8" s="150"/>
      <c r="P8" s="150"/>
      <c r="Q8" s="150"/>
      <c r="R8" s="150"/>
      <c r="S8" s="150"/>
      <c r="T8" s="127"/>
      <c r="U8" s="127"/>
      <c r="V8" s="127"/>
      <c r="W8" s="127"/>
      <c r="X8" s="5"/>
    </row>
    <row r="9" spans="1:25" ht="15.75">
      <c r="M9" s="248"/>
      <c r="N9" s="134" t="s">
        <v>438</v>
      </c>
      <c r="O9" s="248"/>
      <c r="P9" s="248"/>
      <c r="Q9" s="248"/>
      <c r="R9" s="248"/>
      <c r="S9" s="248"/>
      <c r="T9" s="248"/>
      <c r="U9" s="248"/>
      <c r="V9" s="248"/>
      <c r="W9" s="256"/>
      <c r="X9" s="256"/>
      <c r="Y9" s="256"/>
    </row>
    <row r="10" spans="1:25" ht="15.75">
      <c r="M10" s="256"/>
      <c r="N10" s="256"/>
      <c r="O10" s="150" t="s">
        <v>104</v>
      </c>
      <c r="P10" s="150"/>
      <c r="Q10" s="150"/>
      <c r="R10" s="150"/>
      <c r="S10" s="150"/>
      <c r="T10" s="150"/>
      <c r="U10" s="150"/>
      <c r="V10" s="150"/>
      <c r="W10" s="150"/>
      <c r="X10" s="256"/>
      <c r="Y10" s="255"/>
    </row>
    <row r="11" spans="1:25" ht="15.75">
      <c r="B11" s="140"/>
      <c r="M11" s="256"/>
      <c r="N11" s="256"/>
      <c r="O11" s="256"/>
      <c r="P11" s="257" t="s">
        <v>439</v>
      </c>
      <c r="Q11" s="256"/>
      <c r="R11" s="256"/>
      <c r="S11" s="257"/>
      <c r="T11" s="257"/>
      <c r="U11" s="257"/>
      <c r="V11" s="257"/>
      <c r="W11" s="257"/>
      <c r="X11" s="257"/>
      <c r="Y11" s="255"/>
    </row>
    <row r="12" spans="1:25" ht="15.75">
      <c r="B12" s="141"/>
      <c r="M12" s="256"/>
      <c r="N12" s="256"/>
      <c r="O12" s="256"/>
      <c r="P12" s="256"/>
      <c r="Q12" s="150" t="s">
        <v>440</v>
      </c>
      <c r="R12" s="150"/>
      <c r="S12" s="150"/>
      <c r="T12" s="257"/>
      <c r="U12" s="257"/>
      <c r="V12" s="150"/>
      <c r="W12" s="150"/>
      <c r="X12" s="150"/>
      <c r="Y12" s="255"/>
    </row>
    <row r="13" spans="1:25" ht="15.75">
      <c r="M13" s="256"/>
      <c r="N13" s="256"/>
      <c r="O13" s="256"/>
      <c r="P13" s="256"/>
      <c r="Q13" s="256"/>
      <c r="R13" s="257" t="s">
        <v>441</v>
      </c>
      <c r="S13" s="257"/>
      <c r="T13" s="257"/>
      <c r="U13" s="257"/>
      <c r="V13" s="257"/>
      <c r="W13" s="257"/>
      <c r="X13" s="257"/>
      <c r="Y13" s="255"/>
    </row>
    <row r="14" spans="1:25" ht="15.75">
      <c r="B14" s="140"/>
      <c r="T14" s="136"/>
      <c r="Y14" s="255"/>
    </row>
    <row r="15" spans="1:25" ht="15.75">
      <c r="B15" s="141"/>
      <c r="T15" s="136"/>
    </row>
    <row r="16" spans="1:25" ht="15.75">
      <c r="B16" s="315"/>
      <c r="C16" s="3"/>
      <c r="D16" s="5"/>
      <c r="E16" s="8"/>
      <c r="T16" s="136"/>
    </row>
    <row r="17" spans="2:20" ht="15.75">
      <c r="B17" s="3"/>
      <c r="C17" s="3"/>
      <c r="D17" s="5"/>
      <c r="E17" s="8"/>
      <c r="T17" s="136"/>
    </row>
    <row r="18" spans="2:20">
      <c r="B18" s="3"/>
      <c r="C18" s="3"/>
      <c r="D18" s="5"/>
      <c r="E18" s="8"/>
    </row>
    <row r="19" spans="2:20">
      <c r="B19" s="3"/>
      <c r="C19" s="3"/>
      <c r="D19" s="5"/>
      <c r="E19" s="8"/>
    </row>
    <row r="20" spans="2:20">
      <c r="B20" s="3"/>
      <c r="C20" s="3"/>
      <c r="D20" s="5"/>
      <c r="E20" s="8"/>
    </row>
    <row r="21" spans="2:20">
      <c r="B21" s="3"/>
      <c r="C21" s="3"/>
      <c r="D21" s="5"/>
      <c r="E21" s="8"/>
    </row>
    <row r="22" spans="2:20">
      <c r="B22" s="315"/>
      <c r="C22" s="3"/>
      <c r="D22" s="5"/>
      <c r="E22" s="58"/>
    </row>
    <row r="23" spans="2:20">
      <c r="B23" s="3"/>
      <c r="C23" s="3"/>
      <c r="D23" s="5"/>
      <c r="E23" s="58"/>
    </row>
    <row r="24" spans="2:20">
      <c r="B24" s="3"/>
      <c r="C24" s="3"/>
      <c r="D24" s="5"/>
      <c r="E24" s="58"/>
    </row>
  </sheetData>
  <mergeCells count="8">
    <mergeCell ref="M1:S2"/>
    <mergeCell ref="L1:L2"/>
    <mergeCell ref="A7:C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B13" sqref="B13"/>
    </sheetView>
  </sheetViews>
  <sheetFormatPr defaultRowHeight="15"/>
  <cols>
    <col min="1" max="1" width="11.5703125" style="108" bestFit="1" customWidth="1"/>
    <col min="2" max="2" width="72.42578125" style="109" bestFit="1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4" customFormat="1" ht="15.75" customHeight="1">
      <c r="A1" s="452" t="s">
        <v>1</v>
      </c>
      <c r="B1" s="592" t="s">
        <v>0</v>
      </c>
      <c r="C1" s="594" t="s">
        <v>144</v>
      </c>
      <c r="D1" s="594"/>
      <c r="E1" s="594"/>
      <c r="F1" s="595" t="s">
        <v>29</v>
      </c>
      <c r="G1" s="596"/>
      <c r="H1" s="596"/>
      <c r="I1" s="596"/>
      <c r="J1" s="596"/>
      <c r="K1" s="596"/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7"/>
    </row>
    <row r="2" spans="1:22" ht="16.5" thickBot="1">
      <c r="A2" s="453"/>
      <c r="B2" s="593"/>
      <c r="C2" s="105" t="s">
        <v>23</v>
      </c>
      <c r="D2" s="111" t="s">
        <v>9</v>
      </c>
      <c r="E2" s="115" t="s">
        <v>33</v>
      </c>
      <c r="F2" s="303">
        <v>61</v>
      </c>
      <c r="G2" s="303">
        <v>62</v>
      </c>
      <c r="H2" s="303">
        <v>63</v>
      </c>
      <c r="I2" s="304">
        <v>64</v>
      </c>
      <c r="J2" s="305" t="s">
        <v>476</v>
      </c>
      <c r="K2" s="305" t="s">
        <v>477</v>
      </c>
      <c r="L2" s="305" t="s">
        <v>478</v>
      </c>
      <c r="M2" s="306">
        <v>65</v>
      </c>
      <c r="N2" s="307" t="s">
        <v>479</v>
      </c>
      <c r="O2" s="307" t="s">
        <v>480</v>
      </c>
      <c r="P2" s="307" t="s">
        <v>481</v>
      </c>
      <c r="Q2" s="307" t="s">
        <v>482</v>
      </c>
      <c r="R2" s="307" t="s">
        <v>483</v>
      </c>
      <c r="S2" s="303">
        <v>67</v>
      </c>
      <c r="T2" s="188"/>
      <c r="U2" s="188"/>
      <c r="V2" s="302"/>
    </row>
    <row r="3" spans="1:22" s="99" customFormat="1">
      <c r="A3" s="101" t="str">
        <f>'1-συμβολαια'!A3</f>
        <v>1ο</v>
      </c>
      <c r="B3" s="106" t="str">
        <f>'1-συμβολαια'!C3</f>
        <v>κληρονομιάς ΑΠΟΔΟΧΗ [2οροφη οικοδομή 72μ2 σε οικόπεδο 150μ2]</v>
      </c>
      <c r="C3" s="114"/>
      <c r="D3" s="258"/>
      <c r="E3" s="258"/>
      <c r="F3" s="102"/>
      <c r="G3" s="102"/>
      <c r="H3" s="148"/>
      <c r="I3" s="192"/>
      <c r="J3" s="192"/>
      <c r="K3" s="192"/>
      <c r="L3" s="192"/>
      <c r="M3" s="192"/>
      <c r="N3" s="102"/>
      <c r="O3" s="102"/>
      <c r="P3" s="102"/>
      <c r="Q3" s="102"/>
      <c r="R3" s="102"/>
      <c r="S3" s="102"/>
      <c r="T3" s="102"/>
      <c r="U3" s="102"/>
      <c r="V3" s="102"/>
    </row>
    <row r="4" spans="1:22" s="99" customFormat="1">
      <c r="A4" s="101" t="str">
        <f>'1-συμβολαια'!A4</f>
        <v>2ο</v>
      </c>
      <c r="B4" s="106" t="str">
        <f>'1-συμβολαια'!C4</f>
        <v>δωρεα [το 1/5 των ανωτέρω</v>
      </c>
      <c r="C4" s="114"/>
      <c r="D4" s="258"/>
      <c r="E4" s="258"/>
      <c r="F4" s="102"/>
      <c r="G4" s="102"/>
      <c r="H4" s="148"/>
      <c r="I4" s="192"/>
      <c r="J4" s="192"/>
      <c r="K4" s="192"/>
      <c r="L4" s="192"/>
      <c r="M4" s="192"/>
      <c r="N4" s="102"/>
      <c r="O4" s="102"/>
      <c r="P4" s="102"/>
      <c r="Q4" s="102"/>
      <c r="R4" s="102"/>
      <c r="S4" s="102"/>
      <c r="T4" s="102"/>
      <c r="U4" s="102"/>
      <c r="V4" s="102"/>
    </row>
    <row r="5" spans="1:22" s="99" customFormat="1">
      <c r="A5" s="101" t="str">
        <f>'1-συμβολαια'!A5</f>
        <v>3ο</v>
      </c>
      <c r="B5" s="106" t="str">
        <f>'1-συμβολαια'!C5</f>
        <v>γονικη [το 1/5 των ανωτέρω</v>
      </c>
      <c r="C5" s="114"/>
      <c r="D5" s="258"/>
      <c r="E5" s="258"/>
      <c r="F5" s="102"/>
      <c r="G5" s="102"/>
      <c r="H5" s="148"/>
      <c r="I5" s="192"/>
      <c r="J5" s="192"/>
      <c r="K5" s="192"/>
      <c r="L5" s="192"/>
      <c r="M5" s="192"/>
      <c r="N5" s="102"/>
      <c r="O5" s="102"/>
      <c r="P5" s="102"/>
      <c r="Q5" s="102"/>
      <c r="R5" s="102"/>
      <c r="S5" s="102"/>
      <c r="T5" s="102"/>
      <c r="U5" s="102"/>
      <c r="V5" s="102"/>
    </row>
    <row r="6" spans="1:22" s="99" customFormat="1">
      <c r="A6" s="101" t="str">
        <f>'1-συμβολαια'!A6</f>
        <v>4ο</v>
      </c>
      <c r="B6" s="106" t="str">
        <f>'1-συμβολαια'!C6</f>
        <v>δωρεα [το 1/5 των ανωτέρω</v>
      </c>
      <c r="C6" s="114"/>
      <c r="D6" s="258"/>
      <c r="E6" s="258"/>
      <c r="F6" s="102"/>
      <c r="G6" s="102"/>
      <c r="H6" s="148"/>
      <c r="I6" s="192"/>
      <c r="J6" s="192"/>
      <c r="K6" s="192"/>
      <c r="L6" s="192"/>
      <c r="M6" s="192"/>
      <c r="N6" s="102"/>
      <c r="O6" s="102"/>
      <c r="P6" s="102"/>
      <c r="Q6" s="102"/>
      <c r="R6" s="102"/>
      <c r="S6" s="102"/>
      <c r="T6" s="102"/>
      <c r="U6" s="102"/>
      <c r="V6" s="102"/>
    </row>
    <row r="7" spans="1:22" ht="15.75">
      <c r="A7" s="470" t="s">
        <v>47</v>
      </c>
      <c r="B7" s="471"/>
      <c r="C7" s="112">
        <f>SUM(C3:C6)</f>
        <v>0</v>
      </c>
      <c r="D7" s="112">
        <f>SUM(D3:D6)</f>
        <v>0</v>
      </c>
      <c r="E7" s="112">
        <f>SUM(E3:E6)</f>
        <v>0</v>
      </c>
      <c r="I7" s="69">
        <f t="shared" ref="I7:T7" si="0">SUM(I3:I6)</f>
        <v>0</v>
      </c>
      <c r="J7" s="69">
        <f t="shared" si="0"/>
        <v>0</v>
      </c>
      <c r="K7" s="69">
        <f t="shared" si="0"/>
        <v>0</v>
      </c>
      <c r="L7" s="69">
        <f t="shared" si="0"/>
        <v>0</v>
      </c>
      <c r="M7" s="69">
        <f t="shared" si="0"/>
        <v>0</v>
      </c>
      <c r="N7" s="69">
        <f t="shared" si="0"/>
        <v>0</v>
      </c>
      <c r="O7" s="69">
        <f t="shared" si="0"/>
        <v>0</v>
      </c>
      <c r="P7" s="69">
        <f t="shared" si="0"/>
        <v>0</v>
      </c>
      <c r="Q7" s="69">
        <f t="shared" si="0"/>
        <v>0</v>
      </c>
      <c r="R7" s="69">
        <f t="shared" si="0"/>
        <v>0</v>
      </c>
      <c r="S7" s="69">
        <f t="shared" si="0"/>
        <v>0</v>
      </c>
      <c r="T7" s="69">
        <f t="shared" si="0"/>
        <v>0</v>
      </c>
    </row>
    <row r="8" spans="1:22"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</row>
    <row r="9" spans="1:22" ht="15.75">
      <c r="F9" s="169" t="s">
        <v>245</v>
      </c>
      <c r="G9" s="134"/>
      <c r="H9" s="308"/>
      <c r="I9" s="308"/>
      <c r="J9" s="308"/>
      <c r="K9" s="308"/>
      <c r="L9" s="308"/>
      <c r="M9" s="308"/>
      <c r="N9" s="308"/>
      <c r="O9" s="308"/>
      <c r="P9" s="308"/>
      <c r="Q9" s="308"/>
      <c r="R9" s="308"/>
      <c r="S9" s="308"/>
      <c r="T9" s="308"/>
      <c r="U9" s="308"/>
      <c r="V9" s="309"/>
    </row>
    <row r="10" spans="1:22" ht="15.75">
      <c r="F10" s="310"/>
      <c r="G10" s="150" t="s">
        <v>246</v>
      </c>
      <c r="H10" s="308"/>
      <c r="I10" s="308"/>
      <c r="J10" s="308"/>
      <c r="K10" s="308"/>
      <c r="L10" s="308"/>
      <c r="M10" s="308"/>
      <c r="N10" s="308"/>
      <c r="O10" s="308"/>
      <c r="P10" s="308"/>
      <c r="Q10" s="308"/>
      <c r="R10" s="308"/>
      <c r="S10" s="308"/>
      <c r="T10" s="308"/>
      <c r="U10" s="308"/>
      <c r="V10" s="309"/>
    </row>
    <row r="11" spans="1:22" ht="15.75">
      <c r="F11" s="309"/>
      <c r="G11" s="309"/>
      <c r="H11" s="169" t="s">
        <v>247</v>
      </c>
      <c r="I11" s="134"/>
      <c r="J11" s="134"/>
      <c r="K11" s="134"/>
      <c r="L11" s="308"/>
      <c r="M11" s="308"/>
      <c r="N11" s="308"/>
      <c r="O11" s="308"/>
      <c r="P11" s="308"/>
      <c r="Q11" s="308"/>
      <c r="R11" s="308"/>
      <c r="S11" s="308"/>
      <c r="T11" s="308"/>
      <c r="U11" s="308"/>
      <c r="V11" s="309"/>
    </row>
    <row r="12" spans="1:22" ht="15.75">
      <c r="F12" s="309"/>
      <c r="G12" s="310"/>
      <c r="H12" s="309"/>
      <c r="I12" s="150" t="s">
        <v>268</v>
      </c>
      <c r="J12" s="150"/>
      <c r="K12" s="150"/>
      <c r="L12" s="311"/>
      <c r="M12" s="311"/>
      <c r="N12" s="311"/>
      <c r="O12" s="311"/>
      <c r="P12" s="311"/>
      <c r="Q12" s="311"/>
      <c r="R12" s="311"/>
      <c r="S12" s="311"/>
      <c r="T12" s="311"/>
      <c r="U12" s="308"/>
      <c r="V12" s="309"/>
    </row>
    <row r="13" spans="1:22" ht="15.75">
      <c r="F13" s="309"/>
      <c r="G13" s="310"/>
      <c r="H13" s="309"/>
      <c r="I13" s="150"/>
      <c r="J13" s="169" t="s">
        <v>484</v>
      </c>
      <c r="K13" s="150"/>
      <c r="L13" s="311"/>
      <c r="M13" s="311"/>
      <c r="N13" s="311"/>
      <c r="O13" s="311"/>
      <c r="P13" s="311"/>
      <c r="Q13" s="311"/>
      <c r="R13" s="311"/>
      <c r="S13" s="311"/>
      <c r="T13" s="311"/>
      <c r="U13" s="308"/>
      <c r="V13" s="309"/>
    </row>
    <row r="14" spans="1:22" ht="15.75">
      <c r="F14" s="309"/>
      <c r="G14" s="310"/>
      <c r="H14" s="309"/>
      <c r="I14" s="150"/>
      <c r="J14" s="150"/>
      <c r="K14" s="150" t="s">
        <v>485</v>
      </c>
      <c r="L14" s="311"/>
      <c r="M14" s="311"/>
      <c r="N14" s="311"/>
      <c r="O14" s="311"/>
      <c r="P14" s="311"/>
      <c r="Q14" s="311"/>
      <c r="R14" s="311"/>
      <c r="S14" s="311"/>
      <c r="T14" s="311"/>
      <c r="U14" s="308"/>
      <c r="V14" s="309"/>
    </row>
    <row r="15" spans="1:22" ht="15.75">
      <c r="F15" s="309"/>
      <c r="G15" s="309"/>
      <c r="H15" s="308"/>
      <c r="I15" s="311"/>
      <c r="J15" s="311"/>
      <c r="K15" s="311"/>
      <c r="L15" s="169" t="s">
        <v>486</v>
      </c>
      <c r="M15" s="311"/>
      <c r="N15" s="311"/>
      <c r="O15" s="311"/>
      <c r="P15" s="311"/>
      <c r="Q15" s="311"/>
      <c r="R15" s="311"/>
      <c r="S15" s="311"/>
      <c r="T15" s="311"/>
      <c r="U15" s="308"/>
      <c r="V15" s="309"/>
    </row>
    <row r="16" spans="1:22" ht="15.75">
      <c r="B16" s="140"/>
      <c r="C16" s="110">
        <f>SUM(C8:C9)</f>
        <v>0</v>
      </c>
      <c r="F16" s="308"/>
      <c r="G16" s="308"/>
      <c r="H16" s="308"/>
      <c r="I16" s="311"/>
      <c r="J16" s="311"/>
      <c r="K16" s="311"/>
      <c r="L16" s="311"/>
      <c r="M16" s="150" t="s">
        <v>269</v>
      </c>
      <c r="N16" s="311"/>
      <c r="O16" s="311"/>
      <c r="P16" s="311"/>
      <c r="Q16" s="311"/>
      <c r="R16" s="311"/>
      <c r="S16" s="311"/>
      <c r="T16" s="311"/>
      <c r="U16" s="308"/>
      <c r="V16" s="309"/>
    </row>
    <row r="17" spans="2:22" ht="15.75">
      <c r="B17" s="141"/>
      <c r="F17" s="309"/>
      <c r="G17" s="309"/>
      <c r="H17" s="308"/>
      <c r="I17" s="311"/>
      <c r="J17" s="311"/>
      <c r="K17" s="311"/>
      <c r="L17" s="311"/>
      <c r="M17" s="311"/>
      <c r="N17" s="169" t="s">
        <v>487</v>
      </c>
      <c r="O17" s="311"/>
      <c r="P17" s="311"/>
      <c r="Q17" s="311"/>
      <c r="R17" s="311"/>
      <c r="S17" s="311"/>
      <c r="T17" s="311"/>
      <c r="U17" s="308"/>
      <c r="V17" s="309"/>
    </row>
    <row r="18" spans="2:22" ht="15.75">
      <c r="F18" s="309"/>
      <c r="G18" s="309"/>
      <c r="H18" s="308"/>
      <c r="I18" s="311"/>
      <c r="J18" s="311"/>
      <c r="K18" s="311"/>
      <c r="L18" s="311"/>
      <c r="M18" s="311"/>
      <c r="N18" s="311"/>
      <c r="O18" s="150" t="s">
        <v>488</v>
      </c>
      <c r="P18" s="311"/>
      <c r="Q18" s="311"/>
      <c r="R18" s="311"/>
      <c r="S18" s="311"/>
      <c r="T18" s="311"/>
      <c r="U18" s="308"/>
      <c r="V18" s="309"/>
    </row>
    <row r="19" spans="2:22" ht="15.75">
      <c r="F19" s="309"/>
      <c r="G19" s="309"/>
      <c r="H19" s="308"/>
      <c r="I19" s="311"/>
      <c r="J19" s="311"/>
      <c r="K19" s="311"/>
      <c r="L19" s="311"/>
      <c r="M19" s="311"/>
      <c r="N19" s="311"/>
      <c r="O19" s="311"/>
      <c r="P19" s="169" t="s">
        <v>270</v>
      </c>
      <c r="Q19" s="311"/>
      <c r="R19" s="311"/>
      <c r="S19" s="311"/>
      <c r="T19" s="311"/>
      <c r="U19" s="308"/>
      <c r="V19" s="309"/>
    </row>
    <row r="20" spans="2:22" ht="15.75">
      <c r="F20" s="309"/>
      <c r="G20" s="309"/>
      <c r="H20" s="308"/>
      <c r="I20" s="311"/>
      <c r="J20" s="311"/>
      <c r="K20" s="311"/>
      <c r="L20" s="311"/>
      <c r="M20" s="311"/>
      <c r="N20" s="311"/>
      <c r="O20" s="311"/>
      <c r="P20" s="311"/>
      <c r="Q20" s="150" t="s">
        <v>271</v>
      </c>
      <c r="R20" s="150"/>
      <c r="S20" s="150"/>
      <c r="T20" s="311"/>
      <c r="U20" s="308"/>
      <c r="V20" s="309"/>
    </row>
    <row r="21" spans="2:22" ht="15.75">
      <c r="F21" s="309"/>
      <c r="G21" s="309"/>
      <c r="H21" s="308"/>
      <c r="I21" s="311"/>
      <c r="J21" s="311"/>
      <c r="K21" s="311"/>
      <c r="L21" s="311"/>
      <c r="M21" s="311"/>
      <c r="N21" s="311"/>
      <c r="O21" s="311"/>
      <c r="P21" s="311"/>
      <c r="Q21" s="311"/>
      <c r="R21" s="169" t="s">
        <v>272</v>
      </c>
      <c r="S21" s="311"/>
      <c r="T21" s="311"/>
      <c r="U21" s="308"/>
      <c r="V21" s="309"/>
    </row>
    <row r="22" spans="2:22" ht="15.75">
      <c r="F22" s="309"/>
      <c r="G22" s="309"/>
      <c r="H22" s="308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150" t="s">
        <v>273</v>
      </c>
      <c r="T22" s="311"/>
      <c r="U22" s="308"/>
      <c r="V22" s="309"/>
    </row>
    <row r="23" spans="2:22" ht="15.75">
      <c r="F23" s="309"/>
      <c r="G23" s="309"/>
      <c r="H23" s="308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169" t="s">
        <v>489</v>
      </c>
      <c r="U23" s="308"/>
      <c r="V23" s="309"/>
    </row>
    <row r="24" spans="2:22">
      <c r="F24" s="309"/>
      <c r="G24" s="309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  <c r="V24" s="309"/>
    </row>
    <row r="25" spans="2:22"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</row>
    <row r="26" spans="2:22"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</row>
    <row r="27" spans="2:22"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</row>
    <row r="28" spans="2:22"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</row>
    <row r="29" spans="2:22"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</row>
    <row r="30" spans="2:22"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</row>
    <row r="31" spans="2:22"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</row>
    <row r="32" spans="2:22"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</row>
    <row r="33" spans="8:21"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</row>
    <row r="34" spans="8:21"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</row>
    <row r="35" spans="8:21"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</row>
    <row r="36" spans="8:21"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8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9" style="8" customWidth="1"/>
    <col min="2" max="2" width="50" style="154" bestFit="1" customWidth="1"/>
    <col min="3" max="3" width="9.140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12" width="8.5703125" style="82" customWidth="1"/>
    <col min="13" max="14" width="7.140625" style="82" customWidth="1"/>
    <col min="15" max="15" width="8.28515625" style="82" customWidth="1"/>
    <col min="16" max="16" width="9" style="82" customWidth="1"/>
    <col min="17" max="17" width="8.7109375" style="82" customWidth="1"/>
    <col min="18" max="19" width="9.42578125" style="82" customWidth="1"/>
    <col min="20" max="20" width="7.140625" style="82" customWidth="1"/>
    <col min="21" max="21" width="7.85546875" style="82" customWidth="1"/>
    <col min="22" max="22" width="7.140625" style="82" customWidth="1"/>
    <col min="23" max="23" width="8.7109375" style="82" customWidth="1"/>
    <col min="24" max="24" width="7.140625" style="82" customWidth="1"/>
    <col min="25" max="28" width="6.140625" style="82" customWidth="1"/>
    <col min="29" max="29" width="9.42578125" style="82" customWidth="1"/>
    <col min="30" max="30" width="16.28515625" style="82" customWidth="1"/>
    <col min="31" max="31" width="9.4257812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.5703125" style="82" customWidth="1"/>
    <col min="46" max="46" width="6.140625" style="82" customWidth="1"/>
    <col min="47" max="47" width="6.7109375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1" width="6.140625" style="82" customWidth="1"/>
    <col min="62" max="62" width="7.140625" style="82" customWidth="1"/>
    <col min="63" max="63" width="6.140625" style="82" customWidth="1"/>
    <col min="64" max="64" width="7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2" t="s">
        <v>1</v>
      </c>
      <c r="B1" s="608" t="s">
        <v>0</v>
      </c>
      <c r="C1" s="611" t="s">
        <v>95</v>
      </c>
      <c r="D1" s="612"/>
      <c r="E1" s="599" t="s">
        <v>96</v>
      </c>
      <c r="F1" s="599"/>
      <c r="G1" s="599"/>
      <c r="H1" s="600" t="s">
        <v>175</v>
      </c>
      <c r="I1" s="600"/>
      <c r="J1" s="599" t="s">
        <v>179</v>
      </c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610" t="s">
        <v>180</v>
      </c>
      <c r="AF1" s="610"/>
      <c r="AG1" s="610"/>
      <c r="AH1" s="610"/>
      <c r="AI1" s="610"/>
      <c r="AJ1" s="610"/>
      <c r="AK1" s="610"/>
      <c r="AL1" s="610"/>
      <c r="AM1" s="610"/>
      <c r="AN1" s="610"/>
      <c r="AO1" s="610"/>
      <c r="AP1" s="610"/>
      <c r="AQ1" s="610"/>
      <c r="AR1" s="610"/>
      <c r="AS1" s="601" t="s">
        <v>196</v>
      </c>
      <c r="AT1" s="602"/>
      <c r="AU1" s="602"/>
      <c r="AV1" s="602"/>
      <c r="AW1" s="602"/>
      <c r="AX1" s="603"/>
      <c r="AY1" s="604" t="s">
        <v>200</v>
      </c>
      <c r="AZ1" s="605"/>
      <c r="BA1" s="605"/>
      <c r="BB1" s="606"/>
      <c r="BC1" s="607" t="s">
        <v>188</v>
      </c>
      <c r="BD1" s="607"/>
      <c r="BE1" s="607"/>
      <c r="BF1" s="607"/>
      <c r="BG1" s="607"/>
      <c r="BH1" s="607"/>
      <c r="BI1" s="607"/>
      <c r="BJ1" s="607"/>
      <c r="BK1" s="607"/>
      <c r="BL1" s="607"/>
      <c r="BM1" s="607"/>
      <c r="BN1" s="607"/>
      <c r="BO1" s="613" t="s">
        <v>522</v>
      </c>
      <c r="BP1" s="614"/>
      <c r="BQ1" s="614"/>
      <c r="BR1" s="614"/>
      <c r="BS1" s="614"/>
      <c r="BT1" s="615"/>
      <c r="BU1" s="598" t="s">
        <v>295</v>
      </c>
      <c r="BV1" s="598"/>
      <c r="BW1" s="598"/>
    </row>
    <row r="2" spans="1:75" ht="23.25" thickBot="1">
      <c r="A2" s="423"/>
      <c r="B2" s="609"/>
      <c r="C2" s="177"/>
      <c r="D2" s="198" t="s">
        <v>93</v>
      </c>
      <c r="E2" s="157"/>
      <c r="F2" s="199" t="s">
        <v>93</v>
      </c>
      <c r="G2" s="156" t="s">
        <v>174</v>
      </c>
      <c r="H2" s="157"/>
      <c r="I2" s="221" t="s">
        <v>93</v>
      </c>
      <c r="J2" s="157" t="s">
        <v>248</v>
      </c>
      <c r="K2" s="157" t="s">
        <v>249</v>
      </c>
      <c r="L2" s="157" t="s">
        <v>250</v>
      </c>
      <c r="M2" s="157" t="s">
        <v>251</v>
      </c>
      <c r="N2" s="157" t="s">
        <v>252</v>
      </c>
      <c r="O2" s="157" t="s">
        <v>506</v>
      </c>
      <c r="P2" s="157" t="s">
        <v>253</v>
      </c>
      <c r="Q2" s="157" t="s">
        <v>472</v>
      </c>
      <c r="R2" s="157" t="s">
        <v>473</v>
      </c>
      <c r="S2" s="157" t="s">
        <v>500</v>
      </c>
      <c r="T2" s="157" t="s">
        <v>509</v>
      </c>
      <c r="U2" s="157" t="s">
        <v>254</v>
      </c>
      <c r="V2" s="157" t="s">
        <v>255</v>
      </c>
      <c r="W2" s="157" t="s">
        <v>256</v>
      </c>
      <c r="X2" s="157" t="s">
        <v>288</v>
      </c>
      <c r="Y2" s="157" t="s">
        <v>286</v>
      </c>
      <c r="Z2" s="157" t="s">
        <v>287</v>
      </c>
      <c r="AA2" s="157"/>
      <c r="AB2" s="157"/>
      <c r="AC2" s="157" t="s">
        <v>47</v>
      </c>
      <c r="AD2" s="155" t="s">
        <v>29</v>
      </c>
      <c r="AE2" s="157" t="s">
        <v>181</v>
      </c>
      <c r="AF2" s="157" t="s">
        <v>182</v>
      </c>
      <c r="AG2" s="157" t="s">
        <v>183</v>
      </c>
      <c r="AH2" s="157" t="s">
        <v>185</v>
      </c>
      <c r="AI2" s="157" t="s">
        <v>186</v>
      </c>
      <c r="AJ2" s="157" t="s">
        <v>187</v>
      </c>
      <c r="AK2" s="157" t="s">
        <v>274</v>
      </c>
      <c r="AL2" s="157" t="s">
        <v>275</v>
      </c>
      <c r="AM2" s="157" t="s">
        <v>276</v>
      </c>
      <c r="AN2" s="157" t="s">
        <v>502</v>
      </c>
      <c r="AO2" s="157" t="s">
        <v>503</v>
      </c>
      <c r="AP2" s="157"/>
      <c r="AQ2" s="157"/>
      <c r="AR2" s="160" t="s">
        <v>47</v>
      </c>
      <c r="AS2" s="157" t="s">
        <v>193</v>
      </c>
      <c r="AT2" s="157" t="s">
        <v>194</v>
      </c>
      <c r="AU2" s="157" t="s">
        <v>197</v>
      </c>
      <c r="AV2" s="157" t="s">
        <v>195</v>
      </c>
      <c r="AW2" s="157" t="s">
        <v>199</v>
      </c>
      <c r="AX2" s="155" t="s">
        <v>47</v>
      </c>
      <c r="AY2" s="157" t="s">
        <v>204</v>
      </c>
      <c r="AZ2" s="157" t="s">
        <v>205</v>
      </c>
      <c r="BA2" s="157" t="s">
        <v>206</v>
      </c>
      <c r="BB2" s="158" t="s">
        <v>47</v>
      </c>
      <c r="BC2" s="157" t="s">
        <v>215</v>
      </c>
      <c r="BD2" s="157" t="s">
        <v>216</v>
      </c>
      <c r="BE2" s="157" t="s">
        <v>219</v>
      </c>
      <c r="BF2" s="157" t="s">
        <v>224</v>
      </c>
      <c r="BG2" s="157" t="s">
        <v>225</v>
      </c>
      <c r="BH2" s="157" t="s">
        <v>226</v>
      </c>
      <c r="BI2" s="157" t="s">
        <v>290</v>
      </c>
      <c r="BJ2" s="157" t="s">
        <v>291</v>
      </c>
      <c r="BK2" s="157" t="s">
        <v>490</v>
      </c>
      <c r="BL2" s="157" t="s">
        <v>491</v>
      </c>
      <c r="BM2" s="157"/>
      <c r="BN2" s="155" t="s">
        <v>47</v>
      </c>
      <c r="BO2" s="157"/>
      <c r="BP2" s="157"/>
      <c r="BQ2" s="157"/>
      <c r="BR2" s="157"/>
      <c r="BS2" s="157"/>
      <c r="BT2" s="160" t="s">
        <v>523</v>
      </c>
      <c r="BU2" s="177" t="s">
        <v>139</v>
      </c>
      <c r="BV2" s="372" t="s">
        <v>524</v>
      </c>
      <c r="BW2" s="196" t="s">
        <v>294</v>
      </c>
    </row>
    <row r="3" spans="1:75" s="5" customFormat="1">
      <c r="A3" s="328" t="str">
        <f>'1-συμβολαια'!A3</f>
        <v>1ο</v>
      </c>
      <c r="B3" s="342" t="str">
        <f>'1-συμβολαια'!C3</f>
        <v>κληρονομιάς ΑΠΟΔΟΧΗ [2οροφη οικοδομή 72μ2 σε οικόπεδο 150μ2]</v>
      </c>
      <c r="C3" s="343">
        <f>'5-αντίγρ'!AN3</f>
        <v>20600</v>
      </c>
      <c r="D3" s="343">
        <f>'5-αντίγρ'!AM3</f>
        <v>1600</v>
      </c>
      <c r="E3" s="296">
        <f>'6-μεταγρ'!O3</f>
        <v>4800</v>
      </c>
      <c r="F3" s="296">
        <f>'6-μεταγρ'!M3+'6-μεταγρ'!N3</f>
        <v>800</v>
      </c>
      <c r="G3" s="297">
        <f>'6-μεταγρ'!P3</f>
        <v>0</v>
      </c>
      <c r="H3" s="296">
        <f>'7-προςΔΟΥ'!P3</f>
        <v>9005</v>
      </c>
      <c r="I3" s="296">
        <f>'7-προςΔΟΥ'!K3</f>
        <v>605</v>
      </c>
      <c r="J3" s="295"/>
      <c r="K3" s="295">
        <v>5100</v>
      </c>
      <c r="L3" s="295">
        <v>5100</v>
      </c>
      <c r="M3" s="295">
        <v>5100</v>
      </c>
      <c r="N3" s="295">
        <v>5100</v>
      </c>
      <c r="O3" s="295"/>
      <c r="P3" s="295"/>
      <c r="Q3" s="295"/>
      <c r="R3" s="295"/>
      <c r="S3" s="295">
        <v>5100</v>
      </c>
      <c r="T3" s="295"/>
      <c r="U3" s="295">
        <v>11100</v>
      </c>
      <c r="V3" s="295">
        <v>5100</v>
      </c>
      <c r="W3" s="295">
        <v>1600</v>
      </c>
      <c r="X3" s="295"/>
      <c r="Y3" s="295"/>
      <c r="Z3" s="295"/>
      <c r="AA3" s="295"/>
      <c r="AB3" s="295"/>
      <c r="AC3" s="295">
        <f t="shared" ref="AC3:AC6" si="0">SUM(J3:AB3)</f>
        <v>43300</v>
      </c>
      <c r="AD3" s="295"/>
      <c r="AE3" s="295">
        <f>5*1100</f>
        <v>5500</v>
      </c>
      <c r="AF3" s="295"/>
      <c r="AG3" s="295">
        <f>5*1100</f>
        <v>5500</v>
      </c>
      <c r="AH3" s="295">
        <f>5*1100</f>
        <v>5500</v>
      </c>
      <c r="AI3" s="295"/>
      <c r="AJ3" s="295"/>
      <c r="AK3" s="295"/>
      <c r="AL3" s="295"/>
      <c r="AM3" s="295">
        <f>5*1100</f>
        <v>5500</v>
      </c>
      <c r="AN3" s="295"/>
      <c r="AO3" s="295"/>
      <c r="AP3" s="295"/>
      <c r="AQ3" s="295"/>
      <c r="AR3" s="152">
        <f t="shared" ref="AR3:AR6" si="1">SUM(AE3:AQ3)</f>
        <v>22000</v>
      </c>
      <c r="AS3" s="295">
        <f>5*1100+2000</f>
        <v>7500</v>
      </c>
      <c r="AT3" s="295"/>
      <c r="AU3" s="295">
        <f>5*1100+2000</f>
        <v>7500</v>
      </c>
      <c r="AV3" s="295"/>
      <c r="AW3" s="295"/>
      <c r="AX3" s="295">
        <f t="shared" ref="AX3:AX6" si="2">SUM(AS3:AW3)</f>
        <v>15000</v>
      </c>
      <c r="AY3" s="295"/>
      <c r="AZ3" s="295"/>
      <c r="BA3" s="295"/>
      <c r="BB3" s="295">
        <f t="shared" ref="BB3:BB6" si="3">SUM(AY3:BA3)</f>
        <v>0</v>
      </c>
      <c r="BC3" s="295"/>
      <c r="BD3" s="295"/>
      <c r="BE3" s="295"/>
      <c r="BF3" s="295"/>
      <c r="BG3" s="295"/>
      <c r="BH3" s="295"/>
      <c r="BI3" s="295"/>
      <c r="BJ3" s="295">
        <v>400</v>
      </c>
      <c r="BK3" s="295">
        <v>100</v>
      </c>
      <c r="BL3" s="295">
        <v>250</v>
      </c>
      <c r="BM3" s="292"/>
      <c r="BN3" s="298">
        <f t="shared" ref="BN3:BN6" si="4">SUM(BC3:BM3)</f>
        <v>750</v>
      </c>
      <c r="BO3" s="371"/>
      <c r="BP3" s="371"/>
      <c r="BQ3" s="371"/>
      <c r="BR3" s="371"/>
      <c r="BS3" s="371"/>
      <c r="BT3" s="371">
        <f t="shared" ref="BT3:BT6" si="5">SUM(BO3:BS3)</f>
        <v>0</v>
      </c>
      <c r="BU3" s="374">
        <f t="shared" ref="BU3:BU6" si="6">C3+E3+G3+H3+AC3-W3-Y3+AR3+AX3+BB3+BN3-BJ3+BT3-BS3</f>
        <v>113455</v>
      </c>
      <c r="BV3" s="374">
        <f t="shared" ref="BV3:BV6" si="7">D3+F3+I3+W3+Y3+BJ3+BS3</f>
        <v>5005</v>
      </c>
      <c r="BW3" s="337"/>
    </row>
    <row r="4" spans="1:75" s="5" customFormat="1">
      <c r="A4" s="328" t="str">
        <f>'1-συμβολαια'!A4</f>
        <v>2ο</v>
      </c>
      <c r="B4" s="342" t="str">
        <f>'1-συμβολαια'!C4</f>
        <v>δωρεα [το 1/5 των ανωτέρω</v>
      </c>
      <c r="C4" s="343">
        <f>'5-αντίγρ'!AN4</f>
        <v>51900</v>
      </c>
      <c r="D4" s="343">
        <f>'5-αντίγρ'!AM4</f>
        <v>1600</v>
      </c>
      <c r="E4" s="296">
        <f>'6-μεταγρ'!O4</f>
        <v>800</v>
      </c>
      <c r="F4" s="296">
        <f>'6-μεταγρ'!M4+'6-μεταγρ'!N4</f>
        <v>800</v>
      </c>
      <c r="G4" s="297">
        <f>'6-μεταγρ'!P4</f>
        <v>0</v>
      </c>
      <c r="H4" s="296">
        <f>'7-προςΔΟΥ'!P4</f>
        <v>5005</v>
      </c>
      <c r="I4" s="296">
        <f>'7-προςΔΟΥ'!K4</f>
        <v>605</v>
      </c>
      <c r="J4" s="295"/>
      <c r="K4" s="295">
        <v>5100</v>
      </c>
      <c r="L4" s="295">
        <v>5100</v>
      </c>
      <c r="M4" s="295"/>
      <c r="N4" s="295"/>
      <c r="O4" s="295">
        <v>5100</v>
      </c>
      <c r="P4" s="295">
        <v>5100</v>
      </c>
      <c r="Q4" s="295">
        <v>5100</v>
      </c>
      <c r="R4" s="295">
        <v>5100</v>
      </c>
      <c r="S4" s="295">
        <v>5100</v>
      </c>
      <c r="T4" s="295"/>
      <c r="U4" s="295"/>
      <c r="V4" s="295"/>
      <c r="W4" s="295"/>
      <c r="X4" s="295"/>
      <c r="Y4" s="295"/>
      <c r="Z4" s="295"/>
      <c r="AA4" s="295"/>
      <c r="AB4" s="295"/>
      <c r="AC4" s="295">
        <f t="shared" si="0"/>
        <v>35700</v>
      </c>
      <c r="AD4" s="295"/>
      <c r="AE4" s="295">
        <f>6*1100</f>
        <v>6600</v>
      </c>
      <c r="AF4" s="295"/>
      <c r="AG4" s="295">
        <f>6*1100</f>
        <v>6600</v>
      </c>
      <c r="AH4" s="295"/>
      <c r="AI4" s="295"/>
      <c r="AJ4" s="295"/>
      <c r="AK4" s="295"/>
      <c r="AL4" s="295">
        <v>1100</v>
      </c>
      <c r="AM4" s="295">
        <f>6*1100</f>
        <v>6600</v>
      </c>
      <c r="AN4" s="295"/>
      <c r="AO4" s="295"/>
      <c r="AP4" s="295"/>
      <c r="AQ4" s="295"/>
      <c r="AR4" s="152">
        <f t="shared" si="1"/>
        <v>20900</v>
      </c>
      <c r="AS4" s="295">
        <f>6*1100+2000</f>
        <v>8600</v>
      </c>
      <c r="AT4" s="295"/>
      <c r="AU4" s="295">
        <f>6*1100+2000</f>
        <v>8600</v>
      </c>
      <c r="AV4" s="295"/>
      <c r="AW4" s="295"/>
      <c r="AX4" s="295">
        <f t="shared" si="2"/>
        <v>17200</v>
      </c>
      <c r="AY4" s="295"/>
      <c r="AZ4" s="295"/>
      <c r="BA4" s="295"/>
      <c r="BB4" s="295">
        <f t="shared" si="3"/>
        <v>0</v>
      </c>
      <c r="BC4" s="295"/>
      <c r="BD4" s="295"/>
      <c r="BE4" s="295"/>
      <c r="BF4" s="295"/>
      <c r="BG4" s="295"/>
      <c r="BH4" s="295"/>
      <c r="BI4" s="295"/>
      <c r="BJ4" s="295">
        <v>400</v>
      </c>
      <c r="BK4" s="295">
        <v>100</v>
      </c>
      <c r="BL4" s="295">
        <v>300</v>
      </c>
      <c r="BM4" s="292"/>
      <c r="BN4" s="298">
        <f t="shared" si="4"/>
        <v>800</v>
      </c>
      <c r="BO4" s="371"/>
      <c r="BP4" s="371"/>
      <c r="BQ4" s="371"/>
      <c r="BR4" s="371"/>
      <c r="BS4" s="371"/>
      <c r="BT4" s="371">
        <f t="shared" si="5"/>
        <v>0</v>
      </c>
      <c r="BU4" s="374">
        <f t="shared" si="6"/>
        <v>131905</v>
      </c>
      <c r="BV4" s="374">
        <f t="shared" si="7"/>
        <v>3405</v>
      </c>
      <c r="BW4" s="337"/>
    </row>
    <row r="5" spans="1:75" s="5" customFormat="1">
      <c r="A5" s="328" t="str">
        <f>'1-συμβολαια'!A5</f>
        <v>3ο</v>
      </c>
      <c r="B5" s="342" t="str">
        <f>'1-συμβολαια'!C5</f>
        <v>γονικη [το 1/5 των ανωτέρω</v>
      </c>
      <c r="C5" s="343">
        <f>'5-αντίγρ'!AN5</f>
        <v>23500</v>
      </c>
      <c r="D5" s="343">
        <f>'5-αντίγρ'!AM5</f>
        <v>1600</v>
      </c>
      <c r="E5" s="296">
        <f>'6-μεταγρ'!O5</f>
        <v>800</v>
      </c>
      <c r="F5" s="296">
        <f>'6-μεταγρ'!M5+'6-μεταγρ'!N5</f>
        <v>800</v>
      </c>
      <c r="G5" s="297">
        <f>'6-μεταγρ'!P5</f>
        <v>0</v>
      </c>
      <c r="H5" s="296">
        <f>'7-προςΔΟΥ'!P5</f>
        <v>5005</v>
      </c>
      <c r="I5" s="296">
        <f>'7-προςΔΟΥ'!K5</f>
        <v>605</v>
      </c>
      <c r="J5" s="295"/>
      <c r="K5" s="295">
        <v>5100</v>
      </c>
      <c r="L5" s="295">
        <v>5100</v>
      </c>
      <c r="M5" s="295"/>
      <c r="N5" s="295"/>
      <c r="O5" s="295">
        <v>5100</v>
      </c>
      <c r="P5" s="295">
        <v>5100</v>
      </c>
      <c r="Q5" s="295">
        <v>5100</v>
      </c>
      <c r="R5" s="295">
        <v>5100</v>
      </c>
      <c r="S5" s="295">
        <v>5100</v>
      </c>
      <c r="T5" s="295"/>
      <c r="U5" s="295"/>
      <c r="V5" s="295"/>
      <c r="W5" s="295"/>
      <c r="X5" s="295"/>
      <c r="Y5" s="295"/>
      <c r="Z5" s="295"/>
      <c r="AA5" s="295"/>
      <c r="AB5" s="295"/>
      <c r="AC5" s="295">
        <f t="shared" si="0"/>
        <v>35700</v>
      </c>
      <c r="AD5" s="295"/>
      <c r="AE5" s="295">
        <f>2*1100</f>
        <v>2200</v>
      </c>
      <c r="AF5" s="295"/>
      <c r="AG5" s="295">
        <f>2*1100</f>
        <v>2200</v>
      </c>
      <c r="AH5" s="295"/>
      <c r="AI5" s="295"/>
      <c r="AJ5" s="295"/>
      <c r="AK5" s="295"/>
      <c r="AL5" s="295">
        <v>1100</v>
      </c>
      <c r="AM5" s="295">
        <f>2*1100</f>
        <v>2200</v>
      </c>
      <c r="AN5" s="295"/>
      <c r="AO5" s="295"/>
      <c r="AP5" s="295"/>
      <c r="AQ5" s="295"/>
      <c r="AR5" s="152">
        <f t="shared" si="1"/>
        <v>7700</v>
      </c>
      <c r="AS5" s="295">
        <f>2*1100+2000</f>
        <v>4200</v>
      </c>
      <c r="AT5" s="295"/>
      <c r="AU5" s="295">
        <f>2*1100+2000</f>
        <v>4200</v>
      </c>
      <c r="AV5" s="295"/>
      <c r="AW5" s="295"/>
      <c r="AX5" s="295">
        <f t="shared" si="2"/>
        <v>8400</v>
      </c>
      <c r="AY5" s="295"/>
      <c r="AZ5" s="295"/>
      <c r="BA5" s="295"/>
      <c r="BB5" s="295">
        <f t="shared" si="3"/>
        <v>0</v>
      </c>
      <c r="BC5" s="295"/>
      <c r="BD5" s="295"/>
      <c r="BE5" s="295"/>
      <c r="BF5" s="295"/>
      <c r="BG5" s="295"/>
      <c r="BH5" s="295"/>
      <c r="BI5" s="295"/>
      <c r="BJ5" s="295">
        <v>400</v>
      </c>
      <c r="BK5" s="295">
        <v>100</v>
      </c>
      <c r="BL5" s="295">
        <v>100</v>
      </c>
      <c r="BM5" s="292"/>
      <c r="BN5" s="298">
        <f t="shared" si="4"/>
        <v>600</v>
      </c>
      <c r="BO5" s="371"/>
      <c r="BP5" s="371"/>
      <c r="BQ5" s="371"/>
      <c r="BR5" s="371"/>
      <c r="BS5" s="371"/>
      <c r="BT5" s="371">
        <f t="shared" si="5"/>
        <v>0</v>
      </c>
      <c r="BU5" s="374">
        <f t="shared" si="6"/>
        <v>81305</v>
      </c>
      <c r="BV5" s="374">
        <f t="shared" si="7"/>
        <v>3405</v>
      </c>
      <c r="BW5" s="337"/>
    </row>
    <row r="6" spans="1:75" s="5" customFormat="1">
      <c r="A6" s="328" t="str">
        <f>'1-συμβολαια'!A6</f>
        <v>4ο</v>
      </c>
      <c r="B6" s="342" t="str">
        <f>'1-συμβολαια'!C6</f>
        <v>δωρεα [το 1/5 των ανωτέρω</v>
      </c>
      <c r="C6" s="343">
        <f>'5-αντίγρ'!AN6</f>
        <v>23500</v>
      </c>
      <c r="D6" s="343">
        <f>'5-αντίγρ'!AM6</f>
        <v>1600</v>
      </c>
      <c r="E6" s="296">
        <f>'6-μεταγρ'!O6</f>
        <v>800</v>
      </c>
      <c r="F6" s="296">
        <f>'6-μεταγρ'!M6+'6-μεταγρ'!N6</f>
        <v>800</v>
      </c>
      <c r="G6" s="297">
        <f>'6-μεταγρ'!P6</f>
        <v>0</v>
      </c>
      <c r="H6" s="296">
        <f>'7-προςΔΟΥ'!P6</f>
        <v>5005</v>
      </c>
      <c r="I6" s="296">
        <f>'7-προςΔΟΥ'!K6</f>
        <v>605</v>
      </c>
      <c r="J6" s="295"/>
      <c r="K6" s="295">
        <v>5100</v>
      </c>
      <c r="L6" s="295">
        <v>5100</v>
      </c>
      <c r="M6" s="295"/>
      <c r="N6" s="295"/>
      <c r="O6" s="295">
        <v>5100</v>
      </c>
      <c r="P6" s="295">
        <v>5100</v>
      </c>
      <c r="Q6" s="295">
        <v>5100</v>
      </c>
      <c r="R6" s="295">
        <v>5100</v>
      </c>
      <c r="S6" s="295">
        <v>5100</v>
      </c>
      <c r="T6" s="295"/>
      <c r="U6" s="295"/>
      <c r="V6" s="295"/>
      <c r="W6" s="295"/>
      <c r="X6" s="295"/>
      <c r="Y6" s="295"/>
      <c r="Z6" s="295"/>
      <c r="AA6" s="295"/>
      <c r="AB6" s="295"/>
      <c r="AC6" s="295">
        <f t="shared" si="0"/>
        <v>35700</v>
      </c>
      <c r="AD6" s="295"/>
      <c r="AE6" s="295">
        <f>2*1100</f>
        <v>2200</v>
      </c>
      <c r="AF6" s="295"/>
      <c r="AG6" s="295">
        <f>2*1100</f>
        <v>2200</v>
      </c>
      <c r="AH6" s="295"/>
      <c r="AI6" s="295"/>
      <c r="AJ6" s="295"/>
      <c r="AK6" s="295"/>
      <c r="AL6" s="295">
        <v>1100</v>
      </c>
      <c r="AM6" s="295">
        <f>2*1100</f>
        <v>2200</v>
      </c>
      <c r="AN6" s="295"/>
      <c r="AO6" s="295"/>
      <c r="AP6" s="295"/>
      <c r="AQ6" s="295"/>
      <c r="AR6" s="152">
        <f t="shared" si="1"/>
        <v>7700</v>
      </c>
      <c r="AS6" s="295">
        <f>2*1100+2000</f>
        <v>4200</v>
      </c>
      <c r="AT6" s="295"/>
      <c r="AU6" s="295">
        <f>2*1100+2000</f>
        <v>4200</v>
      </c>
      <c r="AV6" s="295"/>
      <c r="AW6" s="295"/>
      <c r="AX6" s="295">
        <f t="shared" si="2"/>
        <v>8400</v>
      </c>
      <c r="AY6" s="295"/>
      <c r="AZ6" s="295"/>
      <c r="BA6" s="295"/>
      <c r="BB6" s="295">
        <f t="shared" si="3"/>
        <v>0</v>
      </c>
      <c r="BC6" s="295"/>
      <c r="BD6" s="295"/>
      <c r="BE6" s="295"/>
      <c r="BF6" s="295"/>
      <c r="BG6" s="295"/>
      <c r="BH6" s="295"/>
      <c r="BI6" s="295"/>
      <c r="BJ6" s="295">
        <v>400</v>
      </c>
      <c r="BK6" s="295">
        <v>100</v>
      </c>
      <c r="BL6" s="295">
        <v>100</v>
      </c>
      <c r="BM6" s="292"/>
      <c r="BN6" s="298">
        <f t="shared" si="4"/>
        <v>600</v>
      </c>
      <c r="BO6" s="371"/>
      <c r="BP6" s="371"/>
      <c r="BQ6" s="371"/>
      <c r="BR6" s="371"/>
      <c r="BS6" s="371"/>
      <c r="BT6" s="371">
        <f t="shared" si="5"/>
        <v>0</v>
      </c>
      <c r="BU6" s="374">
        <f t="shared" si="6"/>
        <v>81305</v>
      </c>
      <c r="BV6" s="374">
        <f t="shared" si="7"/>
        <v>3405</v>
      </c>
      <c r="BW6" s="337"/>
    </row>
    <row r="7" spans="1:75" s="8" customFormat="1">
      <c r="A7" s="490" t="s">
        <v>47</v>
      </c>
      <c r="B7" s="491"/>
      <c r="C7" s="166">
        <f t="shared" ref="C7:AC7" si="8">SUM(C3:C6)</f>
        <v>119500</v>
      </c>
      <c r="D7" s="166">
        <f t="shared" si="8"/>
        <v>6400</v>
      </c>
      <c r="E7" s="166">
        <f t="shared" si="8"/>
        <v>7200</v>
      </c>
      <c r="F7" s="166">
        <f t="shared" si="8"/>
        <v>3200</v>
      </c>
      <c r="G7" s="166">
        <f t="shared" si="8"/>
        <v>0</v>
      </c>
      <c r="H7" s="166">
        <f t="shared" si="8"/>
        <v>24020</v>
      </c>
      <c r="I7" s="166">
        <f t="shared" si="8"/>
        <v>2420</v>
      </c>
      <c r="J7" s="166">
        <f t="shared" si="8"/>
        <v>0</v>
      </c>
      <c r="K7" s="166">
        <f t="shared" si="8"/>
        <v>20400</v>
      </c>
      <c r="L7" s="166">
        <f t="shared" si="8"/>
        <v>20400</v>
      </c>
      <c r="M7" s="166">
        <f t="shared" si="8"/>
        <v>5100</v>
      </c>
      <c r="N7" s="166">
        <f t="shared" si="8"/>
        <v>5100</v>
      </c>
      <c r="O7" s="166">
        <f t="shared" si="8"/>
        <v>15300</v>
      </c>
      <c r="P7" s="166">
        <f t="shared" si="8"/>
        <v>15300</v>
      </c>
      <c r="Q7" s="166">
        <f t="shared" si="8"/>
        <v>15300</v>
      </c>
      <c r="R7" s="166">
        <f t="shared" si="8"/>
        <v>15300</v>
      </c>
      <c r="S7" s="166">
        <f t="shared" si="8"/>
        <v>20400</v>
      </c>
      <c r="T7" s="166">
        <f t="shared" si="8"/>
        <v>0</v>
      </c>
      <c r="U7" s="166">
        <f t="shared" si="8"/>
        <v>11100</v>
      </c>
      <c r="V7" s="166">
        <f t="shared" si="8"/>
        <v>5100</v>
      </c>
      <c r="W7" s="166">
        <f t="shared" si="8"/>
        <v>1600</v>
      </c>
      <c r="X7" s="166">
        <f t="shared" si="8"/>
        <v>0</v>
      </c>
      <c r="Y7" s="166">
        <f t="shared" si="8"/>
        <v>0</v>
      </c>
      <c r="Z7" s="166">
        <f t="shared" si="8"/>
        <v>0</v>
      </c>
      <c r="AA7" s="166">
        <f t="shared" si="8"/>
        <v>0</v>
      </c>
      <c r="AB7" s="166">
        <f t="shared" si="8"/>
        <v>0</v>
      </c>
      <c r="AC7" s="166">
        <f t="shared" si="8"/>
        <v>150400</v>
      </c>
      <c r="AD7" s="166"/>
      <c r="AE7" s="166">
        <f t="shared" ref="AE7:BJ7" si="9">SUM(AE3:AE6)</f>
        <v>16500</v>
      </c>
      <c r="AF7" s="166">
        <f t="shared" si="9"/>
        <v>0</v>
      </c>
      <c r="AG7" s="166">
        <f t="shared" si="9"/>
        <v>16500</v>
      </c>
      <c r="AH7" s="166">
        <f t="shared" si="9"/>
        <v>5500</v>
      </c>
      <c r="AI7" s="166">
        <f t="shared" si="9"/>
        <v>0</v>
      </c>
      <c r="AJ7" s="380">
        <f t="shared" si="9"/>
        <v>0</v>
      </c>
      <c r="AK7" s="166">
        <f t="shared" si="9"/>
        <v>0</v>
      </c>
      <c r="AL7" s="166">
        <f t="shared" si="9"/>
        <v>3300</v>
      </c>
      <c r="AM7" s="166">
        <f t="shared" si="9"/>
        <v>16500</v>
      </c>
      <c r="AN7" s="166">
        <f t="shared" si="9"/>
        <v>0</v>
      </c>
      <c r="AO7" s="166">
        <f t="shared" si="9"/>
        <v>0</v>
      </c>
      <c r="AP7" s="166">
        <f t="shared" si="9"/>
        <v>0</v>
      </c>
      <c r="AQ7" s="166">
        <f t="shared" si="9"/>
        <v>0</v>
      </c>
      <c r="AR7" s="166">
        <f t="shared" si="9"/>
        <v>58300</v>
      </c>
      <c r="AS7" s="166">
        <f t="shared" si="9"/>
        <v>24500</v>
      </c>
      <c r="AT7" s="381">
        <f t="shared" si="9"/>
        <v>0</v>
      </c>
      <c r="AU7" s="381">
        <f t="shared" si="9"/>
        <v>24500</v>
      </c>
      <c r="AV7" s="381">
        <f t="shared" si="9"/>
        <v>0</v>
      </c>
      <c r="AW7" s="381">
        <f t="shared" si="9"/>
        <v>0</v>
      </c>
      <c r="AX7" s="166">
        <f t="shared" si="9"/>
        <v>49000</v>
      </c>
      <c r="AY7" s="166">
        <f t="shared" si="9"/>
        <v>0</v>
      </c>
      <c r="AZ7" s="381">
        <f t="shared" si="9"/>
        <v>0</v>
      </c>
      <c r="BA7" s="166">
        <f t="shared" si="9"/>
        <v>0</v>
      </c>
      <c r="BB7" s="166">
        <f t="shared" si="9"/>
        <v>0</v>
      </c>
      <c r="BC7" s="166">
        <f t="shared" si="9"/>
        <v>0</v>
      </c>
      <c r="BD7" s="166">
        <f t="shared" si="9"/>
        <v>0</v>
      </c>
      <c r="BE7" s="166">
        <f t="shared" si="9"/>
        <v>0</v>
      </c>
      <c r="BF7" s="166">
        <f t="shared" si="9"/>
        <v>0</v>
      </c>
      <c r="BG7" s="166">
        <f t="shared" si="9"/>
        <v>0</v>
      </c>
      <c r="BH7" s="166">
        <f t="shared" si="9"/>
        <v>0</v>
      </c>
      <c r="BI7" s="166">
        <f t="shared" si="9"/>
        <v>0</v>
      </c>
      <c r="BJ7" s="166">
        <f t="shared" si="9"/>
        <v>1600</v>
      </c>
      <c r="BK7" s="166">
        <f t="shared" ref="BK7:BL7" si="10">SUM(BK3:BK6)</f>
        <v>400</v>
      </c>
      <c r="BL7" s="166">
        <f t="shared" si="10"/>
        <v>750</v>
      </c>
      <c r="BM7" s="166">
        <f>SUM(BM3:BM6)</f>
        <v>0</v>
      </c>
      <c r="BN7" s="166">
        <f>SUM(BN3:BN6)</f>
        <v>2750</v>
      </c>
      <c r="BO7" s="166"/>
      <c r="BP7" s="166"/>
      <c r="BQ7" s="166"/>
      <c r="BR7" s="166"/>
      <c r="BS7" s="166"/>
      <c r="BT7" s="166"/>
      <c r="BU7" s="166">
        <f>SUM(BU3:BU6)</f>
        <v>407970</v>
      </c>
      <c r="BV7" s="166">
        <f>SUM(BV3:BV6)</f>
        <v>15220</v>
      </c>
      <c r="BW7" s="381"/>
    </row>
    <row r="8" spans="1:75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</row>
    <row r="9" spans="1:75" ht="11.25" customHeight="1">
      <c r="C9" s="137"/>
      <c r="D9" s="137"/>
      <c r="E9" s="2"/>
      <c r="F9" s="2"/>
      <c r="G9" s="2"/>
      <c r="H9" s="2"/>
      <c r="I9" s="2"/>
      <c r="J9" s="173" t="s">
        <v>446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18" t="s">
        <v>457</v>
      </c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164" t="s">
        <v>189</v>
      </c>
      <c r="AT9" s="2"/>
      <c r="AU9" s="2"/>
      <c r="AV9" s="2"/>
      <c r="AW9" s="2"/>
      <c r="AX9" s="2"/>
      <c r="AY9" s="164" t="s">
        <v>201</v>
      </c>
      <c r="AZ9" s="2"/>
      <c r="BA9" s="2"/>
      <c r="BB9" s="2"/>
      <c r="BC9" s="164" t="s">
        <v>214</v>
      </c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 t="s">
        <v>525</v>
      </c>
      <c r="BP9" s="2"/>
      <c r="BQ9" s="2"/>
      <c r="BR9" s="2"/>
      <c r="BS9" s="2"/>
      <c r="BT9" s="2"/>
      <c r="BU9" s="2"/>
      <c r="BV9" s="2"/>
      <c r="BW9" s="2"/>
    </row>
    <row r="10" spans="1:75" ht="11.25" customHeight="1">
      <c r="C10" s="137"/>
      <c r="D10" s="137"/>
      <c r="E10" s="2"/>
      <c r="F10" s="2"/>
      <c r="G10" s="2"/>
      <c r="H10" s="2"/>
      <c r="I10" s="2"/>
      <c r="J10" s="4"/>
      <c r="K10" s="173" t="s">
        <v>447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173" t="s">
        <v>184</v>
      </c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63" t="s">
        <v>192</v>
      </c>
      <c r="AU10" s="2"/>
      <c r="AV10" s="2"/>
      <c r="AW10" s="2"/>
      <c r="AX10" s="2"/>
      <c r="AY10" s="2"/>
      <c r="AZ10" s="262" t="s">
        <v>202</v>
      </c>
      <c r="BA10" s="2"/>
      <c r="BB10" s="2"/>
      <c r="BC10" s="2"/>
      <c r="BD10" s="185" t="s">
        <v>217</v>
      </c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 t="s">
        <v>526</v>
      </c>
      <c r="BQ10" s="2"/>
      <c r="BR10" s="2"/>
      <c r="BS10" s="2"/>
      <c r="BT10" s="2"/>
      <c r="BU10" s="2"/>
      <c r="BV10" s="2"/>
      <c r="BW10" s="2"/>
    </row>
    <row r="11" spans="1:75" ht="11.25" customHeight="1">
      <c r="C11" s="137"/>
      <c r="D11" s="137"/>
      <c r="E11" s="2"/>
      <c r="F11" s="2"/>
      <c r="G11" s="2"/>
      <c r="H11" s="2"/>
      <c r="I11" s="2"/>
      <c r="J11" s="4"/>
      <c r="K11" s="4"/>
      <c r="L11" s="173" t="s">
        <v>448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18" t="s">
        <v>458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4" t="s">
        <v>190</v>
      </c>
      <c r="AV11" s="2"/>
      <c r="AW11" s="2"/>
      <c r="AX11" s="2"/>
      <c r="AY11" s="2"/>
      <c r="AZ11" s="2"/>
      <c r="BA11" s="164" t="s">
        <v>203</v>
      </c>
      <c r="BB11" s="2"/>
      <c r="BC11" s="2"/>
      <c r="BD11" s="2"/>
      <c r="BE11" s="164" t="s">
        <v>218</v>
      </c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 t="s">
        <v>31</v>
      </c>
      <c r="BR11" s="2"/>
      <c r="BS11" s="2"/>
      <c r="BT11" s="2"/>
      <c r="BU11" s="2"/>
      <c r="BV11" s="2"/>
      <c r="BW11" s="2"/>
    </row>
    <row r="12" spans="1:75" ht="11.25" customHeight="1">
      <c r="C12" s="137"/>
      <c r="D12" s="137"/>
      <c r="E12" s="2"/>
      <c r="F12" s="2"/>
      <c r="G12" s="2"/>
      <c r="H12" s="2"/>
      <c r="I12" s="2"/>
      <c r="J12" s="4"/>
      <c r="K12" s="4"/>
      <c r="L12" s="4"/>
      <c r="M12" s="187" t="s">
        <v>449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122" t="s">
        <v>459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63" t="s">
        <v>191</v>
      </c>
      <c r="AW12" s="2"/>
      <c r="AX12" s="2"/>
      <c r="AY12" s="2"/>
      <c r="AZ12" s="2"/>
      <c r="BA12" s="2"/>
      <c r="BB12" s="2"/>
      <c r="BC12" s="2"/>
      <c r="BD12" s="2"/>
      <c r="BE12" s="2"/>
      <c r="BF12" s="185" t="s">
        <v>220</v>
      </c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 t="s">
        <v>527</v>
      </c>
      <c r="BS12" s="2"/>
      <c r="BT12" s="2"/>
      <c r="BU12" s="2"/>
      <c r="BV12" s="2"/>
      <c r="BW12" s="2"/>
    </row>
    <row r="13" spans="1:75" ht="11.25" customHeight="1">
      <c r="C13" s="137"/>
      <c r="D13" s="137"/>
      <c r="E13" s="2"/>
      <c r="F13" s="2"/>
      <c r="G13" s="2"/>
      <c r="H13" s="2"/>
      <c r="I13" s="8" t="s">
        <v>534</v>
      </c>
      <c r="J13" s="4"/>
      <c r="K13" s="4"/>
      <c r="L13" s="4"/>
      <c r="M13" s="4"/>
      <c r="N13" s="164" t="s">
        <v>450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18" t="s">
        <v>460</v>
      </c>
      <c r="AJ13" s="2"/>
      <c r="AK13" s="2"/>
      <c r="AL13" s="2"/>
      <c r="AM13" s="2"/>
      <c r="AN13" s="2"/>
      <c r="AO13" s="2"/>
      <c r="AP13" s="2"/>
      <c r="AQ13" s="2"/>
      <c r="AR13" s="2"/>
      <c r="AS13" s="8">
        <v>1100</v>
      </c>
      <c r="AT13" s="2"/>
      <c r="AU13" s="2"/>
      <c r="AV13" s="2"/>
      <c r="AW13" s="262" t="s">
        <v>198</v>
      </c>
      <c r="AX13" s="2"/>
      <c r="AY13" s="2"/>
      <c r="AZ13" s="2"/>
      <c r="BA13" s="2"/>
      <c r="BB13" s="2"/>
      <c r="BC13" s="2"/>
      <c r="BD13" s="2"/>
      <c r="BE13" s="2"/>
      <c r="BF13" s="2"/>
      <c r="BG13" s="164" t="s">
        <v>221</v>
      </c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 t="s">
        <v>59</v>
      </c>
      <c r="BT13" s="2"/>
      <c r="BU13" s="3"/>
      <c r="BV13" s="3"/>
    </row>
    <row r="14" spans="1:75" ht="11.25" customHeight="1">
      <c r="C14" s="137"/>
      <c r="D14" s="137"/>
      <c r="E14" s="2"/>
      <c r="F14" s="2"/>
      <c r="G14" s="2"/>
      <c r="H14" s="2"/>
      <c r="I14" s="8" t="s">
        <v>535</v>
      </c>
      <c r="J14" s="4"/>
      <c r="K14" s="4"/>
      <c r="L14" s="4"/>
      <c r="M14" s="4"/>
      <c r="N14" s="4"/>
      <c r="O14" s="164" t="s">
        <v>507</v>
      </c>
      <c r="P14" s="4"/>
      <c r="Q14" s="187"/>
      <c r="R14" s="187"/>
      <c r="S14" s="187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61" t="s">
        <v>461</v>
      </c>
      <c r="AK14" s="122"/>
      <c r="AL14" s="122"/>
      <c r="AM14" s="122"/>
      <c r="AN14" s="122"/>
      <c r="AO14" s="122"/>
      <c r="AP14" s="122"/>
      <c r="AQ14" s="122"/>
      <c r="AR14" s="2"/>
      <c r="AS14" s="8">
        <v>2000</v>
      </c>
      <c r="AT14" s="2" t="s">
        <v>303</v>
      </c>
      <c r="AU14" s="2"/>
      <c r="AV14" s="2"/>
      <c r="AW14" s="2"/>
      <c r="AX14" s="2"/>
      <c r="AY14" s="2"/>
      <c r="AZ14" s="2"/>
      <c r="BA14" s="164" t="s">
        <v>209</v>
      </c>
      <c r="BB14" s="2"/>
      <c r="BC14" s="2"/>
      <c r="BD14" s="2"/>
      <c r="BE14" s="2"/>
      <c r="BF14" s="2"/>
      <c r="BG14" s="2"/>
      <c r="BH14" s="185" t="s">
        <v>222</v>
      </c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C15" s="82"/>
      <c r="D15" s="82"/>
      <c r="E15" s="2"/>
      <c r="F15" s="2"/>
      <c r="G15" s="2"/>
      <c r="H15" s="2"/>
      <c r="I15" s="8" t="s">
        <v>536</v>
      </c>
      <c r="J15" s="4"/>
      <c r="K15" s="4"/>
      <c r="L15" s="4"/>
      <c r="M15" s="4"/>
      <c r="N15" s="4"/>
      <c r="O15" s="4"/>
      <c r="P15" s="187" t="s">
        <v>451</v>
      </c>
      <c r="Q15" s="187"/>
      <c r="R15" s="187"/>
      <c r="S15" s="187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172" t="s">
        <v>462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63" t="s">
        <v>207</v>
      </c>
      <c r="BB15" s="2"/>
      <c r="BC15" s="2"/>
      <c r="BD15" s="2"/>
      <c r="BE15" s="2"/>
      <c r="BF15" s="2"/>
      <c r="BG15" s="2"/>
      <c r="BH15" s="2"/>
      <c r="BI15" s="164" t="s">
        <v>223</v>
      </c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3"/>
      <c r="BV15" s="3"/>
    </row>
    <row r="16" spans="1:75">
      <c r="B16" s="140"/>
      <c r="C16" s="82"/>
      <c r="D16" s="82"/>
      <c r="E16" s="2"/>
      <c r="F16" s="2"/>
      <c r="G16" s="2"/>
      <c r="H16" s="2"/>
      <c r="I16" s="8" t="s">
        <v>536</v>
      </c>
      <c r="J16" s="4"/>
      <c r="K16" s="4"/>
      <c r="L16" s="4"/>
      <c r="M16" s="4"/>
      <c r="N16" s="4"/>
      <c r="O16" s="4"/>
      <c r="P16" s="4"/>
      <c r="Q16" s="164" t="s">
        <v>474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122" t="s">
        <v>504</v>
      </c>
      <c r="AM16" s="122"/>
      <c r="AN16" s="122"/>
      <c r="AO16" s="12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64" t="s">
        <v>208</v>
      </c>
      <c r="BB16" s="2"/>
      <c r="BC16" s="2"/>
      <c r="BD16" s="2"/>
      <c r="BE16" s="2"/>
      <c r="BF16" s="2"/>
      <c r="BG16" s="2"/>
      <c r="BH16" s="2"/>
      <c r="BI16" s="2"/>
      <c r="BJ16" s="185" t="s">
        <v>292</v>
      </c>
      <c r="BK16" s="185"/>
      <c r="BL16" s="185"/>
      <c r="BM16" s="2"/>
      <c r="BN16" s="2"/>
      <c r="BO16" s="2"/>
      <c r="BP16" s="2"/>
      <c r="BQ16" s="2"/>
      <c r="BR16" s="2"/>
      <c r="BS16" s="2"/>
      <c r="BT16" s="2"/>
      <c r="BU16" s="3"/>
      <c r="BV16" s="3"/>
    </row>
    <row r="17" spans="2:74">
      <c r="B17" s="141"/>
      <c r="C17" s="82"/>
      <c r="D17" s="82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186" t="s">
        <v>475</v>
      </c>
      <c r="S17" s="187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172" t="s">
        <v>505</v>
      </c>
      <c r="AN17" s="2"/>
      <c r="AO17" s="17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85" t="s">
        <v>210</v>
      </c>
      <c r="BB17" s="2"/>
      <c r="BC17" s="2"/>
      <c r="BD17" s="2"/>
      <c r="BE17" s="2"/>
      <c r="BF17" s="2"/>
      <c r="BG17" s="2"/>
      <c r="BH17" s="2"/>
      <c r="BI17" s="2"/>
      <c r="BJ17" s="2"/>
      <c r="BK17" s="164" t="s">
        <v>493</v>
      </c>
      <c r="BL17" s="164"/>
      <c r="BM17" s="2"/>
      <c r="BN17" s="2"/>
      <c r="BO17" s="2"/>
      <c r="BP17" s="2"/>
      <c r="BQ17" s="2"/>
      <c r="BR17" s="2"/>
      <c r="BS17" s="2"/>
      <c r="BT17" s="2"/>
      <c r="BU17" s="3"/>
      <c r="BV17" s="3"/>
    </row>
    <row r="18" spans="2:74">
      <c r="C18" s="82"/>
      <c r="D18" s="82"/>
      <c r="E18" s="87"/>
      <c r="F18" s="87"/>
      <c r="G18" s="87"/>
      <c r="H18" s="87"/>
      <c r="I18" s="87"/>
      <c r="J18" s="87"/>
      <c r="K18" s="87"/>
      <c r="L18" s="87"/>
      <c r="M18" s="87"/>
      <c r="N18" s="4"/>
      <c r="O18" s="4"/>
      <c r="P18" s="4"/>
      <c r="Q18" s="4"/>
      <c r="R18" s="4"/>
      <c r="S18" s="164" t="s">
        <v>501</v>
      </c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87"/>
      <c r="AH18" s="87"/>
      <c r="AI18" s="87"/>
      <c r="AJ18" s="87"/>
      <c r="AK18" s="87"/>
      <c r="AL18" s="87"/>
      <c r="AM18" s="87"/>
      <c r="AN18" s="122" t="s">
        <v>463</v>
      </c>
      <c r="AO18" s="122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90" t="s">
        <v>257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187" t="s">
        <v>492</v>
      </c>
      <c r="BM18" s="87"/>
      <c r="BN18" s="87"/>
      <c r="BO18" s="87"/>
      <c r="BP18" s="87"/>
      <c r="BQ18" s="87"/>
      <c r="BR18" s="87"/>
      <c r="BS18" s="87"/>
      <c r="BT18" s="87"/>
      <c r="BU18" s="3"/>
      <c r="BV18" s="3"/>
    </row>
    <row r="19" spans="2:74">
      <c r="C19" s="82"/>
      <c r="D19" s="82"/>
      <c r="J19" s="87"/>
      <c r="K19" s="87"/>
      <c r="L19" s="87"/>
      <c r="M19" s="87"/>
      <c r="N19" s="87"/>
      <c r="O19" s="87"/>
      <c r="P19" s="4"/>
      <c r="Q19" s="4"/>
      <c r="R19" s="4"/>
      <c r="S19" s="4"/>
      <c r="T19" s="187" t="s">
        <v>508</v>
      </c>
      <c r="U19" s="4"/>
      <c r="V19" s="4"/>
      <c r="W19" s="4"/>
      <c r="X19" s="4"/>
      <c r="Y19" s="4"/>
      <c r="Z19" s="4"/>
      <c r="AA19" s="4"/>
      <c r="AB19" s="4"/>
      <c r="AC19" s="2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2"/>
      <c r="AO19" s="172" t="s">
        <v>464</v>
      </c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191" t="s">
        <v>258</v>
      </c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3"/>
      <c r="BV19" s="3"/>
    </row>
    <row r="20" spans="2:74">
      <c r="C20" s="82"/>
      <c r="D20" s="82"/>
      <c r="L20" s="87"/>
      <c r="M20" s="87"/>
      <c r="N20" s="87"/>
      <c r="O20" s="87"/>
      <c r="P20" s="4"/>
      <c r="Q20" s="4"/>
      <c r="R20" s="4"/>
      <c r="S20" s="4"/>
      <c r="T20" s="4"/>
      <c r="U20" s="187" t="s">
        <v>452</v>
      </c>
      <c r="V20" s="4"/>
      <c r="W20" s="4"/>
      <c r="X20" s="4"/>
      <c r="Y20" s="4"/>
      <c r="Z20" s="4"/>
      <c r="AA20" s="4"/>
      <c r="AB20" s="4"/>
      <c r="AC20" s="2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190" t="s">
        <v>259</v>
      </c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3"/>
      <c r="BV20" s="3"/>
    </row>
    <row r="21" spans="2:74">
      <c r="C21" s="82"/>
      <c r="D21" s="82"/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164" t="s">
        <v>453</v>
      </c>
      <c r="W21" s="4"/>
      <c r="X21" s="4"/>
      <c r="Y21" s="4"/>
      <c r="Z21" s="4"/>
      <c r="AA21" s="4"/>
      <c r="AB21" s="4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3"/>
      <c r="BV21" s="3"/>
    </row>
    <row r="22" spans="2:74">
      <c r="C22" s="82"/>
      <c r="D22" s="82"/>
      <c r="L22" s="87"/>
      <c r="M22" s="87"/>
      <c r="N22" s="87"/>
      <c r="O22" s="87"/>
      <c r="P22" s="87"/>
      <c r="Q22" s="87"/>
      <c r="R22" s="87"/>
      <c r="S22" s="87"/>
      <c r="T22" s="4"/>
      <c r="U22" s="4"/>
      <c r="V22" s="4"/>
      <c r="W22" s="186" t="s">
        <v>454</v>
      </c>
      <c r="X22" s="4"/>
      <c r="Y22" s="4"/>
      <c r="Z22" s="4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3"/>
      <c r="BV22" s="3"/>
    </row>
    <row r="23" spans="2:74">
      <c r="L23" s="87"/>
      <c r="M23" s="87"/>
      <c r="N23" s="87"/>
      <c r="O23" s="87"/>
      <c r="P23" s="87"/>
      <c r="Q23" s="87"/>
      <c r="R23" s="87"/>
      <c r="S23" s="87"/>
      <c r="T23" s="4"/>
      <c r="U23" s="4"/>
      <c r="V23" s="4"/>
      <c r="W23" s="4"/>
      <c r="X23" s="187" t="s">
        <v>455</v>
      </c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2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164" t="s">
        <v>289</v>
      </c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2:74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187" t="s">
        <v>456</v>
      </c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2:74">
      <c r="K26" s="3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2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2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2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2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2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2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  <row r="37" spans="12:72"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</row>
    <row r="38" spans="12:72"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</row>
  </sheetData>
  <mergeCells count="13">
    <mergeCell ref="BU1:BW1"/>
    <mergeCell ref="A7:B7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6"/>
  <sheetViews>
    <sheetView workbookViewId="0">
      <pane ySplit="2" topLeftCell="A3" activePane="bottomLeft" state="frozen"/>
      <selection pane="bottomLeft" activeCell="L26" sqref="L26"/>
    </sheetView>
  </sheetViews>
  <sheetFormatPr defaultRowHeight="11.25"/>
  <cols>
    <col min="1" max="1" width="7.28515625" style="8" bestFit="1" customWidth="1"/>
    <col min="2" max="2" width="8.7109375" style="145" bestFit="1" customWidth="1"/>
    <col min="3" max="3" width="50" style="90" bestFit="1" customWidth="1"/>
    <col min="4" max="4" width="10.28515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8" t="s">
        <v>1</v>
      </c>
      <c r="B1" s="630" t="s">
        <v>2</v>
      </c>
      <c r="C1" s="632" t="s">
        <v>0</v>
      </c>
      <c r="D1" s="634" t="s">
        <v>7</v>
      </c>
      <c r="E1" s="623" t="s">
        <v>6</v>
      </c>
      <c r="F1" s="624"/>
      <c r="G1" s="625" t="s">
        <v>5</v>
      </c>
      <c r="H1" s="626"/>
      <c r="I1" s="623" t="s">
        <v>64</v>
      </c>
      <c r="J1" s="624"/>
      <c r="K1" s="620" t="s">
        <v>9</v>
      </c>
      <c r="L1" s="430" t="s">
        <v>465</v>
      </c>
      <c r="M1" s="622"/>
      <c r="N1" s="430" t="s">
        <v>84</v>
      </c>
      <c r="O1" s="431"/>
      <c r="P1" s="431"/>
      <c r="Q1" s="431"/>
      <c r="R1" s="431"/>
      <c r="S1" s="616" t="s">
        <v>86</v>
      </c>
      <c r="T1" s="616"/>
      <c r="U1" s="616"/>
      <c r="V1" s="616"/>
      <c r="W1" s="616"/>
      <c r="X1" s="616"/>
    </row>
    <row r="2" spans="1:28" ht="15.75" customHeight="1" thickBot="1">
      <c r="A2" s="629"/>
      <c r="B2" s="631"/>
      <c r="C2" s="633"/>
      <c r="D2" s="493"/>
      <c r="E2" s="62"/>
      <c r="F2" s="35" t="s">
        <v>9</v>
      </c>
      <c r="G2" s="62"/>
      <c r="H2" s="63" t="s">
        <v>9</v>
      </c>
      <c r="I2" s="62"/>
      <c r="J2" s="35" t="s">
        <v>9</v>
      </c>
      <c r="K2" s="621"/>
      <c r="L2" s="259"/>
      <c r="M2" s="189" t="s">
        <v>9</v>
      </c>
      <c r="N2" s="193" t="s">
        <v>140</v>
      </c>
      <c r="O2" s="193" t="s">
        <v>465</v>
      </c>
      <c r="P2" s="193" t="s">
        <v>373</v>
      </c>
      <c r="Q2" s="193" t="s">
        <v>59</v>
      </c>
      <c r="R2" s="193" t="s">
        <v>139</v>
      </c>
      <c r="S2" s="617" t="s">
        <v>471</v>
      </c>
      <c r="T2" s="618"/>
      <c r="U2" s="618"/>
      <c r="V2" s="618"/>
      <c r="W2" s="619"/>
      <c r="X2" s="194" t="s">
        <v>47</v>
      </c>
    </row>
    <row r="3" spans="1:28" s="5" customFormat="1">
      <c r="A3" s="328" t="str">
        <f>'1-συμβολαια'!A3</f>
        <v>1ο</v>
      </c>
      <c r="B3" s="375">
        <f>'1-συμβολαια'!B3</f>
        <v>36867</v>
      </c>
      <c r="C3" s="342" t="str">
        <f>'1-συμβολαια'!C3</f>
        <v>κληρονομιάς ΑΠΟΔΟΧΗ [2οροφη οικοδομή 72μ2 σε οικόπεδο 150μ2]</v>
      </c>
      <c r="D3" s="344">
        <f>'1-συμβολαια'!D3</f>
        <v>0</v>
      </c>
      <c r="E3" s="288"/>
      <c r="F3" s="288"/>
      <c r="G3" s="288"/>
      <c r="H3" s="288"/>
      <c r="I3" s="288"/>
      <c r="J3" s="288"/>
      <c r="K3" s="289">
        <f>'1-συμβολαια'!N3</f>
        <v>8900</v>
      </c>
      <c r="L3" s="289">
        <f>'2-δικαιώμ'!O3+'5-αντίγρ'!O3</f>
        <v>2310</v>
      </c>
      <c r="M3" s="289">
        <v>1100</v>
      </c>
      <c r="N3" s="289">
        <f>'1-συμβολαια'!O3</f>
        <v>62590</v>
      </c>
      <c r="O3" s="289">
        <f t="shared" ref="O3:O6" si="0">L3-M3</f>
        <v>1210</v>
      </c>
      <c r="P3" s="289">
        <f>'8-κ-15-17'!AG3</f>
        <v>0</v>
      </c>
      <c r="Q3" s="289">
        <f>'11-χαρτόσ'!L3+'13-ντιΜιΧο'!BV3</f>
        <v>5005</v>
      </c>
      <c r="R3" s="289">
        <f>'13-ντιΜιΧο'!BU3</f>
        <v>113455</v>
      </c>
      <c r="S3" s="299"/>
      <c r="T3" s="291"/>
      <c r="U3" s="291"/>
      <c r="V3" s="291"/>
      <c r="W3" s="291"/>
      <c r="X3" s="294"/>
    </row>
    <row r="4" spans="1:28" s="5" customFormat="1">
      <c r="A4" s="328" t="str">
        <f>'1-συμβολαια'!A4</f>
        <v>2ο</v>
      </c>
      <c r="B4" s="375">
        <f>'1-συμβολαια'!B4</f>
        <v>36867</v>
      </c>
      <c r="C4" s="342" t="str">
        <f>'1-συμβολαια'!C4</f>
        <v>δωρεα [το 1/5 των ανωτέρω</v>
      </c>
      <c r="D4" s="344">
        <f>'1-συμβολαια'!D4</f>
        <v>1680000</v>
      </c>
      <c r="E4" s="288"/>
      <c r="F4" s="288"/>
      <c r="G4" s="288"/>
      <c r="H4" s="288"/>
      <c r="I4" s="288"/>
      <c r="J4" s="288"/>
      <c r="K4" s="289">
        <f>'1-συμβολαια'!N4</f>
        <v>32371</v>
      </c>
      <c r="L4" s="289">
        <f>'2-δικαιώμ'!O4+'5-αντίγρ'!O4</f>
        <v>7088</v>
      </c>
      <c r="M4" s="289">
        <v>2939</v>
      </c>
      <c r="N4" s="289">
        <f>'1-συμβολαια'!O4</f>
        <v>63561</v>
      </c>
      <c r="O4" s="289">
        <f t="shared" si="0"/>
        <v>4149</v>
      </c>
      <c r="P4" s="289">
        <f>'8-κ-15-17'!AG4</f>
        <v>-99.999999999998181</v>
      </c>
      <c r="Q4" s="289">
        <f>'11-χαρτόσ'!L4+'13-ντιΜιΧο'!BV4</f>
        <v>3405</v>
      </c>
      <c r="R4" s="289">
        <f>'13-ντιΜιΧο'!BU4</f>
        <v>131905</v>
      </c>
      <c r="S4" s="299"/>
      <c r="T4" s="291"/>
      <c r="U4" s="291"/>
      <c r="V4" s="291"/>
      <c r="W4" s="291"/>
      <c r="X4" s="294"/>
    </row>
    <row r="5" spans="1:28" s="5" customFormat="1">
      <c r="A5" s="328" t="str">
        <f>'1-συμβολαια'!A5</f>
        <v>3ο</v>
      </c>
      <c r="B5" s="375">
        <f>'1-συμβολαια'!B5</f>
        <v>36867</v>
      </c>
      <c r="C5" s="342" t="str">
        <f>'1-συμβολαια'!C5</f>
        <v>γονικη [το 1/5 των ανωτέρω</v>
      </c>
      <c r="D5" s="344">
        <f>'1-συμβολαια'!D5</f>
        <v>210000</v>
      </c>
      <c r="E5" s="288"/>
      <c r="F5" s="288"/>
      <c r="G5" s="288"/>
      <c r="H5" s="288"/>
      <c r="I5" s="288"/>
      <c r="J5" s="288"/>
      <c r="K5" s="289">
        <f>'1-συμβολαια'!N5</f>
        <v>14188</v>
      </c>
      <c r="L5" s="289">
        <f>'2-δικαιώμ'!O5+'5-αντίγρ'!O5</f>
        <v>1780</v>
      </c>
      <c r="M5" s="289">
        <v>1492</v>
      </c>
      <c r="N5" s="289">
        <f>'1-συμβολαια'!O5</f>
        <v>9212</v>
      </c>
      <c r="O5" s="289">
        <f t="shared" si="0"/>
        <v>288</v>
      </c>
      <c r="P5" s="289">
        <f>'8-κ-15-17'!AG5</f>
        <v>-0.49999999999977263</v>
      </c>
      <c r="Q5" s="289">
        <f>'11-χαρτόσ'!L5+'13-ντιΜιΧο'!BV5</f>
        <v>3405</v>
      </c>
      <c r="R5" s="289">
        <f>'13-ντιΜιΧο'!BU5</f>
        <v>81305</v>
      </c>
      <c r="S5" s="299"/>
      <c r="T5" s="291"/>
      <c r="U5" s="291"/>
      <c r="V5" s="291"/>
      <c r="W5" s="291"/>
      <c r="X5" s="294"/>
    </row>
    <row r="6" spans="1:28" s="5" customFormat="1">
      <c r="A6" s="328" t="str">
        <f>'1-συμβολαια'!A6</f>
        <v>4ο</v>
      </c>
      <c r="B6" s="375">
        <f>'1-συμβολαια'!B6</f>
        <v>36867</v>
      </c>
      <c r="C6" s="342" t="str">
        <f>'1-συμβολαια'!C6</f>
        <v>δωρεα [το 1/5 των ανωτέρω</v>
      </c>
      <c r="D6" s="344">
        <f>'1-συμβολαια'!D6</f>
        <v>210000</v>
      </c>
      <c r="E6" s="288"/>
      <c r="F6" s="288"/>
      <c r="G6" s="288"/>
      <c r="H6" s="288"/>
      <c r="I6" s="288"/>
      <c r="J6" s="288"/>
      <c r="K6" s="289">
        <f>'1-συμβολαια'!N6</f>
        <v>14188</v>
      </c>
      <c r="L6" s="289">
        <f>'2-δικαιώμ'!O6+'5-αντίγρ'!O6</f>
        <v>1780</v>
      </c>
      <c r="M6" s="289">
        <v>1492</v>
      </c>
      <c r="N6" s="289">
        <f>'1-συμβολαια'!O6</f>
        <v>9212</v>
      </c>
      <c r="O6" s="289">
        <f t="shared" si="0"/>
        <v>288</v>
      </c>
      <c r="P6" s="289">
        <f>'8-κ-15-17'!AG6</f>
        <v>-0.49999999999977263</v>
      </c>
      <c r="Q6" s="289">
        <f>'11-χαρτόσ'!L6+'13-ντιΜιΧο'!BV6</f>
        <v>3405</v>
      </c>
      <c r="R6" s="289">
        <f>'13-ντιΜιΧο'!BU6</f>
        <v>81305</v>
      </c>
      <c r="S6" s="299"/>
      <c r="T6" s="291"/>
      <c r="U6" s="291"/>
      <c r="V6" s="291"/>
      <c r="W6" s="291"/>
      <c r="X6" s="294"/>
    </row>
    <row r="7" spans="1:28">
      <c r="A7" s="627" t="s">
        <v>56</v>
      </c>
      <c r="B7" s="627"/>
      <c r="C7" s="627"/>
      <c r="D7" s="627"/>
      <c r="E7" s="265">
        <f t="shared" ref="E7:X7" si="1">SUM(E3:E6)</f>
        <v>0</v>
      </c>
      <c r="F7" s="265">
        <f t="shared" si="1"/>
        <v>0</v>
      </c>
      <c r="G7" s="265">
        <f t="shared" si="1"/>
        <v>0</v>
      </c>
      <c r="H7" s="265">
        <f t="shared" si="1"/>
        <v>0</v>
      </c>
      <c r="I7" s="265">
        <f t="shared" si="1"/>
        <v>0</v>
      </c>
      <c r="J7" s="265">
        <f t="shared" si="1"/>
        <v>0</v>
      </c>
      <c r="K7" s="265">
        <f t="shared" si="1"/>
        <v>69647</v>
      </c>
      <c r="L7" s="265">
        <f t="shared" si="1"/>
        <v>12958</v>
      </c>
      <c r="M7" s="265">
        <f t="shared" si="1"/>
        <v>7023</v>
      </c>
      <c r="N7" s="265">
        <f t="shared" si="1"/>
        <v>144575</v>
      </c>
      <c r="O7" s="265">
        <f t="shared" si="1"/>
        <v>5935</v>
      </c>
      <c r="P7" s="265">
        <f t="shared" si="1"/>
        <v>-100.99999999999773</v>
      </c>
      <c r="Q7" s="265">
        <f t="shared" si="1"/>
        <v>15220</v>
      </c>
      <c r="R7" s="265">
        <f t="shared" si="1"/>
        <v>407970</v>
      </c>
      <c r="S7" s="300">
        <f t="shared" si="1"/>
        <v>0</v>
      </c>
      <c r="T7" s="300">
        <f t="shared" si="1"/>
        <v>0</v>
      </c>
      <c r="U7" s="300">
        <f t="shared" si="1"/>
        <v>0</v>
      </c>
      <c r="V7" s="300">
        <f t="shared" si="1"/>
        <v>0</v>
      </c>
      <c r="W7" s="300">
        <f t="shared" si="1"/>
        <v>0</v>
      </c>
      <c r="X7" s="301">
        <f t="shared" si="1"/>
        <v>0</v>
      </c>
    </row>
    <row r="9" spans="1:28">
      <c r="T9" s="84"/>
      <c r="U9" s="84"/>
      <c r="V9" s="84"/>
      <c r="W9" s="84"/>
      <c r="X9" s="84"/>
      <c r="Y9" s="84"/>
      <c r="Z9" s="84"/>
      <c r="AA9" s="84"/>
      <c r="AB9" s="84"/>
    </row>
    <row r="10" spans="1:28"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8"/>
      <c r="B11" s="116"/>
      <c r="C11" s="117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4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8"/>
      <c r="B12" s="116"/>
      <c r="C12" s="140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84"/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8"/>
      <c r="B13" s="116"/>
      <c r="C13" s="14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8"/>
      <c r="T13" s="84"/>
      <c r="U13" s="84"/>
      <c r="V13" s="84"/>
      <c r="W13" s="84"/>
      <c r="X13" s="84"/>
      <c r="Y13" s="84"/>
      <c r="Z13" s="84"/>
      <c r="AA13" s="84"/>
      <c r="AB13" s="84"/>
    </row>
    <row r="14" spans="1:28" s="5" customFormat="1">
      <c r="A14" s="58"/>
      <c r="B14" s="116"/>
      <c r="C14" s="117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118"/>
      <c r="T14" s="84"/>
      <c r="U14" s="84"/>
      <c r="V14" s="84"/>
      <c r="W14" s="84"/>
      <c r="X14" s="84"/>
      <c r="Y14" s="84"/>
      <c r="Z14" s="84"/>
      <c r="AA14" s="84"/>
      <c r="AB14" s="84"/>
    </row>
    <row r="15" spans="1:28" s="5" customFormat="1">
      <c r="A15" s="58"/>
      <c r="B15" s="116"/>
      <c r="C15" s="117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118"/>
      <c r="T15" s="84"/>
      <c r="U15" s="84"/>
      <c r="V15" s="84"/>
      <c r="W15" s="84"/>
      <c r="X15" s="84"/>
      <c r="Y15" s="84"/>
      <c r="Z15" s="84"/>
      <c r="AA15" s="84"/>
      <c r="AB15" s="84"/>
    </row>
    <row r="16" spans="1:28">
      <c r="T16" s="84"/>
      <c r="U16" s="84"/>
      <c r="V16" s="84"/>
      <c r="W16" s="84"/>
      <c r="X16" s="84"/>
      <c r="Y16" s="84"/>
      <c r="Z16" s="84"/>
      <c r="AA16" s="84"/>
      <c r="AB16" s="84"/>
    </row>
  </sheetData>
  <mergeCells count="13">
    <mergeCell ref="E1:F1"/>
    <mergeCell ref="G1:H1"/>
    <mergeCell ref="I1:J1"/>
    <mergeCell ref="A7:D7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D23" sqref="D23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7" t="s">
        <v>76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</row>
    <row r="2" spans="1:23" s="9" customFormat="1" ht="23.25" customHeight="1" thickBot="1">
      <c r="A2" s="268" t="s">
        <v>19</v>
      </c>
      <c r="B2" s="638" t="s">
        <v>29</v>
      </c>
      <c r="C2" s="639"/>
      <c r="D2" s="640"/>
      <c r="E2" s="641" t="s">
        <v>86</v>
      </c>
      <c r="F2" s="642"/>
      <c r="G2" s="642"/>
      <c r="H2" s="643"/>
      <c r="I2" s="644" t="s">
        <v>86</v>
      </c>
      <c r="J2" s="645"/>
      <c r="K2" s="645"/>
      <c r="L2" s="646"/>
      <c r="M2" s="269" t="s">
        <v>38</v>
      </c>
      <c r="N2" s="269" t="s">
        <v>39</v>
      </c>
      <c r="O2" s="269" t="s">
        <v>40</v>
      </c>
      <c r="P2" s="269" t="s">
        <v>41</v>
      </c>
      <c r="Q2" s="269" t="s">
        <v>42</v>
      </c>
    </row>
    <row r="3" spans="1:23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29" t="str">
        <f>'1-συμβολαια'!A5</f>
        <v>3ο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29" t="str">
        <f>'1-συμβολαια'!A6</f>
        <v>4ο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8" spans="1:23" ht="15.75" customHeight="1">
      <c r="B8" s="635" t="s">
        <v>105</v>
      </c>
      <c r="C8" s="635"/>
      <c r="D8" s="635"/>
      <c r="E8" s="635"/>
      <c r="F8" s="635"/>
      <c r="G8" s="635"/>
      <c r="H8" s="635"/>
      <c r="I8" s="635"/>
      <c r="J8" s="635"/>
      <c r="K8" s="635"/>
      <c r="L8" s="3"/>
      <c r="M8" s="3"/>
      <c r="N8" s="3"/>
      <c r="O8" s="3"/>
      <c r="P8" s="3"/>
      <c r="Q8" s="3"/>
    </row>
    <row r="9" spans="1:23" ht="15.75" customHeight="1">
      <c r="C9" s="636" t="s">
        <v>106</v>
      </c>
      <c r="D9" s="636"/>
      <c r="E9" s="636"/>
      <c r="F9" s="636"/>
      <c r="G9" s="636"/>
      <c r="H9" s="636"/>
      <c r="I9" s="636"/>
      <c r="J9" s="636"/>
      <c r="K9" s="636"/>
      <c r="L9" s="3"/>
      <c r="M9" s="3"/>
      <c r="N9" s="3"/>
      <c r="O9" s="3"/>
      <c r="P9" s="3"/>
      <c r="Q9" s="3"/>
    </row>
    <row r="10" spans="1:23" ht="15.75" customHeight="1">
      <c r="D10" s="635" t="s">
        <v>293</v>
      </c>
      <c r="E10" s="635"/>
      <c r="F10" s="635"/>
      <c r="G10" s="635"/>
      <c r="H10" s="635"/>
      <c r="I10" s="635"/>
      <c r="J10" s="635"/>
      <c r="K10" s="635"/>
      <c r="L10" s="635"/>
      <c r="M10" s="635"/>
      <c r="N10" s="635"/>
      <c r="O10" s="635"/>
      <c r="P10" s="3"/>
      <c r="Q10" s="3"/>
    </row>
    <row r="11" spans="1:23" s="5" customFormat="1" ht="15.75" customHeight="1">
      <c r="A11" s="58"/>
      <c r="B11" s="266"/>
      <c r="C11" s="266"/>
      <c r="D11" s="267"/>
      <c r="E11" s="636" t="s">
        <v>466</v>
      </c>
      <c r="F11" s="636"/>
      <c r="G11" s="636"/>
      <c r="H11" s="636"/>
      <c r="I11" s="636"/>
      <c r="J11" s="636"/>
      <c r="K11" s="636"/>
      <c r="L11" s="636"/>
      <c r="M11" s="636"/>
      <c r="N11" s="3"/>
      <c r="O11" s="3"/>
      <c r="P11" s="3"/>
      <c r="Q11" s="3"/>
    </row>
    <row r="12" spans="1:23" s="5" customFormat="1" ht="15.75" customHeight="1">
      <c r="A12" s="58"/>
      <c r="B12" s="266"/>
      <c r="C12" s="266"/>
      <c r="D12" s="267"/>
      <c r="E12" s="6"/>
      <c r="F12" s="635" t="s">
        <v>128</v>
      </c>
      <c r="G12" s="635"/>
      <c r="H12" s="635"/>
      <c r="I12" s="635"/>
      <c r="J12" s="635"/>
      <c r="K12" s="635"/>
      <c r="L12" s="635"/>
      <c r="M12" s="635"/>
      <c r="N12" s="635"/>
      <c r="O12" s="635"/>
      <c r="P12" s="635"/>
      <c r="Q12" s="3"/>
    </row>
    <row r="13" spans="1:23" s="5" customFormat="1" ht="15.75" customHeight="1">
      <c r="A13" s="58"/>
      <c r="B13" s="266"/>
      <c r="C13" s="266"/>
      <c r="D13" s="267"/>
      <c r="E13" s="6"/>
      <c r="F13" s="6"/>
      <c r="G13" s="636" t="s">
        <v>467</v>
      </c>
      <c r="H13" s="636"/>
      <c r="I13" s="636"/>
      <c r="J13" s="636"/>
      <c r="K13" s="636"/>
      <c r="L13" s="636"/>
      <c r="M13" s="636"/>
      <c r="N13" s="636"/>
      <c r="O13" s="636"/>
      <c r="P13" s="636"/>
      <c r="Q13" s="636"/>
    </row>
    <row r="14" spans="1:23" s="5" customFormat="1" ht="15.75" customHeight="1">
      <c r="A14" s="58"/>
      <c r="B14" s="266"/>
      <c r="C14" s="266"/>
      <c r="D14" s="267"/>
      <c r="E14" s="6"/>
      <c r="F14" s="6"/>
      <c r="G14" s="260"/>
      <c r="H14" s="635" t="s">
        <v>107</v>
      </c>
      <c r="I14" s="635"/>
      <c r="J14" s="635"/>
      <c r="K14" s="635"/>
      <c r="L14" s="635"/>
      <c r="M14" s="635"/>
      <c r="N14" s="635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8"/>
      <c r="B15" s="266"/>
      <c r="C15" s="266"/>
      <c r="D15" s="267"/>
      <c r="E15" s="6"/>
      <c r="F15" s="6"/>
      <c r="G15" s="260"/>
      <c r="H15" s="6"/>
      <c r="I15" s="636" t="s">
        <v>108</v>
      </c>
      <c r="J15" s="636"/>
      <c r="K15" s="636"/>
      <c r="L15" s="636"/>
      <c r="M15" s="636"/>
      <c r="N15" s="636"/>
      <c r="O15" s="636"/>
      <c r="P15" s="636"/>
      <c r="Q15" s="636"/>
      <c r="R15" s="636"/>
      <c r="S15" s="3"/>
      <c r="T15" s="3"/>
      <c r="U15" s="3"/>
      <c r="V15" s="3"/>
      <c r="W15" s="3"/>
    </row>
    <row r="16" spans="1:23" s="5" customFormat="1" ht="15.75" customHeight="1">
      <c r="A16" s="58"/>
      <c r="B16" s="266"/>
      <c r="C16" s="266"/>
      <c r="D16" s="267"/>
      <c r="E16" s="6"/>
      <c r="F16" s="6"/>
      <c r="G16" s="260"/>
      <c r="H16" s="6"/>
      <c r="I16" s="6"/>
      <c r="J16" s="635" t="s">
        <v>109</v>
      </c>
      <c r="K16" s="635"/>
      <c r="L16" s="635"/>
      <c r="M16" s="635"/>
      <c r="N16" s="635"/>
      <c r="O16" s="635"/>
      <c r="P16" s="635"/>
      <c r="Q16" s="635"/>
      <c r="R16" s="3"/>
      <c r="S16" s="3"/>
      <c r="T16" s="3"/>
      <c r="U16" s="3"/>
      <c r="V16" s="3"/>
      <c r="W16" s="3"/>
    </row>
    <row r="17" spans="1:23" s="5" customFormat="1" ht="15.75" customHeight="1">
      <c r="A17" s="58"/>
      <c r="B17" s="266"/>
      <c r="C17" s="266"/>
      <c r="D17" s="267"/>
      <c r="E17" s="6"/>
      <c r="F17" s="6"/>
      <c r="G17" s="260"/>
      <c r="H17" s="6"/>
      <c r="I17" s="6"/>
      <c r="J17" s="6"/>
      <c r="K17" s="647" t="s">
        <v>129</v>
      </c>
      <c r="L17" s="647"/>
      <c r="M17" s="647"/>
      <c r="N17" s="647"/>
      <c r="O17" s="647"/>
      <c r="P17" s="647"/>
      <c r="Q17" s="647"/>
      <c r="R17" s="647"/>
      <c r="S17" s="647"/>
      <c r="T17" s="647"/>
      <c r="U17" s="647"/>
      <c r="V17" s="3"/>
      <c r="W17" s="3"/>
    </row>
    <row r="18" spans="1:23" s="5" customFormat="1" ht="15.75" customHeight="1">
      <c r="A18" s="58"/>
      <c r="B18" s="266"/>
      <c r="C18" s="266"/>
      <c r="D18" s="267"/>
      <c r="E18" s="6"/>
      <c r="F18" s="6"/>
      <c r="G18" s="260"/>
      <c r="H18" s="6"/>
      <c r="I18" s="6"/>
      <c r="J18" s="6"/>
      <c r="K18" s="6"/>
      <c r="L18" s="635" t="s">
        <v>110</v>
      </c>
      <c r="M18" s="635"/>
      <c r="N18" s="635"/>
      <c r="O18" s="635"/>
      <c r="P18" s="635"/>
      <c r="Q18" s="635"/>
      <c r="R18" s="635"/>
      <c r="S18" s="635"/>
      <c r="T18" s="3"/>
      <c r="U18" s="3"/>
      <c r="V18" s="3"/>
      <c r="W18" s="3"/>
    </row>
    <row r="19" spans="1:23" s="5" customFormat="1" ht="15.75" customHeight="1">
      <c r="A19" s="58"/>
      <c r="B19" s="266"/>
      <c r="C19" s="266"/>
      <c r="D19" s="267"/>
      <c r="E19" s="6"/>
      <c r="F19" s="6"/>
      <c r="G19" s="260"/>
      <c r="H19" s="6"/>
      <c r="I19" s="6"/>
      <c r="J19" s="6"/>
      <c r="K19" s="6"/>
      <c r="L19" s="3"/>
      <c r="M19" s="636" t="s">
        <v>111</v>
      </c>
      <c r="N19" s="636"/>
      <c r="O19" s="636"/>
      <c r="P19" s="636"/>
      <c r="Q19" s="636"/>
      <c r="R19" s="636"/>
      <c r="S19" s="636"/>
      <c r="T19" s="636"/>
      <c r="U19" s="3"/>
      <c r="V19" s="3"/>
      <c r="W19" s="3"/>
    </row>
    <row r="20" spans="1:23" s="5" customFormat="1" ht="15.75" customHeight="1">
      <c r="A20" s="58"/>
      <c r="B20" s="266"/>
      <c r="C20" s="266"/>
      <c r="D20" s="267"/>
      <c r="E20" s="6"/>
      <c r="F20" s="6"/>
      <c r="G20" s="260"/>
      <c r="H20" s="6"/>
      <c r="I20" s="6"/>
      <c r="J20" s="6"/>
      <c r="K20" s="6"/>
      <c r="L20" s="3"/>
      <c r="M20" s="3"/>
      <c r="N20" s="635" t="s">
        <v>112</v>
      </c>
      <c r="O20" s="635"/>
      <c r="P20" s="635"/>
      <c r="Q20" s="635"/>
      <c r="R20" s="635"/>
      <c r="S20" s="635"/>
      <c r="T20" s="635"/>
      <c r="U20" s="635"/>
      <c r="V20" s="635"/>
      <c r="W20" s="635"/>
    </row>
    <row r="21" spans="1:23" s="5" customFormat="1" ht="15.75" customHeight="1">
      <c r="A21" s="58"/>
      <c r="B21" s="266"/>
      <c r="C21" s="266"/>
      <c r="D21" s="267"/>
      <c r="E21" s="6"/>
      <c r="F21" s="6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37" t="s">
        <v>76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637"/>
    </row>
    <row r="2" spans="1:20" s="9" customFormat="1" ht="23.25" customHeight="1" thickBot="1">
      <c r="A2" s="268" t="s">
        <v>19</v>
      </c>
      <c r="B2" s="638" t="s">
        <v>29</v>
      </c>
      <c r="C2" s="639"/>
      <c r="D2" s="640"/>
      <c r="E2" s="641" t="s">
        <v>86</v>
      </c>
      <c r="F2" s="642"/>
      <c r="G2" s="643"/>
      <c r="H2" s="648" t="s">
        <v>86</v>
      </c>
      <c r="I2" s="649"/>
      <c r="J2" s="650"/>
      <c r="K2" s="644" t="s">
        <v>86</v>
      </c>
      <c r="L2" s="645"/>
      <c r="M2" s="646"/>
      <c r="N2" s="269" t="s">
        <v>36</v>
      </c>
      <c r="O2" s="269" t="s">
        <v>37</v>
      </c>
      <c r="P2" s="269" t="s">
        <v>38</v>
      </c>
      <c r="Q2" s="269" t="s">
        <v>39</v>
      </c>
      <c r="R2" s="269" t="s">
        <v>40</v>
      </c>
      <c r="S2" s="269" t="s">
        <v>41</v>
      </c>
      <c r="T2" s="269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 t="str">
        <f>'1-συμβολαια'!A4</f>
        <v>2ο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 t="str">
        <f>'1-συμβολαια'!A5</f>
        <v>3ο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 t="str">
        <f>'1-συμβολαια'!A6</f>
        <v>4ο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8" spans="1:20" ht="15.75">
      <c r="B8" s="635" t="s">
        <v>113</v>
      </c>
      <c r="C8" s="635"/>
      <c r="D8" s="635"/>
      <c r="E8" s="635"/>
      <c r="F8" s="635"/>
      <c r="G8" s="635"/>
      <c r="H8" s="635"/>
      <c r="I8" s="126"/>
      <c r="J8" s="6"/>
      <c r="K8" s="6"/>
      <c r="L8" s="3"/>
      <c r="M8" s="3"/>
      <c r="N8" s="3"/>
      <c r="O8" s="3"/>
    </row>
    <row r="9" spans="1:20" ht="15.75">
      <c r="B9" s="6"/>
      <c r="C9" s="636" t="s">
        <v>114</v>
      </c>
      <c r="D9" s="636"/>
      <c r="E9" s="636"/>
      <c r="F9" s="636"/>
      <c r="G9" s="636"/>
      <c r="H9" s="636"/>
      <c r="I9" s="636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635" t="s">
        <v>115</v>
      </c>
      <c r="E10" s="635"/>
      <c r="F10" s="635"/>
      <c r="G10" s="635"/>
      <c r="H10" s="635"/>
      <c r="I10" s="635"/>
      <c r="J10" s="635"/>
      <c r="K10" s="635"/>
      <c r="L10" s="3"/>
      <c r="M10" s="3"/>
      <c r="N10" s="3"/>
      <c r="O10" s="3"/>
    </row>
    <row r="11" spans="1:20" ht="15.75" customHeight="1">
      <c r="B11" s="6"/>
      <c r="C11" s="6"/>
      <c r="D11" s="6"/>
      <c r="E11" s="651" t="s">
        <v>120</v>
      </c>
      <c r="F11" s="651"/>
      <c r="G11" s="651"/>
      <c r="H11" s="651"/>
      <c r="I11" s="651"/>
      <c r="J11" s="651"/>
      <c r="K11" s="651"/>
      <c r="L11" s="651"/>
      <c r="M11" s="3"/>
      <c r="N11" s="3"/>
      <c r="O11" s="3"/>
    </row>
    <row r="12" spans="1:20" ht="15.75" customHeight="1">
      <c r="B12" s="6"/>
      <c r="C12" s="6"/>
      <c r="D12" s="6"/>
      <c r="E12" s="6"/>
      <c r="F12" s="635" t="s">
        <v>116</v>
      </c>
      <c r="G12" s="635"/>
      <c r="H12" s="635"/>
      <c r="I12" s="635"/>
      <c r="J12" s="635"/>
      <c r="K12" s="635"/>
      <c r="L12" s="635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636" t="s">
        <v>117</v>
      </c>
      <c r="H13" s="636"/>
      <c r="I13" s="636"/>
      <c r="J13" s="636"/>
      <c r="K13" s="636"/>
      <c r="L13" s="636"/>
      <c r="M13" s="636"/>
      <c r="N13" s="3"/>
      <c r="O13" s="3"/>
    </row>
    <row r="14" spans="1:20" ht="15.75">
      <c r="B14" s="6"/>
      <c r="C14" s="6"/>
      <c r="D14" s="6"/>
      <c r="E14" s="6"/>
      <c r="F14" s="6"/>
      <c r="G14" s="6"/>
      <c r="H14" s="635" t="s">
        <v>118</v>
      </c>
      <c r="I14" s="635"/>
      <c r="J14" s="635"/>
      <c r="K14" s="635"/>
      <c r="L14" s="635"/>
      <c r="M14" s="635"/>
      <c r="N14" s="635"/>
      <c r="O14" s="3"/>
    </row>
    <row r="15" spans="1:20" ht="15.75">
      <c r="B15" s="6"/>
      <c r="C15" s="6"/>
      <c r="D15" s="6"/>
      <c r="E15" s="6"/>
      <c r="F15" s="6"/>
      <c r="G15" s="6"/>
      <c r="H15" s="6"/>
      <c r="I15" s="636" t="s">
        <v>119</v>
      </c>
      <c r="J15" s="636"/>
      <c r="K15" s="636"/>
      <c r="L15" s="636"/>
      <c r="M15" s="636"/>
      <c r="N15" s="636"/>
      <c r="O15" s="636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topLeftCell="E1"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483" t="s">
        <v>66</v>
      </c>
      <c r="B1" s="483"/>
      <c r="C1" s="653" t="s">
        <v>67</v>
      </c>
      <c r="D1" s="653"/>
      <c r="E1" s="483" t="s">
        <v>0</v>
      </c>
      <c r="F1" s="483"/>
      <c r="G1" s="484" t="s">
        <v>10</v>
      </c>
      <c r="H1" s="484"/>
      <c r="I1" s="484"/>
      <c r="J1" s="483" t="s">
        <v>8</v>
      </c>
      <c r="K1" s="483"/>
      <c r="L1" s="654" t="s">
        <v>468</v>
      </c>
      <c r="M1" s="655"/>
      <c r="N1" s="655"/>
      <c r="O1" s="656"/>
      <c r="P1" s="652" t="s">
        <v>65</v>
      </c>
      <c r="Q1" s="652"/>
      <c r="R1" s="484" t="s">
        <v>55</v>
      </c>
      <c r="S1" s="484"/>
      <c r="T1" s="659" t="s">
        <v>46</v>
      </c>
      <c r="U1" s="657" t="s">
        <v>86</v>
      </c>
      <c r="V1" s="657"/>
      <c r="W1" s="657"/>
      <c r="X1" s="657"/>
      <c r="Y1" s="657"/>
      <c r="Z1" s="657"/>
      <c r="AA1" s="657"/>
      <c r="AB1" s="657"/>
      <c r="AC1" s="657"/>
    </row>
    <row r="2" spans="1:35" s="11" customFormat="1" ht="15.75" customHeight="1" thickBot="1">
      <c r="A2" s="95"/>
      <c r="B2" s="51"/>
      <c r="C2" s="85"/>
      <c r="D2" s="54" t="s">
        <v>68</v>
      </c>
      <c r="E2" s="96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323</v>
      </c>
      <c r="M2" s="73" t="s">
        <v>327</v>
      </c>
      <c r="N2" s="73" t="s">
        <v>328</v>
      </c>
      <c r="O2" s="264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660"/>
      <c r="U2" s="658"/>
      <c r="V2" s="658"/>
      <c r="W2" s="658"/>
      <c r="X2" s="658"/>
      <c r="Y2" s="658"/>
      <c r="Z2" s="658"/>
      <c r="AA2" s="658"/>
      <c r="AB2" s="658"/>
      <c r="AC2" s="658"/>
    </row>
    <row r="3" spans="1:35" s="18" customFormat="1">
      <c r="A3" s="13" t="str">
        <f>'1-συμβολαια'!A3</f>
        <v>1ο</v>
      </c>
      <c r="B3" s="50"/>
      <c r="C3" s="80">
        <f>'1-συμβολαια'!B3</f>
        <v>36867</v>
      </c>
      <c r="D3" s="19"/>
      <c r="E3" s="91" t="str">
        <f>'1-συμβολαια'!C3</f>
        <v>κληρονομιάς ΑΠΟΔΟΧΗ [2οροφη οικοδομή 72μ2 σε οικόπεδο 150μ2]</v>
      </c>
      <c r="F3" s="14"/>
      <c r="G3" s="15" t="str">
        <f>'4-πολλυπρ'!D3</f>
        <v>???</v>
      </c>
      <c r="H3" s="15" t="str">
        <f>'4-πολλυπρ'!I3</f>
        <v xml:space="preserve">219-116 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1210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2ο</v>
      </c>
      <c r="B4" s="50"/>
      <c r="C4" s="80">
        <f>'1-συμβολαια'!B4</f>
        <v>36867</v>
      </c>
      <c r="D4" s="19"/>
      <c r="E4" s="91" t="str">
        <f>'1-συμβολαια'!C4</f>
        <v>δωρεα [το 1/5 των ανωτέρω</v>
      </c>
      <c r="F4" s="14"/>
      <c r="G4" s="15" t="str">
        <f>'4-πολλυπρ'!D4</f>
        <v xml:space="preserve">219-116 </v>
      </c>
      <c r="H4" s="15" t="str">
        <f>'4-πολλυπρ'!I4</f>
        <v>???</v>
      </c>
      <c r="I4" s="20"/>
      <c r="J4" s="20">
        <f>'1-συμβολαια'!D4</f>
        <v>1680000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2420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3ο</v>
      </c>
      <c r="B5" s="50"/>
      <c r="C5" s="80">
        <f>'1-συμβολαια'!B5</f>
        <v>36867</v>
      </c>
      <c r="D5" s="19"/>
      <c r="E5" s="91" t="str">
        <f>'1-συμβολαια'!C5</f>
        <v>γονικη [το 1/5 των ανωτέρω</v>
      </c>
      <c r="F5" s="14"/>
      <c r="G5" s="15" t="str">
        <f>'4-πολλυπρ'!D5</f>
        <v xml:space="preserve">219-116 </v>
      </c>
      <c r="H5" s="15" t="str">
        <f>'4-πολλυπρ'!I5</f>
        <v>???</v>
      </c>
      <c r="I5" s="20"/>
      <c r="J5" s="20">
        <f>'1-συμβολαια'!D5</f>
        <v>210000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6"/>
      <c r="V5" s="86"/>
      <c r="W5" s="81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4ο</v>
      </c>
      <c r="B6" s="50"/>
      <c r="C6" s="80">
        <f>'1-συμβολαια'!B6</f>
        <v>36867</v>
      </c>
      <c r="D6" s="19"/>
      <c r="E6" s="91" t="str">
        <f>'1-συμβολαια'!C6</f>
        <v>δωρεα [το 1/5 των ανωτέρω</v>
      </c>
      <c r="F6" s="14"/>
      <c r="G6" s="15" t="str">
        <f>'4-πολλυπρ'!D6</f>
        <v xml:space="preserve">219-116 </v>
      </c>
      <c r="H6" s="15" t="str">
        <f>'4-πολλυπρ'!I6</f>
        <v>???</v>
      </c>
      <c r="I6" s="20"/>
      <c r="J6" s="20">
        <f>'1-συμβολαια'!D6</f>
        <v>210000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6"/>
      <c r="V6" s="86"/>
      <c r="W6" s="81"/>
      <c r="X6" s="25"/>
      <c r="Y6" s="25"/>
      <c r="Z6" s="25"/>
      <c r="AA6" s="25"/>
      <c r="AB6" s="25"/>
      <c r="AC6" s="25"/>
    </row>
    <row r="7" spans="1:35">
      <c r="A7" s="420" t="s">
        <v>56</v>
      </c>
      <c r="B7" s="421"/>
      <c r="C7" s="421"/>
      <c r="D7" s="421"/>
      <c r="E7" s="421"/>
      <c r="F7" s="421"/>
      <c r="G7" s="421"/>
      <c r="H7" s="421"/>
      <c r="I7" s="421"/>
      <c r="J7" s="421"/>
      <c r="K7" s="45"/>
      <c r="L7" s="1">
        <f>SUM(L3:L6)</f>
        <v>0</v>
      </c>
      <c r="M7" s="1"/>
      <c r="N7" s="1"/>
      <c r="O7" s="1">
        <f>SUM(O3:O6)</f>
        <v>0</v>
      </c>
      <c r="P7" s="38" t="e">
        <f>SUM(P3:P6)</f>
        <v>#REF!</v>
      </c>
      <c r="Q7" s="1">
        <f>SUM(Q3:Q6)</f>
        <v>0</v>
      </c>
      <c r="R7" s="1">
        <f>SUM(R3:R6)</f>
        <v>3630</v>
      </c>
      <c r="S7" s="1">
        <f>SUM(S3:S6)</f>
        <v>0</v>
      </c>
      <c r="T7" s="3"/>
      <c r="U7" s="82"/>
      <c r="V7" s="82"/>
    </row>
    <row r="8" spans="1:35">
      <c r="T8" s="128"/>
    </row>
    <row r="9" spans="1:35" ht="15.75" customHeight="1">
      <c r="T9" s="128"/>
      <c r="U9" s="635" t="s">
        <v>121</v>
      </c>
      <c r="V9" s="635"/>
      <c r="W9" s="635"/>
      <c r="X9" s="635"/>
      <c r="Y9" s="635"/>
      <c r="Z9" s="635"/>
      <c r="AA9" s="635"/>
      <c r="AB9" s="635"/>
      <c r="AC9" s="635"/>
      <c r="AD9" s="126"/>
      <c r="AE9" s="126"/>
      <c r="AF9" s="126"/>
      <c r="AG9" s="126"/>
      <c r="AH9" s="121"/>
      <c r="AI9" s="121"/>
    </row>
    <row r="10" spans="1:35" ht="15.75" customHeight="1">
      <c r="T10" s="128"/>
      <c r="U10" s="127"/>
      <c r="V10" s="636" t="s">
        <v>122</v>
      </c>
      <c r="W10" s="636"/>
      <c r="X10" s="636"/>
      <c r="Y10" s="636"/>
      <c r="Z10" s="636"/>
      <c r="AA10" s="636"/>
      <c r="AB10" s="636"/>
      <c r="AC10" s="636"/>
      <c r="AD10" s="636"/>
      <c r="AE10" s="121"/>
      <c r="AF10" s="121"/>
      <c r="AG10" s="121"/>
      <c r="AH10" s="121"/>
      <c r="AI10" s="121"/>
    </row>
    <row r="11" spans="1:35" ht="15.75" customHeight="1">
      <c r="T11" s="128"/>
      <c r="U11" s="127"/>
      <c r="V11" s="127"/>
      <c r="W11" s="635" t="s">
        <v>123</v>
      </c>
      <c r="X11" s="635"/>
      <c r="Y11" s="635"/>
      <c r="Z11" s="635"/>
      <c r="AA11" s="635"/>
      <c r="AB11" s="635"/>
      <c r="AC11" s="635"/>
      <c r="AD11" s="635"/>
      <c r="AE11" s="635"/>
      <c r="AF11" s="121"/>
      <c r="AG11" s="121"/>
      <c r="AH11" s="121"/>
      <c r="AI11" s="121"/>
    </row>
    <row r="12" spans="1:35" ht="15.75">
      <c r="U12" s="127"/>
      <c r="V12" s="127"/>
      <c r="W12" s="127"/>
      <c r="X12" s="636" t="s">
        <v>124</v>
      </c>
      <c r="Y12" s="636"/>
      <c r="Z12" s="636"/>
      <c r="AA12" s="636"/>
      <c r="AB12" s="636"/>
      <c r="AC12" s="636"/>
      <c r="AD12" s="636"/>
      <c r="AE12" s="636"/>
      <c r="AF12" s="636"/>
      <c r="AG12" s="121"/>
      <c r="AH12" s="121"/>
      <c r="AI12" s="121"/>
    </row>
    <row r="13" spans="1:35" ht="15.75">
      <c r="U13" s="127"/>
      <c r="V13" s="127"/>
      <c r="W13" s="127"/>
      <c r="X13" s="127"/>
      <c r="Y13" s="635" t="s">
        <v>125</v>
      </c>
      <c r="Z13" s="635"/>
      <c r="AA13" s="635"/>
      <c r="AB13" s="635"/>
      <c r="AC13" s="635"/>
      <c r="AD13" s="635"/>
      <c r="AE13" s="635"/>
      <c r="AF13" s="635"/>
      <c r="AG13" s="635"/>
      <c r="AH13" s="121"/>
      <c r="AI13" s="121"/>
    </row>
    <row r="14" spans="1:35" ht="15.75">
      <c r="U14" s="127"/>
      <c r="V14" s="127"/>
      <c r="W14" s="127"/>
      <c r="X14" s="127"/>
      <c r="Y14" s="127"/>
      <c r="Z14" s="636" t="s">
        <v>126</v>
      </c>
      <c r="AA14" s="636"/>
      <c r="AB14" s="636"/>
      <c r="AC14" s="636"/>
      <c r="AD14" s="636"/>
      <c r="AE14" s="636"/>
      <c r="AF14" s="636"/>
      <c r="AG14" s="636"/>
      <c r="AH14" s="636"/>
      <c r="AI14" s="121"/>
    </row>
    <row r="15" spans="1:35" ht="15.75">
      <c r="U15" s="127"/>
      <c r="V15" s="127"/>
      <c r="W15" s="127"/>
      <c r="X15" s="127"/>
      <c r="Y15" s="127"/>
      <c r="Z15" s="127"/>
      <c r="AA15" s="635" t="s">
        <v>127</v>
      </c>
      <c r="AB15" s="635"/>
      <c r="AC15" s="635"/>
      <c r="AD15" s="635"/>
      <c r="AE15" s="635"/>
      <c r="AF15" s="635"/>
      <c r="AG15" s="635"/>
      <c r="AH15" s="635"/>
      <c r="AI15" s="635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E20" sqref="E2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8" customFormat="1" ht="32.25" customHeight="1">
      <c r="A1" s="665" t="s">
        <v>31</v>
      </c>
      <c r="B1" s="666"/>
      <c r="C1" s="666"/>
      <c r="D1" s="666"/>
      <c r="E1" s="667"/>
      <c r="F1" s="668" t="s">
        <v>296</v>
      </c>
      <c r="G1" s="669"/>
      <c r="H1" s="669"/>
      <c r="I1" s="670"/>
      <c r="J1" s="661" t="s">
        <v>297</v>
      </c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3"/>
      <c r="Z1" s="671" t="s">
        <v>298</v>
      </c>
      <c r="AA1" s="672"/>
      <c r="AB1" s="672"/>
      <c r="AC1" s="673"/>
      <c r="AD1" s="661" t="s">
        <v>299</v>
      </c>
      <c r="AE1" s="662"/>
      <c r="AF1" s="662"/>
      <c r="AG1" s="662"/>
      <c r="AH1" s="662"/>
      <c r="AI1" s="662"/>
      <c r="AJ1" s="662"/>
      <c r="AK1" s="662"/>
      <c r="AL1" s="662"/>
      <c r="AM1" s="662"/>
      <c r="AN1" s="662"/>
      <c r="AO1" s="662"/>
      <c r="AP1" s="662"/>
      <c r="AQ1" s="662"/>
      <c r="AR1" s="662"/>
      <c r="AS1" s="663"/>
      <c r="AT1" s="668" t="s">
        <v>300</v>
      </c>
      <c r="AU1" s="669"/>
      <c r="AV1" s="669"/>
      <c r="AW1" s="670"/>
      <c r="AX1" s="661" t="s">
        <v>301</v>
      </c>
      <c r="AY1" s="662"/>
      <c r="AZ1" s="662"/>
      <c r="BA1" s="662"/>
      <c r="BB1" s="662"/>
      <c r="BC1" s="662"/>
      <c r="BD1" s="662"/>
      <c r="BE1" s="662"/>
      <c r="BF1" s="662"/>
      <c r="BG1" s="662"/>
      <c r="BH1" s="662"/>
      <c r="BI1" s="662"/>
      <c r="BJ1" s="662"/>
      <c r="BK1" s="662"/>
      <c r="BL1" s="662"/>
      <c r="BM1" s="663"/>
    </row>
    <row r="2" spans="1:65" s="4" customFormat="1" ht="23.25" customHeight="1">
      <c r="A2" s="200" t="s">
        <v>19</v>
      </c>
      <c r="B2" s="200" t="s">
        <v>302</v>
      </c>
      <c r="C2" s="201" t="s">
        <v>303</v>
      </c>
      <c r="D2" s="430" t="s">
        <v>29</v>
      </c>
      <c r="E2" s="622"/>
      <c r="F2" s="202" t="s">
        <v>304</v>
      </c>
      <c r="G2" s="200" t="s">
        <v>18</v>
      </c>
      <c r="H2" s="202" t="s">
        <v>23</v>
      </c>
      <c r="I2" s="203" t="s">
        <v>86</v>
      </c>
      <c r="J2" s="204" t="s">
        <v>305</v>
      </c>
      <c r="K2" s="204" t="s">
        <v>306</v>
      </c>
      <c r="L2" s="202" t="s">
        <v>307</v>
      </c>
      <c r="M2" s="202" t="s">
        <v>308</v>
      </c>
      <c r="N2" s="202" t="s">
        <v>309</v>
      </c>
      <c r="O2" s="202" t="s">
        <v>310</v>
      </c>
      <c r="P2" s="202" t="s">
        <v>311</v>
      </c>
      <c r="Q2" s="202" t="s">
        <v>312</v>
      </c>
      <c r="R2" s="202" t="s">
        <v>313</v>
      </c>
      <c r="S2" s="202" t="s">
        <v>314</v>
      </c>
      <c r="T2" s="202" t="s">
        <v>315</v>
      </c>
      <c r="U2" s="202" t="s">
        <v>23</v>
      </c>
      <c r="V2" s="202" t="s">
        <v>316</v>
      </c>
      <c r="W2" s="202" t="s">
        <v>317</v>
      </c>
      <c r="X2" s="202" t="s">
        <v>318</v>
      </c>
      <c r="Y2" s="205" t="s">
        <v>319</v>
      </c>
      <c r="Z2" s="202" t="s">
        <v>304</v>
      </c>
      <c r="AA2" s="200" t="s">
        <v>18</v>
      </c>
      <c r="AB2" s="202" t="s">
        <v>23</v>
      </c>
      <c r="AC2" s="206" t="s">
        <v>86</v>
      </c>
      <c r="AD2" s="204" t="s">
        <v>305</v>
      </c>
      <c r="AE2" s="204" t="s">
        <v>306</v>
      </c>
      <c r="AF2" s="202" t="s">
        <v>307</v>
      </c>
      <c r="AG2" s="202" t="s">
        <v>308</v>
      </c>
      <c r="AH2" s="202" t="s">
        <v>309</v>
      </c>
      <c r="AI2" s="202" t="s">
        <v>310</v>
      </c>
      <c r="AJ2" s="202" t="s">
        <v>311</v>
      </c>
      <c r="AK2" s="202" t="s">
        <v>312</v>
      </c>
      <c r="AL2" s="202" t="s">
        <v>313</v>
      </c>
      <c r="AM2" s="202" t="s">
        <v>314</v>
      </c>
      <c r="AN2" s="202" t="s">
        <v>315</v>
      </c>
      <c r="AO2" s="202" t="s">
        <v>23</v>
      </c>
      <c r="AP2" s="202" t="s">
        <v>316</v>
      </c>
      <c r="AQ2" s="202" t="s">
        <v>317</v>
      </c>
      <c r="AR2" s="202" t="s">
        <v>318</v>
      </c>
      <c r="AS2" s="205" t="s">
        <v>319</v>
      </c>
      <c r="AT2" s="202" t="s">
        <v>304</v>
      </c>
      <c r="AU2" s="200" t="s">
        <v>18</v>
      </c>
      <c r="AV2" s="202" t="s">
        <v>23</v>
      </c>
      <c r="AW2" s="203" t="s">
        <v>86</v>
      </c>
      <c r="AX2" s="204" t="s">
        <v>305</v>
      </c>
      <c r="AY2" s="204" t="s">
        <v>306</v>
      </c>
      <c r="AZ2" s="202" t="s">
        <v>307</v>
      </c>
      <c r="BA2" s="202" t="s">
        <v>308</v>
      </c>
      <c r="BB2" s="202" t="s">
        <v>309</v>
      </c>
      <c r="BC2" s="202" t="s">
        <v>310</v>
      </c>
      <c r="BD2" s="202" t="s">
        <v>311</v>
      </c>
      <c r="BE2" s="202" t="s">
        <v>312</v>
      </c>
      <c r="BF2" s="202" t="s">
        <v>313</v>
      </c>
      <c r="BG2" s="202" t="s">
        <v>314</v>
      </c>
      <c r="BH2" s="202" t="s">
        <v>315</v>
      </c>
      <c r="BI2" s="202" t="s">
        <v>23</v>
      </c>
      <c r="BJ2" s="202" t="s">
        <v>316</v>
      </c>
      <c r="BK2" s="202" t="s">
        <v>317</v>
      </c>
      <c r="BL2" s="202" t="s">
        <v>320</v>
      </c>
      <c r="BM2" s="205" t="s">
        <v>319</v>
      </c>
    </row>
    <row r="3" spans="1:65" s="33" customFormat="1">
      <c r="A3" s="29" t="str">
        <f>'1-συμβολαια'!A3</f>
        <v>1ο</v>
      </c>
      <c r="B3" s="15" t="str">
        <f>'4-πολλυπρ'!D3</f>
        <v>???</v>
      </c>
      <c r="C3" s="15" t="str">
        <f>'4-πολλυπρ'!I3</f>
        <v xml:space="preserve">219-116 </v>
      </c>
      <c r="D3" s="31"/>
      <c r="E3" s="29"/>
      <c r="F3" s="29"/>
      <c r="G3" s="30"/>
      <c r="H3" s="29"/>
      <c r="I3" s="29"/>
      <c r="J3" s="29"/>
      <c r="K3" s="153" t="s">
        <v>321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207" t="s">
        <v>321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2ο</v>
      </c>
      <c r="B4" s="15" t="str">
        <f>'4-πολλυπρ'!D4</f>
        <v xml:space="preserve">219-116 </v>
      </c>
      <c r="C4" s="15" t="str">
        <f>'4-πολλυπρ'!I4</f>
        <v>???</v>
      </c>
      <c r="D4" s="31"/>
      <c r="E4" s="29"/>
      <c r="F4" s="29"/>
      <c r="G4" s="30"/>
      <c r="H4" s="29"/>
      <c r="I4" s="29"/>
      <c r="J4" s="29"/>
      <c r="K4" s="153" t="s">
        <v>321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207" t="s">
        <v>321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0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3ο</v>
      </c>
      <c r="B5" s="15" t="str">
        <f>'4-πολλυπρ'!D5</f>
        <v xml:space="preserve">219-116 </v>
      </c>
      <c r="C5" s="15" t="str">
        <f>'4-πολλυπρ'!I5</f>
        <v>???</v>
      </c>
      <c r="D5" s="31"/>
      <c r="E5" s="29"/>
      <c r="F5" s="29"/>
      <c r="G5" s="30"/>
      <c r="H5" s="29"/>
      <c r="I5" s="29"/>
      <c r="J5" s="29"/>
      <c r="K5" s="153" t="s">
        <v>321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207" t="s">
        <v>321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4ο</v>
      </c>
      <c r="B6" s="15" t="str">
        <f>'4-πολλυπρ'!D6</f>
        <v xml:space="preserve">219-116 </v>
      </c>
      <c r="C6" s="15" t="str">
        <f>'4-πολλυπρ'!I6</f>
        <v>???</v>
      </c>
      <c r="D6" s="31"/>
      <c r="E6" s="29"/>
      <c r="F6" s="29"/>
      <c r="G6" s="30"/>
      <c r="H6" s="29"/>
      <c r="I6" s="29"/>
      <c r="J6" s="29"/>
      <c r="K6" s="153" t="s">
        <v>321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207" t="s">
        <v>321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8" spans="1:65">
      <c r="F8" s="664" t="s">
        <v>322</v>
      </c>
      <c r="G8" s="664"/>
      <c r="H8" s="664"/>
      <c r="I8" s="664"/>
    </row>
    <row r="9" spans="1:65">
      <c r="F9" s="664"/>
      <c r="G9" s="664"/>
      <c r="H9" s="664"/>
      <c r="I9" s="664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S78"/>
  <sheetViews>
    <sheetView workbookViewId="0">
      <pane ySplit="2" topLeftCell="A3" activePane="bottomLeft" state="frozen"/>
      <selection pane="bottomLeft" activeCell="AA3" sqref="AA3:AA6"/>
    </sheetView>
  </sheetViews>
  <sheetFormatPr defaultRowHeight="11.25"/>
  <cols>
    <col min="1" max="1" width="8.140625" style="8" bestFit="1" customWidth="1"/>
    <col min="2" max="2" width="8.7109375" style="145" bestFit="1" customWidth="1"/>
    <col min="3" max="3" width="10.140625" style="92" bestFit="1" customWidth="1"/>
    <col min="4" max="4" width="12.85546875" style="3" customWidth="1"/>
    <col min="5" max="6" width="12.42578125" style="3" customWidth="1"/>
    <col min="7" max="7" width="8.28515625" style="2" customWidth="1"/>
    <col min="8" max="8" width="8" style="2" customWidth="1"/>
    <col min="9" max="9" width="8.140625" style="2" customWidth="1"/>
    <col min="10" max="10" width="7.28515625" style="2" bestFit="1" customWidth="1"/>
    <col min="11" max="11" width="6.7109375" style="2" customWidth="1"/>
    <col min="12" max="12" width="10.28515625" style="2" bestFit="1" customWidth="1"/>
    <col min="13" max="13" width="9.7109375" style="2" customWidth="1"/>
    <col min="14" max="15" width="9.42578125" style="2" customWidth="1"/>
    <col min="16" max="16" width="6.5703125" style="2" bestFit="1" customWidth="1"/>
    <col min="17" max="17" width="6.140625" style="2" bestFit="1" customWidth="1"/>
    <col min="18" max="18" width="8.5703125" style="76" bestFit="1" customWidth="1"/>
    <col min="19" max="19" width="6.42578125" style="2" bestFit="1" customWidth="1"/>
    <col min="20" max="20" width="10.28515625" style="2" bestFit="1" customWidth="1"/>
    <col min="21" max="21" width="9.42578125" style="2" bestFit="1" customWidth="1"/>
    <col min="22" max="23" width="10.28515625" style="2" bestFit="1" customWidth="1"/>
    <col min="24" max="24" width="9" style="2" bestFit="1" customWidth="1"/>
    <col min="25" max="25" width="12.5703125" style="2" bestFit="1" customWidth="1"/>
    <col min="26" max="26" width="12.5703125" style="2" customWidth="1"/>
    <col min="27" max="27" width="10.42578125" style="2" bestFit="1" customWidth="1"/>
    <col min="28" max="28" width="12.42578125" style="2" bestFit="1" customWidth="1"/>
    <col min="29" max="29" width="12.42578125" style="2" customWidth="1"/>
    <col min="30" max="30" width="9" style="2" bestFit="1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8" bestFit="1" customWidth="1"/>
    <col min="35" max="35" width="10.28515625" style="2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4" width="7" style="3" customWidth="1"/>
    <col min="45" max="45" width="29.28515625" style="3" bestFit="1" customWidth="1"/>
    <col min="46" max="16384" width="9.140625" style="3"/>
  </cols>
  <sheetData>
    <row r="1" spans="1:45" ht="15.75">
      <c r="A1" s="704" t="s">
        <v>1</v>
      </c>
      <c r="B1" s="706" t="s">
        <v>2</v>
      </c>
      <c r="C1" s="703" t="s">
        <v>0</v>
      </c>
      <c r="D1" s="707" t="s">
        <v>11</v>
      </c>
      <c r="E1" s="701" t="s">
        <v>12</v>
      </c>
      <c r="F1" s="711" t="s">
        <v>470</v>
      </c>
      <c r="G1" s="711"/>
      <c r="H1" s="711"/>
      <c r="I1" s="711"/>
      <c r="J1" s="709" t="s">
        <v>373</v>
      </c>
      <c r="K1" s="710"/>
      <c r="L1" s="598" t="s">
        <v>512</v>
      </c>
      <c r="M1" s="598"/>
      <c r="N1" s="678" t="s">
        <v>139</v>
      </c>
      <c r="O1" s="679"/>
      <c r="P1" s="682" t="s">
        <v>77</v>
      </c>
      <c r="Q1" s="683"/>
      <c r="R1" s="683"/>
      <c r="S1" s="683"/>
      <c r="T1" s="696" t="s">
        <v>513</v>
      </c>
      <c r="U1" s="697"/>
      <c r="V1" s="686" t="s">
        <v>43</v>
      </c>
      <c r="W1" s="687"/>
      <c r="X1" s="688"/>
      <c r="Y1" s="689" t="s">
        <v>58</v>
      </c>
      <c r="Z1" s="690"/>
      <c r="AA1" s="691"/>
      <c r="AB1" s="684" t="s">
        <v>78</v>
      </c>
      <c r="AC1" s="685"/>
      <c r="AD1" s="685"/>
      <c r="AE1" s="685"/>
      <c r="AF1" s="685"/>
      <c r="AG1" s="383"/>
      <c r="AH1" s="692" t="s">
        <v>54</v>
      </c>
      <c r="AI1" s="694" t="s">
        <v>44</v>
      </c>
      <c r="AJ1" s="680" t="s">
        <v>81</v>
      </c>
      <c r="AK1" s="675" t="s">
        <v>29</v>
      </c>
      <c r="AL1" s="676"/>
      <c r="AM1" s="676"/>
      <c r="AN1" s="676"/>
      <c r="AO1" s="677"/>
    </row>
    <row r="2" spans="1:45" ht="26.25" thickBot="1">
      <c r="A2" s="705"/>
      <c r="B2" s="425"/>
      <c r="C2" s="455"/>
      <c r="D2" s="708"/>
      <c r="E2" s="702"/>
      <c r="F2" s="351" t="s">
        <v>259</v>
      </c>
      <c r="G2" s="352" t="s">
        <v>93</v>
      </c>
      <c r="H2" s="352" t="s">
        <v>47</v>
      </c>
      <c r="I2" s="350" t="s">
        <v>422</v>
      </c>
      <c r="J2" s="273" t="s">
        <v>23</v>
      </c>
      <c r="K2" s="353" t="s">
        <v>422</v>
      </c>
      <c r="L2" s="197"/>
      <c r="M2" s="354" t="s">
        <v>422</v>
      </c>
      <c r="N2" s="41" t="s">
        <v>23</v>
      </c>
      <c r="O2" s="350" t="s">
        <v>422</v>
      </c>
      <c r="P2" s="70" t="s">
        <v>23</v>
      </c>
      <c r="Q2" s="273" t="s">
        <v>422</v>
      </c>
      <c r="R2" s="75" t="s">
        <v>83</v>
      </c>
      <c r="S2" s="355" t="s">
        <v>82</v>
      </c>
      <c r="T2" s="41" t="s">
        <v>23</v>
      </c>
      <c r="U2" s="349" t="s">
        <v>422</v>
      </c>
      <c r="V2" s="41" t="s">
        <v>23</v>
      </c>
      <c r="W2" s="273" t="s">
        <v>422</v>
      </c>
      <c r="X2" s="36" t="s">
        <v>34</v>
      </c>
      <c r="Y2" s="41" t="s">
        <v>23</v>
      </c>
      <c r="Z2" s="273" t="s">
        <v>422</v>
      </c>
      <c r="AA2" s="37" t="s">
        <v>34</v>
      </c>
      <c r="AB2" s="41" t="s">
        <v>515</v>
      </c>
      <c r="AC2" s="273" t="s">
        <v>422</v>
      </c>
      <c r="AD2" s="10" t="s">
        <v>514</v>
      </c>
      <c r="AE2" s="273" t="s">
        <v>422</v>
      </c>
      <c r="AF2" s="10" t="s">
        <v>33</v>
      </c>
      <c r="AG2" s="384" t="s">
        <v>422</v>
      </c>
      <c r="AH2" s="693"/>
      <c r="AI2" s="695"/>
      <c r="AJ2" s="681"/>
      <c r="AK2" s="675"/>
      <c r="AL2" s="676"/>
      <c r="AM2" s="676"/>
      <c r="AN2" s="676"/>
      <c r="AO2" s="677"/>
    </row>
    <row r="3" spans="1:45" s="5" customFormat="1">
      <c r="A3" s="376" t="str">
        <f>'1-συμβολαια'!A3</f>
        <v>1ο</v>
      </c>
      <c r="B3" s="348">
        <f>'1-συμβολαια'!B3</f>
        <v>36867</v>
      </c>
      <c r="C3" s="345" t="str">
        <f>'1-συμβολαια'!C3</f>
        <v>κληρονομιάς ΑΠΟΔΟΧΗ [2οροφη οικοδομή 72μ2 σε οικόπεδο 150μ2]</v>
      </c>
      <c r="D3" s="317" t="str">
        <f>'4-πολλυπρ'!D3</f>
        <v>???</v>
      </c>
      <c r="E3" s="317" t="str">
        <f>'4-πολλυπρ'!I3</f>
        <v xml:space="preserve">219-116 </v>
      </c>
      <c r="F3" s="317">
        <f>'14-βιβλΕσ'!O3</f>
        <v>1210</v>
      </c>
      <c r="G3" s="290">
        <f>'14-βιβλΕσ'!Q3</f>
        <v>5005</v>
      </c>
      <c r="H3" s="290">
        <f t="shared" ref="H3:H6" si="0">F3+G3</f>
        <v>6215</v>
      </c>
      <c r="I3" s="346">
        <f t="shared" ref="I3:I6" si="1">H3/340.75</f>
        <v>18.239178283198825</v>
      </c>
      <c r="J3" s="290">
        <f>'8-κ-15-17'!AG3</f>
        <v>0</v>
      </c>
      <c r="K3" s="346">
        <f t="shared" ref="K3:K6" si="2">J3/340.75</f>
        <v>0</v>
      </c>
      <c r="L3" s="290">
        <f>('14-βιβλΕσ'!N3+'14-βιβλΕσ'!O3+'14-βιβλΕσ'!R3)*45%</f>
        <v>79764.75</v>
      </c>
      <c r="M3" s="346">
        <f t="shared" ref="M3:M6" si="3">L3/340.75</f>
        <v>234.08584005869406</v>
      </c>
      <c r="N3" s="290">
        <f>'14-βιβλΕσ'!R3</f>
        <v>113455</v>
      </c>
      <c r="O3" s="346">
        <f t="shared" ref="O3:O6" si="4">N3/340.75</f>
        <v>332.9567131327953</v>
      </c>
      <c r="P3" s="382"/>
      <c r="Q3" s="382"/>
      <c r="R3" s="382"/>
      <c r="S3" s="382"/>
      <c r="T3" s="382"/>
      <c r="U3" s="382"/>
      <c r="V3" s="290">
        <f t="shared" ref="V3:V6" si="5">H3+J3+L3+S3+U3</f>
        <v>85979.75</v>
      </c>
      <c r="W3" s="346">
        <f t="shared" ref="W3:W6" si="6">V3/340.75</f>
        <v>252.32501834189287</v>
      </c>
      <c r="X3" s="294">
        <v>4370</v>
      </c>
      <c r="Y3" s="290">
        <f t="shared" ref="Y3:Y6" si="7">AF3-H3-J3-L3</f>
        <v>96280.25</v>
      </c>
      <c r="Z3" s="346">
        <f t="shared" ref="Z3:Z6" si="8">Y3/340.75</f>
        <v>282.55392516507703</v>
      </c>
      <c r="AA3" s="294">
        <v>2483</v>
      </c>
      <c r="AB3" s="290">
        <f>'1-συμβολαια'!L3+'8-κ-15-17'!AE3+'14-βιβλΕσ'!L3+'14-βιβλΕσ'!Q3+'14-βιβλΕσ'!R3</f>
        <v>192260</v>
      </c>
      <c r="AC3" s="346">
        <f t="shared" ref="AC3:AC6" si="9">AB3/340.75</f>
        <v>564.22597212032281</v>
      </c>
      <c r="AD3" s="290">
        <f>'1-συμβολαια'!M3</f>
        <v>10000</v>
      </c>
      <c r="AE3" s="346">
        <f t="shared" ref="AE3:AG6" si="10">AD3/340.75</f>
        <v>29.347028613352897</v>
      </c>
      <c r="AF3" s="290">
        <f t="shared" ref="AF3:AF6" si="11">AB3-AD3</f>
        <v>182260</v>
      </c>
      <c r="AG3" s="346">
        <f t="shared" si="10"/>
        <v>534.8789435069699</v>
      </c>
      <c r="AH3" s="336">
        <v>45886</v>
      </c>
      <c r="AI3" s="290">
        <f t="shared" ref="AI3:AI6" si="12">X3+AA3</f>
        <v>6853</v>
      </c>
      <c r="AJ3" s="347"/>
      <c r="AK3" s="74"/>
      <c r="AL3" s="74"/>
      <c r="AM3" s="74"/>
      <c r="AN3" s="74"/>
      <c r="AO3" s="74"/>
    </row>
    <row r="4" spans="1:45" s="5" customFormat="1">
      <c r="A4" s="376" t="str">
        <f>'1-συμβολαια'!A4</f>
        <v>2ο</v>
      </c>
      <c r="B4" s="348">
        <f>'1-συμβολαια'!B4</f>
        <v>36867</v>
      </c>
      <c r="C4" s="345" t="str">
        <f>'1-συμβολαια'!C4</f>
        <v>δωρεα [το 1/5 των ανωτέρω</v>
      </c>
      <c r="D4" s="317" t="str">
        <f>'4-πολλυπρ'!D4</f>
        <v xml:space="preserve">219-116 </v>
      </c>
      <c r="E4" s="317" t="str">
        <f>'4-πολλυπρ'!I4</f>
        <v>???</v>
      </c>
      <c r="F4" s="317">
        <f>'14-βιβλΕσ'!O4</f>
        <v>4149</v>
      </c>
      <c r="G4" s="290">
        <f>'14-βιβλΕσ'!Q4</f>
        <v>3405</v>
      </c>
      <c r="H4" s="290">
        <f t="shared" si="0"/>
        <v>7554</v>
      </c>
      <c r="I4" s="346">
        <f t="shared" si="1"/>
        <v>22.168745414526779</v>
      </c>
      <c r="J4" s="290">
        <f>'8-κ-15-17'!AG4</f>
        <v>-99.999999999998181</v>
      </c>
      <c r="K4" s="346">
        <f t="shared" si="2"/>
        <v>-0.29347028613352366</v>
      </c>
      <c r="L4" s="290">
        <f>('14-βιβλΕσ'!N4+'14-βιβλΕσ'!O4+'14-βιβλΕσ'!R4)*45%</f>
        <v>89826.75</v>
      </c>
      <c r="M4" s="346">
        <f t="shared" si="3"/>
        <v>263.61482024944974</v>
      </c>
      <c r="N4" s="290">
        <f>'14-βιβλΕσ'!R4</f>
        <v>131905</v>
      </c>
      <c r="O4" s="346">
        <f t="shared" si="4"/>
        <v>387.10198092443142</v>
      </c>
      <c r="P4" s="382"/>
      <c r="Q4" s="382"/>
      <c r="R4" s="382"/>
      <c r="S4" s="382"/>
      <c r="T4" s="382"/>
      <c r="U4" s="382"/>
      <c r="V4" s="290">
        <f t="shared" si="5"/>
        <v>97280.75</v>
      </c>
      <c r="W4" s="346">
        <f t="shared" si="6"/>
        <v>285.49009537784298</v>
      </c>
      <c r="X4" s="294">
        <v>4929</v>
      </c>
      <c r="Y4" s="290">
        <f t="shared" si="7"/>
        <v>101655.25</v>
      </c>
      <c r="Z4" s="346">
        <f t="shared" si="8"/>
        <v>298.32795304475422</v>
      </c>
      <c r="AA4" s="294">
        <v>2618</v>
      </c>
      <c r="AB4" s="290">
        <f>'1-συμβολαια'!L4+'8-κ-15-17'!AE4+'14-βιβλΕσ'!L4+'14-βιβλΕσ'!Q4+'14-βιβλΕσ'!R4</f>
        <v>251350</v>
      </c>
      <c r="AC4" s="346">
        <f t="shared" si="9"/>
        <v>737.63756419662514</v>
      </c>
      <c r="AD4" s="290">
        <f>'1-συμβολαια'!M4</f>
        <v>52414</v>
      </c>
      <c r="AE4" s="346">
        <f t="shared" si="10"/>
        <v>153.81951577402788</v>
      </c>
      <c r="AF4" s="290">
        <f t="shared" si="11"/>
        <v>198936</v>
      </c>
      <c r="AG4" s="346">
        <f t="shared" si="10"/>
        <v>583.81804842259726</v>
      </c>
      <c r="AH4" s="336">
        <v>45886</v>
      </c>
      <c r="AI4" s="290">
        <f t="shared" si="12"/>
        <v>7547</v>
      </c>
      <c r="AJ4" s="347" t="s">
        <v>469</v>
      </c>
      <c r="AK4" s="74"/>
      <c r="AL4" s="74"/>
      <c r="AM4" s="74"/>
      <c r="AN4" s="74"/>
      <c r="AO4" s="74"/>
    </row>
    <row r="5" spans="1:45" s="5" customFormat="1">
      <c r="A5" s="376" t="str">
        <f>'1-συμβολαια'!A5</f>
        <v>3ο</v>
      </c>
      <c r="B5" s="348">
        <f>'1-συμβολαια'!B5</f>
        <v>36867</v>
      </c>
      <c r="C5" s="345" t="str">
        <f>'1-συμβολαια'!C5</f>
        <v>γονικη [το 1/5 των ανωτέρω</v>
      </c>
      <c r="D5" s="317" t="str">
        <f>'4-πολλυπρ'!D5</f>
        <v xml:space="preserve">219-116 </v>
      </c>
      <c r="E5" s="317" t="str">
        <f>'4-πολλυπρ'!I5</f>
        <v>???</v>
      </c>
      <c r="F5" s="317">
        <f>'14-βιβλΕσ'!O5</f>
        <v>288</v>
      </c>
      <c r="G5" s="290">
        <f>'14-βιβλΕσ'!Q5</f>
        <v>3405</v>
      </c>
      <c r="H5" s="290">
        <f t="shared" si="0"/>
        <v>3693</v>
      </c>
      <c r="I5" s="346">
        <f t="shared" si="1"/>
        <v>10.837857666911225</v>
      </c>
      <c r="J5" s="290">
        <f>'8-κ-15-17'!AG5</f>
        <v>-0.49999999999977263</v>
      </c>
      <c r="K5" s="346">
        <f t="shared" si="2"/>
        <v>-1.4673514306669775E-3</v>
      </c>
      <c r="L5" s="290">
        <f>('14-βιβλΕσ'!N5+'14-βιβλΕσ'!O5+'14-βιβλΕσ'!R5)*45%</f>
        <v>40862.25</v>
      </c>
      <c r="M5" s="346">
        <f t="shared" si="3"/>
        <v>119.91856199559794</v>
      </c>
      <c r="N5" s="290">
        <f>'14-βιβλΕσ'!R5</f>
        <v>81305</v>
      </c>
      <c r="O5" s="346">
        <f t="shared" si="4"/>
        <v>238.60601614086573</v>
      </c>
      <c r="P5" s="382"/>
      <c r="Q5" s="382"/>
      <c r="R5" s="382"/>
      <c r="S5" s="382"/>
      <c r="T5" s="382"/>
      <c r="U5" s="382"/>
      <c r="V5" s="290">
        <f t="shared" si="5"/>
        <v>44554.75</v>
      </c>
      <c r="W5" s="346">
        <f t="shared" si="6"/>
        <v>130.75495231107851</v>
      </c>
      <c r="X5" s="294">
        <v>2318</v>
      </c>
      <c r="Y5" s="290">
        <f t="shared" si="7"/>
        <v>45766.75</v>
      </c>
      <c r="Z5" s="346">
        <f t="shared" si="8"/>
        <v>134.31181217901687</v>
      </c>
      <c r="AA5" s="294">
        <v>1216</v>
      </c>
      <c r="AB5" s="290">
        <f>'1-συμβολαια'!L5+'8-κ-15-17'!AE5+'14-βιβλΕσ'!L5+'14-βιβλΕσ'!Q5+'14-βιβλΕσ'!R5</f>
        <v>111517.5</v>
      </c>
      <c r="AC5" s="346">
        <f t="shared" si="9"/>
        <v>327.27072633895818</v>
      </c>
      <c r="AD5" s="290">
        <f>'1-συμβολαια'!M5</f>
        <v>21196</v>
      </c>
      <c r="AE5" s="346">
        <f t="shared" si="10"/>
        <v>62.203961848862804</v>
      </c>
      <c r="AF5" s="290">
        <f t="shared" si="11"/>
        <v>90321.5</v>
      </c>
      <c r="AG5" s="346">
        <f t="shared" si="10"/>
        <v>265.06676449009535</v>
      </c>
      <c r="AH5" s="336">
        <v>45886</v>
      </c>
      <c r="AI5" s="290">
        <f t="shared" si="12"/>
        <v>3534</v>
      </c>
      <c r="AJ5" s="347" t="s">
        <v>469</v>
      </c>
      <c r="AK5" s="74"/>
      <c r="AL5" s="74"/>
      <c r="AM5" s="74"/>
      <c r="AN5" s="74"/>
      <c r="AO5" s="74"/>
    </row>
    <row r="6" spans="1:45" s="5" customFormat="1">
      <c r="A6" s="376" t="str">
        <f>'1-συμβολαια'!A6</f>
        <v>4ο</v>
      </c>
      <c r="B6" s="348">
        <f>'1-συμβολαια'!B6</f>
        <v>36867</v>
      </c>
      <c r="C6" s="345" t="str">
        <f>'1-συμβολαια'!C6</f>
        <v>δωρεα [το 1/5 των ανωτέρω</v>
      </c>
      <c r="D6" s="317" t="str">
        <f>'4-πολλυπρ'!D6</f>
        <v xml:space="preserve">219-116 </v>
      </c>
      <c r="E6" s="317" t="str">
        <f>'4-πολλυπρ'!I6</f>
        <v>???</v>
      </c>
      <c r="F6" s="317">
        <f>'14-βιβλΕσ'!O6</f>
        <v>288</v>
      </c>
      <c r="G6" s="290">
        <f>'14-βιβλΕσ'!Q6</f>
        <v>3405</v>
      </c>
      <c r="H6" s="290">
        <f t="shared" si="0"/>
        <v>3693</v>
      </c>
      <c r="I6" s="346">
        <f t="shared" si="1"/>
        <v>10.837857666911225</v>
      </c>
      <c r="J6" s="290">
        <f>'8-κ-15-17'!AG6</f>
        <v>-0.49999999999977263</v>
      </c>
      <c r="K6" s="346">
        <f t="shared" si="2"/>
        <v>-1.4673514306669775E-3</v>
      </c>
      <c r="L6" s="290">
        <f>('14-βιβλΕσ'!N6+'14-βιβλΕσ'!O6+'14-βιβλΕσ'!R6)*45%</f>
        <v>40862.25</v>
      </c>
      <c r="M6" s="346">
        <f t="shared" si="3"/>
        <v>119.91856199559794</v>
      </c>
      <c r="N6" s="290">
        <f>'14-βιβλΕσ'!R6</f>
        <v>81305</v>
      </c>
      <c r="O6" s="346">
        <f t="shared" si="4"/>
        <v>238.60601614086573</v>
      </c>
      <c r="P6" s="382"/>
      <c r="Q6" s="382"/>
      <c r="R6" s="382"/>
      <c r="S6" s="382"/>
      <c r="T6" s="382"/>
      <c r="U6" s="382"/>
      <c r="V6" s="290">
        <f t="shared" si="5"/>
        <v>44554.75</v>
      </c>
      <c r="W6" s="346">
        <f t="shared" si="6"/>
        <v>130.75495231107851</v>
      </c>
      <c r="X6" s="294">
        <v>2318</v>
      </c>
      <c r="Y6" s="290">
        <f t="shared" si="7"/>
        <v>45766.75</v>
      </c>
      <c r="Z6" s="346">
        <f t="shared" si="8"/>
        <v>134.31181217901687</v>
      </c>
      <c r="AA6" s="294">
        <v>1216</v>
      </c>
      <c r="AB6" s="290">
        <f>'1-συμβολαια'!L6+'8-κ-15-17'!AE6+'14-βιβλΕσ'!L6+'14-βιβλΕσ'!Q6+'14-βιβλΕσ'!R6</f>
        <v>111517.5</v>
      </c>
      <c r="AC6" s="346">
        <f t="shared" si="9"/>
        <v>327.27072633895818</v>
      </c>
      <c r="AD6" s="290">
        <f>'1-συμβολαια'!M6</f>
        <v>21196</v>
      </c>
      <c r="AE6" s="346">
        <f t="shared" si="10"/>
        <v>62.203961848862804</v>
      </c>
      <c r="AF6" s="290">
        <f t="shared" si="11"/>
        <v>90321.5</v>
      </c>
      <c r="AG6" s="346">
        <f t="shared" si="10"/>
        <v>265.06676449009535</v>
      </c>
      <c r="AH6" s="336">
        <v>45886</v>
      </c>
      <c r="AI6" s="290">
        <f t="shared" si="12"/>
        <v>3534</v>
      </c>
      <c r="AJ6" s="347" t="s">
        <v>469</v>
      </c>
      <c r="AK6" s="74"/>
      <c r="AL6" s="74"/>
      <c r="AM6" s="74"/>
      <c r="AN6" s="74"/>
      <c r="AO6" s="74"/>
    </row>
    <row r="7" spans="1:45">
      <c r="A7" s="698" t="s">
        <v>35</v>
      </c>
      <c r="B7" s="699"/>
      <c r="C7" s="699"/>
      <c r="D7" s="699"/>
      <c r="E7" s="700"/>
      <c r="F7" s="272">
        <f t="shared" ref="F7:AG7" si="13">SUM(F3:F6)</f>
        <v>5935</v>
      </c>
      <c r="G7" s="272">
        <f t="shared" si="13"/>
        <v>15220</v>
      </c>
      <c r="H7" s="272">
        <f t="shared" si="13"/>
        <v>21155</v>
      </c>
      <c r="I7" s="43">
        <f t="shared" si="13"/>
        <v>62.08363903154806</v>
      </c>
      <c r="J7" s="272">
        <f t="shared" si="13"/>
        <v>-100.99999999999773</v>
      </c>
      <c r="K7" s="43">
        <f t="shared" si="13"/>
        <v>-0.29640498899485757</v>
      </c>
      <c r="L7" s="272">
        <f t="shared" si="13"/>
        <v>251316</v>
      </c>
      <c r="M7" s="43">
        <f t="shared" si="13"/>
        <v>737.53778429933959</v>
      </c>
      <c r="N7" s="272">
        <f t="shared" si="13"/>
        <v>407970</v>
      </c>
      <c r="O7" s="43">
        <f t="shared" si="13"/>
        <v>1197.2707263389582</v>
      </c>
      <c r="P7" s="272">
        <f t="shared" si="13"/>
        <v>0</v>
      </c>
      <c r="Q7" s="43">
        <f t="shared" si="13"/>
        <v>0</v>
      </c>
      <c r="R7" s="272">
        <f t="shared" si="13"/>
        <v>0</v>
      </c>
      <c r="S7" s="272">
        <f t="shared" si="13"/>
        <v>0</v>
      </c>
      <c r="T7" s="272">
        <f t="shared" si="13"/>
        <v>0</v>
      </c>
      <c r="U7" s="43">
        <f t="shared" si="13"/>
        <v>0</v>
      </c>
      <c r="V7" s="272">
        <f t="shared" si="13"/>
        <v>272370</v>
      </c>
      <c r="W7" s="43">
        <f t="shared" si="13"/>
        <v>799.32501834189293</v>
      </c>
      <c r="X7" s="272">
        <f t="shared" si="13"/>
        <v>13935</v>
      </c>
      <c r="Y7" s="272">
        <f t="shared" si="13"/>
        <v>289469</v>
      </c>
      <c r="Z7" s="43">
        <f t="shared" si="13"/>
        <v>849.50550256786505</v>
      </c>
      <c r="AA7" s="272">
        <f t="shared" si="13"/>
        <v>7533</v>
      </c>
      <c r="AB7" s="272">
        <f t="shared" si="13"/>
        <v>666645</v>
      </c>
      <c r="AC7" s="43">
        <f t="shared" si="13"/>
        <v>1956.4049889948642</v>
      </c>
      <c r="AD7" s="272">
        <f t="shared" si="13"/>
        <v>104806</v>
      </c>
      <c r="AE7" s="43">
        <f t="shared" si="13"/>
        <v>307.57446808510639</v>
      </c>
      <c r="AF7" s="272">
        <f t="shared" si="13"/>
        <v>561839</v>
      </c>
      <c r="AG7" s="43">
        <f t="shared" si="13"/>
        <v>1648.830520909758</v>
      </c>
      <c r="AH7" s="43"/>
      <c r="AI7" s="272">
        <f>SUM(AI3:AI6)</f>
        <v>21468</v>
      </c>
    </row>
    <row r="8" spans="1:45">
      <c r="N8" s="76"/>
      <c r="O8" s="76"/>
    </row>
    <row r="9" spans="1:45">
      <c r="N9" s="142"/>
      <c r="O9" s="142"/>
      <c r="AB9" s="142"/>
      <c r="AC9" s="142"/>
    </row>
    <row r="10" spans="1:45">
      <c r="AB10" s="142"/>
      <c r="AC10" s="143"/>
    </row>
    <row r="14" spans="1:45" ht="15">
      <c r="AK14" s="130"/>
      <c r="AL14" s="120"/>
      <c r="AM14" s="120"/>
      <c r="AN14" s="120"/>
      <c r="AO14" s="130"/>
    </row>
    <row r="15" spans="1:45" ht="15">
      <c r="AK15" s="131"/>
      <c r="AL15" s="131"/>
      <c r="AM15" s="131"/>
      <c r="AN15" s="131"/>
      <c r="AO15" s="131"/>
      <c r="AP15" s="130"/>
      <c r="AQ15" s="130"/>
      <c r="AR15" s="130"/>
      <c r="AS15" s="130"/>
    </row>
    <row r="16" spans="1:45" ht="15.75">
      <c r="AK16" s="130"/>
      <c r="AL16" s="132"/>
      <c r="AM16" s="132"/>
      <c r="AN16" s="132"/>
      <c r="AO16" s="132"/>
      <c r="AP16" s="133"/>
      <c r="AQ16" s="133"/>
      <c r="AR16" s="133"/>
      <c r="AS16" s="133"/>
    </row>
    <row r="17" spans="37:45" ht="15.75">
      <c r="AK17" s="130"/>
      <c r="AL17" s="134"/>
      <c r="AM17" s="134"/>
      <c r="AN17" s="134"/>
      <c r="AO17" s="134"/>
      <c r="AP17" s="133"/>
      <c r="AQ17" s="133"/>
      <c r="AR17" s="133"/>
      <c r="AS17" s="133"/>
    </row>
    <row r="18" spans="37:45" ht="15.75">
      <c r="AK18" s="133"/>
      <c r="AL18" s="133"/>
      <c r="AM18" s="133"/>
      <c r="AN18" s="133"/>
      <c r="AO18" s="133"/>
      <c r="AP18" s="133"/>
      <c r="AQ18" s="133"/>
      <c r="AR18" s="133"/>
      <c r="AS18" s="133"/>
    </row>
    <row r="19" spans="37:45" ht="15.75">
      <c r="AK19" s="133"/>
      <c r="AL19" s="133"/>
      <c r="AM19" s="133"/>
      <c r="AN19" s="133"/>
      <c r="AO19" s="133"/>
      <c r="AP19" s="135"/>
      <c r="AQ19" s="135"/>
      <c r="AR19" s="135"/>
      <c r="AS19" s="133"/>
    </row>
    <row r="20" spans="37:45" ht="15.75">
      <c r="AK20" s="133"/>
      <c r="AL20" s="133"/>
      <c r="AM20" s="133"/>
      <c r="AN20" s="133"/>
      <c r="AO20" s="133"/>
      <c r="AP20" s="133"/>
      <c r="AQ20" s="133"/>
      <c r="AR20" s="133"/>
      <c r="AS20" s="133"/>
    </row>
    <row r="21" spans="37:45" ht="15.75">
      <c r="AK21" s="133"/>
      <c r="AL21" s="133"/>
      <c r="AM21" s="133"/>
      <c r="AN21" s="133"/>
      <c r="AO21" s="133"/>
      <c r="AP21" s="133"/>
      <c r="AQ21" s="133"/>
      <c r="AR21" s="133"/>
      <c r="AS21" s="133"/>
    </row>
    <row r="22" spans="37:45" ht="15.75">
      <c r="AK22" s="133"/>
      <c r="AL22" s="133"/>
      <c r="AM22" s="133"/>
      <c r="AN22" s="133"/>
      <c r="AO22" s="133"/>
      <c r="AP22" s="133"/>
      <c r="AQ22" s="133"/>
      <c r="AR22" s="133"/>
      <c r="AS22" s="133"/>
    </row>
    <row r="23" spans="37:45" ht="15.75">
      <c r="AK23" s="133"/>
      <c r="AL23" s="133"/>
      <c r="AM23" s="133"/>
      <c r="AN23" s="133"/>
      <c r="AO23" s="133"/>
      <c r="AP23" s="133"/>
      <c r="AQ23" s="133"/>
      <c r="AR23" s="133"/>
      <c r="AS23" s="133"/>
    </row>
    <row r="24" spans="37:45" ht="15.75">
      <c r="AK24" s="133"/>
      <c r="AL24" s="133"/>
      <c r="AM24" s="133"/>
      <c r="AN24" s="133"/>
      <c r="AO24" s="133"/>
      <c r="AP24" s="133"/>
      <c r="AQ24" s="133"/>
      <c r="AR24" s="133"/>
      <c r="AS24" s="133"/>
    </row>
    <row r="25" spans="37:45" ht="15">
      <c r="AK25" s="130"/>
      <c r="AL25" s="130"/>
      <c r="AM25" s="130"/>
      <c r="AN25" s="130"/>
      <c r="AO25" s="130"/>
      <c r="AP25" s="130"/>
      <c r="AQ25" s="130"/>
      <c r="AR25" s="130"/>
      <c r="AS25" s="130"/>
    </row>
    <row r="26" spans="37:45" ht="15">
      <c r="AK26" s="130"/>
      <c r="AL26" s="130"/>
      <c r="AM26" s="130"/>
      <c r="AN26" s="130"/>
      <c r="AO26" s="130"/>
      <c r="AP26" s="130"/>
      <c r="AQ26" s="130"/>
      <c r="AR26" s="130"/>
      <c r="AS26" s="130"/>
    </row>
    <row r="27" spans="37:45" ht="15">
      <c r="AK27" s="130"/>
      <c r="AL27" s="130"/>
      <c r="AM27" s="130"/>
      <c r="AN27" s="130"/>
      <c r="AO27" s="130"/>
      <c r="AP27" s="130"/>
      <c r="AQ27" s="130"/>
      <c r="AR27" s="130"/>
      <c r="AS27" s="130"/>
    </row>
    <row r="28" spans="37:45" ht="15">
      <c r="AK28" s="130"/>
      <c r="AL28" s="130"/>
      <c r="AM28" s="130"/>
      <c r="AN28" s="130"/>
      <c r="AO28" s="130"/>
      <c r="AP28" s="130"/>
      <c r="AQ28" s="130"/>
      <c r="AR28" s="130"/>
      <c r="AS28" s="130"/>
    </row>
    <row r="29" spans="37:45" ht="15">
      <c r="AK29" s="130"/>
      <c r="AL29" s="130"/>
      <c r="AM29" s="130"/>
      <c r="AN29" s="130"/>
      <c r="AO29" s="130"/>
      <c r="AP29" s="130"/>
      <c r="AQ29" s="130"/>
      <c r="AR29" s="130"/>
      <c r="AS29" s="130"/>
    </row>
    <row r="30" spans="37:45" ht="15">
      <c r="AK30" s="130"/>
      <c r="AL30" s="130"/>
      <c r="AM30" s="130"/>
      <c r="AN30" s="130"/>
      <c r="AO30" s="130"/>
      <c r="AP30" s="130"/>
      <c r="AQ30" s="130"/>
      <c r="AR30" s="130"/>
      <c r="AS30" s="130"/>
    </row>
    <row r="31" spans="37:45" ht="15">
      <c r="AK31" s="130"/>
      <c r="AL31" s="130"/>
      <c r="AM31" s="130"/>
      <c r="AN31" s="130"/>
      <c r="AO31" s="130"/>
      <c r="AP31" s="130"/>
      <c r="AQ31" s="130"/>
      <c r="AR31" s="130"/>
      <c r="AS31" s="130"/>
    </row>
    <row r="32" spans="37:45" ht="15">
      <c r="AK32" s="130"/>
      <c r="AL32" s="130"/>
      <c r="AM32" s="130"/>
      <c r="AN32" s="130"/>
      <c r="AO32" s="130"/>
      <c r="AP32" s="130"/>
      <c r="AQ32" s="130"/>
      <c r="AR32" s="130"/>
      <c r="AS32" s="130"/>
    </row>
    <row r="33" spans="37:45" ht="15">
      <c r="AK33" s="130"/>
      <c r="AL33" s="130"/>
      <c r="AM33" s="130"/>
      <c r="AN33" s="130"/>
      <c r="AO33" s="130"/>
      <c r="AP33" s="130"/>
      <c r="AQ33" s="130"/>
      <c r="AR33" s="130"/>
      <c r="AS33" s="130"/>
    </row>
    <row r="34" spans="37:45" ht="15">
      <c r="AK34" s="130"/>
      <c r="AL34" s="130"/>
      <c r="AM34" s="130"/>
      <c r="AN34" s="130"/>
      <c r="AO34" s="130"/>
      <c r="AP34" s="130"/>
      <c r="AQ34" s="130"/>
      <c r="AR34" s="130"/>
      <c r="AS34" s="130"/>
    </row>
    <row r="35" spans="37:45" ht="15">
      <c r="AK35" s="130"/>
      <c r="AL35" s="130"/>
      <c r="AM35" s="130"/>
      <c r="AN35" s="130"/>
      <c r="AO35" s="130"/>
      <c r="AP35" s="130"/>
      <c r="AQ35" s="130"/>
      <c r="AR35" s="130"/>
      <c r="AS35" s="130"/>
    </row>
    <row r="36" spans="37:45" ht="15">
      <c r="AK36" s="130"/>
      <c r="AL36" s="130"/>
      <c r="AM36" s="130"/>
      <c r="AN36" s="130"/>
      <c r="AO36" s="130"/>
      <c r="AP36" s="130"/>
      <c r="AQ36" s="130"/>
      <c r="AR36" s="130"/>
      <c r="AS36" s="130"/>
    </row>
    <row r="37" spans="37:45" ht="15">
      <c r="AK37" s="130"/>
      <c r="AL37" s="130"/>
      <c r="AM37" s="130"/>
      <c r="AN37" s="130"/>
      <c r="AO37" s="130"/>
      <c r="AP37" s="130"/>
      <c r="AQ37" s="130"/>
      <c r="AR37" s="130"/>
      <c r="AS37" s="130"/>
    </row>
    <row r="38" spans="37:45" ht="15">
      <c r="AK38" s="130"/>
      <c r="AL38" s="130"/>
      <c r="AM38" s="130"/>
      <c r="AN38" s="130"/>
      <c r="AO38" s="130"/>
      <c r="AP38" s="130"/>
      <c r="AQ38" s="130"/>
      <c r="AR38" s="130"/>
      <c r="AS38" s="130"/>
    </row>
    <row r="39" spans="37:45" ht="15">
      <c r="AK39" s="130"/>
      <c r="AL39" s="130"/>
      <c r="AM39" s="130"/>
      <c r="AN39" s="130"/>
      <c r="AO39" s="130"/>
      <c r="AP39" s="130"/>
      <c r="AQ39" s="130"/>
      <c r="AR39" s="130"/>
      <c r="AS39" s="130"/>
    </row>
    <row r="40" spans="37:45" ht="15">
      <c r="AK40" s="130"/>
      <c r="AL40" s="130"/>
      <c r="AM40" s="130"/>
      <c r="AN40" s="130"/>
      <c r="AO40" s="130"/>
      <c r="AP40" s="130"/>
      <c r="AQ40" s="130"/>
      <c r="AR40" s="130"/>
      <c r="AS40" s="130"/>
    </row>
    <row r="41" spans="37:45" ht="15">
      <c r="AK41" s="130"/>
      <c r="AL41" s="130"/>
      <c r="AM41" s="130"/>
      <c r="AN41" s="130"/>
      <c r="AO41" s="130"/>
      <c r="AP41" s="130"/>
      <c r="AQ41" s="130"/>
      <c r="AR41" s="130"/>
      <c r="AS41" s="130"/>
    </row>
    <row r="42" spans="37:45" ht="15">
      <c r="AK42" s="130"/>
      <c r="AL42" s="130"/>
      <c r="AM42" s="130"/>
      <c r="AN42" s="130"/>
      <c r="AO42" s="130"/>
      <c r="AP42" s="130"/>
      <c r="AQ42" s="130"/>
      <c r="AR42" s="130"/>
      <c r="AS42" s="130"/>
    </row>
    <row r="43" spans="37:45" ht="15">
      <c r="AK43" s="130"/>
      <c r="AL43" s="130"/>
      <c r="AM43" s="130"/>
      <c r="AN43" s="130"/>
      <c r="AO43" s="130"/>
      <c r="AP43" s="130"/>
      <c r="AQ43" s="130"/>
      <c r="AR43" s="130"/>
      <c r="AS43" s="130"/>
    </row>
    <row r="44" spans="37:45" ht="15">
      <c r="AK44" s="130"/>
      <c r="AL44" s="130"/>
      <c r="AM44" s="130"/>
      <c r="AN44" s="130"/>
      <c r="AO44" s="130"/>
      <c r="AP44" s="130"/>
      <c r="AQ44" s="130"/>
      <c r="AR44" s="130"/>
      <c r="AS44" s="130"/>
    </row>
    <row r="45" spans="37:45" ht="15">
      <c r="AK45" s="130"/>
      <c r="AL45" s="130"/>
      <c r="AM45" s="130"/>
      <c r="AN45" s="130"/>
      <c r="AO45" s="130"/>
      <c r="AP45" s="130"/>
      <c r="AQ45" s="130"/>
      <c r="AR45" s="130"/>
      <c r="AS45" s="130"/>
    </row>
    <row r="46" spans="37:45" ht="15.75" customHeight="1">
      <c r="AK46" s="130"/>
      <c r="AL46" s="130"/>
      <c r="AM46" s="130"/>
      <c r="AN46" s="130"/>
      <c r="AO46" s="130"/>
      <c r="AP46" s="130"/>
      <c r="AQ46" s="130"/>
      <c r="AR46" s="130"/>
      <c r="AS46" s="130"/>
    </row>
    <row r="47" spans="37:45" ht="15">
      <c r="AK47" s="130"/>
      <c r="AL47" s="130"/>
      <c r="AM47" s="130"/>
      <c r="AN47" s="130"/>
      <c r="AO47" s="130"/>
      <c r="AP47" s="130"/>
      <c r="AQ47" s="130"/>
      <c r="AR47" s="130"/>
      <c r="AS47" s="130"/>
    </row>
    <row r="48" spans="37:45" ht="15">
      <c r="AK48" s="130"/>
      <c r="AL48" s="130"/>
      <c r="AM48" s="130"/>
      <c r="AN48" s="130"/>
      <c r="AO48" s="130"/>
      <c r="AP48" s="130"/>
      <c r="AQ48" s="130"/>
      <c r="AR48" s="130"/>
      <c r="AS48" s="130"/>
    </row>
    <row r="49" spans="37:45" ht="15.75">
      <c r="AK49" s="130"/>
      <c r="AL49" s="130"/>
      <c r="AM49" s="130"/>
      <c r="AN49" s="130"/>
      <c r="AO49" s="130"/>
      <c r="AP49" s="136"/>
      <c r="AQ49" s="136"/>
      <c r="AR49" s="136"/>
      <c r="AS49" s="136"/>
    </row>
    <row r="50" spans="37:45" ht="15.75" customHeight="1">
      <c r="AK50" s="130"/>
      <c r="AL50" s="130"/>
      <c r="AM50" s="130"/>
      <c r="AN50" s="130"/>
      <c r="AO50" s="130"/>
      <c r="AP50" s="136"/>
      <c r="AQ50" s="136"/>
      <c r="AR50" s="136"/>
      <c r="AS50" s="136"/>
    </row>
    <row r="51" spans="37:45" ht="15">
      <c r="AK51" s="130"/>
      <c r="AL51" s="130"/>
      <c r="AM51" s="130"/>
      <c r="AN51" s="130"/>
      <c r="AO51" s="130"/>
      <c r="AP51" s="130"/>
      <c r="AQ51" s="130"/>
      <c r="AR51" s="130"/>
      <c r="AS51" s="130"/>
    </row>
    <row r="52" spans="37:45" ht="15">
      <c r="AK52" s="130"/>
      <c r="AL52" s="130"/>
      <c r="AM52" s="130"/>
      <c r="AN52" s="130"/>
      <c r="AO52" s="130"/>
      <c r="AP52" s="130"/>
      <c r="AQ52" s="130"/>
      <c r="AR52" s="130"/>
      <c r="AS52" s="130"/>
    </row>
    <row r="53" spans="37:45" ht="15">
      <c r="AK53" s="130"/>
      <c r="AL53" s="130"/>
      <c r="AM53" s="130"/>
      <c r="AN53" s="130"/>
      <c r="AO53" s="130"/>
      <c r="AP53" s="130"/>
      <c r="AQ53" s="130"/>
      <c r="AR53" s="130"/>
      <c r="AS53" s="130"/>
    </row>
    <row r="54" spans="37:45" ht="15">
      <c r="AK54" s="130"/>
      <c r="AL54" s="130"/>
      <c r="AM54" s="130"/>
      <c r="AN54" s="130"/>
      <c r="AO54" s="130"/>
      <c r="AP54" s="130"/>
      <c r="AQ54" s="130"/>
      <c r="AR54" s="130"/>
      <c r="AS54" s="130"/>
    </row>
    <row r="55" spans="37:45" ht="15">
      <c r="AK55" s="130"/>
      <c r="AL55" s="130"/>
      <c r="AM55" s="130"/>
      <c r="AN55" s="130"/>
      <c r="AO55" s="130"/>
      <c r="AP55" s="130"/>
      <c r="AQ55" s="130"/>
      <c r="AR55" s="130"/>
      <c r="AS55" s="130"/>
    </row>
    <row r="56" spans="37:45" ht="15">
      <c r="AK56" s="130"/>
      <c r="AL56" s="130"/>
      <c r="AM56" s="130"/>
      <c r="AN56" s="130"/>
      <c r="AO56" s="130"/>
      <c r="AP56" s="130"/>
      <c r="AQ56" s="130"/>
      <c r="AR56" s="130"/>
      <c r="AS56" s="130"/>
    </row>
    <row r="57" spans="37:45" ht="15">
      <c r="AK57" s="130"/>
      <c r="AL57" s="130"/>
      <c r="AM57" s="130"/>
      <c r="AN57" s="130"/>
      <c r="AO57" s="130"/>
      <c r="AP57" s="130"/>
      <c r="AQ57" s="130"/>
      <c r="AR57" s="130"/>
      <c r="AS57" s="130"/>
    </row>
    <row r="58" spans="37:45" ht="15">
      <c r="AK58" s="130"/>
      <c r="AL58" s="130"/>
      <c r="AM58" s="130"/>
      <c r="AN58" s="130"/>
      <c r="AO58" s="130"/>
      <c r="AP58" s="130"/>
      <c r="AQ58" s="130"/>
      <c r="AR58" s="130"/>
      <c r="AS58" s="130"/>
    </row>
    <row r="59" spans="37:45" ht="15">
      <c r="AK59" s="130"/>
      <c r="AL59" s="130"/>
      <c r="AM59" s="130"/>
      <c r="AN59" s="130"/>
      <c r="AO59" s="130"/>
      <c r="AP59" s="130"/>
      <c r="AQ59" s="130"/>
      <c r="AR59" s="130"/>
      <c r="AS59" s="130"/>
    </row>
    <row r="60" spans="37:45" ht="15">
      <c r="AK60" s="130"/>
      <c r="AL60" s="130"/>
      <c r="AM60" s="130"/>
      <c r="AN60" s="130"/>
      <c r="AO60" s="130"/>
      <c r="AP60" s="130"/>
      <c r="AQ60" s="130"/>
      <c r="AR60" s="130"/>
      <c r="AS60" s="130"/>
    </row>
    <row r="61" spans="37:45" ht="15.75">
      <c r="AK61" s="130"/>
      <c r="AL61" s="130"/>
      <c r="AM61" s="130"/>
      <c r="AN61" s="130"/>
      <c r="AO61" s="130"/>
      <c r="AP61" s="135"/>
      <c r="AQ61" s="135"/>
      <c r="AR61" s="135"/>
      <c r="AS61" s="130"/>
    </row>
    <row r="62" spans="37:45" ht="15.75">
      <c r="AK62" s="130"/>
      <c r="AL62" s="130"/>
      <c r="AM62" s="130"/>
      <c r="AN62" s="130"/>
      <c r="AO62" s="130"/>
      <c r="AP62" s="373"/>
      <c r="AQ62" s="130"/>
      <c r="AR62" s="130"/>
      <c r="AS62" s="130"/>
    </row>
    <row r="63" spans="37:45" ht="15.75">
      <c r="AK63" s="130"/>
      <c r="AL63" s="130"/>
      <c r="AM63" s="130"/>
      <c r="AN63" s="130"/>
      <c r="AO63" s="130"/>
      <c r="AP63" s="674"/>
      <c r="AQ63" s="674"/>
      <c r="AR63" s="130"/>
      <c r="AS63" s="130"/>
    </row>
    <row r="64" spans="37:45" ht="15">
      <c r="AK64" s="130"/>
      <c r="AL64" s="130"/>
      <c r="AM64" s="130"/>
      <c r="AN64" s="130"/>
      <c r="AO64" s="130"/>
      <c r="AP64" s="130"/>
      <c r="AQ64" s="130"/>
      <c r="AR64" s="130"/>
      <c r="AS64" s="130"/>
    </row>
    <row r="65" spans="37:45" ht="15">
      <c r="AK65" s="130"/>
      <c r="AL65" s="130"/>
      <c r="AM65" s="130"/>
      <c r="AN65" s="130"/>
      <c r="AO65" s="130"/>
      <c r="AP65" s="130"/>
      <c r="AQ65" s="130"/>
      <c r="AR65" s="130"/>
      <c r="AS65" s="130"/>
    </row>
    <row r="66" spans="37:45" ht="15">
      <c r="AK66" s="130"/>
      <c r="AL66" s="130"/>
      <c r="AM66" s="130"/>
      <c r="AN66" s="130"/>
      <c r="AO66" s="130"/>
      <c r="AP66" s="130"/>
      <c r="AQ66" s="130"/>
      <c r="AR66" s="130"/>
      <c r="AS66" s="130"/>
    </row>
    <row r="67" spans="37:45" ht="15">
      <c r="AK67" s="130"/>
      <c r="AL67" s="130"/>
      <c r="AM67" s="130"/>
      <c r="AN67" s="130"/>
      <c r="AO67" s="130"/>
      <c r="AP67" s="130"/>
      <c r="AQ67" s="130"/>
      <c r="AR67" s="130"/>
      <c r="AS67" s="130"/>
    </row>
    <row r="68" spans="37:45" ht="15">
      <c r="AK68" s="130"/>
      <c r="AL68" s="130"/>
      <c r="AM68" s="130"/>
      <c r="AN68" s="130"/>
      <c r="AO68" s="130"/>
      <c r="AP68" s="130"/>
      <c r="AQ68" s="130"/>
      <c r="AR68" s="130"/>
      <c r="AS68" s="130"/>
    </row>
    <row r="69" spans="37:45" ht="15">
      <c r="AK69" s="130"/>
      <c r="AL69" s="130"/>
      <c r="AM69" s="130"/>
      <c r="AN69" s="130"/>
      <c r="AO69" s="130"/>
      <c r="AP69" s="130"/>
      <c r="AQ69" s="130"/>
      <c r="AR69" s="130"/>
      <c r="AS69" s="130"/>
    </row>
    <row r="70" spans="37:45" ht="15">
      <c r="AK70" s="130"/>
      <c r="AL70" s="130"/>
      <c r="AM70" s="130"/>
      <c r="AN70" s="130"/>
      <c r="AO70" s="130"/>
      <c r="AP70" s="130"/>
      <c r="AQ70" s="130"/>
      <c r="AR70" s="130"/>
      <c r="AS70" s="130"/>
    </row>
    <row r="71" spans="37:45" ht="15">
      <c r="AK71" s="130"/>
      <c r="AL71" s="130"/>
      <c r="AM71" s="130"/>
      <c r="AN71" s="130"/>
      <c r="AO71" s="130"/>
      <c r="AP71" s="130"/>
      <c r="AQ71" s="130"/>
      <c r="AR71" s="130"/>
      <c r="AS71" s="130"/>
    </row>
    <row r="72" spans="37:45" ht="15">
      <c r="AK72" s="130"/>
      <c r="AL72" s="130"/>
      <c r="AM72" s="130"/>
      <c r="AN72" s="130"/>
      <c r="AO72" s="130"/>
      <c r="AP72" s="130"/>
      <c r="AQ72" s="130"/>
      <c r="AR72" s="130"/>
      <c r="AS72" s="130"/>
    </row>
    <row r="73" spans="37:45" ht="15">
      <c r="AK73" s="130"/>
      <c r="AL73" s="130"/>
      <c r="AM73" s="130"/>
      <c r="AN73" s="130"/>
      <c r="AO73" s="130"/>
      <c r="AP73" s="130"/>
      <c r="AQ73" s="130"/>
      <c r="AR73" s="130"/>
      <c r="AS73" s="130"/>
    </row>
    <row r="74" spans="37:45" ht="15">
      <c r="AK74" s="130"/>
      <c r="AL74" s="130"/>
      <c r="AM74" s="130"/>
      <c r="AN74" s="130"/>
      <c r="AO74" s="130"/>
      <c r="AP74" s="130"/>
      <c r="AQ74" s="130"/>
      <c r="AR74" s="130"/>
      <c r="AS74" s="130"/>
    </row>
    <row r="75" spans="37:45" ht="15">
      <c r="AK75" s="130"/>
      <c r="AL75" s="130"/>
      <c r="AM75" s="130"/>
      <c r="AN75" s="130"/>
      <c r="AO75" s="130"/>
      <c r="AP75" s="130"/>
      <c r="AQ75" s="130"/>
      <c r="AR75" s="130"/>
      <c r="AS75" s="130"/>
    </row>
    <row r="76" spans="37:45" ht="15">
      <c r="AK76" s="130"/>
      <c r="AL76" s="130"/>
      <c r="AM76" s="130"/>
      <c r="AN76" s="130"/>
      <c r="AO76" s="130"/>
      <c r="AP76" s="130"/>
      <c r="AQ76" s="130"/>
      <c r="AR76" s="130"/>
      <c r="AS76" s="130"/>
    </row>
    <row r="77" spans="37:45" ht="15">
      <c r="AK77" s="130"/>
      <c r="AL77" s="130"/>
      <c r="AM77" s="130"/>
      <c r="AN77" s="130"/>
      <c r="AO77" s="130"/>
      <c r="AP77" s="130"/>
      <c r="AQ77" s="130"/>
      <c r="AR77" s="130"/>
      <c r="AS77" s="130"/>
    </row>
    <row r="78" spans="37:45" ht="15">
      <c r="AK78" s="130"/>
      <c r="AL78" s="130"/>
      <c r="AM78" s="130"/>
      <c r="AN78" s="130"/>
      <c r="AO78" s="130"/>
      <c r="AP78" s="130"/>
      <c r="AQ78" s="130"/>
      <c r="AR78" s="130"/>
      <c r="AS78" s="130"/>
    </row>
  </sheetData>
  <mergeCells count="20">
    <mergeCell ref="L1:M1"/>
    <mergeCell ref="A7:E7"/>
    <mergeCell ref="E1:E2"/>
    <mergeCell ref="C1:C2"/>
    <mergeCell ref="A1:A2"/>
    <mergeCell ref="B1:B2"/>
    <mergeCell ref="D1:D2"/>
    <mergeCell ref="J1:K1"/>
    <mergeCell ref="F1:I1"/>
    <mergeCell ref="AP63:AQ63"/>
    <mergeCell ref="AK1:AO2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5"/>
  <sheetViews>
    <sheetView workbookViewId="0">
      <pane ySplit="1" topLeftCell="A2" activePane="bottomLeft" state="frozen"/>
      <selection pane="bottomLeft" activeCell="M20" sqref="M20"/>
    </sheetView>
  </sheetViews>
  <sheetFormatPr defaultRowHeight="11.25"/>
  <cols>
    <col min="1" max="1" width="9.140625" style="3"/>
    <col min="2" max="2" width="42.28515625" style="3" bestFit="1" customWidth="1"/>
    <col min="3" max="3" width="12.5703125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0.28515625" style="3" bestFit="1" customWidth="1"/>
    <col min="13" max="14" width="9.42578125" style="3" bestFit="1" customWidth="1"/>
    <col min="15" max="16384" width="9.140625" style="3"/>
  </cols>
  <sheetData>
    <row r="1" spans="1:27">
      <c r="A1" s="209"/>
      <c r="B1" s="209"/>
      <c r="C1" s="209"/>
      <c r="D1" s="209" t="s">
        <v>323</v>
      </c>
      <c r="E1" s="209" t="s">
        <v>324</v>
      </c>
      <c r="F1" s="209" t="s">
        <v>325</v>
      </c>
      <c r="G1" s="209" t="s">
        <v>326</v>
      </c>
      <c r="H1" s="209" t="s">
        <v>327</v>
      </c>
      <c r="I1" s="209" t="s">
        <v>328</v>
      </c>
      <c r="J1" s="209" t="s">
        <v>329</v>
      </c>
      <c r="K1" s="210" t="s">
        <v>330</v>
      </c>
      <c r="L1" s="209" t="s">
        <v>331</v>
      </c>
      <c r="M1" s="209" t="s">
        <v>96</v>
      </c>
      <c r="N1" s="209" t="s">
        <v>332</v>
      </c>
      <c r="O1" s="209" t="s">
        <v>327</v>
      </c>
      <c r="P1" s="211" t="s">
        <v>29</v>
      </c>
      <c r="Q1" s="432" t="s">
        <v>333</v>
      </c>
      <c r="R1" s="433"/>
      <c r="S1" s="434"/>
      <c r="T1" s="440" t="s">
        <v>420</v>
      </c>
      <c r="U1" s="441"/>
      <c r="V1" s="441"/>
      <c r="W1" s="435" t="s">
        <v>334</v>
      </c>
      <c r="X1" s="435"/>
      <c r="Y1" s="435"/>
      <c r="Z1" s="435"/>
      <c r="AA1" s="436"/>
    </row>
    <row r="2" spans="1:27">
      <c r="A2" s="212" t="str">
        <f>'1-συμβολαια'!A3</f>
        <v>1ο</v>
      </c>
      <c r="B2" s="77" t="str">
        <f>'1-συμβολαια'!C3</f>
        <v>κληρονομιάς ΑΠΟΔΟΧΗ [2οροφη οικοδομή 72μ2 σε οικόπεδο 150μ2]</v>
      </c>
      <c r="C2" s="213">
        <f>'1-συμβολαια'!D3</f>
        <v>0</v>
      </c>
      <c r="D2" s="361"/>
      <c r="E2" s="361"/>
      <c r="F2" s="361"/>
      <c r="G2" s="361"/>
      <c r="H2" s="361"/>
      <c r="I2" s="361"/>
      <c r="J2" s="361"/>
      <c r="K2" s="361"/>
      <c r="L2" s="77"/>
      <c r="M2" s="77"/>
      <c r="N2" s="77"/>
      <c r="O2" s="77"/>
      <c r="P2" s="77"/>
      <c r="Q2" s="377"/>
      <c r="R2" s="212">
        <v>374</v>
      </c>
      <c r="S2" s="212">
        <v>94</v>
      </c>
      <c r="T2" s="77"/>
      <c r="U2" s="77"/>
      <c r="V2" s="77"/>
      <c r="W2" s="77"/>
      <c r="X2" s="77"/>
      <c r="Y2" s="77"/>
      <c r="Z2" s="77"/>
      <c r="AA2" s="77"/>
    </row>
    <row r="3" spans="1:27">
      <c r="A3" s="212" t="str">
        <f>'1-συμβολαια'!A4</f>
        <v>2ο</v>
      </c>
      <c r="B3" s="77" t="str">
        <f>'1-συμβολαια'!C4</f>
        <v>δωρεα [το 1/5 των ανωτέρω</v>
      </c>
      <c r="C3" s="213">
        <f>'1-συμβολαια'!D4</f>
        <v>1680000</v>
      </c>
      <c r="D3" s="361"/>
      <c r="E3" s="361"/>
      <c r="F3" s="361"/>
      <c r="G3" s="361"/>
      <c r="H3" s="361"/>
      <c r="I3" s="361"/>
      <c r="J3" s="361"/>
      <c r="K3" s="361"/>
      <c r="L3" s="212">
        <v>10920</v>
      </c>
      <c r="M3" s="212">
        <v>2100</v>
      </c>
      <c r="N3" s="212">
        <v>2139</v>
      </c>
      <c r="O3" s="212"/>
      <c r="P3" s="77"/>
      <c r="Q3" s="377"/>
      <c r="R3" s="212">
        <v>374</v>
      </c>
      <c r="S3" s="212">
        <v>95</v>
      </c>
      <c r="T3" s="77"/>
      <c r="U3" s="77"/>
      <c r="V3" s="77"/>
      <c r="W3" s="77"/>
      <c r="X3" s="77"/>
      <c r="Y3" s="77"/>
      <c r="Z3" s="77"/>
      <c r="AA3" s="77"/>
    </row>
    <row r="4" spans="1:27">
      <c r="A4" s="212" t="str">
        <f>'1-συμβολαια'!A5</f>
        <v>3ο</v>
      </c>
      <c r="B4" s="77" t="str">
        <f>'1-συμβολαια'!C5</f>
        <v>γονικη [το 1/5 των ανωτέρω</v>
      </c>
      <c r="C4" s="213">
        <f>'1-συμβολαια'!D5</f>
        <v>210000</v>
      </c>
      <c r="D4" s="361"/>
      <c r="E4" s="361"/>
      <c r="F4" s="361"/>
      <c r="G4" s="361"/>
      <c r="H4" s="361"/>
      <c r="I4" s="361"/>
      <c r="J4" s="361"/>
      <c r="K4" s="361"/>
      <c r="L4" s="212">
        <v>1365</v>
      </c>
      <c r="M4" s="212">
        <v>263</v>
      </c>
      <c r="N4" s="212">
        <v>496</v>
      </c>
      <c r="O4" s="212"/>
      <c r="P4" s="77"/>
      <c r="Q4" s="377"/>
      <c r="R4" s="212">
        <v>374</v>
      </c>
      <c r="S4" s="212">
        <v>96</v>
      </c>
      <c r="T4" s="77"/>
      <c r="U4" s="77"/>
      <c r="V4" s="77"/>
      <c r="W4" s="77"/>
      <c r="X4" s="77"/>
      <c r="Y4" s="77"/>
      <c r="Z4" s="77"/>
      <c r="AA4" s="77"/>
    </row>
    <row r="5" spans="1:27">
      <c r="A5" s="212" t="str">
        <f>'1-συμβολαια'!A6</f>
        <v>4ο</v>
      </c>
      <c r="B5" s="77" t="str">
        <f>'1-συμβολαια'!C6</f>
        <v>δωρεα [το 1/5 των ανωτέρω</v>
      </c>
      <c r="C5" s="213">
        <f>'1-συμβολαια'!D6</f>
        <v>210000</v>
      </c>
      <c r="D5" s="361"/>
      <c r="E5" s="361"/>
      <c r="F5" s="361"/>
      <c r="G5" s="361"/>
      <c r="H5" s="361"/>
      <c r="I5" s="361"/>
      <c r="J5" s="361"/>
      <c r="K5" s="361"/>
      <c r="L5" s="212">
        <v>1365</v>
      </c>
      <c r="M5" s="212">
        <v>263</v>
      </c>
      <c r="N5" s="212">
        <v>496</v>
      </c>
      <c r="O5" s="212"/>
      <c r="P5" s="77"/>
      <c r="Q5" s="377"/>
      <c r="R5" s="212">
        <v>374</v>
      </c>
      <c r="S5" s="212">
        <v>97</v>
      </c>
      <c r="T5" s="77"/>
      <c r="U5" s="77"/>
      <c r="V5" s="77"/>
      <c r="W5" s="77"/>
      <c r="X5" s="77"/>
      <c r="Y5" s="77"/>
      <c r="Z5" s="77"/>
      <c r="AA5" s="77"/>
    </row>
    <row r="6" spans="1:27">
      <c r="A6" s="437" t="str">
        <f>'1-συμβολαια'!A7</f>
        <v>σύνολο</v>
      </c>
      <c r="B6" s="438"/>
      <c r="C6" s="439"/>
      <c r="D6" s="77">
        <f t="shared" ref="D6:K6" si="0">SUM(D2:D5)</f>
        <v>0</v>
      </c>
      <c r="E6" s="77">
        <f t="shared" si="0"/>
        <v>0</v>
      </c>
      <c r="F6" s="77">
        <f t="shared" si="0"/>
        <v>0</v>
      </c>
      <c r="G6" s="77">
        <f t="shared" si="0"/>
        <v>0</v>
      </c>
      <c r="H6" s="77">
        <f t="shared" si="0"/>
        <v>0</v>
      </c>
      <c r="I6" s="77">
        <f t="shared" si="0"/>
        <v>0</v>
      </c>
      <c r="J6" s="77">
        <f t="shared" si="0"/>
        <v>0</v>
      </c>
      <c r="K6" s="77">
        <f t="shared" si="0"/>
        <v>0</v>
      </c>
    </row>
    <row r="7" spans="1:27">
      <c r="I7" s="3" t="s">
        <v>422</v>
      </c>
      <c r="J7" s="2">
        <f>J6/340.75</f>
        <v>0</v>
      </c>
    </row>
    <row r="8" spans="1:27">
      <c r="C8" s="3" t="s">
        <v>421</v>
      </c>
      <c r="I8" s="5" t="s">
        <v>390</v>
      </c>
    </row>
    <row r="9" spans="1:27">
      <c r="I9" s="3" t="s">
        <v>422</v>
      </c>
      <c r="J9" s="2">
        <f>J8/340.75</f>
        <v>0</v>
      </c>
    </row>
    <row r="10" spans="1:27">
      <c r="H10" s="173" t="s">
        <v>391</v>
      </c>
    </row>
    <row r="11" spans="1:27">
      <c r="I11" s="3" t="s">
        <v>422</v>
      </c>
      <c r="J11" s="2">
        <f>J10/340.75</f>
        <v>0</v>
      </c>
    </row>
    <row r="12" spans="1:27">
      <c r="E12" s="122" t="s">
        <v>510</v>
      </c>
      <c r="J12" s="2"/>
    </row>
    <row r="13" spans="1:27">
      <c r="E13" s="6"/>
      <c r="I13" s="3" t="s">
        <v>422</v>
      </c>
      <c r="J13" s="2">
        <f>J12/340.75</f>
        <v>0</v>
      </c>
      <c r="L13" s="8"/>
      <c r="M13" s="2"/>
    </row>
    <row r="14" spans="1:27">
      <c r="L14" s="8"/>
      <c r="M14" s="2"/>
    </row>
    <row r="15" spans="1:27">
      <c r="L15" s="8"/>
      <c r="M15" s="2"/>
    </row>
    <row r="16" spans="1:27"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6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2:16"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>
      <c r="C19" s="24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6">
      <c r="C20" s="243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2:16"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2:16">
      <c r="D22" s="5"/>
    </row>
    <row r="23" spans="2:16">
      <c r="D23" s="5"/>
    </row>
    <row r="24" spans="2:16">
      <c r="B24" s="315"/>
      <c r="D24" s="5"/>
      <c r="E24" s="8"/>
    </row>
    <row r="25" spans="2:16">
      <c r="D25" s="5"/>
      <c r="E25" s="8"/>
    </row>
    <row r="26" spans="2:16">
      <c r="D26" s="5"/>
      <c r="E26" s="8"/>
    </row>
    <row r="27" spans="2:16"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B30" s="315"/>
      <c r="D30" s="5"/>
      <c r="E30" s="58"/>
    </row>
    <row r="31" spans="2:16">
      <c r="D31" s="5"/>
      <c r="E31" s="58"/>
    </row>
    <row r="32" spans="2:16">
      <c r="D32" s="5"/>
      <c r="E32" s="58"/>
    </row>
    <row r="33" spans="3:5">
      <c r="C33" s="58"/>
      <c r="D33" s="5"/>
      <c r="E33" s="58"/>
    </row>
    <row r="34" spans="3:5">
      <c r="C34" s="8"/>
      <c r="D34" s="5"/>
      <c r="E34" s="8"/>
    </row>
    <row r="35" spans="3:5">
      <c r="C35" s="2"/>
      <c r="D35" s="5"/>
      <c r="E35" s="2"/>
    </row>
  </sheetData>
  <mergeCells count="4">
    <mergeCell ref="Q1:S1"/>
    <mergeCell ref="W1:AA1"/>
    <mergeCell ref="A6:C6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L32" sqref="L32"/>
    </sheetView>
  </sheetViews>
  <sheetFormatPr defaultRowHeight="11.25"/>
  <cols>
    <col min="1" max="1" width="7" style="8" customWidth="1"/>
    <col min="2" max="2" width="51.85546875" style="92" customWidth="1"/>
    <col min="3" max="3" width="10.7109375" style="2" bestFit="1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2" t="s">
        <v>1</v>
      </c>
      <c r="B1" s="454" t="s">
        <v>0</v>
      </c>
      <c r="C1" s="456" t="s">
        <v>7</v>
      </c>
      <c r="D1" s="450" t="s">
        <v>375</v>
      </c>
      <c r="E1" s="451"/>
      <c r="F1" s="451"/>
      <c r="G1" s="451"/>
      <c r="H1" s="451"/>
      <c r="I1" s="451"/>
      <c r="J1" s="451"/>
      <c r="K1" s="451"/>
      <c r="L1" s="451"/>
      <c r="M1" s="458" t="s">
        <v>94</v>
      </c>
      <c r="N1" s="459"/>
      <c r="O1" s="460" t="s">
        <v>259</v>
      </c>
      <c r="P1" s="442" t="s">
        <v>86</v>
      </c>
      <c r="Q1" s="443"/>
      <c r="R1" s="443"/>
      <c r="S1" s="443"/>
      <c r="T1" s="443"/>
      <c r="U1" s="443"/>
      <c r="V1" s="443"/>
      <c r="W1" s="443"/>
      <c r="X1" s="443"/>
      <c r="Y1" s="443"/>
      <c r="Z1" s="444"/>
    </row>
    <row r="2" spans="1:26" s="11" customFormat="1" ht="24" customHeight="1" thickBot="1">
      <c r="A2" s="453"/>
      <c r="B2" s="455"/>
      <c r="C2" s="457"/>
      <c r="D2" s="60" t="s">
        <v>79</v>
      </c>
      <c r="E2" s="60" t="s">
        <v>80</v>
      </c>
      <c r="F2" s="60" t="s">
        <v>376</v>
      </c>
      <c r="G2" s="60" t="s">
        <v>377</v>
      </c>
      <c r="H2" s="60" t="s">
        <v>23</v>
      </c>
      <c r="I2" s="226" t="s">
        <v>365</v>
      </c>
      <c r="J2" s="226" t="s">
        <v>366</v>
      </c>
      <c r="K2" s="226" t="s">
        <v>392</v>
      </c>
      <c r="L2" s="227" t="s">
        <v>368</v>
      </c>
      <c r="M2" s="231" t="s">
        <v>393</v>
      </c>
      <c r="N2" s="230" t="s">
        <v>394</v>
      </c>
      <c r="O2" s="461"/>
      <c r="P2" s="445"/>
      <c r="Q2" s="446"/>
      <c r="R2" s="446"/>
      <c r="S2" s="446"/>
      <c r="T2" s="446"/>
      <c r="U2" s="446"/>
      <c r="V2" s="446"/>
      <c r="W2" s="446"/>
      <c r="X2" s="446"/>
      <c r="Y2" s="446"/>
      <c r="Z2" s="447"/>
    </row>
    <row r="3" spans="1:26" s="5" customFormat="1">
      <c r="A3" s="360" t="str">
        <f>'1-συμβολαια'!A3</f>
        <v>1ο</v>
      </c>
      <c r="B3" s="316" t="str">
        <f>'1-συμβολαια'!C3</f>
        <v>κληρονομιάς ΑΠΟΔΟΧΗ [2οροφη οικοδομή 72μ2 σε οικόπεδο 150μ2]</v>
      </c>
      <c r="C3" s="317">
        <f>'1-συμβολαια'!D3</f>
        <v>0</v>
      </c>
      <c r="D3" s="313">
        <v>10000</v>
      </c>
      <c r="E3" s="313"/>
      <c r="F3" s="313"/>
      <c r="G3" s="313"/>
      <c r="H3" s="313">
        <f t="shared" ref="H3:H6" si="0">D3+E3+F3+G3</f>
        <v>10000</v>
      </c>
      <c r="I3" s="289">
        <f t="shared" ref="I3:I6" si="1">(F3+G3)*9%</f>
        <v>0</v>
      </c>
      <c r="J3" s="289">
        <f t="shared" ref="J3:J6" si="2">(D3+E3)*5%</f>
        <v>500</v>
      </c>
      <c r="K3" s="289">
        <f t="shared" ref="K3:K6" si="3">H3*5%</f>
        <v>500</v>
      </c>
      <c r="L3" s="317">
        <f t="shared" ref="L3:L6" si="4">H3*1%</f>
        <v>100</v>
      </c>
      <c r="M3" s="317">
        <f t="shared" ref="M3:M6" si="5">H3-O3</f>
        <v>8900</v>
      </c>
      <c r="N3" s="317">
        <f t="shared" ref="N3:N6" si="6">D3+E3</f>
        <v>10000</v>
      </c>
      <c r="O3" s="317">
        <f t="shared" ref="O3:O6" si="7">I3+J3+K3+L3</f>
        <v>1100</v>
      </c>
      <c r="P3" s="318"/>
      <c r="Q3" s="318"/>
      <c r="R3" s="318"/>
      <c r="S3" s="318"/>
      <c r="T3" s="318"/>
      <c r="U3" s="318"/>
      <c r="V3" s="318"/>
      <c r="W3" s="292"/>
      <c r="X3" s="292"/>
      <c r="Y3" s="292"/>
      <c r="Z3" s="292"/>
    </row>
    <row r="4" spans="1:26" s="5" customFormat="1">
      <c r="A4" s="360" t="str">
        <f>'1-συμβολαια'!A4</f>
        <v>2ο</v>
      </c>
      <c r="B4" s="316" t="str">
        <f>'1-συμβολαια'!C4</f>
        <v>δωρεα [το 1/5 των ανωτέρω</v>
      </c>
      <c r="C4" s="317">
        <f>'1-συμβολαια'!D4</f>
        <v>1680000</v>
      </c>
      <c r="D4" s="313"/>
      <c r="E4" s="313">
        <v>1000</v>
      </c>
      <c r="F4" s="313">
        <v>3600</v>
      </c>
      <c r="G4" s="313">
        <f t="shared" ref="G4:G6" si="8">(C4-120000)*1.2%</f>
        <v>18720</v>
      </c>
      <c r="H4" s="313">
        <f t="shared" si="0"/>
        <v>23320</v>
      </c>
      <c r="I4" s="289">
        <f t="shared" si="1"/>
        <v>2008.8</v>
      </c>
      <c r="J4" s="289">
        <f t="shared" si="2"/>
        <v>50</v>
      </c>
      <c r="K4" s="289">
        <f t="shared" si="3"/>
        <v>1166</v>
      </c>
      <c r="L4" s="317">
        <f t="shared" si="4"/>
        <v>233.20000000000002</v>
      </c>
      <c r="M4" s="317">
        <f t="shared" si="5"/>
        <v>19862</v>
      </c>
      <c r="N4" s="317">
        <f t="shared" si="6"/>
        <v>1000</v>
      </c>
      <c r="O4" s="317">
        <f t="shared" si="7"/>
        <v>3458</v>
      </c>
      <c r="P4" s="318"/>
      <c r="Q4" s="318" t="s">
        <v>417</v>
      </c>
      <c r="R4" s="318" t="s">
        <v>418</v>
      </c>
      <c r="S4" s="318"/>
      <c r="T4" s="318"/>
      <c r="U4" s="318"/>
      <c r="V4" s="318" t="s">
        <v>419</v>
      </c>
      <c r="W4" s="292"/>
      <c r="X4" s="292"/>
      <c r="Y4" s="292"/>
      <c r="Z4" s="292"/>
    </row>
    <row r="5" spans="1:26" s="5" customFormat="1">
      <c r="A5" s="360" t="str">
        <f>'1-συμβολαια'!A5</f>
        <v>3ο</v>
      </c>
      <c r="B5" s="316" t="str">
        <f>'1-συμβολαια'!C5</f>
        <v>γονικη [το 1/5 των ανωτέρω</v>
      </c>
      <c r="C5" s="317">
        <f>'1-συμβολαια'!D5</f>
        <v>210000</v>
      </c>
      <c r="D5" s="313"/>
      <c r="E5" s="313">
        <v>1000</v>
      </c>
      <c r="F5" s="313">
        <v>3600</v>
      </c>
      <c r="G5" s="313">
        <f t="shared" si="8"/>
        <v>1080</v>
      </c>
      <c r="H5" s="313">
        <f t="shared" si="0"/>
        <v>5680</v>
      </c>
      <c r="I5" s="289">
        <f t="shared" si="1"/>
        <v>421.2</v>
      </c>
      <c r="J5" s="289">
        <f t="shared" si="2"/>
        <v>50</v>
      </c>
      <c r="K5" s="289">
        <f t="shared" si="3"/>
        <v>284</v>
      </c>
      <c r="L5" s="317">
        <f t="shared" si="4"/>
        <v>56.800000000000004</v>
      </c>
      <c r="M5" s="317">
        <f t="shared" si="5"/>
        <v>4868</v>
      </c>
      <c r="N5" s="317">
        <f t="shared" si="6"/>
        <v>1000</v>
      </c>
      <c r="O5" s="317">
        <f t="shared" si="7"/>
        <v>812</v>
      </c>
      <c r="P5" s="318"/>
      <c r="Q5" s="318" t="s">
        <v>417</v>
      </c>
      <c r="R5" s="318" t="s">
        <v>418</v>
      </c>
      <c r="S5" s="318"/>
      <c r="T5" s="318"/>
      <c r="U5" s="318"/>
      <c r="V5" s="318" t="s">
        <v>419</v>
      </c>
      <c r="W5" s="292"/>
      <c r="X5" s="292"/>
      <c r="Y5" s="292"/>
      <c r="Z5" s="292"/>
    </row>
    <row r="6" spans="1:26" s="5" customFormat="1">
      <c r="A6" s="360" t="str">
        <f>'1-συμβολαια'!A6</f>
        <v>4ο</v>
      </c>
      <c r="B6" s="316" t="str">
        <f>'1-συμβολαια'!C6</f>
        <v>δωρεα [το 1/5 των ανωτέρω</v>
      </c>
      <c r="C6" s="317">
        <f>'1-συμβολαια'!D6</f>
        <v>210000</v>
      </c>
      <c r="D6" s="313"/>
      <c r="E6" s="313">
        <v>1000</v>
      </c>
      <c r="F6" s="313">
        <v>3600</v>
      </c>
      <c r="G6" s="313">
        <f t="shared" si="8"/>
        <v>1080</v>
      </c>
      <c r="H6" s="313">
        <f t="shared" si="0"/>
        <v>5680</v>
      </c>
      <c r="I6" s="289">
        <f t="shared" si="1"/>
        <v>421.2</v>
      </c>
      <c r="J6" s="289">
        <f t="shared" si="2"/>
        <v>50</v>
      </c>
      <c r="K6" s="289">
        <f t="shared" si="3"/>
        <v>284</v>
      </c>
      <c r="L6" s="317">
        <f t="shared" si="4"/>
        <v>56.800000000000004</v>
      </c>
      <c r="M6" s="317">
        <f t="shared" si="5"/>
        <v>4868</v>
      </c>
      <c r="N6" s="317">
        <f t="shared" si="6"/>
        <v>1000</v>
      </c>
      <c r="O6" s="317">
        <f t="shared" si="7"/>
        <v>812</v>
      </c>
      <c r="P6" s="318"/>
      <c r="Q6" s="318" t="s">
        <v>417</v>
      </c>
      <c r="R6" s="318" t="s">
        <v>418</v>
      </c>
      <c r="S6" s="318"/>
      <c r="T6" s="318"/>
      <c r="U6" s="318"/>
      <c r="V6" s="318" t="s">
        <v>419</v>
      </c>
      <c r="W6" s="292"/>
      <c r="X6" s="292"/>
      <c r="Y6" s="292"/>
      <c r="Z6" s="292"/>
    </row>
    <row r="7" spans="1:26">
      <c r="A7" s="420" t="s">
        <v>56</v>
      </c>
      <c r="B7" s="421"/>
      <c r="C7" s="421"/>
      <c r="D7" s="166">
        <f t="shared" ref="D7:O7" si="9">SUM(D3:D6)</f>
        <v>10000</v>
      </c>
      <c r="E7" s="166">
        <f t="shared" si="9"/>
        <v>3000</v>
      </c>
      <c r="F7" s="166">
        <f t="shared" si="9"/>
        <v>10800</v>
      </c>
      <c r="G7" s="166">
        <f t="shared" si="9"/>
        <v>20880</v>
      </c>
      <c r="H7" s="166">
        <f t="shared" si="9"/>
        <v>44680</v>
      </c>
      <c r="I7" s="166">
        <f t="shared" si="9"/>
        <v>2851.2</v>
      </c>
      <c r="J7" s="166">
        <f t="shared" si="9"/>
        <v>650</v>
      </c>
      <c r="K7" s="166">
        <f t="shared" si="9"/>
        <v>2234</v>
      </c>
      <c r="L7" s="166">
        <f t="shared" si="9"/>
        <v>446.80000000000007</v>
      </c>
      <c r="M7" s="166">
        <f t="shared" si="9"/>
        <v>38498</v>
      </c>
      <c r="N7" s="166">
        <f t="shared" si="9"/>
        <v>13000</v>
      </c>
      <c r="O7" s="166">
        <f t="shared" si="9"/>
        <v>6182</v>
      </c>
    </row>
    <row r="8" spans="1:26">
      <c r="J8" s="236"/>
      <c r="K8" s="236"/>
      <c r="L8" s="8"/>
      <c r="P8" s="171" t="s">
        <v>395</v>
      </c>
      <c r="Q8" s="137"/>
      <c r="R8" s="137"/>
      <c r="S8" s="137"/>
      <c r="T8" s="137"/>
      <c r="U8" s="137"/>
      <c r="V8" s="137"/>
      <c r="W8" s="137"/>
      <c r="X8" s="137"/>
      <c r="Y8" s="137"/>
    </row>
    <row r="9" spans="1:26">
      <c r="K9" s="236"/>
      <c r="L9" s="8"/>
      <c r="P9" s="147"/>
      <c r="Q9" s="171" t="s">
        <v>396</v>
      </c>
      <c r="R9" s="137"/>
      <c r="S9" s="137"/>
      <c r="T9" s="137"/>
      <c r="U9" s="137"/>
      <c r="V9" s="137"/>
      <c r="W9" s="137"/>
      <c r="X9" s="137"/>
      <c r="Y9" s="147"/>
    </row>
    <row r="10" spans="1:26">
      <c r="P10" s="147"/>
      <c r="Q10" s="147"/>
      <c r="R10" s="137" t="s">
        <v>397</v>
      </c>
      <c r="S10" s="147"/>
      <c r="T10" s="147"/>
      <c r="U10" s="147"/>
      <c r="V10" s="147"/>
      <c r="W10" s="147"/>
      <c r="X10" s="147"/>
      <c r="Y10" s="147"/>
    </row>
    <row r="11" spans="1:26">
      <c r="P11" s="147"/>
      <c r="Q11" s="147"/>
      <c r="R11" s="147"/>
      <c r="S11" s="171" t="s">
        <v>398</v>
      </c>
      <c r="T11" s="147"/>
      <c r="U11" s="147"/>
      <c r="V11" s="147"/>
      <c r="W11" s="147"/>
      <c r="X11" s="147"/>
      <c r="Y11" s="147"/>
    </row>
    <row r="12" spans="1:26">
      <c r="P12" s="147"/>
      <c r="Q12" s="147"/>
      <c r="R12" s="147"/>
      <c r="S12" s="147"/>
      <c r="T12" s="137" t="s">
        <v>399</v>
      </c>
      <c r="U12" s="147"/>
      <c r="V12" s="147"/>
      <c r="W12" s="147"/>
      <c r="X12" s="147"/>
      <c r="Y12" s="147"/>
    </row>
    <row r="13" spans="1:26">
      <c r="P13" s="147"/>
      <c r="Q13" s="147"/>
      <c r="R13" s="137"/>
      <c r="S13" s="137"/>
      <c r="T13" s="147"/>
      <c r="U13" s="171" t="s">
        <v>400</v>
      </c>
      <c r="V13" s="147"/>
      <c r="W13" s="137"/>
      <c r="X13" s="137"/>
      <c r="Y13" s="137"/>
      <c r="Z13" s="137"/>
    </row>
    <row r="14" spans="1:26">
      <c r="P14" s="147"/>
      <c r="Q14" s="147"/>
      <c r="R14" s="137"/>
      <c r="S14" s="137"/>
      <c r="T14" s="147"/>
      <c r="U14" s="147"/>
      <c r="V14" s="137" t="s">
        <v>401</v>
      </c>
      <c r="W14" s="137"/>
      <c r="X14" s="137"/>
      <c r="Y14" s="137"/>
      <c r="Z14" s="147"/>
    </row>
    <row r="15" spans="1:26">
      <c r="P15" s="147"/>
      <c r="Q15" s="147"/>
      <c r="R15" s="147"/>
      <c r="S15" s="137"/>
      <c r="T15" s="147"/>
      <c r="U15" s="147"/>
      <c r="V15" s="147"/>
      <c r="W15" s="147"/>
      <c r="X15" s="147"/>
      <c r="Y15" s="147"/>
      <c r="Z15" s="147"/>
    </row>
    <row r="16" spans="1:26" ht="15.75">
      <c r="B16" s="448" t="s">
        <v>402</v>
      </c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448"/>
      <c r="O16" s="448"/>
      <c r="P16" s="448"/>
    </row>
    <row r="17" spans="2:24" ht="15.75">
      <c r="C17" s="463" t="s">
        <v>403</v>
      </c>
      <c r="D17" s="463"/>
      <c r="E17" s="463"/>
      <c r="F17" s="463"/>
      <c r="G17" s="463"/>
      <c r="H17" s="463"/>
      <c r="I17" s="463"/>
      <c r="J17" s="463"/>
      <c r="K17" s="463"/>
      <c r="L17" s="463"/>
      <c r="M17" s="463"/>
      <c r="N17" s="61"/>
      <c r="O17" s="237">
        <v>50</v>
      </c>
      <c r="P17" s="238"/>
      <c r="Q17" s="5" t="s">
        <v>408</v>
      </c>
      <c r="R17" s="3"/>
      <c r="S17" s="237"/>
    </row>
    <row r="18" spans="2:24" ht="15.75">
      <c r="C18" s="232"/>
      <c r="D18" s="462" t="s">
        <v>404</v>
      </c>
      <c r="E18" s="462"/>
      <c r="F18" s="462"/>
      <c r="G18" s="462"/>
      <c r="H18" s="462"/>
      <c r="I18" s="462"/>
      <c r="J18" s="462"/>
      <c r="K18" s="462"/>
      <c r="L18" s="462"/>
      <c r="M18" s="61"/>
      <c r="N18" s="61"/>
      <c r="O18" s="174">
        <v>150</v>
      </c>
      <c r="P18" s="239">
        <v>191</v>
      </c>
      <c r="Q18" s="239" t="s">
        <v>409</v>
      </c>
      <c r="R18" s="3"/>
      <c r="S18" s="174"/>
    </row>
    <row r="19" spans="2:24" ht="15">
      <c r="L19" s="228"/>
      <c r="M19" s="228"/>
      <c r="N19" s="228"/>
      <c r="O19" s="8"/>
      <c r="P19" s="238">
        <v>250</v>
      </c>
      <c r="Q19" s="238" t="s">
        <v>134</v>
      </c>
      <c r="R19" s="3"/>
      <c r="S19" s="5"/>
    </row>
    <row r="20" spans="2:24" ht="15">
      <c r="C20" s="449" t="s">
        <v>61</v>
      </c>
      <c r="D20" s="449"/>
      <c r="E20" s="449"/>
      <c r="F20" s="449"/>
      <c r="G20" s="449"/>
      <c r="H20" s="449"/>
      <c r="L20" s="8"/>
      <c r="M20" s="229"/>
      <c r="N20" s="229"/>
      <c r="O20" s="8"/>
      <c r="P20" s="238">
        <v>500</v>
      </c>
      <c r="Q20" s="239" t="s">
        <v>410</v>
      </c>
      <c r="R20" s="3"/>
      <c r="S20" s="3"/>
    </row>
    <row r="21" spans="2:24" ht="15">
      <c r="H21" s="3"/>
      <c r="J21" s="3"/>
      <c r="K21" s="3"/>
      <c r="L21" s="228"/>
      <c r="M21" s="228"/>
      <c r="N21" s="228"/>
      <c r="O21" s="8"/>
      <c r="P21" s="240">
        <v>1260</v>
      </c>
      <c r="Q21" s="238" t="s">
        <v>411</v>
      </c>
      <c r="R21" s="5"/>
      <c r="S21" s="5"/>
      <c r="U21" s="3"/>
      <c r="V21" s="3"/>
      <c r="W21" s="3"/>
      <c r="X21" s="3"/>
    </row>
    <row r="22" spans="2:24">
      <c r="D22" s="3"/>
      <c r="H22" s="3"/>
      <c r="J22" s="3"/>
      <c r="K22" s="3"/>
      <c r="L22" s="229"/>
      <c r="M22" s="229"/>
      <c r="N22" s="229"/>
      <c r="O22" s="8"/>
      <c r="P22" s="5"/>
      <c r="Q22" s="5"/>
      <c r="R22" s="5"/>
      <c r="S22" s="5"/>
      <c r="U22" s="3"/>
      <c r="V22" s="3"/>
      <c r="W22" s="3"/>
      <c r="X22" s="3"/>
    </row>
    <row r="23" spans="2:24" ht="12.75">
      <c r="B23" s="233" t="s">
        <v>405</v>
      </c>
      <c r="H23" s="3"/>
      <c r="J23" s="3"/>
      <c r="K23" s="3"/>
      <c r="O23" s="8"/>
      <c r="P23" s="5" t="s">
        <v>412</v>
      </c>
      <c r="Q23" s="5"/>
      <c r="R23" s="5" t="s">
        <v>134</v>
      </c>
      <c r="S23" s="5"/>
      <c r="U23" s="3"/>
      <c r="V23" s="3"/>
      <c r="W23" s="3"/>
      <c r="X23" s="3"/>
    </row>
    <row r="24" spans="2:24" ht="12.75">
      <c r="B24" s="234" t="s">
        <v>406</v>
      </c>
      <c r="H24" s="58"/>
      <c r="J24" s="58"/>
      <c r="K24" s="58"/>
      <c r="O24" s="8"/>
      <c r="P24" s="5" t="s">
        <v>413</v>
      </c>
      <c r="Q24" s="5"/>
      <c r="R24" s="5" t="s">
        <v>135</v>
      </c>
      <c r="S24" s="5"/>
    </row>
    <row r="25" spans="2:24" ht="15.75">
      <c r="B25" s="235" t="s">
        <v>407</v>
      </c>
      <c r="H25" s="58"/>
      <c r="I25" s="58"/>
      <c r="J25" s="58"/>
      <c r="K25" s="58"/>
      <c r="O25" s="8"/>
      <c r="P25" s="5" t="s">
        <v>414</v>
      </c>
      <c r="Q25" s="5"/>
      <c r="R25" s="5" t="s">
        <v>136</v>
      </c>
      <c r="S25" s="5"/>
    </row>
    <row r="26" spans="2:24" ht="15">
      <c r="B26" s="93"/>
      <c r="C26" s="4"/>
      <c r="D26" s="58"/>
      <c r="E26" s="4"/>
      <c r="F26" s="4"/>
      <c r="G26" s="4"/>
      <c r="H26" s="58"/>
      <c r="I26" s="58"/>
      <c r="J26" s="58"/>
      <c r="K26" s="58"/>
      <c r="O26" s="8"/>
      <c r="P26" s="241">
        <v>750</v>
      </c>
      <c r="Q26" s="238"/>
      <c r="R26" s="5" t="s">
        <v>415</v>
      </c>
      <c r="S26" s="5"/>
    </row>
    <row r="27" spans="2:24" ht="15">
      <c r="B27" s="93"/>
      <c r="C27" s="4"/>
      <c r="D27" s="58"/>
      <c r="E27" s="4"/>
      <c r="F27" s="4"/>
      <c r="G27" s="4"/>
      <c r="H27" s="58"/>
      <c r="I27" s="58"/>
      <c r="J27" s="58"/>
      <c r="K27" s="58"/>
      <c r="O27" s="8"/>
      <c r="P27" s="242">
        <v>1000</v>
      </c>
      <c r="Q27" s="239"/>
      <c r="R27" s="3" t="s">
        <v>416</v>
      </c>
      <c r="S27" s="3"/>
    </row>
    <row r="28" spans="2:24" ht="15">
      <c r="B28" s="93"/>
      <c r="C28" s="4"/>
      <c r="D28" s="58"/>
      <c r="E28" s="4"/>
      <c r="F28" s="4"/>
      <c r="G28" s="4"/>
      <c r="H28" s="58"/>
      <c r="I28" s="58"/>
      <c r="J28" s="58"/>
      <c r="K28" s="58"/>
      <c r="O28" s="174"/>
      <c r="P28" s="239"/>
      <c r="Q28" s="239"/>
      <c r="R28" s="3"/>
      <c r="S28" s="174"/>
    </row>
    <row r="29" spans="2:24" ht="15">
      <c r="B29" s="93"/>
      <c r="C29" s="4"/>
      <c r="D29" s="58"/>
      <c r="E29" s="4"/>
      <c r="F29" s="4"/>
      <c r="G29" s="4"/>
      <c r="H29" s="58"/>
      <c r="I29" s="58"/>
      <c r="J29" s="58"/>
      <c r="K29" s="58"/>
      <c r="O29" s="8"/>
      <c r="P29" s="238"/>
      <c r="Q29" s="238"/>
      <c r="R29" s="3"/>
      <c r="S29" s="5"/>
    </row>
    <row r="30" spans="2:24" ht="15">
      <c r="B30" s="93"/>
      <c r="C30" s="4"/>
      <c r="D30" s="58"/>
      <c r="E30" s="4"/>
      <c r="F30" s="4"/>
      <c r="G30" s="4"/>
      <c r="H30" s="58"/>
      <c r="I30" s="58"/>
      <c r="J30" s="58"/>
      <c r="K30" s="58"/>
      <c r="O30" s="8"/>
      <c r="P30" s="238"/>
      <c r="Q30" s="239"/>
      <c r="R30" s="3"/>
      <c r="S30" s="3"/>
    </row>
    <row r="31" spans="2:24" ht="15">
      <c r="B31" s="140"/>
      <c r="C31" s="4"/>
      <c r="D31" s="58"/>
      <c r="E31" s="4"/>
      <c r="F31" s="4"/>
      <c r="G31" s="4"/>
      <c r="H31" s="58"/>
      <c r="I31" s="58"/>
      <c r="J31" s="58"/>
      <c r="K31" s="58"/>
      <c r="O31" s="8"/>
      <c r="P31" s="240"/>
      <c r="Q31" s="238"/>
      <c r="R31" s="5"/>
      <c r="S31" s="5"/>
    </row>
    <row r="32" spans="2:24">
      <c r="B32" s="141"/>
      <c r="C32" s="4"/>
      <c r="D32" s="58"/>
      <c r="E32" s="4"/>
      <c r="F32" s="4"/>
      <c r="G32" s="4"/>
      <c r="H32" s="58"/>
      <c r="I32" s="58"/>
      <c r="J32" s="58"/>
      <c r="K32" s="58"/>
      <c r="O32" s="8"/>
      <c r="P32" s="5"/>
      <c r="Q32" s="5"/>
      <c r="R32" s="5"/>
      <c r="S32" s="5"/>
    </row>
    <row r="33" spans="2:19">
      <c r="B33" s="93"/>
      <c r="C33" s="4"/>
      <c r="D33" s="58"/>
      <c r="E33" s="4"/>
      <c r="F33" s="4"/>
      <c r="G33" s="4"/>
      <c r="H33" s="58"/>
      <c r="I33" s="58"/>
      <c r="J33" s="58"/>
      <c r="K33" s="58"/>
      <c r="O33" s="8"/>
      <c r="P33" s="5"/>
      <c r="Q33" s="5"/>
      <c r="R33" s="5"/>
      <c r="S33" s="5"/>
    </row>
    <row r="34" spans="2:19">
      <c r="O34" s="8"/>
      <c r="P34" s="5"/>
      <c r="Q34" s="5"/>
      <c r="R34" s="5"/>
      <c r="S34" s="5"/>
    </row>
    <row r="35" spans="2:19">
      <c r="O35" s="8"/>
      <c r="P35" s="5"/>
      <c r="Q35" s="5"/>
      <c r="R35" s="5"/>
      <c r="S35" s="5"/>
    </row>
    <row r="36" spans="2:19">
      <c r="B36" s="315"/>
      <c r="E36" s="8"/>
      <c r="F36" s="8"/>
      <c r="G36" s="8"/>
    </row>
    <row r="37" spans="2:19">
      <c r="B37" s="3"/>
      <c r="E37" s="8"/>
      <c r="F37" s="8"/>
      <c r="G37" s="8"/>
    </row>
    <row r="38" spans="2:19">
      <c r="B38" s="3"/>
      <c r="E38" s="8"/>
      <c r="F38" s="8"/>
      <c r="G38" s="8"/>
    </row>
    <row r="39" spans="2:19">
      <c r="B39" s="3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315"/>
      <c r="D42" s="58"/>
      <c r="E42" s="58"/>
      <c r="F42" s="58"/>
      <c r="G42" s="58"/>
      <c r="H42" s="58"/>
    </row>
    <row r="43" spans="2:19">
      <c r="B43" s="3"/>
      <c r="D43" s="58"/>
      <c r="E43" s="58"/>
      <c r="F43" s="58"/>
      <c r="G43" s="58"/>
      <c r="H43" s="58"/>
    </row>
    <row r="44" spans="2:19">
      <c r="B44" s="3"/>
      <c r="C44" s="58"/>
      <c r="D44" s="58"/>
      <c r="E44" s="58"/>
      <c r="F44" s="58"/>
      <c r="G44" s="58"/>
      <c r="H44" s="58"/>
    </row>
    <row r="45" spans="2:19">
      <c r="B45" s="3"/>
      <c r="C45" s="58"/>
      <c r="D45" s="58"/>
      <c r="E45" s="58"/>
      <c r="F45" s="58"/>
      <c r="G45" s="58"/>
      <c r="I45" s="2"/>
    </row>
    <row r="46" spans="2:19">
      <c r="B46" s="3"/>
      <c r="C46" s="8"/>
      <c r="E46" s="8"/>
      <c r="F46" s="8"/>
      <c r="G46" s="8"/>
      <c r="I46" s="2"/>
    </row>
  </sheetData>
  <mergeCells count="12">
    <mergeCell ref="P1:Z2"/>
    <mergeCell ref="B16:P16"/>
    <mergeCell ref="C20:H20"/>
    <mergeCell ref="D1:L1"/>
    <mergeCell ref="A7:C7"/>
    <mergeCell ref="A1:A2"/>
    <mergeCell ref="B1:B2"/>
    <mergeCell ref="C1:C2"/>
    <mergeCell ref="M1:N1"/>
    <mergeCell ref="O1:O2"/>
    <mergeCell ref="D18:L18"/>
    <mergeCell ref="C17:M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11.5703125" style="3" bestFit="1" customWidth="1"/>
    <col min="2" max="2" width="64.28515625" style="90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8.42578125" style="82" bestFit="1" customWidth="1"/>
    <col min="9" max="10" width="5.5703125" style="82" customWidth="1"/>
    <col min="11" max="11" width="8.42578125" style="82" bestFit="1" customWidth="1"/>
    <col min="12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473" t="s">
        <v>1</v>
      </c>
      <c r="B1" s="479" t="s">
        <v>0</v>
      </c>
      <c r="C1" s="481" t="s">
        <v>87</v>
      </c>
      <c r="D1" s="475" t="s">
        <v>3</v>
      </c>
      <c r="E1" s="476"/>
      <c r="F1" s="477" t="s">
        <v>530</v>
      </c>
      <c r="G1" s="478"/>
      <c r="H1" s="464" t="s">
        <v>29</v>
      </c>
      <c r="I1" s="465"/>
      <c r="J1" s="465"/>
      <c r="K1" s="465"/>
      <c r="L1" s="465"/>
      <c r="M1" s="465"/>
      <c r="N1" s="466"/>
    </row>
    <row r="2" spans="1:14" s="9" customFormat="1" ht="23.25" customHeight="1" thickBot="1">
      <c r="A2" s="474"/>
      <c r="B2" s="480"/>
      <c r="C2" s="482"/>
      <c r="D2" s="48"/>
      <c r="E2" s="59" t="s">
        <v>9</v>
      </c>
      <c r="F2" s="103" t="s">
        <v>423</v>
      </c>
      <c r="G2" s="322" t="s">
        <v>9</v>
      </c>
      <c r="H2" s="467"/>
      <c r="I2" s="468"/>
      <c r="J2" s="468"/>
      <c r="K2" s="468"/>
      <c r="L2" s="468"/>
      <c r="M2" s="468"/>
      <c r="N2" s="469"/>
    </row>
    <row r="3" spans="1:14" s="146" customFormat="1" ht="15">
      <c r="A3" s="362" t="str">
        <f>'1-συμβολαια'!A3</f>
        <v>1ο</v>
      </c>
      <c r="B3" s="413" t="str">
        <f>'1-συμβολαια'!C3</f>
        <v>κληρονομιάς ΑΠΟΔΟΧΗ [2οροφη οικοδομή 72μ2 σε οικόπεδο 150μ2]</v>
      </c>
      <c r="C3" s="321">
        <f>'1-συμβολαια'!D3</f>
        <v>0</v>
      </c>
      <c r="D3" s="363">
        <v>2</v>
      </c>
      <c r="E3" s="363">
        <v>2</v>
      </c>
      <c r="F3" s="320">
        <f>(D3-1)*800</f>
        <v>800</v>
      </c>
      <c r="G3" s="389"/>
      <c r="H3" s="318"/>
      <c r="I3" s="318" t="s">
        <v>137</v>
      </c>
      <c r="J3" s="318"/>
      <c r="K3" s="292"/>
      <c r="L3" s="292"/>
      <c r="M3" s="292"/>
      <c r="N3" s="292"/>
    </row>
    <row r="4" spans="1:14" s="146" customFormat="1" ht="15">
      <c r="A4" s="362" t="str">
        <f>'1-συμβολαια'!A4</f>
        <v>2ο</v>
      </c>
      <c r="B4" s="319" t="str">
        <f>'1-συμβολαια'!C4</f>
        <v>δωρεα [το 1/5 των ανωτέρω</v>
      </c>
      <c r="C4" s="321">
        <f>'1-συμβολαια'!D4</f>
        <v>1680000</v>
      </c>
      <c r="D4" s="363">
        <v>5</v>
      </c>
      <c r="E4" s="363">
        <v>5</v>
      </c>
      <c r="F4" s="320">
        <f t="shared" ref="F4:F6" si="0">(D4-1)*1000</f>
        <v>4000</v>
      </c>
      <c r="G4" s="320">
        <f t="shared" ref="G4:G6" si="1">(E4-1)*1000</f>
        <v>4000</v>
      </c>
      <c r="H4" s="318"/>
      <c r="I4" s="318"/>
      <c r="J4" s="318"/>
      <c r="K4" s="292"/>
      <c r="L4" s="292"/>
      <c r="M4" s="292"/>
      <c r="N4" s="292"/>
    </row>
    <row r="5" spans="1:14" s="146" customFormat="1" ht="15">
      <c r="A5" s="362" t="str">
        <f>'1-συμβολαια'!A5</f>
        <v>3ο</v>
      </c>
      <c r="B5" s="319" t="str">
        <f>'1-συμβολαια'!C5</f>
        <v>γονικη [το 1/5 των ανωτέρω</v>
      </c>
      <c r="C5" s="321">
        <f>'1-συμβολαια'!D5</f>
        <v>210000</v>
      </c>
      <c r="D5" s="363">
        <v>4</v>
      </c>
      <c r="E5" s="363">
        <v>4</v>
      </c>
      <c r="F5" s="320">
        <f t="shared" si="0"/>
        <v>3000</v>
      </c>
      <c r="G5" s="320">
        <f t="shared" si="1"/>
        <v>3000</v>
      </c>
      <c r="H5" s="318"/>
      <c r="I5" s="318"/>
      <c r="J5" s="318"/>
      <c r="K5" s="292"/>
      <c r="L5" s="292"/>
      <c r="M5" s="292"/>
      <c r="N5" s="292"/>
    </row>
    <row r="6" spans="1:14" s="146" customFormat="1" ht="15">
      <c r="A6" s="362" t="str">
        <f>'1-συμβολαια'!A6</f>
        <v>4ο</v>
      </c>
      <c r="B6" s="319" t="str">
        <f>'1-συμβολαια'!C6</f>
        <v>δωρεα [το 1/5 των ανωτέρω</v>
      </c>
      <c r="C6" s="321">
        <f>'1-συμβολαια'!D6</f>
        <v>210000</v>
      </c>
      <c r="D6" s="363">
        <v>4</v>
      </c>
      <c r="E6" s="363">
        <v>4</v>
      </c>
      <c r="F6" s="320">
        <f t="shared" si="0"/>
        <v>3000</v>
      </c>
      <c r="G6" s="320">
        <f t="shared" si="1"/>
        <v>3000</v>
      </c>
      <c r="H6" s="318"/>
      <c r="I6" s="318"/>
      <c r="J6" s="318"/>
      <c r="K6" s="292"/>
      <c r="L6" s="292"/>
      <c r="M6" s="292"/>
      <c r="N6" s="292"/>
    </row>
    <row r="7" spans="1:14" ht="15.75">
      <c r="A7" s="470" t="s">
        <v>60</v>
      </c>
      <c r="B7" s="471"/>
      <c r="C7" s="471"/>
      <c r="D7" s="471"/>
      <c r="E7" s="472"/>
      <c r="F7" s="113">
        <f>SUM(F3:F6)</f>
        <v>10800</v>
      </c>
      <c r="G7" s="323">
        <f>SUM(G3:G6)</f>
        <v>10000</v>
      </c>
    </row>
    <row r="8" spans="1:14" ht="15.75">
      <c r="H8" s="149" t="s">
        <v>145</v>
      </c>
      <c r="I8" s="150"/>
      <c r="J8" s="150"/>
      <c r="K8" s="150"/>
      <c r="L8" s="150"/>
      <c r="M8" s="150"/>
    </row>
    <row r="9" spans="1:14" ht="15.75">
      <c r="I9" s="150" t="s">
        <v>146</v>
      </c>
      <c r="J9" s="150"/>
      <c r="K9" s="150"/>
      <c r="L9" s="150"/>
      <c r="M9" s="87"/>
    </row>
    <row r="10" spans="1:14" ht="15.75">
      <c r="J10" s="149" t="s">
        <v>147</v>
      </c>
    </row>
    <row r="13" spans="1:14" ht="15.75">
      <c r="B13" s="379" t="s">
        <v>531</v>
      </c>
      <c r="C13" s="82"/>
      <c r="D13" s="82"/>
      <c r="E13" s="82"/>
      <c r="F13" s="82"/>
      <c r="G13" s="82"/>
    </row>
    <row r="14" spans="1:14" ht="15.75">
      <c r="B14" s="379" t="s">
        <v>532</v>
      </c>
      <c r="C14" s="82"/>
      <c r="D14" s="82"/>
      <c r="E14" s="82"/>
      <c r="F14" s="82"/>
      <c r="G14" s="82"/>
    </row>
    <row r="15" spans="1:14" ht="15.75">
      <c r="B15" s="3"/>
      <c r="C15" s="245" t="s">
        <v>61</v>
      </c>
      <c r="D15" s="3"/>
      <c r="H15" s="2"/>
      <c r="I15" s="2"/>
      <c r="J15" s="2"/>
    </row>
    <row r="17" spans="2:9">
      <c r="B17" s="3"/>
      <c r="D17" s="58"/>
      <c r="E17" s="58"/>
      <c r="F17" s="58"/>
      <c r="G17" s="58"/>
      <c r="H17" s="8"/>
      <c r="I17" s="2"/>
    </row>
    <row r="18" spans="2:9">
      <c r="B18" s="3"/>
      <c r="F18" s="8"/>
      <c r="H18" s="8"/>
      <c r="I18" s="2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G23" sqref="G23"/>
    </sheetView>
  </sheetViews>
  <sheetFormatPr defaultRowHeight="11.25"/>
  <cols>
    <col min="1" max="1" width="11.5703125" style="8" bestFit="1" customWidth="1"/>
    <col min="2" max="2" width="61.7109375" style="92" bestFit="1" customWidth="1"/>
    <col min="3" max="3" width="7.28515625" style="8" bestFit="1" customWidth="1"/>
    <col min="4" max="4" width="10.28515625" style="8" customWidth="1"/>
    <col min="5" max="5" width="16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14.5703125" style="8" customWidth="1"/>
    <col min="10" max="10" width="8.85546875" style="8" customWidth="1"/>
    <col min="11" max="11" width="9.85546875" style="8" customWidth="1"/>
    <col min="12" max="14" width="4.140625" style="8" bestFit="1" customWidth="1"/>
    <col min="15" max="15" width="8.4257812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2" t="s">
        <v>1</v>
      </c>
      <c r="B1" s="454" t="s">
        <v>0</v>
      </c>
      <c r="C1" s="483" t="s">
        <v>11</v>
      </c>
      <c r="D1" s="483"/>
      <c r="E1" s="483"/>
      <c r="F1" s="483"/>
      <c r="G1" s="483"/>
      <c r="H1" s="484" t="s">
        <v>12</v>
      </c>
      <c r="I1" s="484"/>
      <c r="J1" s="484"/>
      <c r="K1" s="484"/>
      <c r="L1" s="484"/>
      <c r="M1" s="484"/>
      <c r="N1" s="484"/>
      <c r="O1" s="487" t="s">
        <v>88</v>
      </c>
      <c r="P1" s="485" t="s">
        <v>233</v>
      </c>
      <c r="Q1" s="442" t="s">
        <v>29</v>
      </c>
      <c r="R1" s="443"/>
      <c r="S1" s="443"/>
      <c r="T1" s="443"/>
      <c r="U1" s="444"/>
    </row>
    <row r="2" spans="1:25" ht="24" customHeight="1" thickBot="1">
      <c r="A2" s="453"/>
      <c r="B2" s="455"/>
      <c r="C2" s="7" t="s">
        <v>47</v>
      </c>
      <c r="D2" s="7" t="s">
        <v>48</v>
      </c>
      <c r="E2" s="7" t="s">
        <v>49</v>
      </c>
      <c r="F2" s="7" t="s">
        <v>50</v>
      </c>
      <c r="G2" s="39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0" t="s">
        <v>53</v>
      </c>
      <c r="O2" s="488"/>
      <c r="P2" s="486"/>
      <c r="Q2" s="445"/>
      <c r="R2" s="446"/>
      <c r="S2" s="446"/>
      <c r="T2" s="446"/>
      <c r="U2" s="447"/>
    </row>
    <row r="3" spans="1:25" s="293" customFormat="1" ht="15">
      <c r="A3" s="362" t="str">
        <f>'1-συμβολαια'!A3</f>
        <v>1ο</v>
      </c>
      <c r="B3" s="316" t="str">
        <f>'1-συμβολαια'!C3</f>
        <v>κληρονομιάς ΑΠΟΔΟΧΗ [2οροφη οικοδομή 72μ2 σε οικόπεδο 150μ2]</v>
      </c>
      <c r="C3" s="325">
        <v>1</v>
      </c>
      <c r="D3" s="288" t="s">
        <v>469</v>
      </c>
      <c r="E3" s="288"/>
      <c r="F3" s="288"/>
      <c r="G3" s="288"/>
      <c r="H3" s="325">
        <v>5</v>
      </c>
      <c r="I3" s="288" t="s">
        <v>553</v>
      </c>
      <c r="J3" s="288" t="s">
        <v>469</v>
      </c>
      <c r="K3" s="288" t="s">
        <v>469</v>
      </c>
      <c r="L3" s="288" t="s">
        <v>469</v>
      </c>
      <c r="M3" s="288" t="s">
        <v>469</v>
      </c>
      <c r="N3" s="288"/>
      <c r="O3" s="325">
        <v>4</v>
      </c>
      <c r="P3" s="320">
        <f>O3*('2-δικαιώμ'!N3+'3-φύλλα2α'!F3)</f>
        <v>43200</v>
      </c>
      <c r="Q3" s="326" t="s">
        <v>152</v>
      </c>
      <c r="R3" s="326" t="s">
        <v>151</v>
      </c>
      <c r="S3" s="326"/>
      <c r="T3" s="326"/>
      <c r="U3" s="327"/>
    </row>
    <row r="4" spans="1:25" s="293" customFormat="1" ht="15">
      <c r="A4" s="362" t="str">
        <f>'1-συμβολαια'!A4</f>
        <v>2ο</v>
      </c>
      <c r="B4" s="324" t="str">
        <f>'1-συμβολαια'!C4</f>
        <v>δωρεα [το 1/5 των ανωτέρω</v>
      </c>
      <c r="C4" s="325">
        <v>4</v>
      </c>
      <c r="D4" s="288" t="s">
        <v>553</v>
      </c>
      <c r="E4" s="288" t="s">
        <v>469</v>
      </c>
      <c r="F4" s="288" t="s">
        <v>469</v>
      </c>
      <c r="G4" s="288" t="s">
        <v>469</v>
      </c>
      <c r="H4" s="325">
        <v>2</v>
      </c>
      <c r="I4" s="288" t="s">
        <v>469</v>
      </c>
      <c r="J4" s="288" t="s">
        <v>469</v>
      </c>
      <c r="K4" s="288"/>
      <c r="L4" s="288"/>
      <c r="M4" s="288"/>
      <c r="N4" s="288"/>
      <c r="O4" s="325">
        <v>7</v>
      </c>
      <c r="P4" s="320">
        <f>O4*('2-δικαιώμ'!N4+'3-φύλλα2α'!F4)</f>
        <v>35000</v>
      </c>
      <c r="Q4" s="326" t="s">
        <v>152</v>
      </c>
      <c r="R4" s="326" t="s">
        <v>151</v>
      </c>
      <c r="S4" s="326"/>
      <c r="T4" s="326"/>
      <c r="U4" s="327"/>
    </row>
    <row r="5" spans="1:25" s="293" customFormat="1" ht="15">
      <c r="A5" s="362" t="str">
        <f>'1-συμβολαια'!A5</f>
        <v>3ο</v>
      </c>
      <c r="B5" s="324" t="str">
        <f>'1-συμβολαια'!C5</f>
        <v>γονικη [το 1/5 των ανωτέρω</v>
      </c>
      <c r="C5" s="325">
        <v>1</v>
      </c>
      <c r="D5" s="288" t="s">
        <v>553</v>
      </c>
      <c r="E5" s="288"/>
      <c r="F5" s="288"/>
      <c r="G5" s="288"/>
      <c r="H5" s="325">
        <v>1</v>
      </c>
      <c r="I5" s="288" t="s">
        <v>469</v>
      </c>
      <c r="J5" s="288"/>
      <c r="K5" s="288"/>
      <c r="L5" s="288"/>
      <c r="M5" s="288"/>
      <c r="N5" s="288"/>
      <c r="O5" s="325"/>
      <c r="P5" s="320">
        <f>O5*('2-δικαιώμ'!N5+'3-φύλλα2α'!F5)</f>
        <v>0</v>
      </c>
      <c r="Q5" s="326"/>
      <c r="R5" s="326"/>
      <c r="S5" s="326"/>
      <c r="T5" s="326"/>
      <c r="U5" s="327"/>
    </row>
    <row r="6" spans="1:25" s="293" customFormat="1" ht="15">
      <c r="A6" s="362" t="str">
        <f>'1-συμβολαια'!A6</f>
        <v>4ο</v>
      </c>
      <c r="B6" s="324" t="str">
        <f>'1-συμβολαια'!C6</f>
        <v>δωρεα [το 1/5 των ανωτέρω</v>
      </c>
      <c r="C6" s="325">
        <v>1</v>
      </c>
      <c r="D6" s="288" t="s">
        <v>553</v>
      </c>
      <c r="E6" s="288"/>
      <c r="F6" s="288"/>
      <c r="G6" s="288"/>
      <c r="H6" s="325">
        <v>1</v>
      </c>
      <c r="I6" s="288" t="s">
        <v>469</v>
      </c>
      <c r="J6" s="288"/>
      <c r="K6" s="288"/>
      <c r="L6" s="288"/>
      <c r="M6" s="288"/>
      <c r="N6" s="288"/>
      <c r="O6" s="325"/>
      <c r="P6" s="320">
        <f>O6*('2-δικαιώμ'!N6+'3-φύλλα2α'!F6)</f>
        <v>0</v>
      </c>
      <c r="Q6" s="326"/>
      <c r="R6" s="326"/>
      <c r="S6" s="326"/>
      <c r="T6" s="326"/>
      <c r="U6" s="327"/>
    </row>
    <row r="7" spans="1:25" ht="15.75">
      <c r="A7" s="470" t="s">
        <v>47</v>
      </c>
      <c r="B7" s="471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O7" s="471"/>
      <c r="P7" s="112">
        <f>SUM(P3:P6)</f>
        <v>78200</v>
      </c>
    </row>
    <row r="9" spans="1:25" ht="15.75">
      <c r="Q9" s="169" t="s">
        <v>148</v>
      </c>
      <c r="R9" s="134"/>
      <c r="S9" s="134"/>
      <c r="T9" s="134"/>
      <c r="U9" s="134"/>
      <c r="V9" s="134"/>
      <c r="W9" s="134"/>
      <c r="X9" s="134"/>
      <c r="Y9" s="121"/>
    </row>
    <row r="10" spans="1:25" ht="15.75">
      <c r="I10" s="8" t="s">
        <v>534</v>
      </c>
      <c r="R10" s="150" t="s">
        <v>149</v>
      </c>
      <c r="S10" s="150"/>
      <c r="T10" s="150"/>
      <c r="U10" s="150"/>
      <c r="V10" s="150"/>
      <c r="W10" s="150"/>
      <c r="X10" s="150"/>
    </row>
    <row r="11" spans="1:25" ht="15.75">
      <c r="I11" s="8" t="s">
        <v>535</v>
      </c>
      <c r="S11" s="169" t="s">
        <v>150</v>
      </c>
    </row>
    <row r="12" spans="1:25">
      <c r="I12" s="8" t="s">
        <v>536</v>
      </c>
    </row>
    <row r="13" spans="1:25">
      <c r="I13" s="8" t="s">
        <v>536</v>
      </c>
    </row>
    <row r="14" spans="1:25">
      <c r="B14" s="140"/>
    </row>
    <row r="15" spans="1:25">
      <c r="B15" s="141"/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I33" sqref="I33"/>
    </sheetView>
  </sheetViews>
  <sheetFormatPr defaultRowHeight="11.25"/>
  <cols>
    <col min="1" max="1" width="7.28515625" style="8" bestFit="1" customWidth="1"/>
    <col min="2" max="2" width="49.5703125" style="92" customWidth="1"/>
    <col min="3" max="3" width="11.5703125" style="8" customWidth="1"/>
    <col min="4" max="5" width="7.85546875" style="3" customWidth="1"/>
    <col min="6" max="6" width="7.42578125" style="8" bestFit="1" customWidth="1"/>
    <col min="7" max="7" width="7.140625" style="8" customWidth="1"/>
    <col min="8" max="8" width="10.28515625" style="8" bestFit="1" customWidth="1"/>
    <col min="9" max="9" width="9" style="8" customWidth="1"/>
    <col min="10" max="10" width="7.7109375" style="8" customWidth="1"/>
    <col min="11" max="11" width="7.5703125" style="8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9" width="7.28515625" style="82" customWidth="1"/>
    <col min="20" max="20" width="8.7109375" style="82" customWidth="1"/>
    <col min="21" max="21" width="7.28515625" style="82" customWidth="1"/>
    <col min="22" max="22" width="9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7.7109375" style="82" customWidth="1"/>
    <col min="30" max="33" width="6.28515625" style="82" customWidth="1"/>
    <col min="34" max="34" width="8.140625" style="82" customWidth="1"/>
    <col min="35" max="35" width="8.42578125" style="82" customWidth="1"/>
    <col min="36" max="38" width="6.28515625" style="82" customWidth="1"/>
    <col min="39" max="39" width="7.28515625" style="82" customWidth="1"/>
    <col min="40" max="40" width="11.7109375" style="84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2" t="s">
        <v>1</v>
      </c>
      <c r="B1" s="492" t="s">
        <v>0</v>
      </c>
      <c r="C1" s="496" t="s">
        <v>7</v>
      </c>
      <c r="D1" s="494" t="s">
        <v>3</v>
      </c>
      <c r="E1" s="495"/>
      <c r="F1" s="498" t="s">
        <v>424</v>
      </c>
      <c r="G1" s="499"/>
      <c r="H1" s="499"/>
      <c r="I1" s="499"/>
      <c r="J1" s="499"/>
      <c r="K1" s="499"/>
      <c r="L1" s="500"/>
      <c r="M1" s="501" t="s">
        <v>427</v>
      </c>
      <c r="N1" s="502"/>
      <c r="O1" s="503" t="s">
        <v>259</v>
      </c>
      <c r="P1" s="504"/>
      <c r="Q1" s="505" t="s">
        <v>425</v>
      </c>
      <c r="R1" s="489" t="s">
        <v>178</v>
      </c>
      <c r="S1" s="489"/>
      <c r="T1" s="489"/>
      <c r="U1" s="489"/>
      <c r="V1" s="489"/>
      <c r="W1" s="489"/>
      <c r="X1" s="489"/>
      <c r="Y1" s="489"/>
      <c r="Z1" s="489"/>
      <c r="AA1" s="489"/>
      <c r="AB1" s="489"/>
      <c r="AC1" s="489"/>
      <c r="AD1" s="489"/>
      <c r="AE1" s="489"/>
      <c r="AF1" s="489"/>
      <c r="AG1" s="489"/>
      <c r="AH1" s="489"/>
      <c r="AI1" s="489"/>
      <c r="AJ1" s="489"/>
      <c r="AK1" s="489"/>
      <c r="AL1" s="489"/>
      <c r="AM1" s="489"/>
      <c r="AN1" s="489"/>
      <c r="AO1" s="489"/>
    </row>
    <row r="2" spans="1:41" ht="23.25" thickBot="1">
      <c r="A2" s="423"/>
      <c r="B2" s="493"/>
      <c r="C2" s="497"/>
      <c r="D2" s="175" t="s">
        <v>4</v>
      </c>
      <c r="E2" s="159" t="s">
        <v>9</v>
      </c>
      <c r="F2" s="246" t="s">
        <v>4</v>
      </c>
      <c r="G2" s="176" t="s">
        <v>9</v>
      </c>
      <c r="H2" s="330" t="s">
        <v>47</v>
      </c>
      <c r="I2" s="246" t="s">
        <v>9</v>
      </c>
      <c r="J2" s="331" t="s">
        <v>366</v>
      </c>
      <c r="K2" s="331" t="s">
        <v>392</v>
      </c>
      <c r="L2" s="332" t="s">
        <v>368</v>
      </c>
      <c r="M2" s="246" t="s">
        <v>23</v>
      </c>
      <c r="N2" s="333" t="s">
        <v>89</v>
      </c>
      <c r="O2" s="246" t="s">
        <v>23</v>
      </c>
      <c r="P2" s="312" t="s">
        <v>9</v>
      </c>
      <c r="Q2" s="506"/>
      <c r="R2" s="178" t="s">
        <v>130</v>
      </c>
      <c r="S2" s="178" t="s">
        <v>176</v>
      </c>
      <c r="T2" s="178" t="s">
        <v>131</v>
      </c>
      <c r="U2" s="178" t="s">
        <v>261</v>
      </c>
      <c r="V2" s="178" t="s">
        <v>132</v>
      </c>
      <c r="W2" s="178" t="s">
        <v>262</v>
      </c>
      <c r="X2" s="178" t="s">
        <v>153</v>
      </c>
      <c r="Y2" s="178" t="s">
        <v>177</v>
      </c>
      <c r="Z2" s="178" t="s">
        <v>154</v>
      </c>
      <c r="AA2" s="178" t="s">
        <v>263</v>
      </c>
      <c r="AB2" s="178" t="s">
        <v>155</v>
      </c>
      <c r="AC2" s="178" t="s">
        <v>264</v>
      </c>
      <c r="AD2" s="178" t="s">
        <v>156</v>
      </c>
      <c r="AE2" s="178" t="s">
        <v>277</v>
      </c>
      <c r="AF2" s="178" t="s">
        <v>278</v>
      </c>
      <c r="AG2" s="286" t="s">
        <v>279</v>
      </c>
      <c r="AH2" s="178" t="s">
        <v>280</v>
      </c>
      <c r="AI2" s="178" t="s">
        <v>281</v>
      </c>
      <c r="AJ2" s="178" t="s">
        <v>494</v>
      </c>
      <c r="AK2" s="178" t="s">
        <v>495</v>
      </c>
      <c r="AL2" s="178"/>
      <c r="AM2" s="271" t="s">
        <v>59</v>
      </c>
      <c r="AN2" s="366" t="s">
        <v>47</v>
      </c>
      <c r="AO2" s="270" t="s">
        <v>29</v>
      </c>
    </row>
    <row r="3" spans="1:41" s="5" customFormat="1">
      <c r="A3" s="360" t="str">
        <f>'1-συμβολαια'!A3</f>
        <v>1ο</v>
      </c>
      <c r="B3" s="316" t="str">
        <f>'1-συμβολαια'!C3</f>
        <v>κληρονομιάς ΑΠΟΔΟΧΗ [2οροφη οικοδομή 72μ2 σε οικόπεδο 150μ2]</v>
      </c>
      <c r="C3" s="317">
        <f>'1-συμβολαια'!D3</f>
        <v>0</v>
      </c>
      <c r="D3" s="328">
        <f>'3-φύλλα2α'!D3</f>
        <v>2</v>
      </c>
      <c r="E3" s="328">
        <f>'3-φύλλα2α'!E3</f>
        <v>2</v>
      </c>
      <c r="F3" s="364">
        <v>5</v>
      </c>
      <c r="G3" s="378">
        <v>0</v>
      </c>
      <c r="H3" s="313">
        <f t="shared" ref="H3:H6" si="0">F3*D3*1100</f>
        <v>11000</v>
      </c>
      <c r="I3" s="390">
        <f t="shared" ref="I3:I6" si="1">E3*G3*1100</f>
        <v>0</v>
      </c>
      <c r="J3" s="334">
        <f t="shared" ref="J3:J6" si="2">H3*5%</f>
        <v>550</v>
      </c>
      <c r="K3" s="334">
        <f t="shared" ref="K3:K6" si="3">H3*5%</f>
        <v>550</v>
      </c>
      <c r="L3" s="334">
        <f t="shared" ref="L3:L6" si="4">H3*1%</f>
        <v>110</v>
      </c>
      <c r="M3" s="334">
        <f t="shared" ref="M3:M6" si="5">H3-O3</f>
        <v>9790</v>
      </c>
      <c r="N3" s="334">
        <f t="shared" ref="N3:N6" si="6">I3-P3</f>
        <v>0</v>
      </c>
      <c r="O3" s="334">
        <f t="shared" ref="O3:O6" si="7">J3+K3+L3</f>
        <v>1210</v>
      </c>
      <c r="P3" s="334">
        <f t="shared" ref="P3:P6" si="8">I3*11%</f>
        <v>0</v>
      </c>
      <c r="Q3" s="334">
        <f t="shared" ref="Q3:Q6" si="9">O3-P3</f>
        <v>1210</v>
      </c>
      <c r="R3" s="318"/>
      <c r="S3" s="318"/>
      <c r="T3" s="318">
        <v>2200</v>
      </c>
      <c r="U3" s="318">
        <v>800</v>
      </c>
      <c r="V3" s="318">
        <v>2200</v>
      </c>
      <c r="W3" s="318">
        <v>500</v>
      </c>
      <c r="X3" s="318"/>
      <c r="Y3" s="318"/>
      <c r="Z3" s="318"/>
      <c r="AA3" s="318"/>
      <c r="AB3" s="318">
        <f>T3*5</f>
        <v>11000</v>
      </c>
      <c r="AC3" s="318">
        <f>5*500</f>
        <v>2500</v>
      </c>
      <c r="AD3" s="318"/>
      <c r="AE3" s="318"/>
      <c r="AF3" s="329"/>
      <c r="AG3" s="329"/>
      <c r="AH3" s="329">
        <v>2200</v>
      </c>
      <c r="AI3" s="329">
        <v>800</v>
      </c>
      <c r="AJ3" s="329"/>
      <c r="AK3" s="329"/>
      <c r="AL3" s="329"/>
      <c r="AM3" s="329">
        <f t="shared" ref="AM3:AM6" si="10">U3+Y3+AA3+AI3+AK3</f>
        <v>1600</v>
      </c>
      <c r="AN3" s="335">
        <f t="shared" ref="AN3:AN6" si="11">R3+T3+V3+W3+X3+Z3+AB3+AC3+AD3+AE3+AF3+AH3+AJ3</f>
        <v>20600</v>
      </c>
      <c r="AO3" s="292"/>
    </row>
    <row r="4" spans="1:41" s="5" customFormat="1">
      <c r="A4" s="360" t="str">
        <f>'1-συμβολαια'!A4</f>
        <v>2ο</v>
      </c>
      <c r="B4" s="316" t="str">
        <f>'1-συμβολαια'!C4</f>
        <v>δωρεα [το 1/5 των ανωτέρω</v>
      </c>
      <c r="C4" s="317">
        <f>'1-συμβολαια'!D4</f>
        <v>1680000</v>
      </c>
      <c r="D4" s="328">
        <f>'3-φύλλα2α'!D4</f>
        <v>5</v>
      </c>
      <c r="E4" s="328">
        <f>'3-φύλλα2α'!E4</f>
        <v>5</v>
      </c>
      <c r="F4" s="364">
        <v>6</v>
      </c>
      <c r="G4" s="378">
        <v>2</v>
      </c>
      <c r="H4" s="313">
        <f t="shared" si="0"/>
        <v>33000</v>
      </c>
      <c r="I4" s="390">
        <f t="shared" si="1"/>
        <v>11000</v>
      </c>
      <c r="J4" s="334">
        <f t="shared" si="2"/>
        <v>1650</v>
      </c>
      <c r="K4" s="334">
        <f t="shared" si="3"/>
        <v>1650</v>
      </c>
      <c r="L4" s="334">
        <f t="shared" si="4"/>
        <v>330</v>
      </c>
      <c r="M4" s="334">
        <f t="shared" si="5"/>
        <v>29370</v>
      </c>
      <c r="N4" s="334">
        <f t="shared" si="6"/>
        <v>9790</v>
      </c>
      <c r="O4" s="334">
        <f t="shared" si="7"/>
        <v>3630</v>
      </c>
      <c r="P4" s="334">
        <f t="shared" si="8"/>
        <v>1210</v>
      </c>
      <c r="Q4" s="334">
        <f t="shared" si="9"/>
        <v>2420</v>
      </c>
      <c r="R4" s="318">
        <v>2200</v>
      </c>
      <c r="S4" s="318">
        <v>500</v>
      </c>
      <c r="T4" s="318">
        <v>5500</v>
      </c>
      <c r="U4" s="318">
        <v>800</v>
      </c>
      <c r="V4" s="318">
        <v>5500</v>
      </c>
      <c r="W4" s="318">
        <v>500</v>
      </c>
      <c r="X4" s="318"/>
      <c r="Y4" s="318"/>
      <c r="Z4" s="318"/>
      <c r="AA4" s="318"/>
      <c r="AB4" s="318">
        <f>T4*6</f>
        <v>33000</v>
      </c>
      <c r="AC4" s="318">
        <f>6*500</f>
        <v>3000</v>
      </c>
      <c r="AD4" s="318"/>
      <c r="AE4" s="318"/>
      <c r="AF4" s="329"/>
      <c r="AG4" s="329"/>
      <c r="AH4" s="329">
        <v>2200</v>
      </c>
      <c r="AI4" s="329">
        <v>800</v>
      </c>
      <c r="AJ4" s="329"/>
      <c r="AK4" s="329"/>
      <c r="AL4" s="329"/>
      <c r="AM4" s="329">
        <f t="shared" si="10"/>
        <v>1600</v>
      </c>
      <c r="AN4" s="335">
        <f t="shared" si="11"/>
        <v>51900</v>
      </c>
      <c r="AO4" s="292"/>
    </row>
    <row r="5" spans="1:41" s="5" customFormat="1">
      <c r="A5" s="360" t="str">
        <f>'1-συμβολαια'!A5</f>
        <v>3ο</v>
      </c>
      <c r="B5" s="316" t="str">
        <f>'1-συμβολαια'!C5</f>
        <v>γονικη [το 1/5 των ανωτέρω</v>
      </c>
      <c r="C5" s="317">
        <f>'1-συμβολαια'!D5</f>
        <v>210000</v>
      </c>
      <c r="D5" s="328">
        <f>'3-φύλλα2α'!D5</f>
        <v>4</v>
      </c>
      <c r="E5" s="328">
        <f>'3-φύλλα2α'!E5</f>
        <v>4</v>
      </c>
      <c r="F5" s="364">
        <v>2</v>
      </c>
      <c r="G5" s="364">
        <v>2</v>
      </c>
      <c r="H5" s="313">
        <f t="shared" si="0"/>
        <v>8800</v>
      </c>
      <c r="I5" s="334">
        <f t="shared" si="1"/>
        <v>8800</v>
      </c>
      <c r="J5" s="334">
        <f t="shared" si="2"/>
        <v>440</v>
      </c>
      <c r="K5" s="334">
        <f t="shared" si="3"/>
        <v>440</v>
      </c>
      <c r="L5" s="334">
        <f t="shared" si="4"/>
        <v>88</v>
      </c>
      <c r="M5" s="334">
        <f t="shared" si="5"/>
        <v>7832</v>
      </c>
      <c r="N5" s="334">
        <f t="shared" si="6"/>
        <v>7832</v>
      </c>
      <c r="O5" s="334">
        <f t="shared" si="7"/>
        <v>968</v>
      </c>
      <c r="P5" s="334">
        <f t="shared" si="8"/>
        <v>968</v>
      </c>
      <c r="Q5" s="334">
        <f t="shared" si="9"/>
        <v>0</v>
      </c>
      <c r="R5" s="318">
        <v>2200</v>
      </c>
      <c r="S5" s="318">
        <v>500</v>
      </c>
      <c r="T5" s="318">
        <v>4400</v>
      </c>
      <c r="U5" s="318">
        <v>800</v>
      </c>
      <c r="V5" s="318">
        <v>4400</v>
      </c>
      <c r="W5" s="318">
        <v>500</v>
      </c>
      <c r="X5" s="318"/>
      <c r="Y5" s="318"/>
      <c r="Z5" s="318"/>
      <c r="AA5" s="318"/>
      <c r="AB5" s="318">
        <f>T5*2</f>
        <v>8800</v>
      </c>
      <c r="AC5" s="318">
        <f>2*500</f>
        <v>1000</v>
      </c>
      <c r="AD5" s="318"/>
      <c r="AE5" s="318"/>
      <c r="AF5" s="329"/>
      <c r="AG5" s="329"/>
      <c r="AH5" s="329">
        <v>2200</v>
      </c>
      <c r="AI5" s="329">
        <v>800</v>
      </c>
      <c r="AJ5" s="329"/>
      <c r="AK5" s="329"/>
      <c r="AL5" s="329"/>
      <c r="AM5" s="329">
        <f t="shared" si="10"/>
        <v>1600</v>
      </c>
      <c r="AN5" s="335">
        <f t="shared" si="11"/>
        <v>23500</v>
      </c>
      <c r="AO5" s="292"/>
    </row>
    <row r="6" spans="1:41" s="5" customFormat="1">
      <c r="A6" s="360" t="str">
        <f>'1-συμβολαια'!A6</f>
        <v>4ο</v>
      </c>
      <c r="B6" s="316" t="str">
        <f>'1-συμβολαια'!C6</f>
        <v>δωρεα [το 1/5 των ανωτέρω</v>
      </c>
      <c r="C6" s="317">
        <f>'1-συμβολαια'!D6</f>
        <v>210000</v>
      </c>
      <c r="D6" s="328">
        <f>'3-φύλλα2α'!D6</f>
        <v>4</v>
      </c>
      <c r="E6" s="328">
        <f>'3-φύλλα2α'!E6</f>
        <v>4</v>
      </c>
      <c r="F6" s="364">
        <v>2</v>
      </c>
      <c r="G6" s="364">
        <v>2</v>
      </c>
      <c r="H6" s="313">
        <f t="shared" si="0"/>
        <v>8800</v>
      </c>
      <c r="I6" s="334">
        <f t="shared" si="1"/>
        <v>8800</v>
      </c>
      <c r="J6" s="334">
        <f t="shared" si="2"/>
        <v>440</v>
      </c>
      <c r="K6" s="334">
        <f t="shared" si="3"/>
        <v>440</v>
      </c>
      <c r="L6" s="334">
        <f t="shared" si="4"/>
        <v>88</v>
      </c>
      <c r="M6" s="334">
        <f t="shared" si="5"/>
        <v>7832</v>
      </c>
      <c r="N6" s="334">
        <f t="shared" si="6"/>
        <v>7832</v>
      </c>
      <c r="O6" s="334">
        <f t="shared" si="7"/>
        <v>968</v>
      </c>
      <c r="P6" s="334">
        <f t="shared" si="8"/>
        <v>968</v>
      </c>
      <c r="Q6" s="334">
        <f t="shared" si="9"/>
        <v>0</v>
      </c>
      <c r="R6" s="318">
        <v>2200</v>
      </c>
      <c r="S6" s="318">
        <v>500</v>
      </c>
      <c r="T6" s="318">
        <v>4400</v>
      </c>
      <c r="U6" s="318">
        <v>800</v>
      </c>
      <c r="V6" s="318">
        <v>4400</v>
      </c>
      <c r="W6" s="318">
        <v>500</v>
      </c>
      <c r="X6" s="318"/>
      <c r="Y6" s="318"/>
      <c r="Z6" s="318"/>
      <c r="AA6" s="318"/>
      <c r="AB6" s="318">
        <f>T6*2</f>
        <v>8800</v>
      </c>
      <c r="AC6" s="318">
        <f>2*500</f>
        <v>1000</v>
      </c>
      <c r="AD6" s="318"/>
      <c r="AE6" s="318"/>
      <c r="AF6" s="329"/>
      <c r="AG6" s="329"/>
      <c r="AH6" s="329">
        <v>2200</v>
      </c>
      <c r="AI6" s="329">
        <v>800</v>
      </c>
      <c r="AJ6" s="329"/>
      <c r="AK6" s="329"/>
      <c r="AL6" s="329"/>
      <c r="AM6" s="329">
        <f t="shared" si="10"/>
        <v>1600</v>
      </c>
      <c r="AN6" s="335">
        <f t="shared" si="11"/>
        <v>23500</v>
      </c>
      <c r="AO6" s="292"/>
    </row>
    <row r="7" spans="1:41" s="8" customFormat="1">
      <c r="A7" s="490" t="s">
        <v>47</v>
      </c>
      <c r="B7" s="491"/>
      <c r="C7" s="491"/>
      <c r="D7" s="491"/>
      <c r="E7" s="491"/>
      <c r="F7" s="166">
        <f t="shared" ref="F7:W7" si="12">SUM(F3:F6)</f>
        <v>15</v>
      </c>
      <c r="G7" s="166">
        <f t="shared" si="12"/>
        <v>6</v>
      </c>
      <c r="H7" s="166">
        <f t="shared" si="12"/>
        <v>61600</v>
      </c>
      <c r="I7" s="166">
        <f t="shared" si="12"/>
        <v>28600</v>
      </c>
      <c r="J7" s="166">
        <f t="shared" si="12"/>
        <v>3080</v>
      </c>
      <c r="K7" s="166">
        <f t="shared" si="12"/>
        <v>3080</v>
      </c>
      <c r="L7" s="166">
        <f t="shared" si="12"/>
        <v>616</v>
      </c>
      <c r="M7" s="166">
        <f t="shared" si="12"/>
        <v>54824</v>
      </c>
      <c r="N7" s="166">
        <f t="shared" si="12"/>
        <v>25454</v>
      </c>
      <c r="O7" s="166">
        <f t="shared" si="12"/>
        <v>6776</v>
      </c>
      <c r="P7" s="166">
        <f t="shared" si="12"/>
        <v>3146</v>
      </c>
      <c r="Q7" s="166">
        <f t="shared" si="12"/>
        <v>3630</v>
      </c>
      <c r="R7" s="166">
        <f t="shared" si="12"/>
        <v>6600</v>
      </c>
      <c r="S7" s="166">
        <f t="shared" si="12"/>
        <v>1500</v>
      </c>
      <c r="T7" s="166">
        <f t="shared" si="12"/>
        <v>16500</v>
      </c>
      <c r="U7" s="166">
        <f t="shared" si="12"/>
        <v>3200</v>
      </c>
      <c r="V7" s="166">
        <f t="shared" si="12"/>
        <v>16500</v>
      </c>
      <c r="W7" s="166">
        <f t="shared" si="12"/>
        <v>2000</v>
      </c>
      <c r="X7" s="166"/>
      <c r="Y7" s="166"/>
      <c r="Z7" s="166"/>
      <c r="AA7" s="166">
        <f t="shared" ref="AA7:AF7" si="13">SUM(AA3:AA6)</f>
        <v>0</v>
      </c>
      <c r="AB7" s="166">
        <f t="shared" si="13"/>
        <v>61600</v>
      </c>
      <c r="AC7" s="166">
        <f t="shared" si="13"/>
        <v>7500</v>
      </c>
      <c r="AD7" s="166">
        <f t="shared" si="13"/>
        <v>0</v>
      </c>
      <c r="AE7" s="166">
        <f t="shared" si="13"/>
        <v>0</v>
      </c>
      <c r="AF7" s="166">
        <f t="shared" si="13"/>
        <v>0</v>
      </c>
      <c r="AG7" s="368"/>
      <c r="AH7" s="166">
        <f>SUM(AH3:AH6)</f>
        <v>8800</v>
      </c>
      <c r="AI7" s="166">
        <f>SUM(AI3:AI6)</f>
        <v>3200</v>
      </c>
      <c r="AJ7" s="166"/>
      <c r="AK7" s="166"/>
      <c r="AL7" s="166">
        <f>SUM(AL3:AL6)</f>
        <v>0</v>
      </c>
      <c r="AM7" s="166">
        <f>SUM(AM3:AM6)</f>
        <v>6400</v>
      </c>
      <c r="AN7" s="166">
        <f>SUM(AN3:AN6)</f>
        <v>119500</v>
      </c>
      <c r="AO7" s="84"/>
    </row>
    <row r="9" spans="1:41">
      <c r="R9" s="171" t="s">
        <v>511</v>
      </c>
      <c r="S9" s="181"/>
      <c r="T9" s="181"/>
      <c r="U9" s="181"/>
      <c r="V9" s="181"/>
      <c r="W9" s="181"/>
      <c r="X9" s="182"/>
      <c r="Y9" s="182"/>
      <c r="Z9" s="182"/>
      <c r="AA9" s="182"/>
      <c r="AB9" s="182"/>
      <c r="AC9" s="182"/>
      <c r="AD9" s="182"/>
      <c r="AE9" s="87"/>
      <c r="AF9" s="87"/>
      <c r="AG9" s="87"/>
      <c r="AH9" s="87"/>
      <c r="AI9" s="87"/>
      <c r="AJ9" s="87"/>
      <c r="AK9" s="87"/>
      <c r="AL9" s="87"/>
      <c r="AM9" s="87"/>
      <c r="AN9" s="118"/>
    </row>
    <row r="10" spans="1:41" ht="15.75">
      <c r="B10" s="400" t="s">
        <v>426</v>
      </c>
      <c r="D10" s="8"/>
      <c r="E10" s="8"/>
      <c r="R10" s="182"/>
      <c r="S10" s="183" t="s">
        <v>234</v>
      </c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87"/>
      <c r="AF10" s="87"/>
      <c r="AG10" s="87"/>
      <c r="AH10" s="87"/>
      <c r="AI10" s="87"/>
      <c r="AJ10" s="87"/>
      <c r="AK10" s="87"/>
      <c r="AL10" s="87"/>
      <c r="AM10" s="87"/>
      <c r="AN10" s="118"/>
    </row>
    <row r="11" spans="1:41">
      <c r="R11" s="182"/>
      <c r="S11" s="182"/>
      <c r="T11" s="180" t="s">
        <v>235</v>
      </c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87"/>
      <c r="AF11" s="87"/>
      <c r="AG11" s="87"/>
      <c r="AH11" s="87"/>
      <c r="AI11" s="87"/>
      <c r="AJ11" s="87"/>
      <c r="AK11" s="87"/>
      <c r="AL11" s="87"/>
      <c r="AM11" s="87"/>
      <c r="AN11" s="118"/>
    </row>
    <row r="12" spans="1:41">
      <c r="R12" s="182"/>
      <c r="S12" s="182"/>
      <c r="T12" s="182"/>
      <c r="U12" s="183" t="s">
        <v>236</v>
      </c>
      <c r="V12" s="182"/>
      <c r="W12" s="182"/>
      <c r="X12" s="182"/>
      <c r="Y12" s="182"/>
      <c r="Z12" s="182"/>
      <c r="AA12" s="182"/>
      <c r="AB12" s="182"/>
      <c r="AC12" s="182"/>
      <c r="AD12" s="182"/>
      <c r="AE12" s="87"/>
      <c r="AF12" s="87"/>
      <c r="AG12" s="87"/>
      <c r="AH12" s="87"/>
      <c r="AI12" s="87"/>
      <c r="AJ12" s="87"/>
      <c r="AK12" s="87"/>
      <c r="AL12" s="87"/>
      <c r="AM12" s="87"/>
      <c r="AN12" s="118"/>
    </row>
    <row r="13" spans="1:41">
      <c r="F13" s="8" t="s">
        <v>534</v>
      </c>
      <c r="H13" s="8">
        <f>H3/F3</f>
        <v>2200</v>
      </c>
      <c r="R13" s="182"/>
      <c r="S13" s="182"/>
      <c r="T13" s="182"/>
      <c r="U13" s="182"/>
      <c r="V13" s="180" t="s">
        <v>265</v>
      </c>
      <c r="W13" s="182"/>
      <c r="X13" s="182"/>
      <c r="Y13" s="182"/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87"/>
      <c r="AN13" s="118"/>
    </row>
    <row r="14" spans="1:41">
      <c r="F14" s="8" t="s">
        <v>535</v>
      </c>
      <c r="H14" s="8">
        <f t="shared" ref="H14:H16" si="14">H4/F4</f>
        <v>5500</v>
      </c>
      <c r="R14" s="182" t="s">
        <v>552</v>
      </c>
      <c r="S14" s="182"/>
      <c r="T14" s="182"/>
      <c r="U14" s="182"/>
      <c r="V14" s="182"/>
      <c r="W14" s="183" t="s">
        <v>237</v>
      </c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87"/>
      <c r="AN14" s="118"/>
    </row>
    <row r="15" spans="1:41">
      <c r="F15" s="8" t="s">
        <v>536</v>
      </c>
      <c r="H15" s="8">
        <f t="shared" si="14"/>
        <v>4400</v>
      </c>
      <c r="R15" s="182" t="s">
        <v>552</v>
      </c>
      <c r="S15" s="182"/>
      <c r="T15" s="182"/>
      <c r="U15" s="182"/>
      <c r="V15" s="182"/>
      <c r="W15" s="182"/>
      <c r="X15" s="180" t="s">
        <v>238</v>
      </c>
      <c r="Y15" s="180"/>
      <c r="Z15" s="182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87"/>
      <c r="AN15" s="118"/>
    </row>
    <row r="16" spans="1:41">
      <c r="F16" s="8" t="s">
        <v>536</v>
      </c>
      <c r="H16" s="8">
        <f t="shared" si="14"/>
        <v>4400</v>
      </c>
      <c r="R16" s="182" t="s">
        <v>552</v>
      </c>
      <c r="S16" s="182"/>
      <c r="T16" s="182"/>
      <c r="U16" s="182"/>
      <c r="V16" s="182"/>
      <c r="W16" s="182"/>
      <c r="X16" s="182"/>
      <c r="Y16" s="183" t="s">
        <v>266</v>
      </c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87"/>
      <c r="AN16" s="118"/>
    </row>
    <row r="17" spans="2:41">
      <c r="B17" s="140"/>
      <c r="R17" s="182"/>
      <c r="S17" s="182"/>
      <c r="T17" s="182"/>
      <c r="U17" s="182"/>
      <c r="V17" s="182"/>
      <c r="W17" s="182"/>
      <c r="X17" s="182"/>
      <c r="Y17" s="182"/>
      <c r="Z17" s="180" t="s">
        <v>239</v>
      </c>
      <c r="AA17" s="183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87"/>
      <c r="AN17" s="118"/>
      <c r="AO17" s="179"/>
    </row>
    <row r="18" spans="2:41">
      <c r="B18" s="141"/>
      <c r="R18" s="182"/>
      <c r="S18" s="182"/>
      <c r="T18" s="182"/>
      <c r="U18" s="182"/>
      <c r="V18" s="182"/>
      <c r="W18" s="182"/>
      <c r="X18" s="182"/>
      <c r="Y18" s="182"/>
      <c r="Z18" s="183"/>
      <c r="AA18" s="183" t="s">
        <v>267</v>
      </c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87"/>
      <c r="AN18" s="118"/>
      <c r="AO18" s="179"/>
    </row>
    <row r="19" spans="2:41"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0" t="s">
        <v>240</v>
      </c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87"/>
      <c r="AN19" s="367"/>
    </row>
    <row r="20" spans="2:41"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3" t="s">
        <v>241</v>
      </c>
      <c r="AD20" s="182"/>
      <c r="AE20" s="182"/>
      <c r="AF20" s="182"/>
      <c r="AG20" s="182"/>
      <c r="AH20" s="182"/>
      <c r="AI20" s="182"/>
      <c r="AJ20" s="182"/>
      <c r="AK20" s="182"/>
      <c r="AL20" s="182"/>
      <c r="AM20" s="87"/>
      <c r="AN20" s="118"/>
    </row>
    <row r="21" spans="2:41"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0" t="s">
        <v>282</v>
      </c>
      <c r="AE21" s="184"/>
      <c r="AF21" s="184"/>
      <c r="AG21" s="184"/>
      <c r="AH21" s="184"/>
      <c r="AI21" s="184"/>
      <c r="AJ21" s="184"/>
      <c r="AK21" s="184"/>
      <c r="AL21" s="184"/>
      <c r="AM21" s="183"/>
    </row>
    <row r="22" spans="2:41">
      <c r="R22" s="87"/>
      <c r="S22" s="87"/>
      <c r="T22" s="87"/>
      <c r="U22" s="87"/>
      <c r="V22" s="182"/>
      <c r="W22" s="182"/>
      <c r="X22" s="182"/>
      <c r="Y22" s="182"/>
      <c r="Z22" s="182"/>
      <c r="AA22" s="182"/>
      <c r="AB22" s="182"/>
      <c r="AC22" s="182"/>
      <c r="AD22" s="182"/>
      <c r="AE22" s="180" t="s">
        <v>283</v>
      </c>
      <c r="AF22" s="183"/>
      <c r="AG22" s="183"/>
      <c r="AH22" s="183"/>
      <c r="AI22" s="183"/>
      <c r="AJ22" s="183"/>
      <c r="AK22" s="183"/>
      <c r="AL22" s="183"/>
      <c r="AM22" s="87"/>
    </row>
    <row r="23" spans="2:41">
      <c r="R23" s="2"/>
      <c r="S23" s="2"/>
      <c r="T23" s="2"/>
      <c r="U23" s="2"/>
      <c r="AF23" s="183" t="s">
        <v>284</v>
      </c>
      <c r="AG23" s="184"/>
      <c r="AH23" s="184"/>
      <c r="AI23" s="184"/>
      <c r="AJ23" s="184"/>
      <c r="AK23" s="184"/>
    </row>
    <row r="24" spans="2:41">
      <c r="B24" s="315"/>
      <c r="D24" s="8"/>
      <c r="E24" s="8"/>
      <c r="AF24" s="182"/>
      <c r="AG24" s="287" t="s">
        <v>285</v>
      </c>
      <c r="AH24" s="287"/>
      <c r="AI24" s="287"/>
      <c r="AJ24" s="287"/>
      <c r="AK24" s="287"/>
      <c r="AL24" s="287"/>
    </row>
    <row r="25" spans="2:41">
      <c r="B25" s="3"/>
      <c r="D25" s="8"/>
      <c r="E25" s="8"/>
      <c r="AG25" s="182"/>
      <c r="AH25" s="180" t="s">
        <v>499</v>
      </c>
      <c r="AI25" s="182"/>
      <c r="AJ25" s="182"/>
      <c r="AK25" s="182"/>
      <c r="AL25" s="183"/>
    </row>
    <row r="26" spans="2:41">
      <c r="B26" s="3"/>
      <c r="D26" s="8"/>
      <c r="E26" s="8"/>
      <c r="AI26" s="183" t="s">
        <v>496</v>
      </c>
      <c r="AJ26" s="183"/>
      <c r="AK26" s="183"/>
    </row>
    <row r="27" spans="2:41">
      <c r="B27" s="3"/>
      <c r="D27" s="8"/>
      <c r="E27" s="8"/>
      <c r="AJ27" s="180" t="s">
        <v>497</v>
      </c>
      <c r="AK27" s="182"/>
    </row>
    <row r="28" spans="2:41">
      <c r="B28" s="3"/>
      <c r="D28" s="8"/>
      <c r="E28" s="8"/>
      <c r="AK28" s="183" t="s">
        <v>498</v>
      </c>
    </row>
    <row r="29" spans="2:41">
      <c r="B29" s="3"/>
      <c r="D29" s="8"/>
      <c r="E29" s="8"/>
    </row>
    <row r="30" spans="2:41">
      <c r="B30" s="315"/>
      <c r="D30" s="58"/>
      <c r="E30" s="58"/>
      <c r="F30" s="58"/>
      <c r="G30" s="58"/>
    </row>
    <row r="31" spans="2:41">
      <c r="B31" s="3"/>
      <c r="D31" s="58"/>
      <c r="E31" s="58"/>
      <c r="F31" s="58"/>
      <c r="G31" s="58"/>
    </row>
    <row r="32" spans="2:41">
      <c r="B32" s="3"/>
      <c r="D32" s="58"/>
      <c r="E32" s="58"/>
      <c r="F32" s="58"/>
      <c r="G32" s="58"/>
    </row>
    <row r="33" spans="2:7">
      <c r="B33" s="3"/>
      <c r="C33" s="58"/>
      <c r="D33" s="58"/>
      <c r="E33" s="58"/>
      <c r="F33" s="58"/>
      <c r="G33" s="58"/>
    </row>
    <row r="34" spans="2:7">
      <c r="B34" s="3"/>
      <c r="D34" s="8"/>
      <c r="E34" s="8"/>
    </row>
  </sheetData>
  <mergeCells count="10">
    <mergeCell ref="R1:AO1"/>
    <mergeCell ref="A7:E7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1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5703125" style="8" bestFit="1" customWidth="1"/>
    <col min="2" max="2" width="50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7109375" style="2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10" t="s">
        <v>31</v>
      </c>
      <c r="B1" s="511"/>
      <c r="C1" s="511"/>
      <c r="D1" s="512"/>
      <c r="E1" s="514" t="s">
        <v>428</v>
      </c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05" t="s">
        <v>70</v>
      </c>
      <c r="S1" s="522" t="s">
        <v>166</v>
      </c>
      <c r="T1" s="510" t="s">
        <v>13</v>
      </c>
      <c r="U1" s="511"/>
      <c r="V1" s="511"/>
      <c r="W1" s="511"/>
      <c r="X1" s="511"/>
      <c r="Y1" s="511"/>
      <c r="Z1" s="511"/>
      <c r="AA1" s="511"/>
      <c r="AB1" s="511"/>
      <c r="AC1" s="512"/>
      <c r="AD1" s="513" t="s">
        <v>14</v>
      </c>
      <c r="AE1" s="513"/>
      <c r="AF1" s="513"/>
      <c r="AG1" s="513"/>
      <c r="AH1" s="513"/>
      <c r="AI1" s="513"/>
      <c r="AJ1" s="513"/>
      <c r="AK1" s="513"/>
      <c r="AL1" s="513"/>
      <c r="AM1" s="510" t="s">
        <v>15</v>
      </c>
      <c r="AN1" s="511"/>
      <c r="AO1" s="511"/>
      <c r="AP1" s="511"/>
      <c r="AQ1" s="511"/>
      <c r="AR1" s="511"/>
      <c r="AS1" s="511"/>
      <c r="AT1" s="511"/>
      <c r="AU1" s="511"/>
      <c r="AV1" s="512"/>
      <c r="AW1" s="524" t="s">
        <v>16</v>
      </c>
      <c r="AX1" s="524"/>
      <c r="AY1" s="524"/>
      <c r="AZ1" s="524"/>
      <c r="BA1" s="524"/>
      <c r="BB1" s="524"/>
      <c r="BC1" s="524"/>
      <c r="BD1" s="524"/>
      <c r="BE1" s="525" t="s">
        <v>17</v>
      </c>
      <c r="BF1" s="526"/>
      <c r="BG1" s="526"/>
      <c r="BH1" s="526"/>
      <c r="BI1" s="527"/>
    </row>
    <row r="2" spans="1:61" s="4" customFormat="1" ht="45.75" customHeight="1" thickBot="1">
      <c r="A2" s="79" t="s">
        <v>19</v>
      </c>
      <c r="B2" s="89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260</v>
      </c>
      <c r="H2" s="41" t="s">
        <v>73</v>
      </c>
      <c r="I2" s="520" t="s">
        <v>29</v>
      </c>
      <c r="J2" s="521"/>
      <c r="K2" s="41" t="s">
        <v>157</v>
      </c>
      <c r="L2" s="41" t="s">
        <v>158</v>
      </c>
      <c r="M2" s="41" t="s">
        <v>93</v>
      </c>
      <c r="N2" s="41" t="s">
        <v>533</v>
      </c>
      <c r="O2" s="41" t="s">
        <v>165</v>
      </c>
      <c r="P2" s="94" t="s">
        <v>99</v>
      </c>
      <c r="Q2" s="119" t="s">
        <v>98</v>
      </c>
      <c r="R2" s="506"/>
      <c r="S2" s="523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516" t="s">
        <v>29</v>
      </c>
      <c r="AC2" s="517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518" t="s">
        <v>29</v>
      </c>
      <c r="AL2" s="519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516" t="s">
        <v>29</v>
      </c>
      <c r="AV2" s="517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16" t="s">
        <v>29</v>
      </c>
      <c r="BI2" s="517"/>
    </row>
    <row r="3" spans="1:61" s="208" customFormat="1">
      <c r="A3" s="401" t="str">
        <f>'1-συμβολαια'!A3</f>
        <v>1ο</v>
      </c>
      <c r="B3" s="402" t="str">
        <f>'1-συμβολαια'!C3</f>
        <v>κληρονομιάς ΑΠΟΔΟΧΗ [2οροφη οικοδομή 72μ2 σε οικόπεδο 150μ2]</v>
      </c>
      <c r="C3" s="288" t="str">
        <f>'4-πολλυπρ'!D3</f>
        <v>???</v>
      </c>
      <c r="D3" s="288" t="str">
        <f>'4-πολλυπρ'!I3</f>
        <v xml:space="preserve">219-116 </v>
      </c>
      <c r="E3" s="288">
        <v>2</v>
      </c>
      <c r="F3" s="403">
        <f t="shared" ref="F3:F6" si="0">E3*1100</f>
        <v>2200</v>
      </c>
      <c r="G3" s="317">
        <v>1100</v>
      </c>
      <c r="H3" s="317">
        <f t="shared" ref="H3:H6" si="1">F3+G3</f>
        <v>3300</v>
      </c>
      <c r="I3" s="404" t="s">
        <v>163</v>
      </c>
      <c r="J3" s="404" t="s">
        <v>164</v>
      </c>
      <c r="K3" s="317">
        <v>2000</v>
      </c>
      <c r="L3" s="317">
        <v>2000</v>
      </c>
      <c r="M3" s="317">
        <v>800</v>
      </c>
      <c r="N3" s="317"/>
      <c r="O3" s="317">
        <f t="shared" ref="O3:O6" si="2">K3+L3+M3</f>
        <v>4800</v>
      </c>
      <c r="P3" s="288"/>
      <c r="Q3" s="288"/>
      <c r="R3" s="288"/>
      <c r="S3" s="288"/>
      <c r="T3" s="405"/>
      <c r="U3" s="401"/>
      <c r="V3" s="406" t="s">
        <v>429</v>
      </c>
      <c r="W3" s="406"/>
      <c r="X3" s="406" t="s">
        <v>9</v>
      </c>
      <c r="Y3" s="407"/>
      <c r="Z3" s="406"/>
      <c r="AA3" s="406"/>
      <c r="AB3" s="406"/>
      <c r="AC3" s="401"/>
      <c r="AD3" s="405"/>
      <c r="AE3" s="401"/>
      <c r="AF3" s="401"/>
      <c r="AG3" s="401"/>
      <c r="AH3" s="401"/>
      <c r="AI3" s="401"/>
      <c r="AJ3" s="401"/>
      <c r="AK3" s="401"/>
      <c r="AL3" s="401"/>
      <c r="AM3" s="401"/>
      <c r="AN3" s="401"/>
      <c r="AO3" s="406" t="s">
        <v>429</v>
      </c>
      <c r="AP3" s="401"/>
      <c r="AQ3" s="406" t="s">
        <v>9</v>
      </c>
      <c r="AR3" s="401"/>
      <c r="AS3" s="401"/>
      <c r="AT3" s="401"/>
      <c r="AU3" s="401"/>
      <c r="AV3" s="405"/>
      <c r="AW3" s="401"/>
      <c r="AX3" s="401"/>
      <c r="AY3" s="401"/>
      <c r="AZ3" s="407"/>
      <c r="BA3" s="407"/>
      <c r="BB3" s="407"/>
      <c r="BC3" s="407"/>
      <c r="BD3" s="407"/>
      <c r="BE3" s="401"/>
      <c r="BF3" s="401"/>
      <c r="BG3" s="405"/>
      <c r="BH3" s="407"/>
      <c r="BI3" s="407"/>
    </row>
    <row r="4" spans="1:61" s="208" customFormat="1">
      <c r="A4" s="401" t="str">
        <f>'1-συμβολαια'!A4</f>
        <v>2ο</v>
      </c>
      <c r="B4" s="402" t="str">
        <f>'1-συμβολαια'!C4</f>
        <v>δωρεα [το 1/5 των ανωτέρω</v>
      </c>
      <c r="C4" s="288" t="str">
        <f>'4-πολλυπρ'!D4</f>
        <v xml:space="preserve">219-116 </v>
      </c>
      <c r="D4" s="288" t="str">
        <f>'4-πολλυπρ'!I4</f>
        <v>???</v>
      </c>
      <c r="E4" s="288">
        <v>1</v>
      </c>
      <c r="F4" s="403">
        <f t="shared" si="0"/>
        <v>1100</v>
      </c>
      <c r="G4" s="317">
        <v>1100</v>
      </c>
      <c r="H4" s="317">
        <f t="shared" si="1"/>
        <v>2200</v>
      </c>
      <c r="I4" s="404" t="s">
        <v>163</v>
      </c>
      <c r="J4" s="404" t="s">
        <v>164</v>
      </c>
      <c r="K4" s="317"/>
      <c r="L4" s="317"/>
      <c r="M4" s="317">
        <v>800</v>
      </c>
      <c r="N4" s="317"/>
      <c r="O4" s="317">
        <f t="shared" si="2"/>
        <v>800</v>
      </c>
      <c r="P4" s="288"/>
      <c r="Q4" s="288"/>
      <c r="R4" s="288"/>
      <c r="S4" s="288"/>
      <c r="T4" s="405"/>
      <c r="U4" s="401"/>
      <c r="V4" s="406" t="s">
        <v>429</v>
      </c>
      <c r="W4" s="406"/>
      <c r="X4" s="406" t="s">
        <v>9</v>
      </c>
      <c r="Y4" s="407"/>
      <c r="Z4" s="406"/>
      <c r="AA4" s="406"/>
      <c r="AB4" s="406"/>
      <c r="AC4" s="401"/>
      <c r="AD4" s="405"/>
      <c r="AE4" s="401"/>
      <c r="AF4" s="401"/>
      <c r="AG4" s="401"/>
      <c r="AH4" s="401"/>
      <c r="AI4" s="401"/>
      <c r="AJ4" s="401"/>
      <c r="AK4" s="401"/>
      <c r="AL4" s="401"/>
      <c r="AM4" s="401"/>
      <c r="AN4" s="401"/>
      <c r="AO4" s="406" t="s">
        <v>429</v>
      </c>
      <c r="AP4" s="401"/>
      <c r="AQ4" s="406" t="s">
        <v>9</v>
      </c>
      <c r="AR4" s="401"/>
      <c r="AS4" s="401"/>
      <c r="AT4" s="401"/>
      <c r="AU4" s="401"/>
      <c r="AV4" s="405"/>
      <c r="AW4" s="401"/>
      <c r="AX4" s="401"/>
      <c r="AY4" s="401"/>
      <c r="AZ4" s="407"/>
      <c r="BA4" s="407"/>
      <c r="BB4" s="407"/>
      <c r="BC4" s="407"/>
      <c r="BD4" s="407"/>
      <c r="BE4" s="401"/>
      <c r="BF4" s="401"/>
      <c r="BG4" s="405"/>
      <c r="BH4" s="407"/>
      <c r="BI4" s="407"/>
    </row>
    <row r="5" spans="1:61" s="208" customFormat="1">
      <c r="A5" s="401" t="str">
        <f>'1-συμβολαια'!A5</f>
        <v>3ο</v>
      </c>
      <c r="B5" s="402" t="str">
        <f>'1-συμβολαια'!C5</f>
        <v>γονικη [το 1/5 των ανωτέρω</v>
      </c>
      <c r="C5" s="288" t="str">
        <f>'4-πολλυπρ'!D5</f>
        <v xml:space="preserve">219-116 </v>
      </c>
      <c r="D5" s="288" t="str">
        <f>'4-πολλυπρ'!I5</f>
        <v>???</v>
      </c>
      <c r="E5" s="288">
        <v>1</v>
      </c>
      <c r="F5" s="403">
        <f t="shared" si="0"/>
        <v>1100</v>
      </c>
      <c r="G5" s="317">
        <v>1100</v>
      </c>
      <c r="H5" s="317">
        <f t="shared" si="1"/>
        <v>2200</v>
      </c>
      <c r="I5" s="404" t="s">
        <v>163</v>
      </c>
      <c r="J5" s="404" t="s">
        <v>164</v>
      </c>
      <c r="K5" s="317"/>
      <c r="L5" s="317"/>
      <c r="M5" s="317">
        <v>800</v>
      </c>
      <c r="N5" s="317"/>
      <c r="O5" s="317">
        <f t="shared" si="2"/>
        <v>800</v>
      </c>
      <c r="P5" s="288"/>
      <c r="Q5" s="288"/>
      <c r="R5" s="288"/>
      <c r="S5" s="288"/>
      <c r="T5" s="405"/>
      <c r="U5" s="401"/>
      <c r="V5" s="406" t="s">
        <v>429</v>
      </c>
      <c r="W5" s="406"/>
      <c r="X5" s="406" t="s">
        <v>9</v>
      </c>
      <c r="Y5" s="407"/>
      <c r="Z5" s="406"/>
      <c r="AA5" s="406"/>
      <c r="AB5" s="406"/>
      <c r="AC5" s="401"/>
      <c r="AD5" s="405"/>
      <c r="AE5" s="401"/>
      <c r="AF5" s="401"/>
      <c r="AG5" s="401"/>
      <c r="AH5" s="401"/>
      <c r="AI5" s="401"/>
      <c r="AJ5" s="401"/>
      <c r="AK5" s="401"/>
      <c r="AL5" s="401"/>
      <c r="AM5" s="401"/>
      <c r="AN5" s="401"/>
      <c r="AO5" s="406" t="s">
        <v>429</v>
      </c>
      <c r="AP5" s="401"/>
      <c r="AQ5" s="406" t="s">
        <v>9</v>
      </c>
      <c r="AR5" s="401"/>
      <c r="AS5" s="401"/>
      <c r="AT5" s="401"/>
      <c r="AU5" s="401"/>
      <c r="AV5" s="405"/>
      <c r="AW5" s="401"/>
      <c r="AX5" s="401"/>
      <c r="AY5" s="401"/>
      <c r="AZ5" s="407"/>
      <c r="BA5" s="407"/>
      <c r="BB5" s="407"/>
      <c r="BC5" s="407"/>
      <c r="BD5" s="407"/>
      <c r="BE5" s="401"/>
      <c r="BF5" s="401"/>
      <c r="BG5" s="405"/>
      <c r="BH5" s="407"/>
      <c r="BI5" s="407"/>
    </row>
    <row r="6" spans="1:61" s="208" customFormat="1">
      <c r="A6" s="401" t="str">
        <f>'1-συμβολαια'!A6</f>
        <v>4ο</v>
      </c>
      <c r="B6" s="402" t="str">
        <f>'1-συμβολαια'!C6</f>
        <v>δωρεα [το 1/5 των ανωτέρω</v>
      </c>
      <c r="C6" s="288" t="str">
        <f>'4-πολλυπρ'!D6</f>
        <v xml:space="preserve">219-116 </v>
      </c>
      <c r="D6" s="288" t="str">
        <f>'4-πολλυπρ'!I6</f>
        <v>???</v>
      </c>
      <c r="E6" s="288">
        <v>1</v>
      </c>
      <c r="F6" s="403">
        <f t="shared" si="0"/>
        <v>1100</v>
      </c>
      <c r="G6" s="317">
        <v>1100</v>
      </c>
      <c r="H6" s="317">
        <f t="shared" si="1"/>
        <v>2200</v>
      </c>
      <c r="I6" s="404" t="s">
        <v>163</v>
      </c>
      <c r="J6" s="404" t="s">
        <v>164</v>
      </c>
      <c r="K6" s="317"/>
      <c r="L6" s="317"/>
      <c r="M6" s="317">
        <v>800</v>
      </c>
      <c r="N6" s="317"/>
      <c r="O6" s="317">
        <f t="shared" si="2"/>
        <v>800</v>
      </c>
      <c r="P6" s="288"/>
      <c r="Q6" s="288"/>
      <c r="R6" s="288"/>
      <c r="S6" s="288"/>
      <c r="T6" s="405"/>
      <c r="U6" s="401"/>
      <c r="V6" s="406" t="s">
        <v>429</v>
      </c>
      <c r="W6" s="406"/>
      <c r="X6" s="406" t="s">
        <v>9</v>
      </c>
      <c r="Y6" s="407"/>
      <c r="Z6" s="406"/>
      <c r="AA6" s="406"/>
      <c r="AB6" s="406"/>
      <c r="AC6" s="401"/>
      <c r="AD6" s="405"/>
      <c r="AE6" s="401"/>
      <c r="AF6" s="401"/>
      <c r="AG6" s="401"/>
      <c r="AH6" s="401"/>
      <c r="AI6" s="401"/>
      <c r="AJ6" s="401"/>
      <c r="AK6" s="401"/>
      <c r="AL6" s="401"/>
      <c r="AM6" s="401"/>
      <c r="AN6" s="401"/>
      <c r="AO6" s="406" t="s">
        <v>429</v>
      </c>
      <c r="AP6" s="401"/>
      <c r="AQ6" s="406" t="s">
        <v>9</v>
      </c>
      <c r="AR6" s="401"/>
      <c r="AS6" s="401"/>
      <c r="AT6" s="401"/>
      <c r="AU6" s="401"/>
      <c r="AV6" s="405"/>
      <c r="AW6" s="401"/>
      <c r="AX6" s="401"/>
      <c r="AY6" s="401"/>
      <c r="AZ6" s="407"/>
      <c r="BA6" s="407"/>
      <c r="BB6" s="407"/>
      <c r="BC6" s="407"/>
      <c r="BD6" s="407"/>
      <c r="BE6" s="401"/>
      <c r="BF6" s="401"/>
      <c r="BG6" s="405"/>
      <c r="BH6" s="407"/>
      <c r="BI6" s="407"/>
    </row>
    <row r="7" spans="1:61">
      <c r="A7" s="507" t="s">
        <v>35</v>
      </c>
      <c r="B7" s="508"/>
      <c r="C7" s="508"/>
      <c r="D7" s="509"/>
      <c r="E7" s="72">
        <f>SUM(E3:E6)</f>
        <v>5</v>
      </c>
      <c r="F7" s="72">
        <f>SUM(F3:F6)</f>
        <v>5500</v>
      </c>
      <c r="G7" s="72">
        <f>SUM(G3:G6)</f>
        <v>4400</v>
      </c>
      <c r="H7" s="72">
        <f>SUM(H3:H6)</f>
        <v>9900</v>
      </c>
      <c r="I7" s="72"/>
      <c r="J7" s="72"/>
      <c r="K7" s="72">
        <f t="shared" ref="K7:R7" si="3">SUM(K3:K6)</f>
        <v>2000</v>
      </c>
      <c r="L7" s="72">
        <f t="shared" si="3"/>
        <v>2000</v>
      </c>
      <c r="M7" s="72">
        <f t="shared" si="3"/>
        <v>3200</v>
      </c>
      <c r="N7" s="72">
        <f t="shared" si="3"/>
        <v>0</v>
      </c>
      <c r="O7" s="72">
        <f t="shared" si="3"/>
        <v>7200</v>
      </c>
      <c r="P7" s="68">
        <f t="shared" si="3"/>
        <v>0</v>
      </c>
      <c r="Q7" s="68">
        <f t="shared" si="3"/>
        <v>0</v>
      </c>
      <c r="R7" s="68">
        <f t="shared" si="3"/>
        <v>0</v>
      </c>
      <c r="S7" s="68"/>
      <c r="T7" s="144"/>
      <c r="U7" s="68">
        <f>SUM(U3:U6)</f>
        <v>0</v>
      </c>
      <c r="V7" s="68"/>
      <c r="W7" s="68">
        <f>SUM(W3:W6)</f>
        <v>0</v>
      </c>
      <c r="X7" s="68"/>
      <c r="Y7" s="68">
        <f t="shared" ref="Y7:AJ7" si="4">SUM(Y3:Y6)</f>
        <v>0</v>
      </c>
      <c r="Z7" s="68">
        <f t="shared" si="4"/>
        <v>0</v>
      </c>
      <c r="AA7" s="68">
        <f t="shared" si="4"/>
        <v>0</v>
      </c>
      <c r="AB7" s="68">
        <f t="shared" si="4"/>
        <v>0</v>
      </c>
      <c r="AC7" s="68">
        <f t="shared" si="4"/>
        <v>0</v>
      </c>
      <c r="AD7" s="144">
        <f t="shared" si="4"/>
        <v>0</v>
      </c>
      <c r="AE7" s="68">
        <f t="shared" si="4"/>
        <v>0</v>
      </c>
      <c r="AF7" s="68">
        <f t="shared" si="4"/>
        <v>0</v>
      </c>
      <c r="AG7" s="68">
        <f t="shared" si="4"/>
        <v>0</v>
      </c>
      <c r="AH7" s="68">
        <f t="shared" si="4"/>
        <v>0</v>
      </c>
      <c r="AI7" s="72">
        <f t="shared" si="4"/>
        <v>0</v>
      </c>
      <c r="AJ7" s="72">
        <f t="shared" si="4"/>
        <v>0</v>
      </c>
      <c r="AK7" s="72"/>
      <c r="AL7" s="68">
        <f>SUM(AL3:AL6)</f>
        <v>0</v>
      </c>
      <c r="AM7" s="68">
        <f>SUM(AM3:AM6)</f>
        <v>0</v>
      </c>
      <c r="AN7" s="68">
        <f>SUM(AN3:AN6)</f>
        <v>0</v>
      </c>
      <c r="AO7" s="68"/>
      <c r="AP7" s="68">
        <f t="shared" ref="AP7:BD7" si="5">SUM(AP3:AP6)</f>
        <v>0</v>
      </c>
      <c r="AQ7" s="68">
        <f t="shared" si="5"/>
        <v>0</v>
      </c>
      <c r="AR7" s="68">
        <f t="shared" si="5"/>
        <v>0</v>
      </c>
      <c r="AS7" s="68">
        <f t="shared" si="5"/>
        <v>0</v>
      </c>
      <c r="AT7" s="68">
        <f t="shared" si="5"/>
        <v>0</v>
      </c>
      <c r="AU7" s="68">
        <f t="shared" si="5"/>
        <v>0</v>
      </c>
      <c r="AV7" s="68">
        <f t="shared" si="5"/>
        <v>0</v>
      </c>
      <c r="AW7" s="68">
        <f t="shared" si="5"/>
        <v>0</v>
      </c>
      <c r="AX7" s="68">
        <f t="shared" si="5"/>
        <v>0</v>
      </c>
      <c r="AY7" s="68">
        <f t="shared" si="5"/>
        <v>0</v>
      </c>
      <c r="AZ7" s="68">
        <f t="shared" si="5"/>
        <v>0</v>
      </c>
      <c r="BA7" s="68">
        <f t="shared" si="5"/>
        <v>0</v>
      </c>
      <c r="BB7" s="68">
        <f t="shared" si="5"/>
        <v>0</v>
      </c>
      <c r="BC7" s="68">
        <f t="shared" si="5"/>
        <v>0</v>
      </c>
      <c r="BD7" s="68">
        <f t="shared" si="5"/>
        <v>0</v>
      </c>
      <c r="BE7" s="68"/>
      <c r="BF7" s="68"/>
      <c r="BG7" s="68"/>
      <c r="BH7" s="68"/>
      <c r="BI7" s="68"/>
    </row>
    <row r="9" spans="1:61">
      <c r="G9" s="147" t="s">
        <v>430</v>
      </c>
      <c r="H9" s="147"/>
      <c r="I9" s="147"/>
      <c r="J9" s="147"/>
      <c r="K9" s="147" t="s">
        <v>430</v>
      </c>
      <c r="L9" s="122"/>
      <c r="M9" s="122"/>
      <c r="N9" s="122"/>
      <c r="S9" s="195" t="s">
        <v>166</v>
      </c>
      <c r="Z9" s="2"/>
      <c r="AB9" s="122" t="s">
        <v>101</v>
      </c>
      <c r="AI9" s="236" t="s">
        <v>102</v>
      </c>
    </row>
    <row r="10" spans="1:61">
      <c r="F10" s="3"/>
      <c r="G10" s="3"/>
      <c r="H10" s="3"/>
      <c r="I10" s="170" t="s">
        <v>159</v>
      </c>
      <c r="J10" s="124"/>
      <c r="L10" s="147" t="s">
        <v>430</v>
      </c>
      <c r="M10" s="3"/>
      <c r="N10" s="3"/>
      <c r="O10" s="3"/>
      <c r="P10" s="170" t="s">
        <v>167</v>
      </c>
      <c r="S10" s="9"/>
    </row>
    <row r="11" spans="1:61">
      <c r="E11" s="123"/>
      <c r="F11" s="3"/>
      <c r="G11" s="3"/>
      <c r="H11" s="3"/>
      <c r="I11" s="124" t="s">
        <v>160</v>
      </c>
      <c r="J11" s="124"/>
      <c r="L11" s="3"/>
      <c r="M11" s="3"/>
      <c r="N11" s="3"/>
      <c r="O11" s="3"/>
      <c r="Q11" s="124" t="s">
        <v>168</v>
      </c>
      <c r="S11" s="9"/>
    </row>
    <row r="12" spans="1:61">
      <c r="I12" s="124"/>
      <c r="J12" s="170" t="s">
        <v>161</v>
      </c>
      <c r="M12" s="164" t="s">
        <v>445</v>
      </c>
      <c r="N12" s="164"/>
      <c r="S12" s="9"/>
    </row>
    <row r="13" spans="1:61">
      <c r="J13" s="124" t="s">
        <v>162</v>
      </c>
      <c r="S13" s="9"/>
    </row>
    <row r="14" spans="1:61">
      <c r="S14" s="9"/>
    </row>
    <row r="15" spans="1:61">
      <c r="S15" s="9"/>
    </row>
    <row r="16" spans="1:61">
      <c r="B16" s="140"/>
      <c r="S16" s="9"/>
    </row>
    <row r="17" spans="2:20">
      <c r="B17" s="141"/>
    </row>
    <row r="19" spans="2:20">
      <c r="P19" s="2"/>
      <c r="Q19" s="2"/>
      <c r="R19" s="2"/>
      <c r="S19" s="2"/>
      <c r="T19" s="145"/>
    </row>
    <row r="21" spans="2:20">
      <c r="B21" s="315"/>
      <c r="C21" s="356"/>
      <c r="D21" s="8"/>
      <c r="E21" s="8"/>
      <c r="F21" s="8"/>
      <c r="G21" s="8"/>
      <c r="H21" s="8"/>
      <c r="I21" s="82"/>
    </row>
    <row r="22" spans="2:20">
      <c r="B22" s="3"/>
      <c r="C22" s="356"/>
      <c r="D22" s="8"/>
      <c r="E22" s="8"/>
      <c r="F22" s="8"/>
      <c r="G22" s="8"/>
      <c r="H22" s="8"/>
      <c r="I22" s="82"/>
    </row>
    <row r="23" spans="2:20">
      <c r="B23" s="3"/>
      <c r="C23" s="356"/>
      <c r="D23" s="58"/>
      <c r="E23" s="8"/>
      <c r="F23" s="8"/>
      <c r="G23" s="8"/>
      <c r="H23" s="8"/>
      <c r="I23" s="82"/>
    </row>
    <row r="24" spans="2:20">
      <c r="B24" s="3"/>
      <c r="C24" s="356"/>
      <c r="D24" s="8"/>
      <c r="E24" s="8"/>
      <c r="F24" s="8"/>
      <c r="G24" s="8"/>
      <c r="H24" s="8"/>
      <c r="I24" s="82"/>
    </row>
    <row r="25" spans="2:20">
      <c r="B25" s="3"/>
      <c r="C25" s="356"/>
      <c r="D25" s="8"/>
      <c r="E25" s="8"/>
      <c r="F25" s="8"/>
      <c r="G25" s="8"/>
      <c r="H25" s="8"/>
      <c r="I25" s="82"/>
    </row>
    <row r="26" spans="2:20">
      <c r="B26" s="3"/>
      <c r="C26" s="356"/>
      <c r="D26" s="8"/>
      <c r="E26" s="8"/>
      <c r="F26" s="8"/>
      <c r="G26" s="8"/>
      <c r="H26" s="8"/>
      <c r="I26" s="82"/>
    </row>
    <row r="27" spans="2:20">
      <c r="B27" s="315"/>
      <c r="C27" s="356"/>
      <c r="D27" s="58"/>
      <c r="E27" s="58"/>
      <c r="F27" s="58"/>
      <c r="G27" s="58"/>
      <c r="H27" s="8"/>
      <c r="I27" s="82"/>
    </row>
    <row r="28" spans="2:20">
      <c r="B28" s="3"/>
      <c r="C28" s="58"/>
      <c r="D28" s="58"/>
      <c r="E28" s="58"/>
      <c r="F28" s="58"/>
      <c r="G28" s="58"/>
      <c r="H28" s="8"/>
    </row>
    <row r="29" spans="2:20">
      <c r="B29" s="3"/>
      <c r="C29" s="58"/>
      <c r="D29" s="58"/>
      <c r="E29" s="58"/>
      <c r="F29" s="58"/>
      <c r="G29" s="58"/>
      <c r="H29" s="8"/>
    </row>
    <row r="30" spans="2:20">
      <c r="B30" s="3"/>
      <c r="C30" s="58"/>
      <c r="D30" s="58"/>
      <c r="E30" s="58"/>
      <c r="F30" s="58"/>
      <c r="G30" s="58"/>
    </row>
    <row r="31" spans="2:20">
      <c r="B31" s="3"/>
      <c r="C31" s="8"/>
      <c r="D31" s="8"/>
      <c r="E31" s="8"/>
      <c r="F31" s="8"/>
      <c r="G31" s="8"/>
    </row>
  </sheetData>
  <mergeCells count="15">
    <mergeCell ref="AM1:AV1"/>
    <mergeCell ref="AW1:BD1"/>
    <mergeCell ref="BE1:BI1"/>
    <mergeCell ref="T1:AC1"/>
    <mergeCell ref="BH2:BI2"/>
    <mergeCell ref="AU2:AV2"/>
    <mergeCell ref="A7:D7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10.5703125" style="8" bestFit="1" customWidth="1"/>
    <col min="2" max="2" width="50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533" t="s">
        <v>31</v>
      </c>
      <c r="B1" s="534"/>
      <c r="C1" s="534"/>
      <c r="D1" s="535"/>
      <c r="E1" s="536" t="s">
        <v>171</v>
      </c>
      <c r="F1" s="537"/>
      <c r="G1" s="537"/>
      <c r="H1" s="537"/>
      <c r="I1" s="528" t="s">
        <v>165</v>
      </c>
      <c r="J1" s="528"/>
      <c r="K1" s="528"/>
      <c r="L1" s="528"/>
      <c r="M1" s="528"/>
      <c r="N1" s="528"/>
      <c r="O1" s="528"/>
      <c r="P1" s="528"/>
      <c r="Q1" s="529" t="s">
        <v>29</v>
      </c>
      <c r="R1" s="530"/>
      <c r="S1" s="530"/>
      <c r="T1" s="530"/>
    </row>
    <row r="2" spans="1:20" s="4" customFormat="1" ht="23.25" thickBot="1">
      <c r="A2" s="10" t="s">
        <v>19</v>
      </c>
      <c r="B2" s="161" t="s">
        <v>0</v>
      </c>
      <c r="C2" s="55" t="s">
        <v>11</v>
      </c>
      <c r="D2" s="162" t="s">
        <v>12</v>
      </c>
      <c r="E2" s="41" t="s">
        <v>431</v>
      </c>
      <c r="F2" s="538" t="s">
        <v>29</v>
      </c>
      <c r="G2" s="539"/>
      <c r="H2" s="540"/>
      <c r="I2" s="41" t="s">
        <v>90</v>
      </c>
      <c r="J2" s="55" t="s">
        <v>91</v>
      </c>
      <c r="K2" s="55" t="s">
        <v>93</v>
      </c>
      <c r="L2" s="55" t="s">
        <v>242</v>
      </c>
      <c r="M2" s="55" t="s">
        <v>243</v>
      </c>
      <c r="N2" s="55" t="s">
        <v>244</v>
      </c>
      <c r="O2" s="55"/>
      <c r="P2" s="55" t="s">
        <v>47</v>
      </c>
      <c r="Q2" s="531"/>
      <c r="R2" s="532"/>
      <c r="S2" s="532"/>
      <c r="T2" s="532"/>
    </row>
    <row r="3" spans="1:20" s="208" customFormat="1">
      <c r="A3" s="401" t="str">
        <f>'1-συμβολαια'!A3</f>
        <v>1ο</v>
      </c>
      <c r="B3" s="402" t="str">
        <f>'1-συμβολαια'!C3</f>
        <v>κληρονομιάς ΑΠΟΔΟΧΗ [2οροφη οικοδομή 72μ2 σε οικόπεδο 150μ2]</v>
      </c>
      <c r="C3" s="288" t="str">
        <f>'4-πολλυπρ'!D3</f>
        <v>???</v>
      </c>
      <c r="D3" s="288" t="str">
        <f>'4-πολλυπρ'!I3</f>
        <v xml:space="preserve">219-116 </v>
      </c>
      <c r="E3" s="317">
        <v>5500</v>
      </c>
      <c r="F3" s="404" t="s">
        <v>172</v>
      </c>
      <c r="G3" s="404" t="s">
        <v>173</v>
      </c>
      <c r="H3" s="403"/>
      <c r="I3" s="317">
        <v>2000</v>
      </c>
      <c r="J3" s="317">
        <v>2000</v>
      </c>
      <c r="K3" s="317">
        <v>605</v>
      </c>
      <c r="L3" s="317"/>
      <c r="M3" s="317">
        <v>2200</v>
      </c>
      <c r="N3" s="317">
        <v>2200</v>
      </c>
      <c r="O3" s="317"/>
      <c r="P3" s="317">
        <f t="shared" ref="P3:P6" si="0">SUM(I3:O3)</f>
        <v>9005</v>
      </c>
      <c r="Q3" s="318"/>
      <c r="R3" s="318"/>
      <c r="S3" s="408"/>
      <c r="T3" s="295"/>
    </row>
    <row r="4" spans="1:20" s="208" customFormat="1">
      <c r="A4" s="401" t="str">
        <f>'1-συμβολαια'!A4</f>
        <v>2ο</v>
      </c>
      <c r="B4" s="402" t="str">
        <f>'1-συμβολαια'!C4</f>
        <v>δωρεα [το 1/5 των ανωτέρω</v>
      </c>
      <c r="C4" s="288" t="str">
        <f>'4-πολλυπρ'!D4</f>
        <v xml:space="preserve">219-116 </v>
      </c>
      <c r="D4" s="288" t="str">
        <f>'4-πολλυπρ'!I4</f>
        <v>???</v>
      </c>
      <c r="E4" s="317">
        <v>5500</v>
      </c>
      <c r="F4" s="404" t="s">
        <v>172</v>
      </c>
      <c r="G4" s="404" t="s">
        <v>173</v>
      </c>
      <c r="H4" s="403"/>
      <c r="I4" s="317"/>
      <c r="J4" s="317"/>
      <c r="K4" s="317">
        <v>605</v>
      </c>
      <c r="L4" s="317"/>
      <c r="M4" s="317">
        <v>2200</v>
      </c>
      <c r="N4" s="317">
        <v>2200</v>
      </c>
      <c r="O4" s="317"/>
      <c r="P4" s="317">
        <f t="shared" si="0"/>
        <v>5005</v>
      </c>
      <c r="Q4" s="318"/>
      <c r="R4" s="318"/>
      <c r="S4" s="408"/>
      <c r="T4" s="295"/>
    </row>
    <row r="5" spans="1:20" s="208" customFormat="1">
      <c r="A5" s="401" t="str">
        <f>'1-συμβολαια'!A5</f>
        <v>3ο</v>
      </c>
      <c r="B5" s="402" t="str">
        <f>'1-συμβολαια'!C5</f>
        <v>γονικη [το 1/5 των ανωτέρω</v>
      </c>
      <c r="C5" s="288" t="str">
        <f>'4-πολλυπρ'!D5</f>
        <v xml:space="preserve">219-116 </v>
      </c>
      <c r="D5" s="288" t="str">
        <f>'4-πολλυπρ'!I5</f>
        <v>???</v>
      </c>
      <c r="E5" s="317">
        <v>5500</v>
      </c>
      <c r="F5" s="404" t="s">
        <v>172</v>
      </c>
      <c r="G5" s="404" t="s">
        <v>173</v>
      </c>
      <c r="H5" s="403"/>
      <c r="I5" s="317"/>
      <c r="J5" s="317"/>
      <c r="K5" s="317">
        <v>605</v>
      </c>
      <c r="L5" s="317"/>
      <c r="M5" s="317">
        <v>2200</v>
      </c>
      <c r="N5" s="317">
        <v>2200</v>
      </c>
      <c r="O5" s="317"/>
      <c r="P5" s="317">
        <f t="shared" si="0"/>
        <v>5005</v>
      </c>
      <c r="Q5" s="318"/>
      <c r="R5" s="318"/>
      <c r="S5" s="408"/>
      <c r="T5" s="295"/>
    </row>
    <row r="6" spans="1:20" s="208" customFormat="1">
      <c r="A6" s="401" t="str">
        <f>'1-συμβολαια'!A6</f>
        <v>4ο</v>
      </c>
      <c r="B6" s="402" t="str">
        <f>'1-συμβολαια'!C6</f>
        <v>δωρεα [το 1/5 των ανωτέρω</v>
      </c>
      <c r="C6" s="288" t="str">
        <f>'4-πολλυπρ'!D6</f>
        <v xml:space="preserve">219-116 </v>
      </c>
      <c r="D6" s="288" t="str">
        <f>'4-πολλυπρ'!I6</f>
        <v>???</v>
      </c>
      <c r="E6" s="317">
        <v>5500</v>
      </c>
      <c r="F6" s="404" t="s">
        <v>172</v>
      </c>
      <c r="G6" s="404" t="s">
        <v>173</v>
      </c>
      <c r="H6" s="403"/>
      <c r="I6" s="317"/>
      <c r="J6" s="317"/>
      <c r="K6" s="317">
        <v>605</v>
      </c>
      <c r="L6" s="317"/>
      <c r="M6" s="317">
        <v>2200</v>
      </c>
      <c r="N6" s="317">
        <v>2200</v>
      </c>
      <c r="O6" s="317"/>
      <c r="P6" s="317">
        <f t="shared" si="0"/>
        <v>5005</v>
      </c>
      <c r="Q6" s="318"/>
      <c r="R6" s="318"/>
      <c r="S6" s="408"/>
      <c r="T6" s="295"/>
    </row>
    <row r="7" spans="1:20">
      <c r="A7" s="507" t="s">
        <v>35</v>
      </c>
      <c r="B7" s="508"/>
      <c r="C7" s="508"/>
      <c r="D7" s="509"/>
      <c r="E7" s="72">
        <f>SUM(E3:E6)</f>
        <v>22000</v>
      </c>
      <c r="F7" s="68"/>
      <c r="G7" s="68"/>
      <c r="H7" s="68"/>
      <c r="I7" s="72">
        <f t="shared" ref="I7:Q7" si="1">SUM(I3:I6)</f>
        <v>2000</v>
      </c>
      <c r="J7" s="72">
        <f t="shared" si="1"/>
        <v>2000</v>
      </c>
      <c r="K7" s="72">
        <f t="shared" si="1"/>
        <v>2420</v>
      </c>
      <c r="L7" s="72">
        <f t="shared" si="1"/>
        <v>0</v>
      </c>
      <c r="M7" s="72">
        <f t="shared" si="1"/>
        <v>8800</v>
      </c>
      <c r="N7" s="72">
        <f t="shared" si="1"/>
        <v>8800</v>
      </c>
      <c r="O7" s="72">
        <f t="shared" si="1"/>
        <v>0</v>
      </c>
      <c r="P7" s="72">
        <f t="shared" si="1"/>
        <v>24020</v>
      </c>
      <c r="Q7" s="83">
        <f t="shared" si="1"/>
        <v>0</v>
      </c>
      <c r="R7" s="151"/>
      <c r="S7" s="3"/>
      <c r="T7" s="3"/>
    </row>
    <row r="9" spans="1:20" ht="15.75" customHeight="1">
      <c r="I9" s="142" t="s">
        <v>430</v>
      </c>
      <c r="L9" s="142" t="s">
        <v>432</v>
      </c>
      <c r="R9" s="163"/>
      <c r="S9" s="87"/>
      <c r="T9" s="163"/>
    </row>
    <row r="10" spans="1:20">
      <c r="F10" s="170" t="s">
        <v>169</v>
      </c>
      <c r="G10" s="124"/>
      <c r="H10" s="82"/>
      <c r="L10" s="186" t="s">
        <v>211</v>
      </c>
      <c r="R10" s="2"/>
    </row>
    <row r="11" spans="1:20">
      <c r="F11" s="82"/>
      <c r="G11" s="124" t="s">
        <v>170</v>
      </c>
      <c r="M11" s="185" t="s">
        <v>212</v>
      </c>
      <c r="Q11" s="2"/>
      <c r="R11" s="2"/>
    </row>
    <row r="12" spans="1:20">
      <c r="N12" s="164" t="s">
        <v>213</v>
      </c>
      <c r="Q12" s="2"/>
      <c r="R12" s="2"/>
    </row>
    <row r="13" spans="1:20">
      <c r="Q13" s="2"/>
      <c r="R13" s="2"/>
    </row>
    <row r="14" spans="1:20">
      <c r="B14" s="140"/>
    </row>
    <row r="15" spans="1:20">
      <c r="B15" s="141"/>
    </row>
  </sheetData>
  <mergeCells count="6">
    <mergeCell ref="I1:P1"/>
    <mergeCell ref="Q1:T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1"/>
  <sheetViews>
    <sheetView workbookViewId="0">
      <pane ySplit="2" topLeftCell="A3" activePane="bottomLeft" state="frozen"/>
      <selection pane="bottomLeft" activeCell="O32" sqref="O32"/>
    </sheetView>
  </sheetViews>
  <sheetFormatPr defaultRowHeight="11.25"/>
  <cols>
    <col min="1" max="1" width="5.85546875" style="3" customWidth="1"/>
    <col min="2" max="2" width="23.7109375" style="3" customWidth="1"/>
    <col min="3" max="3" width="13.140625" style="8" customWidth="1"/>
    <col min="4" max="4" width="9.7109375" style="8" customWidth="1"/>
    <col min="5" max="5" width="10" style="8" customWidth="1"/>
    <col min="6" max="6" width="9.140625" style="8" customWidth="1"/>
    <col min="7" max="7" width="10.42578125" style="8" customWidth="1"/>
    <col min="8" max="11" width="9.140625" style="8" customWidth="1"/>
    <col min="12" max="12" width="9.140625" style="8"/>
    <col min="13" max="13" width="12.7109375" style="8" customWidth="1"/>
    <col min="14" max="14" width="10.5703125" style="8" customWidth="1"/>
    <col min="15" max="21" width="9.140625" style="8"/>
    <col min="22" max="22" width="13.140625" style="8" customWidth="1"/>
    <col min="23" max="23" width="12" style="8" customWidth="1"/>
    <col min="24" max="30" width="9.140625" style="8"/>
    <col min="31" max="31" width="10.28515625" style="8" bestFit="1" customWidth="1"/>
    <col min="32" max="32" width="9.42578125" style="8" bestFit="1" customWidth="1"/>
    <col min="33" max="33" width="10.28515625" style="8" bestFit="1" customWidth="1"/>
    <col min="34" max="34" width="11.85546875" style="3" customWidth="1"/>
    <col min="35" max="16384" width="9.140625" style="3"/>
  </cols>
  <sheetData>
    <row r="1" spans="1:38" ht="15.75">
      <c r="A1" s="556" t="s">
        <v>335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57"/>
      <c r="S1" s="557"/>
      <c r="T1" s="557"/>
      <c r="U1" s="557"/>
      <c r="V1" s="557"/>
      <c r="W1" s="557"/>
      <c r="X1" s="557"/>
      <c r="Y1" s="557"/>
      <c r="Z1" s="557"/>
      <c r="AA1" s="557"/>
      <c r="AB1" s="557"/>
      <c r="AC1" s="557"/>
      <c r="AD1" s="557"/>
      <c r="AE1" s="558" t="s">
        <v>47</v>
      </c>
      <c r="AF1" s="560" t="s">
        <v>9</v>
      </c>
      <c r="AG1" s="562" t="s">
        <v>33</v>
      </c>
      <c r="AH1" s="541" t="s">
        <v>345</v>
      </c>
      <c r="AI1" s="543" t="s">
        <v>86</v>
      </c>
      <c r="AJ1" s="544"/>
      <c r="AK1" s="544"/>
      <c r="AL1" s="545"/>
    </row>
    <row r="2" spans="1:38" ht="12" thickBot="1">
      <c r="A2" s="214"/>
      <c r="B2" s="215" t="s">
        <v>344</v>
      </c>
      <c r="C2" s="392" t="s">
        <v>87</v>
      </c>
      <c r="D2" s="393" t="s">
        <v>336</v>
      </c>
      <c r="E2" s="394" t="s">
        <v>31</v>
      </c>
      <c r="F2" s="394" t="s">
        <v>337</v>
      </c>
      <c r="G2" s="394" t="s">
        <v>338</v>
      </c>
      <c r="H2" s="394" t="s">
        <v>339</v>
      </c>
      <c r="I2" s="394" t="s">
        <v>340</v>
      </c>
      <c r="J2" s="394" t="s">
        <v>341</v>
      </c>
      <c r="K2" s="549" t="s">
        <v>29</v>
      </c>
      <c r="L2" s="550"/>
      <c r="M2" s="385" t="s">
        <v>342</v>
      </c>
      <c r="N2" s="385" t="s">
        <v>31</v>
      </c>
      <c r="O2" s="385" t="s">
        <v>337</v>
      </c>
      <c r="P2" s="385" t="s">
        <v>338</v>
      </c>
      <c r="Q2" s="385" t="s">
        <v>339</v>
      </c>
      <c r="R2" s="385" t="s">
        <v>340</v>
      </c>
      <c r="S2" s="385" t="s">
        <v>341</v>
      </c>
      <c r="T2" s="551" t="s">
        <v>29</v>
      </c>
      <c r="U2" s="552"/>
      <c r="V2" s="394" t="s">
        <v>343</v>
      </c>
      <c r="W2" s="394" t="s">
        <v>31</v>
      </c>
      <c r="X2" s="394" t="s">
        <v>337</v>
      </c>
      <c r="Y2" s="394" t="s">
        <v>338</v>
      </c>
      <c r="Z2" s="394" t="s">
        <v>339</v>
      </c>
      <c r="AA2" s="394" t="s">
        <v>340</v>
      </c>
      <c r="AB2" s="394" t="s">
        <v>341</v>
      </c>
      <c r="AC2" s="549" t="s">
        <v>29</v>
      </c>
      <c r="AD2" s="550"/>
      <c r="AE2" s="559"/>
      <c r="AF2" s="561"/>
      <c r="AG2" s="563"/>
      <c r="AH2" s="542"/>
      <c r="AI2" s="546"/>
      <c r="AJ2" s="547"/>
      <c r="AK2" s="547"/>
      <c r="AL2" s="548"/>
    </row>
    <row r="3" spans="1:38" s="5" customFormat="1">
      <c r="A3" s="74" t="str">
        <f>'1-συμβολαια'!A3</f>
        <v>1ο</v>
      </c>
      <c r="B3" s="74" t="str">
        <f>'1-συμβολαια'!C3</f>
        <v>κληρονομιάς ΑΠΟΔΟΧΗ [2οροφη οικοδομή 72μ2 σε οικόπεδο 150μ2]</v>
      </c>
      <c r="C3" s="294">
        <f>'1-συμβολαια'!D3</f>
        <v>0</v>
      </c>
      <c r="D3" s="294"/>
      <c r="E3" s="294"/>
      <c r="F3" s="294"/>
      <c r="G3" s="294"/>
      <c r="H3" s="294"/>
      <c r="I3" s="294"/>
      <c r="J3" s="294"/>
      <c r="K3" s="294"/>
      <c r="L3" s="294"/>
      <c r="M3" s="294">
        <f t="shared" ref="M3:M6" si="0">C3*0.65%</f>
        <v>0</v>
      </c>
      <c r="N3" s="294"/>
      <c r="O3" s="294"/>
      <c r="P3" s="294"/>
      <c r="Q3" s="294"/>
      <c r="R3" s="294"/>
      <c r="S3" s="294"/>
      <c r="T3" s="294"/>
      <c r="U3" s="294"/>
      <c r="V3" s="294">
        <f t="shared" ref="V3:V6" si="1">C3*0.125%</f>
        <v>0</v>
      </c>
      <c r="W3" s="294"/>
      <c r="X3" s="294"/>
      <c r="Y3" s="294"/>
      <c r="Z3" s="294"/>
      <c r="AA3" s="294"/>
      <c r="AB3" s="294"/>
      <c r="AC3" s="294"/>
      <c r="AD3" s="294"/>
      <c r="AE3" s="290">
        <f t="shared" ref="AE3:AE6" si="2">D3+M3+V3</f>
        <v>0</v>
      </c>
      <c r="AF3" s="290">
        <f t="shared" ref="AF3" si="3">E3+N3+W3</f>
        <v>0</v>
      </c>
      <c r="AG3" s="290">
        <f t="shared" ref="AG3:AG6" si="4">AE3-AF3</f>
        <v>0</v>
      </c>
      <c r="AH3" s="74"/>
      <c r="AI3" s="74"/>
      <c r="AJ3" s="74"/>
      <c r="AK3" s="74"/>
      <c r="AL3" s="74"/>
    </row>
    <row r="4" spans="1:38" s="5" customFormat="1">
      <c r="A4" s="74" t="str">
        <f>'1-συμβολαια'!A4</f>
        <v>2ο</v>
      </c>
      <c r="B4" s="74" t="str">
        <f>'1-συμβολαια'!C4</f>
        <v>δωρεα [το 1/5 των ανωτέρω</v>
      </c>
      <c r="C4" s="294">
        <f>'1-συμβολαια'!D4</f>
        <v>1680000</v>
      </c>
      <c r="D4" s="294"/>
      <c r="E4" s="294"/>
      <c r="F4" s="294"/>
      <c r="G4" s="294"/>
      <c r="H4" s="294"/>
      <c r="I4" s="294"/>
      <c r="J4" s="294"/>
      <c r="K4" s="294"/>
      <c r="L4" s="294"/>
      <c r="M4" s="294">
        <f t="shared" si="0"/>
        <v>10920.000000000002</v>
      </c>
      <c r="N4" s="294">
        <v>10920.000000000002</v>
      </c>
      <c r="O4" s="409"/>
      <c r="P4" s="294">
        <v>10920.000000000002</v>
      </c>
      <c r="Q4" s="410"/>
      <c r="R4" s="409"/>
      <c r="S4" s="294"/>
      <c r="T4" s="294"/>
      <c r="U4" s="294"/>
      <c r="V4" s="294">
        <f t="shared" si="1"/>
        <v>2100</v>
      </c>
      <c r="W4" s="294">
        <v>2100</v>
      </c>
      <c r="X4" s="409"/>
      <c r="Y4" s="294">
        <v>2100</v>
      </c>
      <c r="Z4" s="410"/>
      <c r="AA4" s="409"/>
      <c r="AB4" s="294"/>
      <c r="AC4" s="294"/>
      <c r="AD4" s="294"/>
      <c r="AE4" s="290">
        <f t="shared" si="2"/>
        <v>13020.000000000002</v>
      </c>
      <c r="AF4" s="290">
        <v>13120</v>
      </c>
      <c r="AG4" s="290">
        <f t="shared" si="4"/>
        <v>-99.999999999998181</v>
      </c>
      <c r="AH4" s="74"/>
      <c r="AI4" s="74"/>
      <c r="AJ4" s="74"/>
      <c r="AK4" s="74"/>
      <c r="AL4" s="74"/>
    </row>
    <row r="5" spans="1:38" s="5" customFormat="1">
      <c r="A5" s="74" t="str">
        <f>'1-συμβολαια'!A5</f>
        <v>3ο</v>
      </c>
      <c r="B5" s="74" t="str">
        <f>'1-συμβολαια'!C5</f>
        <v>γονικη [το 1/5 των ανωτέρω</v>
      </c>
      <c r="C5" s="294">
        <f>'1-συμβολαια'!D5</f>
        <v>210000</v>
      </c>
      <c r="D5" s="294"/>
      <c r="E5" s="294"/>
      <c r="F5" s="294"/>
      <c r="G5" s="294"/>
      <c r="H5" s="294"/>
      <c r="I5" s="294"/>
      <c r="J5" s="294"/>
      <c r="K5" s="294"/>
      <c r="L5" s="294"/>
      <c r="M5" s="294">
        <f t="shared" si="0"/>
        <v>1365.0000000000002</v>
      </c>
      <c r="N5" s="294">
        <v>1365.0000000000002</v>
      </c>
      <c r="O5" s="409"/>
      <c r="P5" s="294">
        <v>1365.0000000000002</v>
      </c>
      <c r="Q5" s="410"/>
      <c r="R5" s="409"/>
      <c r="S5" s="294"/>
      <c r="T5" s="294"/>
      <c r="U5" s="294"/>
      <c r="V5" s="294">
        <f t="shared" si="1"/>
        <v>262.5</v>
      </c>
      <c r="W5" s="294">
        <v>263</v>
      </c>
      <c r="X5" s="409"/>
      <c r="Y5" s="294">
        <v>263</v>
      </c>
      <c r="Z5" s="410"/>
      <c r="AA5" s="409"/>
      <c r="AB5" s="294"/>
      <c r="AC5" s="294"/>
      <c r="AD5" s="294"/>
      <c r="AE5" s="290">
        <f t="shared" si="2"/>
        <v>1627.5000000000002</v>
      </c>
      <c r="AF5" s="290">
        <v>1628</v>
      </c>
      <c r="AG5" s="290">
        <f t="shared" si="4"/>
        <v>-0.49999999999977263</v>
      </c>
      <c r="AH5" s="74"/>
      <c r="AI5" s="74"/>
      <c r="AJ5" s="74"/>
      <c r="AK5" s="74"/>
      <c r="AL5" s="74"/>
    </row>
    <row r="6" spans="1:38" s="5" customFormat="1">
      <c r="A6" s="74" t="str">
        <f>'1-συμβολαια'!A6</f>
        <v>4ο</v>
      </c>
      <c r="B6" s="74" t="str">
        <f>'1-συμβολαια'!C6</f>
        <v>δωρεα [το 1/5 των ανωτέρω</v>
      </c>
      <c r="C6" s="294">
        <f>'1-συμβολαια'!D6</f>
        <v>210000</v>
      </c>
      <c r="D6" s="294"/>
      <c r="E6" s="294"/>
      <c r="F6" s="294"/>
      <c r="G6" s="294"/>
      <c r="H6" s="294"/>
      <c r="I6" s="294"/>
      <c r="J6" s="294"/>
      <c r="K6" s="294"/>
      <c r="L6" s="294"/>
      <c r="M6" s="294">
        <f t="shared" si="0"/>
        <v>1365.0000000000002</v>
      </c>
      <c r="N6" s="294">
        <v>1365.0000000000002</v>
      </c>
      <c r="O6" s="409"/>
      <c r="P6" s="294">
        <v>1365.0000000000002</v>
      </c>
      <c r="Q6" s="410"/>
      <c r="R6" s="409"/>
      <c r="S6" s="294"/>
      <c r="T6" s="294"/>
      <c r="U6" s="294"/>
      <c r="V6" s="294">
        <f t="shared" si="1"/>
        <v>262.5</v>
      </c>
      <c r="W6" s="294">
        <v>263</v>
      </c>
      <c r="X6" s="409"/>
      <c r="Y6" s="294">
        <v>263</v>
      </c>
      <c r="Z6" s="410"/>
      <c r="AA6" s="409"/>
      <c r="AB6" s="294"/>
      <c r="AC6" s="294"/>
      <c r="AD6" s="294"/>
      <c r="AE6" s="290">
        <f t="shared" si="2"/>
        <v>1627.5000000000002</v>
      </c>
      <c r="AF6" s="290">
        <v>1628</v>
      </c>
      <c r="AG6" s="290">
        <f t="shared" si="4"/>
        <v>-0.49999999999977263</v>
      </c>
      <c r="AH6" s="74"/>
      <c r="AI6" s="74"/>
      <c r="AJ6" s="74"/>
      <c r="AK6" s="74"/>
      <c r="AL6" s="74"/>
    </row>
    <row r="7" spans="1:38">
      <c r="A7" s="553" t="str">
        <f>'1-συμβολαια'!A7</f>
        <v>σύνολο</v>
      </c>
      <c r="B7" s="554"/>
      <c r="C7" s="555"/>
      <c r="D7" s="212">
        <f>SUM(D3:D6)</f>
        <v>0</v>
      </c>
      <c r="E7" s="212"/>
      <c r="F7" s="212"/>
      <c r="G7" s="212"/>
      <c r="H7" s="212"/>
      <c r="I7" s="212"/>
      <c r="J7" s="212"/>
      <c r="K7" s="212"/>
      <c r="L7" s="212"/>
      <c r="M7" s="212">
        <f>SUM(M3:M6)</f>
        <v>13650.000000000002</v>
      </c>
      <c r="N7" s="212"/>
      <c r="O7" s="212"/>
      <c r="P7" s="212"/>
      <c r="Q7" s="212"/>
      <c r="R7" s="212"/>
      <c r="S7" s="212"/>
      <c r="T7" s="212"/>
      <c r="U7" s="212"/>
      <c r="V7" s="212">
        <f>SUM(V3:V6)</f>
        <v>2625</v>
      </c>
      <c r="W7" s="212"/>
      <c r="X7" s="212"/>
      <c r="Y7" s="212"/>
      <c r="Z7" s="212"/>
      <c r="AA7" s="212"/>
      <c r="AB7" s="212"/>
      <c r="AC7" s="212"/>
      <c r="AD7" s="212"/>
      <c r="AE7" s="212">
        <f>SUM(AE3:AE6)</f>
        <v>16275.000000000002</v>
      </c>
      <c r="AF7" s="212">
        <f>SUM(AF3:AF6)</f>
        <v>16376</v>
      </c>
      <c r="AG7" s="212">
        <f>SUM(AG3:AG6)</f>
        <v>-100.99999999999773</v>
      </c>
      <c r="AH7" s="213">
        <f>SUM(AH3:AH6)</f>
        <v>0</v>
      </c>
      <c r="AI7" s="213"/>
      <c r="AJ7" s="213"/>
      <c r="AK7" s="213"/>
      <c r="AL7" s="213"/>
    </row>
    <row r="9" spans="1:38">
      <c r="H9" s="216" t="s">
        <v>346</v>
      </c>
      <c r="Q9" s="216" t="s">
        <v>346</v>
      </c>
      <c r="Z9" s="216" t="s">
        <v>346</v>
      </c>
    </row>
    <row r="10" spans="1:38">
      <c r="F10" s="216" t="s">
        <v>347</v>
      </c>
      <c r="G10" s="216"/>
      <c r="H10" s="216"/>
      <c r="I10" s="216"/>
      <c r="J10" s="216"/>
      <c r="K10" s="216"/>
      <c r="L10" s="216"/>
      <c r="M10" s="216"/>
      <c r="N10" s="216"/>
      <c r="O10" s="216" t="s">
        <v>347</v>
      </c>
      <c r="X10" s="216" t="s">
        <v>347</v>
      </c>
    </row>
    <row r="11" spans="1:38">
      <c r="I11" s="58"/>
      <c r="J11" s="367" t="s">
        <v>348</v>
      </c>
      <c r="K11" s="216"/>
      <c r="Q11" s="58"/>
      <c r="R11" s="367" t="s">
        <v>349</v>
      </c>
      <c r="S11" s="367"/>
      <c r="T11" s="367"/>
      <c r="U11" s="367"/>
      <c r="V11" s="58"/>
      <c r="W11" s="58"/>
      <c r="X11" s="58"/>
      <c r="Y11" s="58"/>
      <c r="Z11" s="58"/>
      <c r="AA11" s="367" t="s">
        <v>349</v>
      </c>
      <c r="AB11" s="367"/>
      <c r="AC11" s="367"/>
      <c r="AD11" s="216"/>
    </row>
    <row r="12" spans="1:38">
      <c r="I12" s="367" t="s">
        <v>349</v>
      </c>
      <c r="J12" s="58"/>
      <c r="Q12" s="58"/>
      <c r="R12" s="58"/>
      <c r="S12" s="367" t="s">
        <v>348</v>
      </c>
      <c r="T12" s="367"/>
      <c r="U12" s="58"/>
      <c r="V12" s="58"/>
      <c r="W12" s="58"/>
      <c r="X12" s="58"/>
      <c r="Y12" s="58"/>
      <c r="Z12" s="58"/>
      <c r="AA12" s="58"/>
      <c r="AB12" s="367" t="s">
        <v>348</v>
      </c>
      <c r="AC12" s="367"/>
    </row>
    <row r="13" spans="1:38">
      <c r="I13" s="58"/>
      <c r="J13" s="58"/>
      <c r="Q13" s="58"/>
      <c r="R13" s="58"/>
      <c r="S13" s="58"/>
      <c r="T13" s="58"/>
      <c r="U13" s="58"/>
      <c r="W13" s="58"/>
      <c r="X13" s="58"/>
      <c r="Y13" s="58"/>
      <c r="Z13" s="58"/>
      <c r="AA13" s="58"/>
      <c r="AB13" s="58"/>
      <c r="AC13" s="58"/>
    </row>
    <row r="14" spans="1:38">
      <c r="E14" s="217" t="s">
        <v>350</v>
      </c>
      <c r="Q14" s="395" t="s">
        <v>351</v>
      </c>
      <c r="Z14" s="396" t="s">
        <v>352</v>
      </c>
    </row>
    <row r="15" spans="1:38">
      <c r="E15" s="217" t="s">
        <v>353</v>
      </c>
      <c r="O15" s="216"/>
      <c r="P15" s="216"/>
      <c r="Q15" s="216"/>
      <c r="R15" s="216"/>
      <c r="S15" s="397" t="s">
        <v>354</v>
      </c>
      <c r="T15" s="216"/>
      <c r="U15" s="216"/>
      <c r="V15" s="216"/>
      <c r="AA15" s="398" t="s">
        <v>355</v>
      </c>
    </row>
    <row r="16" spans="1:38">
      <c r="F16" s="217" t="s">
        <v>356</v>
      </c>
      <c r="S16" s="399" t="s">
        <v>357</v>
      </c>
      <c r="AB16" s="399" t="s">
        <v>357</v>
      </c>
    </row>
    <row r="17" spans="2:28">
      <c r="P17" s="216"/>
      <c r="Q17" s="216"/>
      <c r="R17" s="216"/>
      <c r="S17" s="216"/>
      <c r="T17" s="216"/>
      <c r="U17" s="216"/>
      <c r="V17" s="216"/>
      <c r="W17" s="216"/>
      <c r="X17" s="216"/>
      <c r="AB17" s="397" t="s">
        <v>354</v>
      </c>
    </row>
    <row r="22" spans="2:28">
      <c r="B22" s="315"/>
    </row>
    <row r="28" spans="2:28">
      <c r="B28" s="315"/>
      <c r="F28" s="58"/>
      <c r="G28" s="58"/>
    </row>
    <row r="29" spans="2:28">
      <c r="F29" s="58"/>
      <c r="G29" s="58"/>
    </row>
    <row r="30" spans="2:28">
      <c r="F30" s="58"/>
      <c r="G30" s="58"/>
    </row>
    <row r="31" spans="2:28">
      <c r="F31" s="58"/>
      <c r="G31" s="58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2025-08-17T17:55:15Z</dcterms:modified>
</cp:coreProperties>
</file>