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Y5" i="5"/>
  <c r="Y4"/>
  <c r="Y3"/>
  <c r="D4" i="9"/>
  <c r="C4"/>
  <c r="B4"/>
  <c r="A4"/>
  <c r="B4" i="5"/>
  <c r="B5"/>
  <c r="E4"/>
  <c r="D4"/>
  <c r="C4"/>
  <c r="A4"/>
  <c r="BM5" i="24"/>
  <c r="AX5"/>
  <c r="AX4"/>
  <c r="BA4" s="1"/>
  <c r="AV5"/>
  <c r="AV4"/>
  <c r="AG4"/>
  <c r="Y5"/>
  <c r="Y3"/>
  <c r="P5"/>
  <c r="BW4"/>
  <c r="BQ4"/>
  <c r="BE4"/>
  <c r="AU4"/>
  <c r="AE4"/>
  <c r="I4"/>
  <c r="H4"/>
  <c r="G4"/>
  <c r="F4"/>
  <c r="B4"/>
  <c r="A4"/>
  <c r="B4" i="23"/>
  <c r="A4"/>
  <c r="K4" i="15"/>
  <c r="C4"/>
  <c r="B4"/>
  <c r="A4"/>
  <c r="N5" i="20"/>
  <c r="M5"/>
  <c r="P4"/>
  <c r="D4"/>
  <c r="C4"/>
  <c r="B4"/>
  <c r="A4"/>
  <c r="Q4" i="4"/>
  <c r="E4" i="24" s="1"/>
  <c r="F4" i="4"/>
  <c r="I4" s="1"/>
  <c r="I4" i="1" s="1"/>
  <c r="D4" i="4"/>
  <c r="C4"/>
  <c r="B4"/>
  <c r="A4"/>
  <c r="AE4" i="16"/>
  <c r="AC4"/>
  <c r="AC5"/>
  <c r="AC3"/>
  <c r="M4" i="1"/>
  <c r="N5"/>
  <c r="AF4" i="26"/>
  <c r="C4"/>
  <c r="M4" s="1"/>
  <c r="B4"/>
  <c r="A4"/>
  <c r="G5" i="12"/>
  <c r="F5"/>
  <c r="G3"/>
  <c r="B4" i="14"/>
  <c r="A4"/>
  <c r="AM4" i="16"/>
  <c r="D4" i="24" s="1"/>
  <c r="E4" i="16"/>
  <c r="I4" s="1"/>
  <c r="P4" s="1"/>
  <c r="N4" s="1"/>
  <c r="D4"/>
  <c r="H4" s="1"/>
  <c r="H13" s="1"/>
  <c r="AB4" s="1"/>
  <c r="C4"/>
  <c r="B4"/>
  <c r="A4"/>
  <c r="G4" i="12"/>
  <c r="F4"/>
  <c r="F4" i="1" s="1"/>
  <c r="C4" i="12"/>
  <c r="B4"/>
  <c r="A4"/>
  <c r="N4" i="13"/>
  <c r="P4" i="14" s="1"/>
  <c r="G4" i="1" s="1"/>
  <c r="J4" i="13"/>
  <c r="C4"/>
  <c r="G4" s="1"/>
  <c r="B4"/>
  <c r="A4"/>
  <c r="K4" i="25"/>
  <c r="K3"/>
  <c r="C3"/>
  <c r="B3"/>
  <c r="A3"/>
  <c r="J4" i="1"/>
  <c r="L45"/>
  <c r="J45"/>
  <c r="I45"/>
  <c r="H45"/>
  <c r="G38"/>
  <c r="G45" s="1"/>
  <c r="L35"/>
  <c r="J35"/>
  <c r="I35"/>
  <c r="H35"/>
  <c r="G35"/>
  <c r="BM3" i="24"/>
  <c r="AX3"/>
  <c r="AV3"/>
  <c r="AI3"/>
  <c r="AH3"/>
  <c r="AG3"/>
  <c r="P3"/>
  <c r="AB3" i="16"/>
  <c r="BY4" i="24" l="1"/>
  <c r="Q4" i="9" s="1"/>
  <c r="G4" i="5" s="1"/>
  <c r="V4"/>
  <c r="N4" i="1"/>
  <c r="K4" i="9" s="1"/>
  <c r="BX4" i="24"/>
  <c r="R4" i="9" s="1"/>
  <c r="J4" i="5" s="1"/>
  <c r="AN4" i="16"/>
  <c r="C4" i="24" s="1"/>
  <c r="V4" i="26"/>
  <c r="AE4" s="1"/>
  <c r="AG4" s="1"/>
  <c r="P4" i="9" s="1"/>
  <c r="L4" i="16"/>
  <c r="K4"/>
  <c r="J4"/>
  <c r="H4" i="13"/>
  <c r="I4"/>
  <c r="N3" i="1"/>
  <c r="F3" i="12"/>
  <c r="K2" i="25"/>
  <c r="I4" i="5" l="1"/>
  <c r="O4" i="16"/>
  <c r="K4" i="13"/>
  <c r="L4"/>
  <c r="G25" i="1"/>
  <c r="O4" i="13" l="1"/>
  <c r="Q4" i="16"/>
  <c r="M4"/>
  <c r="H4" i="1" s="1"/>
  <c r="L25"/>
  <c r="J25"/>
  <c r="I25"/>
  <c r="H25"/>
  <c r="AV17" i="24"/>
  <c r="M4" i="13" l="1"/>
  <c r="E4" i="1" s="1"/>
  <c r="L4" s="1"/>
  <c r="L4" i="9"/>
  <c r="O4" s="1"/>
  <c r="F4" i="5" s="1"/>
  <c r="H4" s="1"/>
  <c r="O4" i="1" l="1"/>
  <c r="N4" i="9" s="1"/>
  <c r="P4" i="5" s="1"/>
  <c r="U4"/>
  <c r="W4" s="1"/>
  <c r="Q4" s="1"/>
  <c r="F3" i="24"/>
  <c r="F5"/>
  <c r="V3" i="5" l="1"/>
  <c r="V5"/>
  <c r="BW3" i="24" l="1"/>
  <c r="BW5"/>
  <c r="J3" i="13" l="1"/>
  <c r="J5"/>
  <c r="W6" i="9" l="1"/>
  <c r="P6" i="4"/>
  <c r="BA3" i="24"/>
  <c r="BA5"/>
  <c r="AU3"/>
  <c r="AU5"/>
  <c r="Q6"/>
  <c r="P6" l="1"/>
  <c r="P3" i="20"/>
  <c r="P5"/>
  <c r="Q3" i="4"/>
  <c r="Q5"/>
  <c r="AN3" i="16"/>
  <c r="AM3"/>
  <c r="D3" i="24" s="1"/>
  <c r="AM5" i="16"/>
  <c r="D5" i="24" s="1"/>
  <c r="BQ5"/>
  <c r="BQ3"/>
  <c r="AE5"/>
  <c r="AE3"/>
  <c r="L11" i="27" l="1"/>
  <c r="L10"/>
  <c r="F3" i="4"/>
  <c r="I3" s="1"/>
  <c r="F5"/>
  <c r="I5" s="1"/>
  <c r="T15" i="13" l="1"/>
  <c r="T14"/>
  <c r="O6" i="24"/>
  <c r="AQ6"/>
  <c r="AR6"/>
  <c r="U6"/>
  <c r="J3" i="1"/>
  <c r="J5"/>
  <c r="T6" i="23"/>
  <c r="S6" i="24"/>
  <c r="T6"/>
  <c r="U6" i="9"/>
  <c r="V6"/>
  <c r="X6"/>
  <c r="Y6"/>
  <c r="L6" i="5" l="1"/>
  <c r="M6"/>
  <c r="AD6" i="16" l="1"/>
  <c r="AE6"/>
  <c r="AF6"/>
  <c r="AH6"/>
  <c r="AI6"/>
  <c r="AL6"/>
  <c r="AM6"/>
  <c r="M6" i="9"/>
  <c r="D6" i="15" l="1"/>
  <c r="E6"/>
  <c r="F6"/>
  <c r="G6"/>
  <c r="H6"/>
  <c r="I6"/>
  <c r="J6"/>
  <c r="K3"/>
  <c r="K5"/>
  <c r="K6" l="1"/>
  <c r="F3" i="1"/>
  <c r="F5"/>
  <c r="T6" i="5" l="1"/>
  <c r="R6"/>
  <c r="E5" l="1"/>
  <c r="D5"/>
  <c r="C5"/>
  <c r="A5"/>
  <c r="E3"/>
  <c r="D3"/>
  <c r="C3"/>
  <c r="B3"/>
  <c r="A3"/>
  <c r="Y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T6" i="9" l="1"/>
  <c r="S6"/>
  <c r="J6" l="1"/>
  <c r="I6"/>
  <c r="H6"/>
  <c r="G6"/>
  <c r="F6"/>
  <c r="E6"/>
  <c r="D5"/>
  <c r="C5"/>
  <c r="B5"/>
  <c r="A5"/>
  <c r="D3"/>
  <c r="C3"/>
  <c r="B3"/>
  <c r="A3"/>
  <c r="BP6" i="24" l="1"/>
  <c r="BM6"/>
  <c r="BL6"/>
  <c r="BK6"/>
  <c r="BJ6"/>
  <c r="BI6"/>
  <c r="BH6"/>
  <c r="BG6"/>
  <c r="BF6"/>
  <c r="BD6"/>
  <c r="BC6"/>
  <c r="BB6"/>
  <c r="AZ6"/>
  <c r="AY6"/>
  <c r="AX6"/>
  <c r="AW6"/>
  <c r="AV6"/>
  <c r="AT6"/>
  <c r="AP6"/>
  <c r="AO6"/>
  <c r="AN6"/>
  <c r="AM6"/>
  <c r="AL6"/>
  <c r="AK6"/>
  <c r="AJ6"/>
  <c r="AI6"/>
  <c r="AH6"/>
  <c r="AG6"/>
  <c r="AD6"/>
  <c r="AC6"/>
  <c r="AB6"/>
  <c r="AA6"/>
  <c r="Z6"/>
  <c r="Y6"/>
  <c r="X6"/>
  <c r="W6"/>
  <c r="V6"/>
  <c r="R6"/>
  <c r="N6"/>
  <c r="M6"/>
  <c r="L6"/>
  <c r="K6"/>
  <c r="J6"/>
  <c r="BE5"/>
  <c r="I5"/>
  <c r="G5"/>
  <c r="B5"/>
  <c r="A5"/>
  <c r="BE3"/>
  <c r="I3"/>
  <c r="G3"/>
  <c r="B3"/>
  <c r="A3"/>
  <c r="BA6"/>
  <c r="C15" i="23"/>
  <c r="S6"/>
  <c r="R6"/>
  <c r="Q6"/>
  <c r="P6"/>
  <c r="O6"/>
  <c r="N6"/>
  <c r="M6"/>
  <c r="L6"/>
  <c r="K6"/>
  <c r="J6"/>
  <c r="I6"/>
  <c r="BY3" i="24" l="1"/>
  <c r="BY5"/>
  <c r="BE6"/>
  <c r="BQ6"/>
  <c r="AU6"/>
  <c r="AE6"/>
  <c r="G6"/>
  <c r="F6" s="1"/>
  <c r="D6"/>
  <c r="I6"/>
  <c r="Q5" i="9" l="1"/>
  <c r="G5" i="5" s="1"/>
  <c r="Q3" i="9"/>
  <c r="G3" i="5" s="1"/>
  <c r="BY6" i="24"/>
  <c r="B5" i="23"/>
  <c r="A5"/>
  <c r="B3"/>
  <c r="A3"/>
  <c r="G6" i="5" l="1"/>
  <c r="Q6" i="9"/>
  <c r="L6" i="15"/>
  <c r="C5"/>
  <c r="B5"/>
  <c r="A5"/>
  <c r="C3"/>
  <c r="B3"/>
  <c r="A3"/>
  <c r="A6" i="27" l="1"/>
  <c r="C5"/>
  <c r="B5"/>
  <c r="A5"/>
  <c r="C4"/>
  <c r="B4"/>
  <c r="A4"/>
  <c r="C3"/>
  <c r="B3"/>
  <c r="A3"/>
  <c r="AH6" i="26"/>
  <c r="A6"/>
  <c r="AF5" l="1"/>
  <c r="C5"/>
  <c r="M5" s="1"/>
  <c r="B5"/>
  <c r="A5"/>
  <c r="AF3"/>
  <c r="C3"/>
  <c r="B3"/>
  <c r="A3"/>
  <c r="V3" l="1"/>
  <c r="F3" i="27" s="1"/>
  <c r="F4"/>
  <c r="D4"/>
  <c r="D5"/>
  <c r="D3"/>
  <c r="E4"/>
  <c r="M3" i="26"/>
  <c r="Q6" i="20"/>
  <c r="O6"/>
  <c r="N6"/>
  <c r="M6"/>
  <c r="L6"/>
  <c r="K6"/>
  <c r="J6"/>
  <c r="I6"/>
  <c r="E6"/>
  <c r="H5" i="24"/>
  <c r="D5" i="20"/>
  <c r="C5"/>
  <c r="B5"/>
  <c r="A5"/>
  <c r="H3" i="24"/>
  <c r="D3" i="20"/>
  <c r="C3"/>
  <c r="B3"/>
  <c r="A3"/>
  <c r="BK6" i="4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P6"/>
  <c r="AO6"/>
  <c r="AN6"/>
  <c r="AL6"/>
  <c r="AK6"/>
  <c r="AJ6"/>
  <c r="AI6"/>
  <c r="AH6"/>
  <c r="AG6"/>
  <c r="AF6"/>
  <c r="AE6"/>
  <c r="AD6"/>
  <c r="AC6"/>
  <c r="AB6"/>
  <c r="AA6"/>
  <c r="Y6"/>
  <c r="W6"/>
  <c r="T6"/>
  <c r="S6"/>
  <c r="R6"/>
  <c r="O6"/>
  <c r="N6"/>
  <c r="M6"/>
  <c r="H6"/>
  <c r="G6"/>
  <c r="F6"/>
  <c r="E6"/>
  <c r="E5" i="24"/>
  <c r="D5" i="4"/>
  <c r="C5"/>
  <c r="B5"/>
  <c r="A5"/>
  <c r="E3" i="24"/>
  <c r="D3" i="4"/>
  <c r="C3"/>
  <c r="B3"/>
  <c r="A3"/>
  <c r="AE3" i="26" l="1"/>
  <c r="AG3" s="1"/>
  <c r="P3" i="9" s="1"/>
  <c r="V6" i="5"/>
  <c r="H6" i="24"/>
  <c r="P6" i="20"/>
  <c r="E6" i="24"/>
  <c r="Q6" i="4"/>
  <c r="I6"/>
  <c r="E3" i="27"/>
  <c r="AC6" i="16"/>
  <c r="AA6"/>
  <c r="Z6"/>
  <c r="Y6"/>
  <c r="X6"/>
  <c r="W6"/>
  <c r="V6"/>
  <c r="U6"/>
  <c r="T6"/>
  <c r="S6"/>
  <c r="R6"/>
  <c r="I3" i="5" l="1"/>
  <c r="D6" i="26"/>
  <c r="M6"/>
  <c r="E5" i="16" l="1"/>
  <c r="I5" s="1"/>
  <c r="D5"/>
  <c r="H5" s="1"/>
  <c r="H14" s="1"/>
  <c r="AB5" s="1"/>
  <c r="C5"/>
  <c r="B5"/>
  <c r="A5"/>
  <c r="C3" i="24"/>
  <c r="BX3" s="1"/>
  <c r="E3" i="16"/>
  <c r="I3" s="1"/>
  <c r="D3"/>
  <c r="H3" s="1"/>
  <c r="H12" s="1"/>
  <c r="C3"/>
  <c r="B3"/>
  <c r="A3"/>
  <c r="AN5" l="1"/>
  <c r="C5" i="24" s="1"/>
  <c r="AB6" i="16"/>
  <c r="R3" i="9"/>
  <c r="P3" i="16"/>
  <c r="N3" s="1"/>
  <c r="L3"/>
  <c r="J3"/>
  <c r="K3"/>
  <c r="L5"/>
  <c r="K5"/>
  <c r="J5"/>
  <c r="B5" i="14"/>
  <c r="A5"/>
  <c r="B3"/>
  <c r="A3"/>
  <c r="G6" i="12"/>
  <c r="BX5" i="24" l="1"/>
  <c r="R5" i="9" s="1"/>
  <c r="R4" i="10"/>
  <c r="O5" i="16"/>
  <c r="P5"/>
  <c r="N5" s="1"/>
  <c r="O3"/>
  <c r="AN6"/>
  <c r="C6" i="24" l="1"/>
  <c r="J6" i="16"/>
  <c r="M5"/>
  <c r="H5" i="1" s="1"/>
  <c r="Q5" i="16"/>
  <c r="R5" i="10" s="1"/>
  <c r="Q3" i="16"/>
  <c r="R3" i="10" s="1"/>
  <c r="M3" i="16"/>
  <c r="H3" i="1" s="1"/>
  <c r="L6" i="16"/>
  <c r="K6"/>
  <c r="I6"/>
  <c r="H6"/>
  <c r="C5" i="12"/>
  <c r="B5"/>
  <c r="A5"/>
  <c r="C3"/>
  <c r="B3"/>
  <c r="A3"/>
  <c r="F6"/>
  <c r="P6" i="16" l="1"/>
  <c r="O6"/>
  <c r="BX6" i="24"/>
  <c r="R6" i="9"/>
  <c r="F6" i="13"/>
  <c r="E6"/>
  <c r="D6"/>
  <c r="N6" i="16" l="1"/>
  <c r="Q6"/>
  <c r="R6" i="10"/>
  <c r="M6" i="16"/>
  <c r="N5" i="13" l="1"/>
  <c r="P5" i="14" s="1"/>
  <c r="C5" i="13"/>
  <c r="I5" s="1"/>
  <c r="B5"/>
  <c r="A5"/>
  <c r="N3"/>
  <c r="P3" i="14" s="1"/>
  <c r="C3" i="13"/>
  <c r="I3" s="1"/>
  <c r="B3"/>
  <c r="A3"/>
  <c r="K5" i="25" l="1"/>
  <c r="J5"/>
  <c r="I5"/>
  <c r="H5"/>
  <c r="G5"/>
  <c r="F5"/>
  <c r="E5"/>
  <c r="D5"/>
  <c r="A5"/>
  <c r="C4"/>
  <c r="B4"/>
  <c r="A4"/>
  <c r="C2"/>
  <c r="B2"/>
  <c r="A2"/>
  <c r="M6" i="1"/>
  <c r="K6"/>
  <c r="P6" i="14" l="1"/>
  <c r="I5" i="1"/>
  <c r="G5" s="1"/>
  <c r="I3"/>
  <c r="F6" l="1"/>
  <c r="I6" l="1"/>
  <c r="J6"/>
  <c r="J3" i="5" l="1"/>
  <c r="J5"/>
  <c r="G3" i="1" l="1"/>
  <c r="G6" l="1"/>
  <c r="H6" l="1"/>
  <c r="H3" i="13" l="1"/>
  <c r="H3" i="27" s="1"/>
  <c r="H5" i="13"/>
  <c r="N6"/>
  <c r="V5" i="26"/>
  <c r="F5" i="27" s="1"/>
  <c r="AF6" i="26"/>
  <c r="E5" i="27"/>
  <c r="J6" i="5" l="1"/>
  <c r="D6" i="27"/>
  <c r="E6"/>
  <c r="L3" i="13"/>
  <c r="K5"/>
  <c r="L5"/>
  <c r="H5" i="27"/>
  <c r="K3" i="13"/>
  <c r="V6" i="26"/>
  <c r="V5" i="27"/>
  <c r="H4"/>
  <c r="G6" i="13"/>
  <c r="AE5" i="26"/>
  <c r="AG5" s="1"/>
  <c r="H6" i="13"/>
  <c r="I5" i="5" l="1"/>
  <c r="P5" i="9"/>
  <c r="J5" i="27"/>
  <c r="X5"/>
  <c r="J3"/>
  <c r="X3"/>
  <c r="I3"/>
  <c r="W3"/>
  <c r="J4"/>
  <c r="X4"/>
  <c r="I5"/>
  <c r="W5"/>
  <c r="I4"/>
  <c r="W4"/>
  <c r="G3"/>
  <c r="V3"/>
  <c r="V4"/>
  <c r="G5"/>
  <c r="O5" i="13"/>
  <c r="O3"/>
  <c r="AG6" i="26"/>
  <c r="J6" i="13"/>
  <c r="G4" i="27"/>
  <c r="K6" i="13"/>
  <c r="AE6" i="26"/>
  <c r="L6" i="13"/>
  <c r="I6"/>
  <c r="F6" i="27"/>
  <c r="P6" i="9" l="1"/>
  <c r="I6" i="5"/>
  <c r="I6" i="27"/>
  <c r="M5" i="13"/>
  <c r="E5" i="1" s="1"/>
  <c r="L5" s="1"/>
  <c r="L5" i="9"/>
  <c r="M3" i="13"/>
  <c r="E3" i="1" s="1"/>
  <c r="L3" s="1"/>
  <c r="L3" i="9"/>
  <c r="J6" i="27"/>
  <c r="H6"/>
  <c r="O6" i="13"/>
  <c r="G6" i="27"/>
  <c r="U3" i="5" l="1"/>
  <c r="U5"/>
  <c r="O3" i="9"/>
  <c r="F3" i="5" s="1"/>
  <c r="H3" s="1"/>
  <c r="O5" i="9"/>
  <c r="F5" i="5" s="1"/>
  <c r="H5" s="1"/>
  <c r="L6" i="9"/>
  <c r="M6" i="13"/>
  <c r="W5" i="5" l="1"/>
  <c r="Q5" s="1"/>
  <c r="W3"/>
  <c r="Q3" s="1"/>
  <c r="K5" i="9"/>
  <c r="P5" i="10" s="1"/>
  <c r="O5" i="1"/>
  <c r="N5" i="9" s="1"/>
  <c r="P5" i="5" s="1"/>
  <c r="K3" i="9"/>
  <c r="P3" i="10" s="1"/>
  <c r="O3" i="1"/>
  <c r="N3" i="9" s="1"/>
  <c r="P3" i="5" s="1"/>
  <c r="P4" i="10"/>
  <c r="O6" i="9"/>
  <c r="N6" i="1"/>
  <c r="E6"/>
  <c r="L6"/>
  <c r="F6" i="5" l="1"/>
  <c r="K6" i="9"/>
  <c r="H6" i="5"/>
  <c r="D6" i="23"/>
  <c r="P6" i="10" l="1"/>
  <c r="U6" i="5"/>
  <c r="E6" i="23"/>
  <c r="C6"/>
  <c r="O6" i="1"/>
  <c r="N6" i="9" l="1"/>
  <c r="W6" i="5"/>
  <c r="O6" l="1"/>
  <c r="S6"/>
  <c r="P6"/>
  <c r="K6"/>
  <c r="Q6" l="1"/>
</calcChain>
</file>

<file path=xl/sharedStrings.xml><?xml version="1.0" encoding="utf-8"?>
<sst xmlns="http://schemas.openxmlformats.org/spreadsheetml/2006/main" count="916" uniqueCount="562">
  <si>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</si>
  <si>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</si>
  <si>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</si>
  <si>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</si>
  <si>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</si>
  <si>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</si>
  <si>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</si>
  <si>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</si>
  <si>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</si>
  <si>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</si>
  <si>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</si>
  <si>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</si>
  <si>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</si>
  <si>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</si>
  <si>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</si>
  <si>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</si>
  <si>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</si>
  <si>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</si>
  <si>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</si>
  <si>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</si>
  <si>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</si>
  <si>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</si>
  <si>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</si>
  <si>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</si>
  <si>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</si>
  <si>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</si>
  <si>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</si>
  <si>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</si>
  <si>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</si>
  <si>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</si>
  <si>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</si>
  <si>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</si>
  <si>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</si>
  <si>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</si>
  <si>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</si>
  <si>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</si>
  <si>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</si>
  <si>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</si>
  <si>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</si>
  <si>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</si>
  <si>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</si>
  <si>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</si>
  <si>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</si>
  <si>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</si>
  <si>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</si>
  <si>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</si>
  <si>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</si>
  <si>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</si>
  <si>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</si>
  <si>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</si>
  <si>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</si>
  <si>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</si>
  <si>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</si>
  <si>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</si>
  <si>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</si>
  <si>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</si>
  <si>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</si>
  <si>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</si>
  <si>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</si>
  <si>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</si>
  <si>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</si>
  <si>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</si>
  <si>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</si>
  <si>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</si>
  <si>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</si>
  <si>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</si>
  <si>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</si>
  <si>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</si>
  <si>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</si>
  <si>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</si>
  <si>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</si>
  <si>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</si>
  <si>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</si>
  <si>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</si>
  <si>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</si>
  <si>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</si>
  <si>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</si>
  <si>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</si>
  <si>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</si>
  <si>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</si>
  <si>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</si>
  <si>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</si>
  <si>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</si>
  <si>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</si>
  <si>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</si>
  <si>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</si>
  <si>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</si>
  <si>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</si>
  <si>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</si>
  <si>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</si>
  <si>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</si>
  <si>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</si>
  <si>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</si>
  <si>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</si>
  <si>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</si>
  <si>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</si>
  <si>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</si>
  <si>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</si>
  <si>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</si>
  <si>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</si>
  <si>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</si>
  <si>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</si>
  <si>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</si>
  <si>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</si>
  <si>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</si>
  <si>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</si>
  <si>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</si>
  <si>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</si>
  <si>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</si>
  <si>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</si>
  <si>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</si>
  <si>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</si>
  <si>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</si>
  <si>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</si>
  <si>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</si>
  <si>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</si>
  <si>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</si>
  <si>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</si>
  <si>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</si>
  <si>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</si>
  <si>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</si>
  <si>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</si>
  <si>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</si>
  <si>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</si>
  <si>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</si>
  <si>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</si>
  <si>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</si>
  <si>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</si>
  <si>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</si>
  <si>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</si>
  <si>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</si>
  <si>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</si>
  <si>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</si>
  <si>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</si>
  <si>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</si>
  <si>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</si>
  <si>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</si>
  <si>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</si>
  <si>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</si>
  <si>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</si>
  <si>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</si>
  <si>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</si>
  <si>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</si>
  <si>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</si>
  <si>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</si>
  <si>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</si>
  <si>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</si>
  <si>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</si>
  <si>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</si>
  <si>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</si>
  <si>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</si>
  <si>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</si>
  <si>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</si>
  <si>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</si>
  <si>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</si>
  <si>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</si>
  <si>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</si>
  <si>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</si>
  <si>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</si>
  <si>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</si>
  <si>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</si>
  <si>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</si>
  <si>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</si>
  <si>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</si>
  <si>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</si>
  <si>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</si>
  <si>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</si>
  <si>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</si>
  <si>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</si>
  <si>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</si>
  <si>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</si>
  <si>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</si>
  <si>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</si>
  <si>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</si>
  <si>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</si>
  <si>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</si>
  <si>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</si>
  <si>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</si>
  <si>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</si>
  <si>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</si>
  <si>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</si>
  <si>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</si>
  <si>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</si>
  <si>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</si>
  <si>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</si>
  <si>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</si>
  <si>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</si>
  <si>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</si>
  <si>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</si>
  <si>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</si>
  <si>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</si>
  <si>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</si>
  <si>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</si>
  <si>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</si>
  <si>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</si>
  <si>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</si>
  <si>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</si>
  <si>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</si>
  <si>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</si>
  <si>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</si>
  <si>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</si>
  <si>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</si>
  <si>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</si>
  <si>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</si>
  <si>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</si>
  <si>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</si>
  <si>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</si>
  <si>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</si>
  <si>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</si>
  <si>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</si>
  <si>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</si>
  <si>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</si>
  <si>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</si>
  <si>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</si>
  <si>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</si>
  <si>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</si>
  <si>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</si>
  <si>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</si>
  <si>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</si>
  <si>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</si>
  <si>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</si>
  <si>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</si>
  <si>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</si>
  <si>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</si>
  <si>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</si>
  <si>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</si>
  <si>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</si>
  <si>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</si>
  <si>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</si>
  <si>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</si>
  <si>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</si>
  <si>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</si>
  <si>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</si>
  <si>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</si>
  <si>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</si>
  <si>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</si>
  <si>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</si>
  <si>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</si>
  <si>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</si>
  <si>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</si>
  <si>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</si>
  <si>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</si>
  <si>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</si>
  <si>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</si>
  <si>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</si>
  <si>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</si>
  <si>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</si>
  <si>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</si>
  <si>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</si>
  <si>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</si>
  <si>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</si>
  <si>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</si>
  <si>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</si>
  <si>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</si>
  <si>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</si>
  <si>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</si>
  <si>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</si>
  <si>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</si>
  <si>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</si>
  <si>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</si>
  <si>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</si>
  <si>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</si>
  <si>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</si>
  <si>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</si>
  <si>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</si>
  <si>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</si>
  <si>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</si>
  <si>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</si>
  <si>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</si>
  <si>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</si>
  <si>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</si>
  <si>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</si>
  <si>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</si>
  <si>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</si>
  <si>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</si>
  <si>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</si>
  <si>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</si>
  <si>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</si>
  <si>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</si>
  <si>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</si>
  <si>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</si>
  <si>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</si>
  <si>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</si>
  <si>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</si>
  <si>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</si>
  <si>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</si>
  <si>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</si>
  <si>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</si>
  <si>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</si>
  <si>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</si>
  <si>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</si>
  <si>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</si>
  <si>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</si>
  <si>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</si>
  <si>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</si>
  <si>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</si>
  <si>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</si>
  <si>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</si>
  <si>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</si>
  <si>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</si>
  <si>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</si>
  <si>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</si>
  <si>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</si>
  <si>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</si>
  <si>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</si>
  <si>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</si>
  <si>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</si>
  <si>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</si>
  <si>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</si>
  <si>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</si>
  <si>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</si>
  <si>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</si>
  <si>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</si>
  <si>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</si>
  <si>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</si>
  <si>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</si>
  <si>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</si>
  <si>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</si>
  <si>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</si>
  <si>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</si>
  <si>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</si>
  <si>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</si>
  <si>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</si>
  <si>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</si>
  <si>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</si>
  <si>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</si>
  <si>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</si>
  <si>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</si>
  <si>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</si>
  <si>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</si>
  <si>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</si>
  <si>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</si>
  <si>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</si>
  <si>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</si>
  <si>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</si>
  <si>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</si>
  <si>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</si>
  <si>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</si>
  <si>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</si>
  <si>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</si>
  <si>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</si>
  <si>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</si>
  <si>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</si>
  <si>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</si>
  <si>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</si>
  <si>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</si>
  <si>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</si>
  <si>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</si>
  <si>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</si>
  <si>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</si>
  <si>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</si>
  <si>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</si>
  <si>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</si>
  <si>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</si>
  <si>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</si>
  <si>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</si>
  <si>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</si>
  <si>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</si>
  <si>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</si>
  <si>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</si>
  <si>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</si>
  <si>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</si>
  <si>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</si>
  <si>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</si>
  <si>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</si>
  <si>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</si>
  <si>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</si>
  <si>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</si>
  <si>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</si>
  <si>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</si>
  <si>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</si>
  <si>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</si>
  <si>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</si>
  <si>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</si>
  <si>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</si>
  <si>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</si>
  <si>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</si>
  <si>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</si>
  <si>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</si>
  <si>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</si>
  <si>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</si>
  <si>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</si>
  <si>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</si>
  <si>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</si>
  <si>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</si>
  <si>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</si>
  <si>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</si>
  <si>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</si>
  <si>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</si>
  <si>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</si>
  <si>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</si>
  <si>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</si>
  <si>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</si>
  <si>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</si>
  <si>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</si>
  <si>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</si>
  <si>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</si>
  <si>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</si>
  <si>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</si>
  <si>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</si>
  <si>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</si>
  <si>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</si>
  <si>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1δ1</t>
  </si>
  <si>
    <t>1δ2α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</si>
  <si>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</si>
  <si>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</si>
  <si>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</si>
  <si>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</si>
  <si>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</si>
  <si>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</si>
  <si>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</si>
  <si>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</si>
  <si>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</si>
  <si>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</si>
  <si>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</si>
  <si>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</si>
  <si>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</si>
  <si>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</si>
  <si>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</si>
  <si>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</si>
  <si>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</si>
  <si>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</si>
  <si>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</si>
  <si>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</si>
  <si>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</si>
  <si>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</si>
  <si>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</si>
  <si>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</si>
  <si>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</si>
  <si>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</si>
  <si>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</si>
  <si>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</si>
  <si>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</si>
  <si>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</si>
  <si>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</si>
  <si>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</si>
  <si>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</si>
  <si>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</si>
  <si>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</si>
  <si>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</si>
  <si>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</si>
  <si>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</si>
  <si>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</si>
  <si>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</si>
  <si>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</si>
  <si>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</si>
  <si>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</si>
  <si>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</si>
  <si>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</si>
  <si>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</si>
  <si>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</si>
  <si>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</si>
  <si>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</si>
  <si>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</si>
  <si>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</si>
  <si>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</si>
  <si>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</si>
  <si>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</si>
  <si>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</si>
  <si>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</si>
  <si>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</si>
  <si>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</si>
  <si>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</si>
  <si>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</si>
  <si>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</si>
  <si>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</si>
  <si>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</si>
  <si>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</si>
  <si>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</si>
  <si>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</si>
  <si>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</si>
  <si>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</si>
  <si>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</si>
  <si>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</si>
  <si>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</si>
  <si>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</si>
  <si>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</si>
  <si>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</si>
  <si>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</si>
  <si>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</si>
  <si>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</si>
  <si>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</si>
  <si>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</si>
  <si>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</si>
  <si>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</si>
  <si>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</si>
  <si>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</si>
  <si>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</si>
  <si>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</si>
  <si>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</si>
  <si>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</si>
  <si>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</si>
  <si>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</si>
  <si>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</si>
  <si>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</si>
  <si>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</si>
  <si>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</si>
  <si>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</si>
  <si>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</si>
  <si>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</si>
  <si>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</si>
  <si>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</si>
  <si>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</si>
  <si>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</si>
  <si>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</si>
  <si>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</si>
  <si>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</si>
  <si>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</si>
  <si>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</si>
  <si>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</si>
  <si>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</si>
  <si>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</si>
  <si>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</si>
  <si>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</si>
  <si>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</si>
  <si>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</si>
  <si>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</si>
  <si>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</si>
  <si>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</si>
  <si>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</si>
  <si>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</si>
  <si>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</si>
  <si>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</si>
  <si>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</si>
  <si>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</si>
  <si>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</si>
  <si>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παγια</t>
  </si>
  <si>
    <t>πάγιοΑναλογικής</t>
  </si>
  <si>
    <t>2' φύλλα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</si>
  <si>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</si>
  <si>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</si>
  <si>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</si>
  <si>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**14α** = εκτός γραφείου = ΔΕΝ χρεώνει</t>
  </si>
  <si>
    <t>**14β** = εκτός γραφείου = ΛΑΘΟΣ χρέωση</t>
  </si>
  <si>
    <t>καθεστώς ΤΟΓΚΑΣ</t>
  </si>
  <si>
    <t>κλωναρηΑγγελικη</t>
  </si>
  <si>
    <t>κληρονομιάς ΑΠΟΔΟΧΗ [1) οικόπεδο 4,18στρ , 2) οικόπεδο 0,65στρ , 3) οικόπεδο 0,18στρ ΜΕ 3οροφη οικια 285μ2</t>
  </si>
  <si>
    <t>κλωναρη-κασαπακηΜαρια = κορη</t>
  </si>
  <si>
    <t>219-114 = κασαπακηςΕμμανουηλ = εγγονος</t>
  </si>
  <si>
    <t>2φορες</t>
  </si>
  <si>
    <t>σημειώσεις = 3 αντι 2</t>
  </si>
  <si>
    <t>**71δ** = δήμος - πλησιετέρων = αίτηση-πήγαινε-έλα = 5,87+5,87+3,23</t>
  </si>
  <si>
    <t>7600κ</t>
  </si>
  <si>
    <t>μαρια</t>
  </si>
  <si>
    <t>δωρεά = 49.893</t>
  </si>
  <si>
    <t>χρήση παραχώρηση</t>
  </si>
  <si>
    <t>δωρεά [οικοπέδου -229,44μ2 &amp; 2οροφη οικία 139,50μ2]</t>
  </si>
  <si>
    <t xml:space="preserve">κληρονομιάς ΑΠΟΔΟΧΗ [1=οικόπεδο-216μ2 , 1/2 οικίας 139,50μ2 ,1/3 οικοπέδου 183,17μ2 &amp; 3οροφου οιδομής </t>
  </si>
  <si>
    <t>219-14 = κλωναρη-κασαπακηΜαρια = κορη</t>
  </si>
  <si>
    <t>κλωναρηΙωαννα</t>
  </si>
  <si>
    <t>1σε1</t>
  </si>
  <si>
    <t>κλωναρηΙουλια</t>
  </si>
  <si>
    <t>σε2</t>
  </si>
  <si>
    <t>σε1</t>
  </si>
  <si>
    <t>3αντι2</t>
  </si>
  <si>
    <t>2 φορες</t>
  </si>
  <si>
    <t>απόΣημειώσεις</t>
  </si>
  <si>
    <t>1δ0</t>
  </si>
  <si>
    <t>δωρεάΚυρου</t>
  </si>
  <si>
    <t>6έτη&amp;4μήνες</t>
  </si>
  <si>
    <t>6έτη&amp;3μήνες</t>
  </si>
  <si>
    <t>11360κ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</si>
</sst>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4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691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164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164" fontId="21" fillId="0" borderId="1" xfId="1" applyNumberFormat="1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3" fontId="2" fillId="0" borderId="0" xfId="0" applyNumberFormat="1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1" fillId="0" borderId="0" xfId="1" applyFont="1" applyAlignment="1">
      <alignment wrapText="1"/>
    </xf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164" fontId="23" fillId="0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36" fillId="0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1" fillId="0" borderId="1" xfId="1" applyNumberFormat="1" applyFont="1" applyFill="1" applyBorder="1"/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164" fontId="24" fillId="0" borderId="0" xfId="1" applyNumberFormat="1" applyFont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0" fontId="21" fillId="9" borderId="1" xfId="0" applyFont="1" applyFill="1" applyBorder="1"/>
    <xf numFmtId="43" fontId="21" fillId="9" borderId="14" xfId="1" applyFont="1" applyFill="1" applyBorder="1"/>
    <xf numFmtId="164" fontId="39" fillId="0" borderId="2" xfId="1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35" fillId="0" borderId="1" xfId="1" applyFont="1" applyFill="1" applyBorder="1"/>
    <xf numFmtId="43" fontId="35" fillId="0" borderId="14" xfId="1" applyFont="1" applyFill="1" applyBorder="1"/>
    <xf numFmtId="43" fontId="35" fillId="4" borderId="1" xfId="1" applyFont="1" applyFill="1" applyBorder="1"/>
    <xf numFmtId="43" fontId="37" fillId="0" borderId="1" xfId="1" applyFont="1" applyFill="1" applyBorder="1" applyAlignment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4" fontId="23" fillId="0" borderId="14" xfId="1" applyNumberFormat="1" applyFont="1" applyFill="1" applyBorder="1" applyAlignment="1">
      <alignment horizontal="center" vertical="center"/>
    </xf>
    <xf numFmtId="43" fontId="42" fillId="0" borderId="14" xfId="1" applyFont="1" applyFill="1" applyBorder="1" applyAlignment="1">
      <alignment horizontal="center" vertical="center" wrapText="1"/>
    </xf>
    <xf numFmtId="43" fontId="34" fillId="0" borderId="1" xfId="1" applyFont="1" applyBorder="1" applyAlignment="1">
      <alignment horizontal="center" wrapText="1"/>
    </xf>
    <xf numFmtId="43" fontId="19" fillId="0" borderId="1" xfId="1" applyFont="1" applyBorder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164" fontId="23" fillId="0" borderId="18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1" xfId="0" applyNumberFormat="1" applyFont="1" applyBorder="1"/>
    <xf numFmtId="43" fontId="28" fillId="0" borderId="1" xfId="1" applyFont="1" applyFill="1" applyBorder="1" applyAlignment="1"/>
    <xf numFmtId="164" fontId="42" fillId="0" borderId="14" xfId="1" applyNumberFormat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21" fillId="4" borderId="1" xfId="0" applyFont="1" applyFill="1" applyBorder="1"/>
    <xf numFmtId="43" fontId="21" fillId="0" borderId="0" xfId="1" applyFont="1" applyFill="1" applyAlignment="1">
      <alignment horizontal="center" wrapText="1"/>
    </xf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164" fontId="27" fillId="6" borderId="0" xfId="1" applyNumberFormat="1" applyFont="1" applyFill="1" applyAlignment="1"/>
    <xf numFmtId="43" fontId="17" fillId="0" borderId="14" xfId="1" applyFont="1" applyFill="1" applyBorder="1" applyAlignment="1">
      <alignment horizontal="right" vertical="center"/>
    </xf>
    <xf numFmtId="164" fontId="20" fillId="0" borderId="14" xfId="1" applyNumberFormat="1" applyFont="1" applyBorder="1"/>
    <xf numFmtId="10" fontId="18" fillId="0" borderId="0" xfId="1" applyNumberFormat="1" applyFont="1" applyAlignment="1">
      <alignment horizontal="right"/>
    </xf>
    <xf numFmtId="43" fontId="42" fillId="12" borderId="14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1" fillId="6" borderId="0" xfId="1" applyNumberFormat="1" applyFont="1" applyFill="1" applyAlignment="1">
      <alignment horizontal="right"/>
    </xf>
    <xf numFmtId="43" fontId="21" fillId="6" borderId="0" xfId="1" applyFont="1" applyFill="1" applyAlignment="1">
      <alignment horizontal="right"/>
    </xf>
    <xf numFmtId="0" fontId="23" fillId="0" borderId="13" xfId="1" applyNumberFormat="1" applyFont="1" applyFill="1" applyBorder="1" applyAlignment="1">
      <alignment horizontal="left" vertical="center"/>
    </xf>
    <xf numFmtId="0" fontId="47" fillId="3" borderId="0" xfId="0" applyFont="1" applyFill="1" applyAlignment="1">
      <alignment horizontal="center" wrapText="1"/>
    </xf>
    <xf numFmtId="164" fontId="18" fillId="0" borderId="0" xfId="1" applyNumberFormat="1" applyFont="1" applyFill="1" applyAlignment="1">
      <alignment horizontal="right"/>
    </xf>
    <xf numFmtId="164" fontId="21" fillId="0" borderId="0" xfId="1" applyNumberFormat="1" applyFont="1" applyFill="1" applyAlignment="1">
      <alignment horizontal="right"/>
    </xf>
    <xf numFmtId="43" fontId="21" fillId="0" borderId="0" xfId="1" applyFont="1" applyFill="1" applyAlignment="1">
      <alignment horizontal="right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3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0" borderId="15" xfId="1" applyFont="1" applyFill="1" applyBorder="1" applyAlignment="1">
      <alignment horizontal="center"/>
    </xf>
    <xf numFmtId="43" fontId="26" fillId="0" borderId="10" xfId="1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5" borderId="15" xfId="1" applyFont="1" applyFill="1" applyBorder="1" applyAlignment="1">
      <alignment horizontal="center" vertical="center" wrapText="1"/>
    </xf>
    <xf numFmtId="43" fontId="30" fillId="5" borderId="10" xfId="1" applyFont="1" applyFill="1" applyBorder="1" applyAlignment="1">
      <alignment horizontal="center" vertical="center" wrapText="1"/>
    </xf>
    <xf numFmtId="43" fontId="21" fillId="3" borderId="15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22" wrapText="1"/>
    </xf>
    <xf numFmtId="164" fontId="25" fillId="2" borderId="10" xfId="1" applyNumberFormat="1" applyFont="1" applyFill="1" applyBorder="1" applyAlignment="1">
      <alignment horizontal="center" textRotation="22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4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FF00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45"/>
  <sheetViews>
    <sheetView tabSelected="1"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9.28515625" style="8" customWidth="1"/>
    <col min="2" max="2" width="11.140625" style="136" bestFit="1" customWidth="1"/>
    <col min="3" max="3" width="84.28515625" style="3" bestFit="1" customWidth="1"/>
    <col min="4" max="4" width="14.140625" style="2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8.710937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20.5703125" style="3" bestFit="1" customWidth="1"/>
    <col min="25" max="25" width="6.42578125" style="3" customWidth="1"/>
    <col min="26" max="26" width="8.140625" style="3" customWidth="1"/>
    <col min="27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6" s="6" customFormat="1" ht="24.75" customHeight="1">
      <c r="A1" s="414" t="s">
        <v>1</v>
      </c>
      <c r="B1" s="416" t="s">
        <v>2</v>
      </c>
      <c r="C1" s="418" t="s">
        <v>0</v>
      </c>
      <c r="D1" s="420" t="s">
        <v>62</v>
      </c>
      <c r="E1" s="422" t="s">
        <v>84</v>
      </c>
      <c r="F1" s="423"/>
      <c r="G1" s="423"/>
      <c r="H1" s="423"/>
      <c r="I1" s="423"/>
      <c r="J1" s="423"/>
      <c r="K1" s="423"/>
      <c r="L1" s="408" t="s">
        <v>369</v>
      </c>
      <c r="M1" s="408"/>
      <c r="N1" s="406" t="s">
        <v>63</v>
      </c>
      <c r="O1" s="407"/>
      <c r="P1" s="409" t="s">
        <v>29</v>
      </c>
      <c r="Q1" s="410"/>
      <c r="R1" s="410"/>
      <c r="S1" s="410"/>
      <c r="T1" s="410"/>
      <c r="U1" s="410"/>
      <c r="V1" s="410"/>
      <c r="W1" s="410"/>
      <c r="X1" s="410"/>
      <c r="Y1" s="410"/>
      <c r="Z1" s="411"/>
    </row>
    <row r="2" spans="1:26" ht="12" thickBot="1">
      <c r="A2" s="415"/>
      <c r="B2" s="417"/>
      <c r="C2" s="419"/>
      <c r="D2" s="421"/>
      <c r="E2" s="87" t="s">
        <v>93</v>
      </c>
      <c r="F2" s="87" t="s">
        <v>3</v>
      </c>
      <c r="G2" s="87" t="s">
        <v>142</v>
      </c>
      <c r="H2" s="87" t="s">
        <v>94</v>
      </c>
      <c r="I2" s="87" t="s">
        <v>95</v>
      </c>
      <c r="J2" s="87" t="s">
        <v>96</v>
      </c>
      <c r="K2" s="97" t="s">
        <v>140</v>
      </c>
      <c r="L2" s="63" t="s">
        <v>23</v>
      </c>
      <c r="M2" s="154" t="s">
        <v>69</v>
      </c>
      <c r="N2" s="146" t="s">
        <v>23</v>
      </c>
      <c r="O2" s="96" t="s">
        <v>141</v>
      </c>
      <c r="P2" s="335">
        <v>1</v>
      </c>
      <c r="Q2" s="155" t="s">
        <v>225</v>
      </c>
      <c r="R2" s="155" t="s">
        <v>226</v>
      </c>
      <c r="S2" s="155" t="s">
        <v>227</v>
      </c>
      <c r="T2" s="155" t="s">
        <v>228</v>
      </c>
      <c r="U2" s="155" t="s">
        <v>378</v>
      </c>
      <c r="V2" s="155" t="s">
        <v>379</v>
      </c>
      <c r="W2" s="155"/>
      <c r="X2" s="155"/>
      <c r="Y2" s="155"/>
      <c r="Z2" s="156"/>
    </row>
    <row r="3" spans="1:26" s="5" customFormat="1">
      <c r="A3" s="321">
        <v>2597</v>
      </c>
      <c r="B3" s="328">
        <v>37614</v>
      </c>
      <c r="C3" s="322" t="s">
        <v>536</v>
      </c>
      <c r="D3" s="323"/>
      <c r="E3" s="324">
        <f>'2-δικαιώμ'!M3</f>
        <v>26.121500000000001</v>
      </c>
      <c r="F3" s="325">
        <f>'3-φύλλα2α'!F3</f>
        <v>7.0500000000000007</v>
      </c>
      <c r="G3" s="325">
        <f>'4-πολλυπρ'!P3</f>
        <v>36.400000000000006</v>
      </c>
      <c r="H3" s="323">
        <f>'5-αντίγρ'!M3</f>
        <v>22.997599999999998</v>
      </c>
      <c r="I3" s="323">
        <f>'6-μεταγρ'!I3</f>
        <v>9.69</v>
      </c>
      <c r="J3" s="323">
        <f>'7-προςΔΟΥ'!E3</f>
        <v>6.46</v>
      </c>
      <c r="K3" s="323">
        <v>5.87</v>
      </c>
      <c r="L3" s="324">
        <f t="shared" ref="L3:L5" si="0">E3+F3+G3+H3+I3+J3+K3</f>
        <v>114.58910000000002</v>
      </c>
      <c r="M3" s="324">
        <v>107.44</v>
      </c>
      <c r="N3" s="326">
        <f>M3-P3-'14-βιβλΕσ'!M3</f>
        <v>100.64</v>
      </c>
      <c r="O3" s="326">
        <f t="shared" ref="O3:O5" si="1">L3-N3</f>
        <v>13.949100000000016</v>
      </c>
      <c r="P3" s="336">
        <v>0.41</v>
      </c>
      <c r="Q3" s="327"/>
      <c r="R3" s="327"/>
      <c r="S3" s="327"/>
      <c r="T3" s="327">
        <v>14</v>
      </c>
      <c r="U3" s="327"/>
      <c r="V3" s="327"/>
      <c r="W3" s="327"/>
      <c r="X3" s="327"/>
      <c r="Y3" s="73"/>
      <c r="Z3" s="73"/>
    </row>
    <row r="4" spans="1:26" s="5" customFormat="1">
      <c r="A4" s="321">
        <v>2551</v>
      </c>
      <c r="B4" s="328">
        <v>37586</v>
      </c>
      <c r="C4" s="322" t="s">
        <v>546</v>
      </c>
      <c r="D4" s="323">
        <v>56864.09</v>
      </c>
      <c r="E4" s="324">
        <f>'2-δικαιώμ'!M4</f>
        <v>591.48970599999996</v>
      </c>
      <c r="F4" s="325">
        <f>'3-φύλλα2α'!F4</f>
        <v>8.7900000000000009</v>
      </c>
      <c r="G4" s="325">
        <f>'4-πολλυπρ'!P4</f>
        <v>0</v>
      </c>
      <c r="H4" s="323">
        <f>'5-αντίγρ'!M4</f>
        <v>22.997599999999998</v>
      </c>
      <c r="I4" s="323">
        <f>'6-μεταγρ'!I4</f>
        <v>9.69</v>
      </c>
      <c r="J4" s="323">
        <f>'7-προςΔΟΥ'!E4</f>
        <v>6.46</v>
      </c>
      <c r="K4" s="323">
        <v>5.87</v>
      </c>
      <c r="L4" s="324">
        <f t="shared" ref="L4" si="2">E4+F4+G4+H4+I4+J4+K4</f>
        <v>645.29730600000005</v>
      </c>
      <c r="M4" s="324">
        <f>E16-G23</f>
        <v>730.1099999999999</v>
      </c>
      <c r="N4" s="326">
        <f>M4-P4-'14-βιβλΕσ'!M4</f>
        <v>622.04</v>
      </c>
      <c r="O4" s="326">
        <f t="shared" ref="O4" si="3">L4-N4</f>
        <v>23.257306000000085</v>
      </c>
      <c r="P4" s="336">
        <v>0.5</v>
      </c>
      <c r="Q4" s="327"/>
      <c r="R4" s="327"/>
      <c r="S4" s="327"/>
      <c r="T4" s="327">
        <v>14</v>
      </c>
      <c r="U4" s="327"/>
      <c r="V4" s="327"/>
      <c r="W4" s="327"/>
      <c r="X4" s="327"/>
      <c r="Y4" s="73"/>
      <c r="Z4" s="73"/>
    </row>
    <row r="5" spans="1:26" s="5" customFormat="1">
      <c r="A5" s="321">
        <v>2552</v>
      </c>
      <c r="B5" s="328">
        <v>37586</v>
      </c>
      <c r="C5" s="322" t="s">
        <v>547</v>
      </c>
      <c r="D5" s="323"/>
      <c r="E5" s="324">
        <f>'2-δικαιώμ'!M5</f>
        <v>26.121500000000001</v>
      </c>
      <c r="F5" s="325">
        <f>'3-φύλλα2α'!F5</f>
        <v>4.7</v>
      </c>
      <c r="G5" s="325">
        <f>'4-πολλυπρ'!P5</f>
        <v>0</v>
      </c>
      <c r="H5" s="323">
        <f>'5-αντίγρ'!M5</f>
        <v>17.248199999999997</v>
      </c>
      <c r="I5" s="323">
        <f>'6-μεταγρ'!I5</f>
        <v>12.92</v>
      </c>
      <c r="J5" s="323">
        <f>'7-προςΔΟΥ'!E5</f>
        <v>6.46</v>
      </c>
      <c r="K5" s="323">
        <v>5.87</v>
      </c>
      <c r="L5" s="324">
        <f t="shared" si="0"/>
        <v>73.319699999999997</v>
      </c>
      <c r="M5" s="324">
        <v>107.44</v>
      </c>
      <c r="N5" s="326">
        <f>M5-P5-'14-βιβλΕσ'!M5</f>
        <v>99.899999999999991</v>
      </c>
      <c r="O5" s="326">
        <f t="shared" si="1"/>
        <v>-26.580299999999994</v>
      </c>
      <c r="P5" s="336">
        <v>0.98</v>
      </c>
      <c r="Q5" s="327"/>
      <c r="R5" s="327"/>
      <c r="S5" s="327"/>
      <c r="T5" s="327">
        <v>14</v>
      </c>
      <c r="U5" s="327"/>
      <c r="V5" s="327"/>
      <c r="W5" s="327"/>
      <c r="X5" s="327"/>
      <c r="Y5" s="73"/>
      <c r="Z5" s="73"/>
    </row>
    <row r="6" spans="1:26">
      <c r="A6" s="412" t="s">
        <v>47</v>
      </c>
      <c r="B6" s="413"/>
      <c r="C6" s="413"/>
      <c r="D6" s="413"/>
      <c r="E6" s="37">
        <f>SUM(E3:E5)</f>
        <v>643.73270599999989</v>
      </c>
      <c r="F6" s="37">
        <f>SUM(F3:F5)</f>
        <v>20.540000000000003</v>
      </c>
      <c r="G6" s="37">
        <f>SUM(G3:G5)</f>
        <v>36.400000000000006</v>
      </c>
      <c r="H6" s="37">
        <f>SUM(H3:H5)</f>
        <v>63.243399999999994</v>
      </c>
      <c r="I6" s="37">
        <f>SUM(I3:I5)</f>
        <v>32.299999999999997</v>
      </c>
      <c r="J6" s="37">
        <f>SUM(J3:J5)</f>
        <v>19.38</v>
      </c>
      <c r="K6" s="37">
        <f>SUM(K3:K5)</f>
        <v>17.61</v>
      </c>
      <c r="L6" s="37">
        <f>SUM(L3:L5)</f>
        <v>833.20610600000009</v>
      </c>
      <c r="M6" s="37">
        <f>SUM(M3:M5)</f>
        <v>944.99</v>
      </c>
      <c r="N6" s="37">
        <f>SUM(N3:N5)</f>
        <v>822.57999999999993</v>
      </c>
      <c r="O6" s="37">
        <f>SUM(O3:O5)</f>
        <v>10.626106000000107</v>
      </c>
    </row>
    <row r="8" spans="1:26">
      <c r="P8" s="166" t="s">
        <v>99</v>
      </c>
      <c r="Q8" s="128"/>
      <c r="R8" s="128"/>
      <c r="S8" s="128"/>
      <c r="T8" s="138"/>
      <c r="U8" s="138"/>
      <c r="V8" s="138"/>
      <c r="W8" s="138"/>
      <c r="Y8" s="128"/>
      <c r="Z8" s="128"/>
    </row>
    <row r="9" spans="1:26">
      <c r="K9" s="213" t="s">
        <v>485</v>
      </c>
      <c r="L9" s="8"/>
      <c r="M9" s="8"/>
      <c r="Q9" s="114" t="s">
        <v>374</v>
      </c>
      <c r="R9" s="114"/>
      <c r="S9" s="114"/>
      <c r="T9" s="130"/>
      <c r="U9" s="138"/>
      <c r="V9" s="138"/>
      <c r="W9" s="138"/>
      <c r="Y9" s="129"/>
      <c r="Z9" s="114"/>
    </row>
    <row r="10" spans="1:26">
      <c r="K10" s="212" t="s">
        <v>532</v>
      </c>
      <c r="L10" s="116"/>
      <c r="M10" s="116"/>
      <c r="Q10" s="114"/>
      <c r="R10" s="114" t="s">
        <v>137</v>
      </c>
      <c r="S10" s="114"/>
      <c r="T10" s="138"/>
      <c r="U10" s="138"/>
      <c r="V10" s="138"/>
      <c r="W10" s="138"/>
      <c r="Y10" s="114"/>
    </row>
    <row r="11" spans="1:26">
      <c r="K11" s="212" t="s">
        <v>533</v>
      </c>
      <c r="S11" s="114" t="s">
        <v>373</v>
      </c>
      <c r="T11" s="91"/>
      <c r="U11" s="91"/>
      <c r="V11" s="91"/>
      <c r="W11" s="91"/>
    </row>
    <row r="12" spans="1:26">
      <c r="F12" s="337"/>
      <c r="G12" s="8"/>
      <c r="H12" s="8"/>
      <c r="I12" s="8"/>
      <c r="J12" s="8"/>
      <c r="K12" s="8"/>
      <c r="L12" s="8"/>
      <c r="M12" s="8"/>
      <c r="N12" s="8"/>
      <c r="O12" s="8"/>
      <c r="T12" s="114" t="s">
        <v>375</v>
      </c>
      <c r="U12" s="138"/>
      <c r="V12" s="138"/>
      <c r="W12" s="138"/>
    </row>
    <row r="13" spans="1:26">
      <c r="F13" s="337"/>
      <c r="T13" s="91"/>
      <c r="U13" s="138" t="s">
        <v>376</v>
      </c>
      <c r="V13" s="138"/>
      <c r="W13" s="138"/>
    </row>
    <row r="14" spans="1:26">
      <c r="F14" s="337"/>
      <c r="T14" s="91"/>
      <c r="U14" s="91"/>
      <c r="V14" s="138" t="s">
        <v>377</v>
      </c>
      <c r="W14" s="91"/>
    </row>
    <row r="15" spans="1:26">
      <c r="E15" s="174" t="s">
        <v>556</v>
      </c>
      <c r="H15" s="8" t="s">
        <v>324</v>
      </c>
      <c r="I15" s="8" t="s">
        <v>325</v>
      </c>
      <c r="J15" s="8" t="s">
        <v>524</v>
      </c>
      <c r="L15" s="170" t="s">
        <v>525</v>
      </c>
    </row>
    <row r="16" spans="1:26">
      <c r="C16" s="3" t="s">
        <v>543</v>
      </c>
      <c r="D16" s="337">
        <v>2551</v>
      </c>
      <c r="E16" s="2">
        <v>1170.81</v>
      </c>
      <c r="F16" s="392" t="s">
        <v>320</v>
      </c>
      <c r="J16" s="2">
        <v>0.5</v>
      </c>
      <c r="L16" s="2">
        <v>0.5</v>
      </c>
    </row>
    <row r="17" spans="1:18">
      <c r="D17" s="337"/>
      <c r="E17" s="403"/>
      <c r="F17" s="404" t="s">
        <v>526</v>
      </c>
    </row>
    <row r="18" spans="1:18">
      <c r="C18" s="5"/>
      <c r="D18" s="396"/>
      <c r="E18" s="57"/>
      <c r="F18" s="404" t="s">
        <v>527</v>
      </c>
      <c r="G18" s="2">
        <v>2.93</v>
      </c>
      <c r="J18" s="2">
        <v>2.93</v>
      </c>
      <c r="L18" s="2">
        <v>2.93</v>
      </c>
      <c r="R18" s="2"/>
    </row>
    <row r="19" spans="1:18">
      <c r="A19" s="8">
        <v>12961</v>
      </c>
      <c r="B19" s="136">
        <v>42464</v>
      </c>
      <c r="C19" s="3" t="s">
        <v>544</v>
      </c>
      <c r="D19" s="8"/>
      <c r="E19" s="57"/>
      <c r="F19" s="404">
        <v>3600</v>
      </c>
      <c r="J19" s="2">
        <v>10.56</v>
      </c>
      <c r="L19" s="2">
        <v>10.56</v>
      </c>
      <c r="R19" s="2"/>
    </row>
    <row r="20" spans="1:18">
      <c r="A20" s="8">
        <v>13789</v>
      </c>
      <c r="B20" s="136">
        <v>42858</v>
      </c>
      <c r="C20" s="3" t="s">
        <v>545</v>
      </c>
      <c r="D20" s="8"/>
      <c r="E20" s="57"/>
      <c r="F20" s="404" t="s">
        <v>372</v>
      </c>
      <c r="G20" s="2">
        <v>678.14</v>
      </c>
      <c r="H20" s="2">
        <v>104.24</v>
      </c>
      <c r="J20" s="2">
        <v>695.73</v>
      </c>
      <c r="L20" s="2">
        <v>695.73</v>
      </c>
      <c r="R20" s="2"/>
    </row>
    <row r="21" spans="1:18">
      <c r="A21" s="8">
        <v>13790</v>
      </c>
      <c r="B21" s="136">
        <v>42858</v>
      </c>
      <c r="C21" s="3" t="s">
        <v>545</v>
      </c>
      <c r="D21" s="8"/>
      <c r="E21" s="57"/>
      <c r="F21" s="404" t="s">
        <v>528</v>
      </c>
      <c r="G21" s="2">
        <v>7.05</v>
      </c>
      <c r="J21" s="2">
        <v>7.05</v>
      </c>
      <c r="L21" s="2">
        <v>7.05</v>
      </c>
      <c r="R21" s="2"/>
    </row>
    <row r="22" spans="1:18">
      <c r="D22" s="8"/>
      <c r="E22" s="399" t="s">
        <v>554</v>
      </c>
      <c r="F22" s="405" t="s">
        <v>94</v>
      </c>
      <c r="G22" s="2">
        <v>38.76</v>
      </c>
      <c r="H22" s="2">
        <v>3.33</v>
      </c>
      <c r="J22" s="2">
        <v>25.84</v>
      </c>
      <c r="L22" s="2">
        <v>25.84</v>
      </c>
      <c r="R22" s="2"/>
    </row>
    <row r="23" spans="1:18">
      <c r="D23" s="8"/>
      <c r="E23" s="404"/>
      <c r="F23" s="405" t="s">
        <v>368</v>
      </c>
      <c r="G23" s="2">
        <v>440.7</v>
      </c>
      <c r="J23" s="2">
        <v>440.7</v>
      </c>
      <c r="L23" s="2">
        <v>440.7</v>
      </c>
      <c r="R23" s="2"/>
    </row>
    <row r="24" spans="1:18">
      <c r="D24" s="287"/>
      <c r="E24" s="4"/>
      <c r="F24" s="405" t="s">
        <v>519</v>
      </c>
      <c r="G24" s="2">
        <v>3.23</v>
      </c>
      <c r="R24" s="2"/>
    </row>
    <row r="25" spans="1:18">
      <c r="C25" s="5"/>
      <c r="D25" s="287"/>
      <c r="E25" s="4"/>
      <c r="F25" s="405"/>
      <c r="G25" s="172">
        <f>SUM(G16:G24)</f>
        <v>1170.81</v>
      </c>
      <c r="H25" s="172">
        <f>SUM(H16:H24)</f>
        <v>107.57</v>
      </c>
      <c r="I25" s="172">
        <f>SUM(I16:I24)</f>
        <v>0</v>
      </c>
      <c r="J25" s="172">
        <f>SUM(J16:J24)</f>
        <v>1183.31</v>
      </c>
      <c r="K25" s="172"/>
      <c r="L25" s="174">
        <f>SUM(L16:L24)</f>
        <v>1183.31</v>
      </c>
      <c r="R25" s="2"/>
    </row>
    <row r="26" spans="1:18">
      <c r="E26" s="174" t="s">
        <v>556</v>
      </c>
      <c r="F26" s="4"/>
    </row>
    <row r="27" spans="1:18">
      <c r="D27" s="337">
        <v>2552</v>
      </c>
      <c r="E27" s="4">
        <v>107.44</v>
      </c>
      <c r="F27" s="404" t="s">
        <v>320</v>
      </c>
      <c r="J27" s="2">
        <v>0.5</v>
      </c>
      <c r="L27" s="2">
        <v>0.5</v>
      </c>
    </row>
    <row r="28" spans="1:18">
      <c r="D28" s="337"/>
      <c r="E28" s="403" t="s">
        <v>555</v>
      </c>
      <c r="F28" s="404" t="s">
        <v>526</v>
      </c>
      <c r="G28" s="2">
        <v>58.7</v>
      </c>
      <c r="H28" s="2">
        <v>3.23</v>
      </c>
      <c r="J28" s="2">
        <v>29.35</v>
      </c>
      <c r="L28" s="2">
        <v>29.35</v>
      </c>
    </row>
    <row r="29" spans="1:18">
      <c r="D29" s="396"/>
      <c r="E29" s="57"/>
      <c r="F29" s="404" t="s">
        <v>527</v>
      </c>
    </row>
    <row r="30" spans="1:18">
      <c r="D30" s="8"/>
      <c r="E30" s="57"/>
      <c r="F30" s="404">
        <v>3600</v>
      </c>
    </row>
    <row r="31" spans="1:18">
      <c r="D31" s="8"/>
      <c r="E31" s="57"/>
      <c r="F31" s="404" t="s">
        <v>372</v>
      </c>
    </row>
    <row r="32" spans="1:18">
      <c r="D32" s="8"/>
      <c r="E32" s="57"/>
      <c r="F32" s="404" t="s">
        <v>528</v>
      </c>
      <c r="G32" s="2">
        <v>7.05</v>
      </c>
      <c r="J32" s="2">
        <v>7.05</v>
      </c>
      <c r="L32" s="2">
        <v>7.05</v>
      </c>
    </row>
    <row r="33" spans="4:12">
      <c r="D33" s="8"/>
      <c r="E33" s="399" t="s">
        <v>554</v>
      </c>
      <c r="F33" s="405" t="s">
        <v>94</v>
      </c>
      <c r="G33" s="2">
        <v>38.76</v>
      </c>
      <c r="H33" s="2">
        <v>3.33</v>
      </c>
      <c r="J33" s="2">
        <v>19.38</v>
      </c>
      <c r="L33" s="2">
        <v>19.38</v>
      </c>
    </row>
    <row r="34" spans="4:12">
      <c r="D34" s="287"/>
      <c r="E34" s="4"/>
      <c r="F34" s="405" t="s">
        <v>519</v>
      </c>
      <c r="G34" s="2">
        <v>2.93</v>
      </c>
    </row>
    <row r="35" spans="4:12">
      <c r="D35" s="287"/>
      <c r="E35" s="4"/>
      <c r="F35" s="405"/>
      <c r="G35" s="172">
        <f>SUM(G27:G34)</f>
        <v>107.44</v>
      </c>
      <c r="H35" s="172">
        <f>SUM(H27:H34)</f>
        <v>6.5600000000000005</v>
      </c>
      <c r="I35" s="172">
        <f>SUM(I27:I34)</f>
        <v>0</v>
      </c>
      <c r="J35" s="172">
        <f>SUM(J27:J34)</f>
        <v>56.28</v>
      </c>
      <c r="K35" s="172"/>
      <c r="L35" s="174">
        <f>SUM(L27:L34)</f>
        <v>56.28</v>
      </c>
    </row>
    <row r="36" spans="4:12">
      <c r="E36" s="174" t="s">
        <v>556</v>
      </c>
      <c r="F36" s="4"/>
    </row>
    <row r="37" spans="4:12">
      <c r="D37" s="337">
        <v>2597</v>
      </c>
      <c r="E37" s="4">
        <v>107.44</v>
      </c>
      <c r="F37" s="404" t="s">
        <v>320</v>
      </c>
      <c r="J37" s="2">
        <v>0.5</v>
      </c>
      <c r="L37" s="2">
        <v>0.5</v>
      </c>
    </row>
    <row r="38" spans="4:12">
      <c r="D38" s="337"/>
      <c r="E38" s="403" t="s">
        <v>539</v>
      </c>
      <c r="F38" s="404" t="s">
        <v>526</v>
      </c>
      <c r="G38" s="2">
        <f>2*29.35</f>
        <v>58.7</v>
      </c>
      <c r="H38" s="2">
        <v>2.94</v>
      </c>
      <c r="J38" s="2">
        <v>29.35</v>
      </c>
      <c r="L38" s="2">
        <v>29.35</v>
      </c>
    </row>
    <row r="39" spans="4:12">
      <c r="D39" s="396"/>
      <c r="E39" s="8"/>
      <c r="F39" s="392" t="s">
        <v>527</v>
      </c>
    </row>
    <row r="40" spans="4:12">
      <c r="D40" s="8"/>
      <c r="E40" s="8"/>
      <c r="F40" s="392">
        <v>3600</v>
      </c>
    </row>
    <row r="41" spans="4:12">
      <c r="D41" s="8"/>
      <c r="E41" s="8"/>
      <c r="F41" s="392" t="s">
        <v>372</v>
      </c>
    </row>
    <row r="42" spans="4:12">
      <c r="D42" s="8"/>
      <c r="E42" s="8"/>
      <c r="F42" s="392" t="s">
        <v>528</v>
      </c>
      <c r="G42" s="2">
        <v>7.05</v>
      </c>
      <c r="J42" s="2">
        <v>7.05</v>
      </c>
      <c r="L42" s="2">
        <v>7.05</v>
      </c>
    </row>
    <row r="43" spans="4:12">
      <c r="D43" s="8"/>
      <c r="E43" s="399" t="s">
        <v>540</v>
      </c>
      <c r="F43" s="400" t="s">
        <v>94</v>
      </c>
      <c r="G43" s="2">
        <v>38.76</v>
      </c>
      <c r="H43" s="2">
        <v>3.45</v>
      </c>
      <c r="J43" s="2">
        <v>25.84</v>
      </c>
      <c r="L43" s="2">
        <v>25.84</v>
      </c>
    </row>
    <row r="44" spans="4:12">
      <c r="D44" s="287"/>
      <c r="F44" s="134" t="s">
        <v>519</v>
      </c>
      <c r="G44" s="2">
        <v>2.93</v>
      </c>
    </row>
    <row r="45" spans="4:12">
      <c r="D45" s="287"/>
      <c r="F45" s="134"/>
      <c r="G45" s="172">
        <f>SUM(G37:G44)</f>
        <v>107.44</v>
      </c>
      <c r="H45" s="172">
        <f>SUM(H37:H44)</f>
        <v>6.3900000000000006</v>
      </c>
      <c r="I45" s="172">
        <f>SUM(I37:I44)</f>
        <v>0</v>
      </c>
      <c r="J45" s="172">
        <f>SUM(J37:J44)</f>
        <v>62.739999999999995</v>
      </c>
      <c r="K45" s="172"/>
      <c r="L45" s="174">
        <f>SUM(L37:L44)</f>
        <v>62.739999999999995</v>
      </c>
    </row>
  </sheetData>
  <mergeCells count="9">
    <mergeCell ref="N1:O1"/>
    <mergeCell ref="L1:M1"/>
    <mergeCell ref="P1:Z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2"/>
  <sheetViews>
    <sheetView workbookViewId="0">
      <pane ySplit="2" topLeftCell="A3" activePane="bottomLeft" state="frozen"/>
      <selection pane="bottomLeft" activeCell="C1" sqref="C1:C2"/>
    </sheetView>
  </sheetViews>
  <sheetFormatPr defaultRowHeight="11.25"/>
  <cols>
    <col min="1" max="1" width="8.140625" style="3" bestFit="1" customWidth="1"/>
    <col min="2" max="2" width="84.425781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56" t="s">
        <v>19</v>
      </c>
      <c r="B1" s="558" t="s">
        <v>353</v>
      </c>
      <c r="C1" s="560" t="s">
        <v>86</v>
      </c>
      <c r="D1" s="562" t="s">
        <v>354</v>
      </c>
      <c r="E1" s="563"/>
      <c r="F1" s="563"/>
      <c r="G1" s="564" t="s">
        <v>324</v>
      </c>
      <c r="H1" s="565"/>
      <c r="I1" s="552" t="s">
        <v>325</v>
      </c>
      <c r="J1" s="552"/>
      <c r="K1" s="254"/>
      <c r="L1" s="255"/>
      <c r="M1" s="553" t="s">
        <v>355</v>
      </c>
      <c r="N1" s="553"/>
      <c r="O1" s="553"/>
      <c r="P1" s="255"/>
      <c r="Q1" s="553" t="s">
        <v>356</v>
      </c>
      <c r="R1" s="553"/>
      <c r="S1" s="553"/>
      <c r="T1" s="553"/>
      <c r="U1" s="256"/>
      <c r="V1" s="554" t="s">
        <v>324</v>
      </c>
      <c r="W1" s="554" t="s">
        <v>357</v>
      </c>
      <c r="X1" s="554" t="s">
        <v>358</v>
      </c>
      <c r="Y1" s="256"/>
      <c r="Z1" s="546" t="s">
        <v>359</v>
      </c>
      <c r="AA1" s="547"/>
      <c r="AB1" s="547"/>
      <c r="AC1" s="547"/>
      <c r="AD1" s="548"/>
    </row>
    <row r="2" spans="1:30" ht="12" thickBot="1">
      <c r="A2" s="557"/>
      <c r="B2" s="559"/>
      <c r="C2" s="561"/>
      <c r="D2" s="208" t="s">
        <v>331</v>
      </c>
      <c r="E2" s="208" t="s">
        <v>337</v>
      </c>
      <c r="F2" s="149" t="s">
        <v>338</v>
      </c>
      <c r="G2" s="209" t="s">
        <v>360</v>
      </c>
      <c r="H2" s="210" t="s">
        <v>361</v>
      </c>
      <c r="I2" s="209" t="s">
        <v>362</v>
      </c>
      <c r="J2" s="211" t="s">
        <v>363</v>
      </c>
      <c r="K2" s="257" t="s">
        <v>364</v>
      </c>
      <c r="L2" s="258"/>
      <c r="M2" s="259" t="s">
        <v>367</v>
      </c>
      <c r="N2" s="259" t="s">
        <v>365</v>
      </c>
      <c r="O2" s="259" t="s">
        <v>366</v>
      </c>
      <c r="P2" s="258"/>
      <c r="Q2" s="260" t="s">
        <v>367</v>
      </c>
      <c r="R2" s="261">
        <v>1.2999999999999999E-2</v>
      </c>
      <c r="S2" s="261">
        <v>6.4999999999999997E-3</v>
      </c>
      <c r="T2" s="262">
        <v>1.25E-3</v>
      </c>
      <c r="U2" s="263"/>
      <c r="V2" s="555"/>
      <c r="W2" s="555"/>
      <c r="X2" s="555"/>
      <c r="Y2" s="263"/>
      <c r="Z2" s="264" t="s">
        <v>367</v>
      </c>
      <c r="AA2" s="264" t="s">
        <v>365</v>
      </c>
      <c r="AB2" s="265" t="s">
        <v>366</v>
      </c>
      <c r="AC2" s="264" t="s">
        <v>357</v>
      </c>
      <c r="AD2" s="264" t="s">
        <v>358</v>
      </c>
    </row>
    <row r="3" spans="1:30" s="19" customFormat="1">
      <c r="A3" s="121">
        <f>'1-συμβολαια'!A3</f>
        <v>2597</v>
      </c>
      <c r="B3" s="121" t="str">
        <f>'1-συμβολαια'!C3</f>
        <v>κληρονομιάς ΑΠΟΔΟΧΗ [1) οικόπεδο 4,18στρ , 2) οικόπεδο 0,65στρ , 3) οικόπεδο 0,18στρ ΜΕ 3οροφη οικια 285μ2</v>
      </c>
      <c r="C3" s="29">
        <f>'1-συμβολαια'!D3</f>
        <v>0</v>
      </c>
      <c r="D3" s="29">
        <f>'8-κ-15-17'!D3</f>
        <v>0</v>
      </c>
      <c r="E3" s="29">
        <f>'8-κ-15-17'!M3</f>
        <v>0</v>
      </c>
      <c r="F3" s="29">
        <f>'8-κ-15-17'!V3</f>
        <v>0</v>
      </c>
      <c r="G3" s="29">
        <f>'2-δικαιώμ'!I3</f>
        <v>0</v>
      </c>
      <c r="H3" s="29">
        <f>'2-δικαιώμ'!J3</f>
        <v>1.4675000000000002</v>
      </c>
      <c r="I3" s="29">
        <f>'2-δικαιώμ'!K3</f>
        <v>1.4675000000000002</v>
      </c>
      <c r="J3" s="29">
        <f>'2-δικαιώμ'!L3</f>
        <v>0.29350000000000004</v>
      </c>
      <c r="K3" s="153"/>
      <c r="L3" s="153"/>
      <c r="M3" s="33"/>
      <c r="N3" s="33"/>
      <c r="O3" s="33"/>
      <c r="P3" s="153"/>
      <c r="Q3" s="33"/>
      <c r="R3" s="33"/>
      <c r="S3" s="33"/>
      <c r="T3" s="33"/>
      <c r="U3" s="153"/>
      <c r="V3" s="33">
        <f>'2-δικαιώμ'!I3+'2-δικαιώμ'!J3</f>
        <v>1.4675000000000002</v>
      </c>
      <c r="W3" s="33">
        <f>'2-δικαιώμ'!K3</f>
        <v>1.4675000000000002</v>
      </c>
      <c r="X3" s="33">
        <f>'2-δικαιώμ'!L3</f>
        <v>0.29350000000000004</v>
      </c>
      <c r="Y3" s="153"/>
      <c r="Z3" s="33"/>
      <c r="AA3" s="33"/>
      <c r="AB3" s="33"/>
      <c r="AC3" s="33"/>
      <c r="AD3" s="33"/>
    </row>
    <row r="4" spans="1:30" s="19" customFormat="1">
      <c r="A4" s="121">
        <f>'1-συμβολαια'!A4</f>
        <v>2551</v>
      </c>
      <c r="B4" s="121" t="str">
        <f>'1-συμβολαια'!C4</f>
        <v>δωρεά [οικοπέδου -229,44μ2 &amp; 2οροφη οικία 139,50μ2]</v>
      </c>
      <c r="C4" s="29">
        <f>'1-συμβολαια'!D4</f>
        <v>56864.09</v>
      </c>
      <c r="D4" s="29">
        <f>'8-κ-15-17'!D4</f>
        <v>0</v>
      </c>
      <c r="E4" s="29">
        <f>'8-κ-15-17'!M4</f>
        <v>369.61658499999999</v>
      </c>
      <c r="F4" s="29">
        <f>'8-κ-15-17'!V4</f>
        <v>71.080112499999998</v>
      </c>
      <c r="G4" s="29">
        <f>'2-δικαιώμ'!I4</f>
        <v>62.352212399999992</v>
      </c>
      <c r="H4" s="29">
        <f>'2-δικαιώμ'!J4</f>
        <v>0.14650000000000002</v>
      </c>
      <c r="I4" s="29">
        <f>'2-δικαιώμ'!K4</f>
        <v>34.786617999999997</v>
      </c>
      <c r="J4" s="29">
        <f>'2-δικαιώμ'!L4</f>
        <v>6.9573235999999996</v>
      </c>
      <c r="K4" s="153"/>
      <c r="L4" s="153"/>
      <c r="M4" s="33"/>
      <c r="N4" s="33"/>
      <c r="O4" s="33"/>
      <c r="P4" s="153"/>
      <c r="Q4" s="33"/>
      <c r="R4" s="33"/>
      <c r="S4" s="33"/>
      <c r="T4" s="33"/>
      <c r="U4" s="153"/>
      <c r="V4" s="33">
        <f>'2-δικαιώμ'!I4+'2-δικαιώμ'!J4</f>
        <v>62.498712399999995</v>
      </c>
      <c r="W4" s="33">
        <f>'2-δικαιώμ'!K4</f>
        <v>34.786617999999997</v>
      </c>
      <c r="X4" s="33">
        <f>'2-δικαιώμ'!L4</f>
        <v>6.9573235999999996</v>
      </c>
      <c r="Y4" s="153"/>
      <c r="Z4" s="33"/>
      <c r="AA4" s="33"/>
      <c r="AB4" s="33"/>
      <c r="AC4" s="33"/>
      <c r="AD4" s="33"/>
    </row>
    <row r="5" spans="1:30" s="19" customFormat="1">
      <c r="A5" s="121">
        <f>'1-συμβολαια'!A5</f>
        <v>2552</v>
      </c>
      <c r="B5" s="121" t="str">
        <f>'1-συμβολαια'!C5</f>
        <v xml:space="preserve">κληρονομιάς ΑΠΟΔΟΧΗ [1=οικόπεδο-216μ2 , 1/2 οικίας 139,50μ2 ,1/3 οικοπέδου 183,17μ2 &amp; 3οροφου οιδομής </v>
      </c>
      <c r="C5" s="29">
        <f>'1-συμβολαια'!D5</f>
        <v>0</v>
      </c>
      <c r="D5" s="29">
        <f>'8-κ-15-17'!D5</f>
        <v>0</v>
      </c>
      <c r="E5" s="29">
        <f>'8-κ-15-17'!M5</f>
        <v>0</v>
      </c>
      <c r="F5" s="29">
        <f>'8-κ-15-17'!V5</f>
        <v>0</v>
      </c>
      <c r="G5" s="29">
        <f>'2-δικαιώμ'!I5</f>
        <v>0</v>
      </c>
      <c r="H5" s="29">
        <f>'2-δικαιώμ'!J5</f>
        <v>1.4675000000000002</v>
      </c>
      <c r="I5" s="29">
        <f>'2-δικαιώμ'!K5</f>
        <v>1.4675000000000002</v>
      </c>
      <c r="J5" s="29">
        <f>'2-δικαιώμ'!L5</f>
        <v>0.29350000000000004</v>
      </c>
      <c r="K5" s="153"/>
      <c r="L5" s="153"/>
      <c r="M5" s="33"/>
      <c r="N5" s="33"/>
      <c r="O5" s="33"/>
      <c r="P5" s="153"/>
      <c r="Q5" s="33"/>
      <c r="R5" s="33"/>
      <c r="S5" s="33"/>
      <c r="T5" s="33"/>
      <c r="U5" s="153"/>
      <c r="V5" s="33">
        <f>'2-δικαιώμ'!I5+'2-δικαιώμ'!J5</f>
        <v>1.4675000000000002</v>
      </c>
      <c r="W5" s="33">
        <f>'2-δικαιώμ'!K5</f>
        <v>1.4675000000000002</v>
      </c>
      <c r="X5" s="33">
        <f>'2-δικαιώμ'!L5</f>
        <v>0.29350000000000004</v>
      </c>
      <c r="Y5" s="153"/>
      <c r="Z5" s="33"/>
      <c r="AA5" s="33"/>
      <c r="AB5" s="33"/>
      <c r="AC5" s="33"/>
      <c r="AD5" s="33"/>
    </row>
    <row r="6" spans="1:30">
      <c r="A6" s="549" t="str">
        <f>'1-συμβολαια'!A6</f>
        <v>σύνολο</v>
      </c>
      <c r="B6" s="550"/>
      <c r="C6" s="551"/>
      <c r="D6" s="307">
        <f>SUM(D3:D5)</f>
        <v>0</v>
      </c>
      <c r="E6" s="307">
        <f>SUM(E3:E5)</f>
        <v>369.61658499999999</v>
      </c>
      <c r="F6" s="307">
        <f>SUM(F3:F5)</f>
        <v>71.080112499999998</v>
      </c>
      <c r="G6" s="307">
        <f>SUM(G3:G5)</f>
        <v>62.352212399999992</v>
      </c>
      <c r="H6" s="307">
        <f>SUM(H3:H5)</f>
        <v>3.0815000000000006</v>
      </c>
      <c r="I6" s="307">
        <f>SUM(I3:I5)</f>
        <v>37.721617999999999</v>
      </c>
      <c r="J6" s="307">
        <f>SUM(J3:J5)</f>
        <v>7.5443235999999994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9" spans="1:30">
      <c r="B9" s="91"/>
      <c r="D9" s="2"/>
      <c r="E9" s="2"/>
      <c r="F9" s="2"/>
      <c r="G9" s="2"/>
      <c r="H9" s="2"/>
      <c r="I9" s="2"/>
      <c r="J9" s="2"/>
    </row>
    <row r="10" spans="1:30" ht="15.75">
      <c r="B10" s="218" t="s">
        <v>391</v>
      </c>
      <c r="D10" s="2"/>
      <c r="E10" s="2"/>
      <c r="F10" s="2"/>
      <c r="G10" s="140"/>
      <c r="H10" s="289">
        <v>0.15</v>
      </c>
      <c r="I10" s="290">
        <v>2.93</v>
      </c>
      <c r="J10" s="5" t="s">
        <v>396</v>
      </c>
      <c r="L10" s="291">
        <f>I10-H10</f>
        <v>2.7800000000000002</v>
      </c>
    </row>
    <row r="11" spans="1:30" ht="12.75">
      <c r="B11" s="219" t="s">
        <v>392</v>
      </c>
      <c r="D11" s="2"/>
      <c r="E11" s="2"/>
      <c r="F11" s="2"/>
      <c r="G11" s="2"/>
      <c r="H11" s="172">
        <v>0.44</v>
      </c>
      <c r="I11" s="287">
        <v>0.56000000000000005</v>
      </c>
      <c r="J11" s="3" t="s">
        <v>397</v>
      </c>
      <c r="L11" s="291">
        <f>I11-H11</f>
        <v>0.12000000000000005</v>
      </c>
    </row>
    <row r="12" spans="1:30" ht="15.75">
      <c r="B12" s="231" t="s">
        <v>393</v>
      </c>
      <c r="D12" s="2"/>
      <c r="E12" s="2"/>
      <c r="F12" s="2"/>
      <c r="G12" s="298">
        <v>0.05</v>
      </c>
      <c r="H12" s="8"/>
      <c r="I12" s="4">
        <v>0.73</v>
      </c>
      <c r="J12" s="5" t="s">
        <v>133</v>
      </c>
      <c r="L12" s="5"/>
    </row>
    <row r="13" spans="1:30">
      <c r="B13" s="91"/>
      <c r="D13" s="2"/>
      <c r="E13" s="2"/>
      <c r="F13" s="2"/>
      <c r="G13" s="298">
        <v>0.05</v>
      </c>
      <c r="H13" s="8"/>
      <c r="I13" s="4">
        <v>1.47</v>
      </c>
      <c r="J13" s="3" t="s">
        <v>398</v>
      </c>
    </row>
    <row r="14" spans="1:30">
      <c r="B14" s="91"/>
      <c r="D14" s="2"/>
      <c r="E14" s="2"/>
      <c r="F14" s="2"/>
      <c r="G14" s="298">
        <v>0.05</v>
      </c>
      <c r="H14" s="8"/>
      <c r="I14" s="4">
        <v>3.99</v>
      </c>
      <c r="J14" s="5" t="s">
        <v>399</v>
      </c>
      <c r="K14" s="5"/>
      <c r="L14" s="5"/>
    </row>
    <row r="15" spans="1:30">
      <c r="B15" s="91"/>
      <c r="D15" s="2"/>
      <c r="E15" s="2"/>
      <c r="F15" s="2"/>
      <c r="G15" s="298">
        <v>0.05</v>
      </c>
      <c r="H15" s="8"/>
      <c r="I15" s="4"/>
      <c r="J15" s="5" t="s">
        <v>479</v>
      </c>
      <c r="K15" s="5"/>
      <c r="L15" s="5"/>
    </row>
    <row r="16" spans="1:30">
      <c r="B16" s="91"/>
      <c r="D16" s="2"/>
      <c r="E16" s="2"/>
      <c r="F16" s="2"/>
      <c r="G16" s="298">
        <v>0.05</v>
      </c>
      <c r="H16" s="8"/>
      <c r="I16" s="4"/>
      <c r="J16" s="5" t="s">
        <v>481</v>
      </c>
      <c r="K16" s="5"/>
      <c r="L16" s="5"/>
    </row>
    <row r="17" spans="2:12">
      <c r="B17" s="91"/>
      <c r="D17" s="2"/>
      <c r="E17" s="2"/>
      <c r="F17" s="2"/>
      <c r="G17" s="298"/>
      <c r="H17" s="8"/>
      <c r="I17" s="4"/>
      <c r="J17" s="5"/>
      <c r="K17" s="5"/>
      <c r="L17" s="5"/>
    </row>
    <row r="18" spans="2:12">
      <c r="B18" s="91"/>
      <c r="D18" s="2"/>
      <c r="E18" s="2"/>
      <c r="F18" s="2"/>
      <c r="G18" s="2"/>
      <c r="H18" s="5" t="s">
        <v>482</v>
      </c>
      <c r="I18" s="5"/>
      <c r="J18" s="5" t="s">
        <v>133</v>
      </c>
      <c r="K18" s="5"/>
      <c r="L18" s="5"/>
    </row>
    <row r="19" spans="2:12">
      <c r="G19" s="2"/>
      <c r="H19" s="5" t="s">
        <v>483</v>
      </c>
      <c r="I19" s="5"/>
      <c r="J19" s="5" t="s">
        <v>134</v>
      </c>
      <c r="K19" s="5"/>
      <c r="L19" s="5"/>
    </row>
    <row r="20" spans="2:12">
      <c r="G20" s="2"/>
      <c r="H20" s="5" t="s">
        <v>484</v>
      </c>
      <c r="I20" s="5"/>
      <c r="J20" s="5" t="s">
        <v>135</v>
      </c>
      <c r="K20" s="5"/>
      <c r="L20" s="5"/>
    </row>
    <row r="21" spans="2:12" ht="15">
      <c r="G21" s="2"/>
      <c r="H21" s="4">
        <v>2.2000000000000002</v>
      </c>
      <c r="I21" s="303"/>
      <c r="J21" s="5" t="s">
        <v>400</v>
      </c>
      <c r="K21" s="5"/>
      <c r="L21" s="5"/>
    </row>
    <row r="22" spans="2:12" ht="15">
      <c r="G22" s="2"/>
      <c r="H22" s="2">
        <v>2.93</v>
      </c>
      <c r="I22" s="304"/>
      <c r="J22" s="3" t="s">
        <v>401</v>
      </c>
      <c r="K22" s="5"/>
      <c r="L22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10.42578125" style="8" bestFit="1" customWidth="1"/>
    <col min="2" max="2" width="110.140625" style="91" bestFit="1" customWidth="1"/>
    <col min="3" max="3" width="10.425781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39" t="s">
        <v>1</v>
      </c>
      <c r="B1" s="441" t="s">
        <v>0</v>
      </c>
      <c r="C1" s="478" t="s">
        <v>7</v>
      </c>
      <c r="D1" s="571" t="s">
        <v>45</v>
      </c>
      <c r="E1" s="572"/>
      <c r="F1" s="572"/>
      <c r="G1" s="573" t="s">
        <v>410</v>
      </c>
      <c r="H1" s="574"/>
      <c r="I1" s="574"/>
      <c r="J1" s="574"/>
      <c r="K1" s="575"/>
      <c r="L1" s="569" t="s">
        <v>57</v>
      </c>
      <c r="M1" s="566" t="s">
        <v>29</v>
      </c>
      <c r="N1" s="567"/>
      <c r="O1" s="567"/>
      <c r="P1" s="567"/>
      <c r="Q1" s="567"/>
      <c r="R1" s="567"/>
      <c r="S1" s="568"/>
    </row>
    <row r="2" spans="1:25" ht="34.5" customHeight="1" thickBot="1">
      <c r="A2" s="440"/>
      <c r="B2" s="442"/>
      <c r="C2" s="479"/>
      <c r="D2" s="320" t="s">
        <v>320</v>
      </c>
      <c r="E2" s="320" t="s">
        <v>409</v>
      </c>
      <c r="F2" s="234" t="s">
        <v>91</v>
      </c>
      <c r="G2" s="232" t="s">
        <v>320</v>
      </c>
      <c r="H2" s="233" t="s">
        <v>324</v>
      </c>
      <c r="I2" s="233" t="s">
        <v>411</v>
      </c>
      <c r="J2" s="233" t="s">
        <v>325</v>
      </c>
      <c r="K2" s="230" t="s">
        <v>33</v>
      </c>
      <c r="L2" s="570"/>
      <c r="M2" s="434"/>
      <c r="N2" s="435"/>
      <c r="O2" s="435"/>
      <c r="P2" s="435"/>
      <c r="Q2" s="435"/>
      <c r="R2" s="435"/>
      <c r="S2" s="436"/>
    </row>
    <row r="3" spans="1:25" s="364" customFormat="1" ht="14.25">
      <c r="A3" s="361">
        <f>'1-συμβολαια'!A3</f>
        <v>2597</v>
      </c>
      <c r="B3" s="362" t="str">
        <f>'1-συμβολαια'!C3</f>
        <v>κληρονομιάς ΑΠΟΔΟΧΗ [1) οικόπεδο 4,18στρ , 2) οικόπεδο 0,65στρ , 3) οικόπεδο 0,18στρ ΜΕ 3οροφη οικια 285μ2</v>
      </c>
      <c r="C3" s="363">
        <f>'1-συμβολαια'!D3</f>
        <v>0</v>
      </c>
      <c r="D3" s="367"/>
      <c r="E3" s="367"/>
      <c r="F3" s="367"/>
      <c r="G3" s="367"/>
      <c r="H3" s="366"/>
      <c r="I3" s="366"/>
      <c r="J3" s="366"/>
      <c r="K3" s="366">
        <f t="shared" ref="K3:K5" si="0">D3+E3-G3-H3-I3-J3</f>
        <v>0</v>
      </c>
      <c r="L3" s="366">
        <v>0.5</v>
      </c>
      <c r="M3" s="327" t="s">
        <v>136</v>
      </c>
      <c r="N3" s="327"/>
      <c r="O3" s="327"/>
      <c r="P3" s="327" t="s">
        <v>417</v>
      </c>
      <c r="Q3" s="327" t="s">
        <v>418</v>
      </c>
      <c r="R3" s="327" t="s">
        <v>419</v>
      </c>
      <c r="S3" s="73"/>
    </row>
    <row r="4" spans="1:25" s="364" customFormat="1" ht="14.25">
      <c r="A4" s="361">
        <f>'1-συμβολαια'!A4</f>
        <v>2551</v>
      </c>
      <c r="B4" s="362" t="str">
        <f>'1-συμβολαια'!C4</f>
        <v>δωρεά [οικοπέδου -229,44μ2 &amp; 2οροφη οικία 139,50μ2]</v>
      </c>
      <c r="C4" s="363">
        <f>'1-συμβολαια'!D4</f>
        <v>56864.09</v>
      </c>
      <c r="D4" s="367"/>
      <c r="E4" s="367"/>
      <c r="F4" s="367"/>
      <c r="G4" s="365">
        <v>0.5</v>
      </c>
      <c r="H4" s="366"/>
      <c r="I4" s="366"/>
      <c r="J4" s="366"/>
      <c r="K4" s="366">
        <f t="shared" ref="K4" si="1">D4+E4-G4-H4-I4-J4</f>
        <v>-0.5</v>
      </c>
      <c r="L4" s="366">
        <v>0.5</v>
      </c>
      <c r="M4" s="327" t="s">
        <v>136</v>
      </c>
      <c r="N4" s="327" t="s">
        <v>416</v>
      </c>
      <c r="O4" s="327"/>
      <c r="P4" s="327" t="s">
        <v>417</v>
      </c>
      <c r="Q4" s="327" t="s">
        <v>418</v>
      </c>
      <c r="R4" s="327" t="s">
        <v>419</v>
      </c>
      <c r="S4" s="73"/>
    </row>
    <row r="5" spans="1:25" s="364" customFormat="1" ht="14.25">
      <c r="A5" s="361">
        <f>'1-συμβολαια'!A5</f>
        <v>2552</v>
      </c>
      <c r="B5" s="362" t="str">
        <f>'1-συμβολαια'!C5</f>
        <v xml:space="preserve">κληρονομιάς ΑΠΟΔΟΧΗ [1=οικόπεδο-216μ2 , 1/2 οικίας 139,50μ2 ,1/3 οικοπέδου 183,17μ2 &amp; 3οροφου οιδομής </v>
      </c>
      <c r="C5" s="363">
        <f>'1-συμβολαια'!D5</f>
        <v>0</v>
      </c>
      <c r="D5" s="367"/>
      <c r="E5" s="367"/>
      <c r="F5" s="367"/>
      <c r="G5" s="365">
        <v>0.5</v>
      </c>
      <c r="H5" s="366">
        <v>0.48</v>
      </c>
      <c r="I5" s="366"/>
      <c r="J5" s="366"/>
      <c r="K5" s="366">
        <f t="shared" si="0"/>
        <v>-0.98</v>
      </c>
      <c r="L5" s="366">
        <v>0.98</v>
      </c>
      <c r="M5" s="327" t="s">
        <v>136</v>
      </c>
      <c r="N5" s="327"/>
      <c r="O5" s="327"/>
      <c r="P5" s="327" t="s">
        <v>417</v>
      </c>
      <c r="Q5" s="327"/>
      <c r="R5" s="327" t="s">
        <v>419</v>
      </c>
      <c r="S5" s="73"/>
    </row>
    <row r="6" spans="1:25" ht="15.75">
      <c r="A6" s="455" t="s">
        <v>56</v>
      </c>
      <c r="B6" s="456"/>
      <c r="C6" s="456"/>
      <c r="D6" s="368">
        <f>SUM(D3:D5)</f>
        <v>0</v>
      </c>
      <c r="E6" s="368">
        <f>SUM(E3:E5)</f>
        <v>0</v>
      </c>
      <c r="F6" s="368">
        <f>SUM(F3:F5)</f>
        <v>0</v>
      </c>
      <c r="G6" s="368">
        <f>SUM(G3:G5)</f>
        <v>1</v>
      </c>
      <c r="H6" s="368">
        <f>SUM(H3:H5)</f>
        <v>0.48</v>
      </c>
      <c r="I6" s="368">
        <f>SUM(I3:I5)</f>
        <v>0</v>
      </c>
      <c r="J6" s="368">
        <f>SUM(J3:J5)</f>
        <v>0</v>
      </c>
      <c r="K6" s="368">
        <f>SUM(K3:K5)</f>
        <v>-1.48</v>
      </c>
      <c r="L6" s="368">
        <f>SUM(L3:L5)</f>
        <v>1.98</v>
      </c>
    </row>
    <row r="7" spans="1:25" ht="15.75">
      <c r="M7" s="126" t="s">
        <v>103</v>
      </c>
      <c r="N7" s="140"/>
      <c r="O7" s="140"/>
      <c r="P7" s="140"/>
      <c r="Q7" s="140"/>
      <c r="R7" s="140"/>
      <c r="S7" s="140"/>
      <c r="T7" s="119"/>
      <c r="U7" s="119"/>
      <c r="V7" s="119"/>
      <c r="W7" s="119"/>
      <c r="X7" s="5"/>
    </row>
    <row r="8" spans="1:25" ht="15.75">
      <c r="M8" s="229"/>
      <c r="N8" s="126" t="s">
        <v>412</v>
      </c>
      <c r="O8" s="229"/>
      <c r="P8" s="229"/>
      <c r="Q8" s="229"/>
      <c r="R8" s="229"/>
      <c r="S8" s="229"/>
      <c r="T8" s="229"/>
      <c r="U8" s="229"/>
      <c r="V8" s="229"/>
      <c r="W8" s="236"/>
      <c r="X8" s="236"/>
      <c r="Y8" s="236"/>
    </row>
    <row r="9" spans="1:25" ht="15.75">
      <c r="M9" s="236"/>
      <c r="N9" s="236"/>
      <c r="O9" s="140" t="s">
        <v>104</v>
      </c>
      <c r="P9" s="140"/>
      <c r="Q9" s="140"/>
      <c r="R9" s="140"/>
      <c r="S9" s="140"/>
      <c r="T9" s="140"/>
      <c r="U9" s="140"/>
      <c r="V9" s="140"/>
      <c r="W9" s="140"/>
      <c r="X9" s="236"/>
      <c r="Y9" s="235"/>
    </row>
    <row r="10" spans="1:25" ht="15.75">
      <c r="M10" s="236"/>
      <c r="N10" s="236"/>
      <c r="O10" s="236"/>
      <c r="P10" s="237" t="s">
        <v>413</v>
      </c>
      <c r="Q10" s="236"/>
      <c r="R10" s="236"/>
      <c r="S10" s="237"/>
      <c r="T10" s="237"/>
      <c r="U10" s="237"/>
      <c r="V10" s="237"/>
      <c r="W10" s="237"/>
      <c r="X10" s="237"/>
      <c r="Y10" s="235"/>
    </row>
    <row r="11" spans="1:25" ht="15.75">
      <c r="M11" s="236"/>
      <c r="N11" s="236"/>
      <c r="O11" s="236"/>
      <c r="P11" s="236"/>
      <c r="Q11" s="140" t="s">
        <v>414</v>
      </c>
      <c r="R11" s="140"/>
      <c r="S11" s="140"/>
      <c r="T11" s="237"/>
      <c r="U11" s="237"/>
      <c r="V11" s="140"/>
      <c r="W11" s="140"/>
      <c r="X11" s="140"/>
      <c r="Y11" s="235"/>
    </row>
    <row r="12" spans="1:25" ht="15.75">
      <c r="M12" s="236"/>
      <c r="N12" s="236"/>
      <c r="O12" s="236"/>
      <c r="P12" s="236"/>
      <c r="Q12" s="236"/>
      <c r="R12" s="237" t="s">
        <v>415</v>
      </c>
      <c r="S12" s="237"/>
      <c r="T12" s="237"/>
      <c r="U12" s="237"/>
      <c r="V12" s="237"/>
      <c r="W12" s="237"/>
      <c r="X12" s="237"/>
      <c r="Y12" s="235"/>
    </row>
    <row r="13" spans="1:25" ht="15.75">
      <c r="T13" s="127"/>
      <c r="Y13" s="235"/>
    </row>
    <row r="14" spans="1:25" ht="15.75">
      <c r="T14" s="127"/>
    </row>
    <row r="15" spans="1:25" ht="15.75">
      <c r="T15" s="127"/>
    </row>
    <row r="16" spans="1:25" ht="15.75">
      <c r="T16" s="12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9" sqref="B9"/>
    </sheetView>
  </sheetViews>
  <sheetFormatPr defaultRowHeight="15"/>
  <cols>
    <col min="1" max="1" width="11.5703125" style="103" bestFit="1" customWidth="1"/>
    <col min="2" max="2" width="85.28515625" style="104" bestFit="1" customWidth="1"/>
    <col min="3" max="3" width="14.28515625" style="105" customWidth="1"/>
    <col min="4" max="4" width="10.425781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439" t="s">
        <v>1</v>
      </c>
      <c r="B1" s="576" t="s">
        <v>0</v>
      </c>
      <c r="C1" s="578" t="s">
        <v>143</v>
      </c>
      <c r="D1" s="578"/>
      <c r="E1" s="578"/>
      <c r="F1" s="579" t="s">
        <v>29</v>
      </c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S1" s="580"/>
      <c r="T1" s="580"/>
      <c r="U1" s="580"/>
      <c r="V1" s="581"/>
    </row>
    <row r="2" spans="1:22" ht="16.5" thickBot="1">
      <c r="A2" s="440"/>
      <c r="B2" s="577"/>
      <c r="C2" s="101" t="s">
        <v>23</v>
      </c>
      <c r="D2" s="106" t="s">
        <v>9</v>
      </c>
      <c r="E2" s="108" t="s">
        <v>33</v>
      </c>
      <c r="F2" s="278">
        <v>61</v>
      </c>
      <c r="G2" s="278">
        <v>62</v>
      </c>
      <c r="H2" s="278">
        <v>63</v>
      </c>
      <c r="I2" s="279">
        <v>64</v>
      </c>
      <c r="J2" s="280" t="s">
        <v>441</v>
      </c>
      <c r="K2" s="280" t="s">
        <v>442</v>
      </c>
      <c r="L2" s="280" t="s">
        <v>443</v>
      </c>
      <c r="M2" s="281">
        <v>65</v>
      </c>
      <c r="N2" s="282" t="s">
        <v>444</v>
      </c>
      <c r="O2" s="282" t="s">
        <v>445</v>
      </c>
      <c r="P2" s="282" t="s">
        <v>446</v>
      </c>
      <c r="Q2" s="282" t="s">
        <v>447</v>
      </c>
      <c r="R2" s="282" t="s">
        <v>448</v>
      </c>
      <c r="S2" s="278">
        <v>67</v>
      </c>
      <c r="T2" s="175"/>
      <c r="U2" s="175"/>
      <c r="V2" s="277"/>
    </row>
    <row r="3" spans="1:22" s="137" customFormat="1">
      <c r="A3" s="369">
        <f>'1-συμβολαια'!A3</f>
        <v>2597</v>
      </c>
      <c r="B3" s="373" t="str">
        <f>'1-συμβολαια'!C3</f>
        <v>κληρονομιάς ΑΠΟΔΟΧΗ [1) οικόπεδο 4,18στρ , 2) οικόπεδο 0,65στρ , 3) οικόπεδο 0,18στρ ΜΕ 3οροφη οικια 285μ2</v>
      </c>
      <c r="C3" s="345"/>
      <c r="D3" s="394"/>
      <c r="E3" s="394"/>
      <c r="F3" s="346"/>
      <c r="G3" s="346"/>
      <c r="H3" s="371"/>
      <c r="I3" s="372"/>
      <c r="J3" s="372"/>
      <c r="K3" s="372"/>
      <c r="L3" s="372"/>
      <c r="M3" s="372"/>
      <c r="N3" s="346"/>
      <c r="O3" s="346"/>
      <c r="P3" s="346"/>
      <c r="Q3" s="346"/>
      <c r="R3" s="346"/>
      <c r="S3" s="346"/>
      <c r="T3" s="346"/>
      <c r="U3" s="346"/>
      <c r="V3" s="346"/>
    </row>
    <row r="4" spans="1:22" s="137" customFormat="1">
      <c r="A4" s="369">
        <f>'1-συμβολαια'!A4</f>
        <v>2551</v>
      </c>
      <c r="B4" s="370" t="str">
        <f>'1-συμβολαια'!C4</f>
        <v>δωρεά [οικοπέδου -229,44μ2 &amp; 2οροφη οικία 139,50μ2]</v>
      </c>
      <c r="C4" s="345"/>
      <c r="D4" s="394"/>
      <c r="E4" s="394"/>
      <c r="F4" s="346"/>
      <c r="G4" s="346"/>
      <c r="H4" s="371"/>
      <c r="I4" s="372"/>
      <c r="J4" s="372"/>
      <c r="K4" s="372"/>
      <c r="L4" s="372"/>
      <c r="M4" s="372"/>
      <c r="N4" s="346"/>
      <c r="O4" s="346"/>
      <c r="P4" s="346"/>
      <c r="Q4" s="346"/>
      <c r="R4" s="346"/>
      <c r="S4" s="346"/>
      <c r="T4" s="346"/>
      <c r="U4" s="346"/>
      <c r="V4" s="346"/>
    </row>
    <row r="5" spans="1:22" s="137" customFormat="1">
      <c r="A5" s="369">
        <f>'1-συμβολαια'!A5</f>
        <v>2552</v>
      </c>
      <c r="B5" s="373" t="str">
        <f>'1-συμβολαια'!C5</f>
        <v xml:space="preserve">κληρονομιάς ΑΠΟΔΟΧΗ [1=οικόπεδο-216μ2 , 1/2 οικίας 139,50μ2 ,1/3 οικοπέδου 183,17μ2 &amp; 3οροφου οιδομής </v>
      </c>
      <c r="C5" s="345"/>
      <c r="D5" s="394"/>
      <c r="E5" s="394"/>
      <c r="F5" s="346"/>
      <c r="G5" s="346"/>
      <c r="H5" s="371"/>
      <c r="I5" s="372"/>
      <c r="J5" s="372"/>
      <c r="K5" s="372"/>
      <c r="L5" s="372"/>
      <c r="M5" s="372"/>
      <c r="N5" s="346"/>
      <c r="O5" s="346"/>
      <c r="P5" s="346"/>
      <c r="Q5" s="346"/>
      <c r="R5" s="346"/>
      <c r="S5" s="346"/>
      <c r="T5" s="346"/>
      <c r="U5" s="346"/>
      <c r="V5" s="346"/>
    </row>
    <row r="6" spans="1:22" ht="15.75">
      <c r="A6" s="455" t="s">
        <v>47</v>
      </c>
      <c r="B6" s="456"/>
      <c r="C6" s="385">
        <f>SUM(C3:C5)</f>
        <v>0</v>
      </c>
      <c r="D6" s="385">
        <f>SUM(D3:D5)</f>
        <v>0</v>
      </c>
      <c r="E6" s="385">
        <f>SUM(E3:E5)</f>
        <v>0</v>
      </c>
      <c r="I6" s="68">
        <f>SUM(I3:I5)</f>
        <v>0</v>
      </c>
      <c r="J6" s="68">
        <f>SUM(J3:J5)</f>
        <v>0</v>
      </c>
      <c r="K6" s="68">
        <f>SUM(K3:K5)</f>
        <v>0</v>
      </c>
      <c r="L6" s="68">
        <f>SUM(L3:L5)</f>
        <v>0</v>
      </c>
      <c r="M6" s="68">
        <f>SUM(M3:M5)</f>
        <v>0</v>
      </c>
      <c r="N6" s="68">
        <f>SUM(N3:N5)</f>
        <v>0</v>
      </c>
      <c r="O6" s="68">
        <f>SUM(O3:O5)</f>
        <v>0</v>
      </c>
      <c r="P6" s="68">
        <f>SUM(P3:P5)</f>
        <v>0</v>
      </c>
      <c r="Q6" s="68">
        <f>SUM(Q3:Q5)</f>
        <v>0</v>
      </c>
      <c r="R6" s="68">
        <f>SUM(R3:R5)</f>
        <v>0</v>
      </c>
      <c r="S6" s="68">
        <f>SUM(S3:S5)</f>
        <v>0</v>
      </c>
      <c r="T6" s="68">
        <f>SUM(T3:T5)</f>
        <v>0</v>
      </c>
    </row>
    <row r="7" spans="1:22"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</row>
    <row r="8" spans="1:22" ht="15.75">
      <c r="F8" s="157" t="s">
        <v>240</v>
      </c>
      <c r="G8" s="126"/>
      <c r="H8" s="283"/>
      <c r="I8" s="283"/>
      <c r="J8" s="283"/>
      <c r="K8" s="283"/>
      <c r="L8" s="283"/>
      <c r="M8" s="283"/>
      <c r="N8" s="283"/>
      <c r="O8" s="283"/>
      <c r="P8" s="283"/>
      <c r="Q8" s="283"/>
      <c r="R8" s="283"/>
      <c r="S8" s="283"/>
      <c r="T8" s="283"/>
      <c r="U8" s="283"/>
      <c r="V8" s="284"/>
    </row>
    <row r="9" spans="1:22" ht="15.75">
      <c r="F9" s="285"/>
      <c r="G9" s="140" t="s">
        <v>241</v>
      </c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83"/>
      <c r="T9" s="283"/>
      <c r="U9" s="283"/>
      <c r="V9" s="284"/>
    </row>
    <row r="10" spans="1:22" ht="15.75">
      <c r="F10" s="284"/>
      <c r="G10" s="284"/>
      <c r="H10" s="157" t="s">
        <v>242</v>
      </c>
      <c r="I10" s="126"/>
      <c r="J10" s="126"/>
      <c r="K10" s="126"/>
      <c r="L10" s="283"/>
      <c r="M10" s="283"/>
      <c r="N10" s="283"/>
      <c r="O10" s="283"/>
      <c r="P10" s="283"/>
      <c r="Q10" s="283"/>
      <c r="R10" s="283"/>
      <c r="S10" s="283"/>
      <c r="T10" s="283"/>
      <c r="U10" s="283"/>
      <c r="V10" s="284"/>
    </row>
    <row r="11" spans="1:22" ht="15.75">
      <c r="F11" s="284"/>
      <c r="G11" s="285"/>
      <c r="H11" s="284"/>
      <c r="I11" s="140" t="s">
        <v>266</v>
      </c>
      <c r="J11" s="140"/>
      <c r="K11" s="140"/>
      <c r="L11" s="286"/>
      <c r="M11" s="286"/>
      <c r="N11" s="286"/>
      <c r="O11" s="286"/>
      <c r="P11" s="286"/>
      <c r="Q11" s="286"/>
      <c r="R11" s="286"/>
      <c r="S11" s="286"/>
      <c r="T11" s="286"/>
      <c r="U11" s="283"/>
      <c r="V11" s="284"/>
    </row>
    <row r="12" spans="1:22" ht="15.75">
      <c r="F12" s="284"/>
      <c r="G12" s="285"/>
      <c r="H12" s="284"/>
      <c r="I12" s="140"/>
      <c r="J12" s="157" t="s">
        <v>449</v>
      </c>
      <c r="K12" s="140"/>
      <c r="L12" s="286"/>
      <c r="M12" s="286"/>
      <c r="N12" s="286"/>
      <c r="O12" s="286"/>
      <c r="P12" s="286"/>
      <c r="Q12" s="286"/>
      <c r="R12" s="286"/>
      <c r="S12" s="286"/>
      <c r="T12" s="286"/>
      <c r="U12" s="283"/>
      <c r="V12" s="284"/>
    </row>
    <row r="13" spans="1:22" ht="15.75">
      <c r="F13" s="284"/>
      <c r="G13" s="285"/>
      <c r="H13" s="284"/>
      <c r="I13" s="140"/>
      <c r="J13" s="140"/>
      <c r="K13" s="140" t="s">
        <v>450</v>
      </c>
      <c r="L13" s="286"/>
      <c r="M13" s="286"/>
      <c r="N13" s="286"/>
      <c r="O13" s="286"/>
      <c r="P13" s="286"/>
      <c r="Q13" s="286"/>
      <c r="R13" s="286"/>
      <c r="S13" s="286"/>
      <c r="T13" s="286"/>
      <c r="U13" s="283"/>
      <c r="V13" s="284"/>
    </row>
    <row r="14" spans="1:22" ht="15.75">
      <c r="F14" s="284"/>
      <c r="G14" s="284"/>
      <c r="H14" s="283"/>
      <c r="I14" s="286"/>
      <c r="J14" s="286"/>
      <c r="K14" s="286"/>
      <c r="L14" s="157" t="s">
        <v>451</v>
      </c>
      <c r="M14" s="286"/>
      <c r="N14" s="286"/>
      <c r="O14" s="286"/>
      <c r="P14" s="286"/>
      <c r="Q14" s="286"/>
      <c r="R14" s="286"/>
      <c r="S14" s="286"/>
      <c r="T14" s="286"/>
      <c r="U14" s="283"/>
      <c r="V14" s="284"/>
    </row>
    <row r="15" spans="1:22" ht="15.75">
      <c r="C15" s="105">
        <f>SUM(C7:C8)</f>
        <v>0</v>
      </c>
      <c r="F15" s="283"/>
      <c r="G15" s="283"/>
      <c r="H15" s="283"/>
      <c r="I15" s="286"/>
      <c r="J15" s="286"/>
      <c r="K15" s="286"/>
      <c r="L15" s="286"/>
      <c r="M15" s="140" t="s">
        <v>267</v>
      </c>
      <c r="N15" s="286"/>
      <c r="O15" s="286"/>
      <c r="P15" s="286"/>
      <c r="Q15" s="286"/>
      <c r="R15" s="286"/>
      <c r="S15" s="286"/>
      <c r="T15" s="286"/>
      <c r="U15" s="283"/>
      <c r="V15" s="284"/>
    </row>
    <row r="16" spans="1:22" ht="15.75">
      <c r="F16" s="284"/>
      <c r="G16" s="284"/>
      <c r="H16" s="283"/>
      <c r="I16" s="286"/>
      <c r="J16" s="286"/>
      <c r="K16" s="286"/>
      <c r="L16" s="286"/>
      <c r="M16" s="286"/>
      <c r="N16" s="157" t="s">
        <v>452</v>
      </c>
      <c r="O16" s="286"/>
      <c r="P16" s="286"/>
      <c r="Q16" s="286"/>
      <c r="R16" s="286"/>
      <c r="S16" s="286"/>
      <c r="T16" s="286"/>
      <c r="U16" s="283"/>
      <c r="V16" s="284"/>
    </row>
    <row r="17" spans="5:22" ht="15.75">
      <c r="F17" s="284"/>
      <c r="G17" s="284"/>
      <c r="H17" s="283"/>
      <c r="I17" s="286"/>
      <c r="J17" s="286"/>
      <c r="K17" s="286"/>
      <c r="L17" s="286"/>
      <c r="M17" s="286"/>
      <c r="N17" s="286"/>
      <c r="O17" s="140" t="s">
        <v>453</v>
      </c>
      <c r="P17" s="286"/>
      <c r="Q17" s="286"/>
      <c r="R17" s="286"/>
      <c r="S17" s="286"/>
      <c r="T17" s="286"/>
      <c r="U17" s="283"/>
      <c r="V17" s="284"/>
    </row>
    <row r="18" spans="5:22" ht="15.75">
      <c r="F18" s="284"/>
      <c r="G18" s="284"/>
      <c r="H18" s="283"/>
      <c r="I18" s="286"/>
      <c r="J18" s="286"/>
      <c r="K18" s="286"/>
      <c r="L18" s="286"/>
      <c r="M18" s="286"/>
      <c r="N18" s="286"/>
      <c r="O18" s="286"/>
      <c r="P18" s="157" t="s">
        <v>268</v>
      </c>
      <c r="Q18" s="286"/>
      <c r="R18" s="286"/>
      <c r="S18" s="286"/>
      <c r="T18" s="286"/>
      <c r="U18" s="283"/>
      <c r="V18" s="284"/>
    </row>
    <row r="19" spans="5:22" ht="15.75">
      <c r="F19" s="284"/>
      <c r="G19" s="284"/>
      <c r="H19" s="283"/>
      <c r="I19" s="286"/>
      <c r="J19" s="286"/>
      <c r="K19" s="286"/>
      <c r="L19" s="286"/>
      <c r="M19" s="286"/>
      <c r="N19" s="286"/>
      <c r="O19" s="286"/>
      <c r="P19" s="286"/>
      <c r="Q19" s="140" t="s">
        <v>269</v>
      </c>
      <c r="R19" s="140"/>
      <c r="S19" s="140"/>
      <c r="T19" s="286"/>
      <c r="U19" s="283"/>
      <c r="V19" s="284"/>
    </row>
    <row r="20" spans="5:22" ht="15.75">
      <c r="F20" s="284"/>
      <c r="G20" s="284"/>
      <c r="H20" s="283"/>
      <c r="I20" s="286"/>
      <c r="J20" s="286"/>
      <c r="K20" s="286"/>
      <c r="L20" s="286"/>
      <c r="M20" s="286"/>
      <c r="N20" s="286"/>
      <c r="O20" s="286"/>
      <c r="P20" s="286"/>
      <c r="Q20" s="286"/>
      <c r="R20" s="157" t="s">
        <v>270</v>
      </c>
      <c r="S20" s="286"/>
      <c r="T20" s="286"/>
      <c r="U20" s="283"/>
      <c r="V20" s="284"/>
    </row>
    <row r="21" spans="5:22" ht="15.75">
      <c r="F21" s="284"/>
      <c r="G21" s="284"/>
      <c r="H21" s="283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140" t="s">
        <v>271</v>
      </c>
      <c r="T21" s="286"/>
      <c r="U21" s="283"/>
      <c r="V21" s="284"/>
    </row>
    <row r="22" spans="5:22" ht="15.75">
      <c r="F22" s="284"/>
      <c r="G22" s="284"/>
      <c r="H22" s="283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157" t="s">
        <v>454</v>
      </c>
      <c r="U22" s="283"/>
      <c r="V22" s="284"/>
    </row>
    <row r="23" spans="5:22">
      <c r="F23" s="284"/>
      <c r="G23" s="284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3"/>
      <c r="V23" s="284"/>
    </row>
    <row r="24" spans="5:22" ht="15.75" customHeight="1">
      <c r="E24" s="317"/>
      <c r="F24" s="3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</row>
    <row r="25" spans="5:22" ht="15.75" customHeight="1">
      <c r="E25" s="317"/>
      <c r="F25" s="3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</row>
    <row r="26" spans="5:22"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</row>
    <row r="27" spans="5:22"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5:22"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5:22"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5:22"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5:22"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5:22"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8:21"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  <row r="34" spans="8:21"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</row>
    <row r="35" spans="8:21"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4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28515625" style="8" bestFit="1" customWidth="1"/>
    <col min="2" max="2" width="84.28515625" style="143" bestFit="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9" width="7.85546875" style="81" customWidth="1"/>
    <col min="10" max="10" width="7.42578125" style="81" customWidth="1"/>
    <col min="11" max="11" width="8.42578125" style="81" customWidth="1"/>
    <col min="12" max="23" width="7.140625" style="81" customWidth="1"/>
    <col min="24" max="24" width="7.140625" style="378" customWidth="1"/>
    <col min="25" max="25" width="6.140625" style="378" customWidth="1"/>
    <col min="26" max="26" width="7.140625" style="81" customWidth="1"/>
    <col min="27" max="30" width="6.140625" style="81" customWidth="1"/>
    <col min="31" max="31" width="7.85546875" style="81" customWidth="1"/>
    <col min="32" max="32" width="16.28515625" style="81" customWidth="1"/>
    <col min="33" max="34" width="7.140625" style="81" customWidth="1"/>
    <col min="35" max="35" width="8.140625" style="81" customWidth="1"/>
    <col min="36" max="36" width="7.7109375" style="81" customWidth="1"/>
    <col min="37" max="37" width="7" style="81" customWidth="1"/>
    <col min="38" max="38" width="6.140625" style="81" customWidth="1"/>
    <col min="39" max="43" width="7.85546875" style="81" customWidth="1"/>
    <col min="44" max="46" width="6.140625" style="81" customWidth="1"/>
    <col min="47" max="47" width="8.28515625" style="81" customWidth="1"/>
    <col min="48" max="48" width="7.85546875" style="81" customWidth="1"/>
    <col min="49" max="49" width="6.140625" style="81" customWidth="1"/>
    <col min="50" max="50" width="7.85546875" style="81" customWidth="1"/>
    <col min="51" max="52" width="6.140625" style="81" customWidth="1"/>
    <col min="53" max="53" width="8" style="81" customWidth="1"/>
    <col min="54" max="55" width="6.140625" style="81" customWidth="1"/>
    <col min="56" max="56" width="7.42578125" style="81" customWidth="1"/>
    <col min="57" max="57" width="8.5703125" style="81" customWidth="1"/>
    <col min="58" max="58" width="7.85546875" style="378" customWidth="1"/>
    <col min="59" max="64" width="6.140625" style="81" customWidth="1"/>
    <col min="65" max="65" width="7.5703125" style="378" customWidth="1"/>
    <col min="66" max="67" width="6.140625" style="81" customWidth="1"/>
    <col min="68" max="68" width="5.5703125" style="81" customWidth="1"/>
    <col min="69" max="73" width="10.5703125" style="81" customWidth="1"/>
    <col min="74" max="74" width="10.5703125" style="378" customWidth="1"/>
    <col min="75" max="75" width="10.5703125" style="81" customWidth="1"/>
    <col min="76" max="77" width="12.42578125" style="81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14" t="s">
        <v>1</v>
      </c>
      <c r="B1" s="592" t="s">
        <v>0</v>
      </c>
      <c r="C1" s="595" t="s">
        <v>94</v>
      </c>
      <c r="D1" s="596"/>
      <c r="E1" s="583" t="s">
        <v>95</v>
      </c>
      <c r="F1" s="583"/>
      <c r="G1" s="583"/>
      <c r="H1" s="584" t="s">
        <v>173</v>
      </c>
      <c r="I1" s="584"/>
      <c r="J1" s="583" t="s">
        <v>177</v>
      </c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  <c r="V1" s="583"/>
      <c r="W1" s="583"/>
      <c r="X1" s="583"/>
      <c r="Y1" s="583"/>
      <c r="Z1" s="583"/>
      <c r="AA1" s="583"/>
      <c r="AB1" s="583"/>
      <c r="AC1" s="583"/>
      <c r="AD1" s="583"/>
      <c r="AE1" s="583"/>
      <c r="AF1" s="583"/>
      <c r="AG1" s="594" t="s">
        <v>178</v>
      </c>
      <c r="AH1" s="594"/>
      <c r="AI1" s="594"/>
      <c r="AJ1" s="594"/>
      <c r="AK1" s="594"/>
      <c r="AL1" s="594"/>
      <c r="AM1" s="594"/>
      <c r="AN1" s="594"/>
      <c r="AO1" s="594"/>
      <c r="AP1" s="594"/>
      <c r="AQ1" s="594"/>
      <c r="AR1" s="594"/>
      <c r="AS1" s="594"/>
      <c r="AT1" s="594"/>
      <c r="AU1" s="594"/>
      <c r="AV1" s="585" t="s">
        <v>194</v>
      </c>
      <c r="AW1" s="586"/>
      <c r="AX1" s="586"/>
      <c r="AY1" s="586"/>
      <c r="AZ1" s="586"/>
      <c r="BA1" s="587"/>
      <c r="BB1" s="588" t="s">
        <v>198</v>
      </c>
      <c r="BC1" s="589"/>
      <c r="BD1" s="589"/>
      <c r="BE1" s="590"/>
      <c r="BF1" s="591" t="s">
        <v>186</v>
      </c>
      <c r="BG1" s="591"/>
      <c r="BH1" s="591"/>
      <c r="BI1" s="591"/>
      <c r="BJ1" s="591"/>
      <c r="BK1" s="591"/>
      <c r="BL1" s="591"/>
      <c r="BM1" s="591"/>
      <c r="BN1" s="591"/>
      <c r="BO1" s="591"/>
      <c r="BP1" s="591"/>
      <c r="BQ1" s="591"/>
      <c r="BR1" s="597" t="s">
        <v>507</v>
      </c>
      <c r="BS1" s="598"/>
      <c r="BT1" s="598"/>
      <c r="BU1" s="598"/>
      <c r="BV1" s="598"/>
      <c r="BW1" s="599"/>
      <c r="BX1" s="582" t="s">
        <v>292</v>
      </c>
      <c r="BY1" s="582"/>
      <c r="BZ1" s="582"/>
    </row>
    <row r="2" spans="1:78" ht="23.25" thickBot="1">
      <c r="A2" s="415"/>
      <c r="B2" s="593"/>
      <c r="C2" s="164"/>
      <c r="D2" s="182" t="s">
        <v>92</v>
      </c>
      <c r="E2" s="146"/>
      <c r="F2" s="183" t="s">
        <v>92</v>
      </c>
      <c r="G2" s="145" t="s">
        <v>172</v>
      </c>
      <c r="H2" s="146"/>
      <c r="I2" s="211" t="s">
        <v>92</v>
      </c>
      <c r="J2" s="146" t="s">
        <v>243</v>
      </c>
      <c r="K2" s="146" t="s">
        <v>244</v>
      </c>
      <c r="L2" s="146" t="s">
        <v>245</v>
      </c>
      <c r="M2" s="146" t="s">
        <v>246</v>
      </c>
      <c r="N2" s="146" t="s">
        <v>247</v>
      </c>
      <c r="O2" s="146" t="s">
        <v>472</v>
      </c>
      <c r="P2" s="146" t="s">
        <v>494</v>
      </c>
      <c r="Q2" s="146" t="s">
        <v>498</v>
      </c>
      <c r="R2" s="146" t="s">
        <v>248</v>
      </c>
      <c r="S2" s="146" t="s">
        <v>437</v>
      </c>
      <c r="T2" s="146" t="s">
        <v>438</v>
      </c>
      <c r="U2" s="146" t="s">
        <v>466</v>
      </c>
      <c r="V2" s="146" t="s">
        <v>475</v>
      </c>
      <c r="W2" s="146" t="s">
        <v>249</v>
      </c>
      <c r="X2" s="146" t="s">
        <v>250</v>
      </c>
      <c r="Y2" s="146" t="s">
        <v>251</v>
      </c>
      <c r="Z2" s="146" t="s">
        <v>286</v>
      </c>
      <c r="AA2" s="146" t="s">
        <v>284</v>
      </c>
      <c r="AB2" s="146" t="s">
        <v>285</v>
      </c>
      <c r="AC2" s="146"/>
      <c r="AD2" s="146"/>
      <c r="AE2" s="146" t="s">
        <v>47</v>
      </c>
      <c r="AF2" s="144" t="s">
        <v>29</v>
      </c>
      <c r="AG2" s="146" t="s">
        <v>179</v>
      </c>
      <c r="AH2" s="146" t="s">
        <v>180</v>
      </c>
      <c r="AI2" s="146" t="s">
        <v>181</v>
      </c>
      <c r="AJ2" s="146" t="s">
        <v>183</v>
      </c>
      <c r="AK2" s="146" t="s">
        <v>184</v>
      </c>
      <c r="AL2" s="146" t="s">
        <v>185</v>
      </c>
      <c r="AM2" s="146" t="s">
        <v>272</v>
      </c>
      <c r="AN2" s="146" t="s">
        <v>273</v>
      </c>
      <c r="AO2" s="146" t="s">
        <v>274</v>
      </c>
      <c r="AP2" s="146" t="s">
        <v>501</v>
      </c>
      <c r="AQ2" s="146" t="s">
        <v>468</v>
      </c>
      <c r="AR2" s="146" t="s">
        <v>469</v>
      </c>
      <c r="AS2" s="146"/>
      <c r="AT2" s="146"/>
      <c r="AU2" s="149" t="s">
        <v>47</v>
      </c>
      <c r="AV2" s="146" t="s">
        <v>191</v>
      </c>
      <c r="AW2" s="146" t="s">
        <v>192</v>
      </c>
      <c r="AX2" s="146" t="s">
        <v>195</v>
      </c>
      <c r="AY2" s="146" t="s">
        <v>193</v>
      </c>
      <c r="AZ2" s="146" t="s">
        <v>197</v>
      </c>
      <c r="BA2" s="144" t="s">
        <v>47</v>
      </c>
      <c r="BB2" s="146" t="s">
        <v>202</v>
      </c>
      <c r="BC2" s="146" t="s">
        <v>203</v>
      </c>
      <c r="BD2" s="146" t="s">
        <v>204</v>
      </c>
      <c r="BE2" s="147" t="s">
        <v>47</v>
      </c>
      <c r="BF2" s="146" t="s">
        <v>213</v>
      </c>
      <c r="BG2" s="146" t="s">
        <v>214</v>
      </c>
      <c r="BH2" s="146" t="s">
        <v>217</v>
      </c>
      <c r="BI2" s="146" t="s">
        <v>222</v>
      </c>
      <c r="BJ2" s="146" t="s">
        <v>223</v>
      </c>
      <c r="BK2" s="146" t="s">
        <v>224</v>
      </c>
      <c r="BL2" s="146" t="s">
        <v>287</v>
      </c>
      <c r="BM2" s="146" t="s">
        <v>288</v>
      </c>
      <c r="BN2" s="146" t="s">
        <v>455</v>
      </c>
      <c r="BO2" s="146" t="s">
        <v>456</v>
      </c>
      <c r="BP2" s="146"/>
      <c r="BQ2" s="144" t="s">
        <v>47</v>
      </c>
      <c r="BR2" s="146"/>
      <c r="BS2" s="146"/>
      <c r="BT2" s="146"/>
      <c r="BU2" s="146"/>
      <c r="BV2" s="146"/>
      <c r="BW2" s="149" t="s">
        <v>508</v>
      </c>
      <c r="BX2" s="164" t="s">
        <v>138</v>
      </c>
      <c r="BY2" s="314" t="s">
        <v>493</v>
      </c>
      <c r="BZ2" s="181" t="s">
        <v>291</v>
      </c>
    </row>
    <row r="3" spans="1:78" s="5" customFormat="1">
      <c r="A3" s="347">
        <f>'1-συμβολαια'!A3</f>
        <v>2597</v>
      </c>
      <c r="B3" s="373" t="str">
        <f>'1-συμβολαια'!C3</f>
        <v>κληρονομιάς ΑΠΟΔΟΧΗ [1) οικόπεδο 4,18στρ , 2) οικόπεδο 0,65στρ , 3) οικόπεδο 0,18στρ ΜΕ 3οροφη οικια 285μ2</v>
      </c>
      <c r="C3" s="352">
        <f>'5-αντίγρ'!AN3</f>
        <v>62.339999999999996</v>
      </c>
      <c r="D3" s="352">
        <f>'5-αντίγρ'!AM3</f>
        <v>2.48</v>
      </c>
      <c r="E3" s="313">
        <f>'6-μεταγρ'!Q3</f>
        <v>11.74</v>
      </c>
      <c r="F3" s="313">
        <f>'6-μεταγρ'!O3+'6-μεταγρ'!P3</f>
        <v>1.98</v>
      </c>
      <c r="G3" s="313">
        <f>'6-μεταγρ'!R3</f>
        <v>0</v>
      </c>
      <c r="H3" s="313">
        <f>'7-προςΔΟΥ'!P3</f>
        <v>31.12</v>
      </c>
      <c r="I3" s="274">
        <f>'7-προςΔΟΥ'!K3</f>
        <v>1.98</v>
      </c>
      <c r="J3" s="275"/>
      <c r="K3" s="275">
        <v>14.97</v>
      </c>
      <c r="L3" s="275">
        <v>14.97</v>
      </c>
      <c r="M3" s="275">
        <v>14.97</v>
      </c>
      <c r="N3" s="275">
        <v>14.97</v>
      </c>
      <c r="O3" s="275"/>
      <c r="P3" s="275">
        <f>3*14.97</f>
        <v>44.910000000000004</v>
      </c>
      <c r="Q3" s="275"/>
      <c r="R3" s="275"/>
      <c r="S3" s="275"/>
      <c r="T3" s="275"/>
      <c r="U3" s="275">
        <v>14.97</v>
      </c>
      <c r="V3" s="275"/>
      <c r="W3" s="275">
        <v>32.58</v>
      </c>
      <c r="X3" s="275">
        <v>14.97</v>
      </c>
      <c r="Y3" s="275">
        <f>2*1.98</f>
        <v>3.96</v>
      </c>
      <c r="Z3" s="275">
        <v>39.03</v>
      </c>
      <c r="AA3" s="275">
        <v>1.98</v>
      </c>
      <c r="AB3" s="273"/>
      <c r="AC3" s="273"/>
      <c r="AD3" s="273"/>
      <c r="AE3" s="275">
        <f t="shared" ref="AE3:AE5" si="0">SUM(J3:AD3)</f>
        <v>212.28</v>
      </c>
      <c r="AF3" s="273"/>
      <c r="AG3" s="275">
        <f>2*3.23</f>
        <v>6.46</v>
      </c>
      <c r="AH3" s="275">
        <f t="shared" ref="AH3:AI3" si="1">2*3.23</f>
        <v>6.46</v>
      </c>
      <c r="AI3" s="275">
        <f t="shared" si="1"/>
        <v>6.46</v>
      </c>
      <c r="AJ3" s="275"/>
      <c r="AK3" s="275"/>
      <c r="AL3" s="275"/>
      <c r="AM3" s="275"/>
      <c r="AN3" s="275"/>
      <c r="AO3" s="275"/>
      <c r="AP3" s="275"/>
      <c r="AQ3" s="275"/>
      <c r="AR3" s="275"/>
      <c r="AS3" s="273"/>
      <c r="AT3" s="273"/>
      <c r="AU3" s="275">
        <f t="shared" ref="AU3:AU5" si="2">SUM(AG3:AT3)</f>
        <v>19.38</v>
      </c>
      <c r="AV3" s="275">
        <f>2*3.23+5.87</f>
        <v>12.33</v>
      </c>
      <c r="AW3" s="273"/>
      <c r="AX3" s="275">
        <f>2*3.23+5.87</f>
        <v>12.33</v>
      </c>
      <c r="AY3" s="273"/>
      <c r="AZ3" s="273"/>
      <c r="BA3" s="275">
        <f t="shared" ref="BA3:BA5" si="3">SUM(AV3:AZ3)</f>
        <v>24.66</v>
      </c>
      <c r="BB3" s="273"/>
      <c r="BC3" s="273"/>
      <c r="BD3" s="273"/>
      <c r="BE3" s="273">
        <f t="shared" ref="BE3:BE5" si="4">SUM(BB3:BD3)</f>
        <v>0</v>
      </c>
      <c r="BF3" s="275"/>
      <c r="BG3" s="273"/>
      <c r="BH3" s="273"/>
      <c r="BI3" s="273"/>
      <c r="BJ3" s="273"/>
      <c r="BK3" s="273"/>
      <c r="BL3" s="273"/>
      <c r="BM3" s="275">
        <f>3*6.46</f>
        <v>19.38</v>
      </c>
      <c r="BN3" s="275">
        <v>0.3</v>
      </c>
      <c r="BO3" s="275">
        <v>0.6</v>
      </c>
      <c r="BP3" s="270"/>
      <c r="BQ3" s="275">
        <f t="shared" ref="BQ3:BQ5" si="5">SUM(BF3:BP3)</f>
        <v>20.28</v>
      </c>
      <c r="BR3" s="313"/>
      <c r="BS3" s="313"/>
      <c r="BT3" s="313"/>
      <c r="BU3" s="313"/>
      <c r="BV3" s="313"/>
      <c r="BW3" s="313">
        <f t="shared" ref="BW3:BW5" si="6">BR3+BS3+BT3+BU3</f>
        <v>0</v>
      </c>
      <c r="BX3" s="276">
        <f t="shared" ref="BX3:BX5" si="7">C3+G3+H3+AE3-Y3+AU3+BA3+BE3+BQ3-BM3+BW3-BU3</f>
        <v>346.72</v>
      </c>
      <c r="BY3" s="276">
        <f t="shared" ref="BY3:BY5" si="8">D3+F3+I3+AA3+BV3</f>
        <v>8.42</v>
      </c>
      <c r="BZ3" s="357"/>
    </row>
    <row r="4" spans="1:78" s="5" customFormat="1">
      <c r="A4" s="347">
        <f>'1-συμβολαια'!A4</f>
        <v>2551</v>
      </c>
      <c r="B4" s="373" t="str">
        <f>'1-συμβολαια'!C4</f>
        <v>δωρεά [οικοπέδου -229,44μ2 &amp; 2οροφη οικία 139,50μ2]</v>
      </c>
      <c r="C4" s="352">
        <f>'5-αντίγρ'!AN4</f>
        <v>100.21000000000001</v>
      </c>
      <c r="D4" s="352">
        <f>'5-αντίγρ'!AM4</f>
        <v>2.48</v>
      </c>
      <c r="E4" s="313">
        <f>'6-μεταγρ'!Q4</f>
        <v>11.74</v>
      </c>
      <c r="F4" s="313">
        <f>'6-μεταγρ'!O4+'6-μεταγρ'!P4</f>
        <v>1.98</v>
      </c>
      <c r="G4" s="313">
        <f>'6-μεταγρ'!R4</f>
        <v>0</v>
      </c>
      <c r="H4" s="313">
        <f>'7-προςΔΟΥ'!P4</f>
        <v>31.12</v>
      </c>
      <c r="I4" s="274">
        <f>'7-προςΔΟΥ'!K4</f>
        <v>1.98</v>
      </c>
      <c r="J4" s="275"/>
      <c r="K4" s="275">
        <v>14.97</v>
      </c>
      <c r="L4" s="275">
        <v>14.97</v>
      </c>
      <c r="M4" s="275">
        <v>14.97</v>
      </c>
      <c r="N4" s="275"/>
      <c r="O4" s="275">
        <v>14.97</v>
      </c>
      <c r="P4" s="275">
        <v>14.97</v>
      </c>
      <c r="Q4" s="275">
        <v>14.97</v>
      </c>
      <c r="R4" s="275">
        <v>14.97</v>
      </c>
      <c r="S4" s="275">
        <v>14.97</v>
      </c>
      <c r="T4" s="275">
        <v>14.97</v>
      </c>
      <c r="U4" s="275">
        <v>14.97</v>
      </c>
      <c r="V4" s="275"/>
      <c r="W4" s="275"/>
      <c r="X4" s="275"/>
      <c r="Y4" s="275"/>
      <c r="Z4" s="275"/>
      <c r="AA4" s="275"/>
      <c r="AB4" s="273"/>
      <c r="AC4" s="273"/>
      <c r="AD4" s="273"/>
      <c r="AE4" s="275">
        <f t="shared" ref="AE4" si="9">SUM(J4:AD4)</f>
        <v>149.70000000000002</v>
      </c>
      <c r="AF4" s="273"/>
      <c r="AG4" s="275">
        <f>2*3.23</f>
        <v>6.46</v>
      </c>
      <c r="AH4" s="275"/>
      <c r="AI4" s="275">
        <v>3.23</v>
      </c>
      <c r="AJ4" s="275">
        <v>3.23</v>
      </c>
      <c r="AK4" s="275">
        <v>3.23</v>
      </c>
      <c r="AL4" s="275"/>
      <c r="AM4" s="275"/>
      <c r="AN4" s="275">
        <v>3.23</v>
      </c>
      <c r="AO4" s="275">
        <v>3.23</v>
      </c>
      <c r="AP4" s="275"/>
      <c r="AQ4" s="275"/>
      <c r="AR4" s="275"/>
      <c r="AS4" s="273"/>
      <c r="AT4" s="273"/>
      <c r="AU4" s="275">
        <f t="shared" ref="AU4" si="10">SUM(AG4:AT4)</f>
        <v>22.61</v>
      </c>
      <c r="AV4" s="275">
        <f>2*3.23+5.87</f>
        <v>12.33</v>
      </c>
      <c r="AW4" s="273"/>
      <c r="AX4" s="275">
        <f>2*3.23+5.87</f>
        <v>12.33</v>
      </c>
      <c r="AY4" s="273"/>
      <c r="AZ4" s="273"/>
      <c r="BA4" s="275">
        <f t="shared" ref="BA4" si="11">SUM(AV4:AZ4)</f>
        <v>24.66</v>
      </c>
      <c r="BB4" s="273"/>
      <c r="BC4" s="273"/>
      <c r="BD4" s="273"/>
      <c r="BE4" s="273">
        <f t="shared" ref="BE4" si="12">SUM(BB4:BD4)</f>
        <v>0</v>
      </c>
      <c r="BF4" s="275">
        <v>6.66</v>
      </c>
      <c r="BG4" s="273"/>
      <c r="BH4" s="273"/>
      <c r="BI4" s="273"/>
      <c r="BJ4" s="273"/>
      <c r="BK4" s="273"/>
      <c r="BL4" s="273"/>
      <c r="BM4" s="275">
        <v>6.46</v>
      </c>
      <c r="BN4" s="275">
        <v>0.3</v>
      </c>
      <c r="BO4" s="275">
        <v>0.6</v>
      </c>
      <c r="BP4" s="270"/>
      <c r="BQ4" s="275">
        <f t="shared" ref="BQ4" si="13">SUM(BF4:BP4)</f>
        <v>14.020000000000001</v>
      </c>
      <c r="BR4" s="313"/>
      <c r="BS4" s="313"/>
      <c r="BT4" s="313"/>
      <c r="BU4" s="313"/>
      <c r="BV4" s="313"/>
      <c r="BW4" s="313">
        <f t="shared" ref="BW4" si="14">BR4+BS4+BT4+BU4</f>
        <v>0</v>
      </c>
      <c r="BX4" s="276">
        <f t="shared" ref="BX4" si="15">C4+G4+H4+AE4-Y4+AU4+BA4+BE4+BQ4-BM4+BW4-BU4</f>
        <v>335.86000000000007</v>
      </c>
      <c r="BY4" s="276">
        <f t="shared" ref="BY4" si="16">D4+F4+I4+AA4+BV4</f>
        <v>6.4399999999999995</v>
      </c>
      <c r="BZ4" s="357"/>
    </row>
    <row r="5" spans="1:78" s="5" customFormat="1">
      <c r="A5" s="347">
        <f>'1-συμβολαια'!A5</f>
        <v>2552</v>
      </c>
      <c r="B5" s="373" t="str">
        <f>'1-συμβολαια'!C5</f>
        <v xml:space="preserve">κληρονομιάς ΑΠΟΔΟΧΗ [1=οικόπεδο-216μ2 , 1/2 οικίας 139,50μ2 ,1/3 οικοπέδου 183,17μ2 &amp; 3οροφου οιδομής </v>
      </c>
      <c r="C5" s="352">
        <f>'5-αντίγρ'!AN5</f>
        <v>49.419999999999995</v>
      </c>
      <c r="D5" s="352">
        <f>'5-αντίγρ'!AM5</f>
        <v>2.48</v>
      </c>
      <c r="E5" s="313">
        <f>'6-μεταγρ'!Q5</f>
        <v>0</v>
      </c>
      <c r="F5" s="313">
        <f>'6-μεταγρ'!O5+'6-μεταγρ'!P5</f>
        <v>1.98</v>
      </c>
      <c r="G5" s="313">
        <f>'6-μεταγρ'!R5</f>
        <v>0</v>
      </c>
      <c r="H5" s="313">
        <f>'7-προςΔΟΥ'!P5</f>
        <v>45.22</v>
      </c>
      <c r="I5" s="274">
        <f>'7-προςΔΟΥ'!K5</f>
        <v>1.98</v>
      </c>
      <c r="J5" s="275"/>
      <c r="K5" s="275">
        <v>14.97</v>
      </c>
      <c r="L5" s="275">
        <v>14.97</v>
      </c>
      <c r="M5" s="275">
        <v>14.97</v>
      </c>
      <c r="N5" s="275">
        <v>14.97</v>
      </c>
      <c r="O5" s="275"/>
      <c r="P5" s="275">
        <f>2*14.97</f>
        <v>29.94</v>
      </c>
      <c r="Q5" s="275"/>
      <c r="R5" s="275"/>
      <c r="S5" s="275"/>
      <c r="T5" s="275"/>
      <c r="U5" s="275">
        <v>14.97</v>
      </c>
      <c r="V5" s="275"/>
      <c r="W5" s="275">
        <v>32.58</v>
      </c>
      <c r="X5" s="275">
        <v>14.97</v>
      </c>
      <c r="Y5" s="275">
        <f>2*1.98</f>
        <v>3.96</v>
      </c>
      <c r="Z5" s="275"/>
      <c r="AA5" s="275"/>
      <c r="AB5" s="273"/>
      <c r="AC5" s="273"/>
      <c r="AD5" s="273"/>
      <c r="AE5" s="275">
        <f t="shared" si="0"/>
        <v>156.30000000000001</v>
      </c>
      <c r="AF5" s="273"/>
      <c r="AG5" s="275">
        <v>3.23</v>
      </c>
      <c r="AH5" s="275"/>
      <c r="AI5" s="275">
        <v>6.46</v>
      </c>
      <c r="AJ5" s="275">
        <v>3.23</v>
      </c>
      <c r="AK5" s="275">
        <v>3.23</v>
      </c>
      <c r="AL5" s="275"/>
      <c r="AM5" s="275"/>
      <c r="AN5" s="275"/>
      <c r="AO5" s="275"/>
      <c r="AP5" s="275"/>
      <c r="AQ5" s="275"/>
      <c r="AR5" s="275"/>
      <c r="AS5" s="273"/>
      <c r="AT5" s="273"/>
      <c r="AU5" s="275">
        <f t="shared" si="2"/>
        <v>16.149999999999999</v>
      </c>
      <c r="AV5" s="275">
        <f>3.23+5.87</f>
        <v>9.1</v>
      </c>
      <c r="AW5" s="273"/>
      <c r="AX5" s="275">
        <f>3.23+5.87</f>
        <v>9.1</v>
      </c>
      <c r="AY5" s="273"/>
      <c r="AZ5" s="273"/>
      <c r="BA5" s="275">
        <f t="shared" si="3"/>
        <v>18.2</v>
      </c>
      <c r="BB5" s="273"/>
      <c r="BC5" s="273"/>
      <c r="BD5" s="273"/>
      <c r="BE5" s="273">
        <f t="shared" si="4"/>
        <v>0</v>
      </c>
      <c r="BF5" s="275">
        <v>6.66</v>
      </c>
      <c r="BG5" s="273"/>
      <c r="BH5" s="273"/>
      <c r="BI5" s="273"/>
      <c r="BJ5" s="273"/>
      <c r="BK5" s="273"/>
      <c r="BL5" s="273"/>
      <c r="BM5" s="275">
        <f>2*6.46</f>
        <v>12.92</v>
      </c>
      <c r="BN5" s="275">
        <v>0.3</v>
      </c>
      <c r="BO5" s="275">
        <v>0.6</v>
      </c>
      <c r="BP5" s="270"/>
      <c r="BQ5" s="275">
        <f t="shared" si="5"/>
        <v>20.48</v>
      </c>
      <c r="BR5" s="313"/>
      <c r="BS5" s="313"/>
      <c r="BT5" s="313"/>
      <c r="BU5" s="313"/>
      <c r="BV5" s="313"/>
      <c r="BW5" s="313">
        <f t="shared" si="6"/>
        <v>0</v>
      </c>
      <c r="BX5" s="276">
        <f t="shared" si="7"/>
        <v>288.89</v>
      </c>
      <c r="BY5" s="276">
        <f t="shared" si="8"/>
        <v>6.4399999999999995</v>
      </c>
      <c r="BZ5" s="357"/>
    </row>
    <row r="6" spans="1:78" s="2" customFormat="1">
      <c r="A6" s="474" t="s">
        <v>47</v>
      </c>
      <c r="B6" s="475"/>
      <c r="C6" s="37">
        <f>SUM(C3:C5)</f>
        <v>211.97</v>
      </c>
      <c r="D6" s="37">
        <f>SUM(D3:D5)</f>
        <v>7.4399999999999995</v>
      </c>
      <c r="E6" s="37">
        <f>SUM(E3:E5)</f>
        <v>23.48</v>
      </c>
      <c r="F6" s="37">
        <f>SUM(F3:F5)</f>
        <v>5.9399999999999995</v>
      </c>
      <c r="G6" s="37">
        <f>SUM(G3:G5)</f>
        <v>0</v>
      </c>
      <c r="H6" s="37">
        <f>SUM(H3:H5)</f>
        <v>107.46000000000001</v>
      </c>
      <c r="I6" s="37">
        <f>SUM(I3:I5)</f>
        <v>5.9399999999999995</v>
      </c>
      <c r="J6" s="37">
        <f>SUM(J3:J5)</f>
        <v>0</v>
      </c>
      <c r="K6" s="37">
        <f>SUM(K3:K5)</f>
        <v>44.910000000000004</v>
      </c>
      <c r="L6" s="37">
        <f>SUM(L3:L5)</f>
        <v>44.910000000000004</v>
      </c>
      <c r="M6" s="37">
        <f>SUM(M3:M5)</f>
        <v>44.910000000000004</v>
      </c>
      <c r="N6" s="37">
        <f>SUM(N3:N5)</f>
        <v>29.94</v>
      </c>
      <c r="O6" s="37">
        <f>SUM(O3:O5)</f>
        <v>14.97</v>
      </c>
      <c r="P6" s="37">
        <f>SUM(P3:P5)</f>
        <v>89.820000000000007</v>
      </c>
      <c r="Q6" s="37">
        <f>SUM(Q3:Q5)</f>
        <v>14.97</v>
      </c>
      <c r="R6" s="37">
        <f>SUM(R3:R5)</f>
        <v>14.97</v>
      </c>
      <c r="S6" s="37">
        <f>SUM(S3:S5)</f>
        <v>14.97</v>
      </c>
      <c r="T6" s="37">
        <f>SUM(T3:T5)</f>
        <v>14.97</v>
      </c>
      <c r="U6" s="37">
        <f>SUM(U3:U5)</f>
        <v>44.910000000000004</v>
      </c>
      <c r="V6" s="37">
        <f>SUM(V3:V5)</f>
        <v>0</v>
      </c>
      <c r="W6" s="37">
        <f>SUM(W3:W5)</f>
        <v>65.16</v>
      </c>
      <c r="X6" s="37">
        <f>SUM(X3:X5)</f>
        <v>29.94</v>
      </c>
      <c r="Y6" s="37">
        <f>SUM(Y3:Y5)</f>
        <v>7.92</v>
      </c>
      <c r="Z6" s="37">
        <f>SUM(Z3:Z5)</f>
        <v>39.03</v>
      </c>
      <c r="AA6" s="37">
        <f>SUM(AA3:AA5)</f>
        <v>1.98</v>
      </c>
      <c r="AB6" s="37">
        <f>SUM(AB3:AB5)</f>
        <v>0</v>
      </c>
      <c r="AC6" s="37">
        <f>SUM(AC3:AC5)</f>
        <v>0</v>
      </c>
      <c r="AD6" s="37">
        <f>SUM(AD3:AD5)</f>
        <v>0</v>
      </c>
      <c r="AE6" s="37">
        <f>SUM(AE3:AE5)</f>
        <v>518.28</v>
      </c>
      <c r="AF6" s="37"/>
      <c r="AG6" s="37">
        <f>SUM(AG3:AG5)</f>
        <v>16.149999999999999</v>
      </c>
      <c r="AH6" s="37">
        <f>SUM(AH3:AH5)</f>
        <v>6.46</v>
      </c>
      <c r="AI6" s="37">
        <f>SUM(AI3:AI5)</f>
        <v>16.149999999999999</v>
      </c>
      <c r="AJ6" s="37">
        <f>SUM(AJ3:AJ5)</f>
        <v>6.46</v>
      </c>
      <c r="AK6" s="37">
        <f>SUM(AK3:AK5)</f>
        <v>6.46</v>
      </c>
      <c r="AL6" s="239">
        <f>SUM(AL3:AL5)</f>
        <v>0</v>
      </c>
      <c r="AM6" s="37">
        <f>SUM(AM3:AM5)</f>
        <v>0</v>
      </c>
      <c r="AN6" s="37">
        <f>SUM(AN3:AN5)</f>
        <v>3.23</v>
      </c>
      <c r="AO6" s="37">
        <f>SUM(AO3:AO5)</f>
        <v>3.23</v>
      </c>
      <c r="AP6" s="37">
        <f>SUM(AP3:AP5)</f>
        <v>0</v>
      </c>
      <c r="AQ6" s="37">
        <f>SUM(AQ3:AQ5)</f>
        <v>0</v>
      </c>
      <c r="AR6" s="37">
        <f>SUM(AR3:AR5)</f>
        <v>0</v>
      </c>
      <c r="AS6" s="37"/>
      <c r="AT6" s="37">
        <f>SUM(AT3:AT5)</f>
        <v>0</v>
      </c>
      <c r="AU6" s="37">
        <f>SUM(AU3:AU5)</f>
        <v>58.139999999999993</v>
      </c>
      <c r="AV6" s="37">
        <f>SUM(AV3:AV5)</f>
        <v>33.76</v>
      </c>
      <c r="AW6" s="243">
        <f>SUM(AW3:AW5)</f>
        <v>0</v>
      </c>
      <c r="AX6" s="37">
        <f>SUM(AX3:AX5)</f>
        <v>33.76</v>
      </c>
      <c r="AY6" s="243">
        <f>SUM(AY3:AY5)</f>
        <v>0</v>
      </c>
      <c r="AZ6" s="243">
        <f>SUM(AZ3:AZ5)</f>
        <v>0</v>
      </c>
      <c r="BA6" s="37">
        <f>SUM(BA3:BA5)</f>
        <v>67.52</v>
      </c>
      <c r="BB6" s="37">
        <f>SUM(BB3:BB5)</f>
        <v>0</v>
      </c>
      <c r="BC6" s="243">
        <f>SUM(BC3:BC5)</f>
        <v>0</v>
      </c>
      <c r="BD6" s="37">
        <f>SUM(BD3:BD5)</f>
        <v>0</v>
      </c>
      <c r="BE6" s="37">
        <f>SUM(BE3:BE5)</f>
        <v>0</v>
      </c>
      <c r="BF6" s="37">
        <f>SUM(BF3:BF5)</f>
        <v>13.32</v>
      </c>
      <c r="BG6" s="37">
        <f>SUM(BG3:BG5)</f>
        <v>0</v>
      </c>
      <c r="BH6" s="37">
        <f>SUM(BH3:BH5)</f>
        <v>0</v>
      </c>
      <c r="BI6" s="37">
        <f>SUM(BI3:BI5)</f>
        <v>0</v>
      </c>
      <c r="BJ6" s="37">
        <f>SUM(BJ3:BJ5)</f>
        <v>0</v>
      </c>
      <c r="BK6" s="37">
        <f>SUM(BK3:BK5)</f>
        <v>0</v>
      </c>
      <c r="BL6" s="37">
        <f>SUM(BL3:BL5)</f>
        <v>0</v>
      </c>
      <c r="BM6" s="37">
        <f>SUM(BM3:BM5)</f>
        <v>38.76</v>
      </c>
      <c r="BN6" s="37"/>
      <c r="BO6" s="37"/>
      <c r="BP6" s="37">
        <f>SUM(BP3:BP5)</f>
        <v>0</v>
      </c>
      <c r="BQ6" s="37">
        <f>SUM(BQ3:BQ5)</f>
        <v>54.78</v>
      </c>
      <c r="BR6" s="37"/>
      <c r="BS6" s="37"/>
      <c r="BT6" s="37"/>
      <c r="BU6" s="37"/>
      <c r="BV6" s="37"/>
      <c r="BW6" s="37"/>
      <c r="BX6" s="37">
        <f>SUM(BX3:BX5)</f>
        <v>971.47000000000014</v>
      </c>
      <c r="BY6" s="37">
        <f>SUM(BY3:BY5)</f>
        <v>21.299999999999997</v>
      </c>
      <c r="BZ6" s="243"/>
    </row>
    <row r="7" spans="1:78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</row>
    <row r="8" spans="1:78" ht="11.25" customHeight="1">
      <c r="C8" s="128"/>
      <c r="D8" s="128"/>
      <c r="E8" s="2"/>
      <c r="F8" s="2"/>
      <c r="G8" s="2"/>
      <c r="H8" s="2"/>
      <c r="I8" s="2"/>
      <c r="J8" s="161" t="s">
        <v>521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19" t="s">
        <v>426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153" t="s">
        <v>187</v>
      </c>
      <c r="AW8" s="2"/>
      <c r="AX8" s="2"/>
      <c r="AY8" s="2"/>
      <c r="AZ8" s="2"/>
      <c r="BA8" s="2"/>
      <c r="BB8" s="153" t="s">
        <v>199</v>
      </c>
      <c r="BC8" s="2"/>
      <c r="BD8" s="2"/>
      <c r="BE8" s="2"/>
      <c r="BF8" s="153" t="s">
        <v>212</v>
      </c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 t="s">
        <v>509</v>
      </c>
      <c r="BS8" s="2"/>
      <c r="BT8" s="2"/>
      <c r="BU8" s="2"/>
      <c r="BV8" s="2"/>
      <c r="BW8" s="2"/>
      <c r="BX8" s="2"/>
      <c r="BY8" s="2"/>
      <c r="BZ8" s="2"/>
    </row>
    <row r="9" spans="1:78" ht="11.25" customHeight="1">
      <c r="C9" s="128"/>
      <c r="D9" s="128"/>
      <c r="E9" s="2"/>
      <c r="F9" s="2"/>
      <c r="G9" s="2"/>
      <c r="H9" s="2"/>
      <c r="I9" s="2"/>
      <c r="J9" s="4"/>
      <c r="K9" s="315" t="s">
        <v>522</v>
      </c>
      <c r="L9" s="316"/>
      <c r="M9" s="316"/>
      <c r="N9" s="316"/>
      <c r="O9" s="316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161" t="s">
        <v>182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42" t="s">
        <v>190</v>
      </c>
      <c r="AX9" s="2"/>
      <c r="AY9" s="2"/>
      <c r="AZ9" s="2"/>
      <c r="BA9" s="2"/>
      <c r="BB9" s="2"/>
      <c r="BC9" s="241" t="s">
        <v>200</v>
      </c>
      <c r="BD9" s="2"/>
      <c r="BE9" s="2"/>
      <c r="BF9" s="2"/>
      <c r="BG9" s="172" t="s">
        <v>215</v>
      </c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 t="s">
        <v>510</v>
      </c>
      <c r="BT9" s="2"/>
      <c r="BU9" s="2"/>
      <c r="BV9" s="2"/>
      <c r="BW9" s="2"/>
      <c r="BX9" s="2"/>
      <c r="BY9" s="2"/>
      <c r="BZ9" s="2"/>
    </row>
    <row r="10" spans="1:78" ht="11.25" customHeight="1">
      <c r="C10" s="128"/>
      <c r="D10" s="128"/>
      <c r="E10" s="2"/>
      <c r="F10" s="2"/>
      <c r="G10" s="2"/>
      <c r="H10" s="2"/>
      <c r="I10" s="2"/>
      <c r="J10" s="4"/>
      <c r="K10" s="316"/>
      <c r="L10" s="315" t="s">
        <v>523</v>
      </c>
      <c r="M10" s="316"/>
      <c r="N10" s="316"/>
      <c r="O10" s="316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19" t="s">
        <v>427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4" t="s">
        <v>188</v>
      </c>
      <c r="AY10" s="2"/>
      <c r="AZ10" s="2"/>
      <c r="BA10" s="2"/>
      <c r="BB10" s="2"/>
      <c r="BC10" s="2"/>
      <c r="BD10" s="153" t="s">
        <v>201</v>
      </c>
      <c r="BE10" s="2"/>
      <c r="BF10" s="2"/>
      <c r="BG10" s="2"/>
      <c r="BH10" s="153" t="s">
        <v>216</v>
      </c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 t="s">
        <v>31</v>
      </c>
      <c r="BU10" s="2"/>
      <c r="BV10" s="2"/>
      <c r="BW10" s="2"/>
      <c r="BX10" s="2"/>
      <c r="BY10" s="2"/>
      <c r="BZ10" s="2"/>
    </row>
    <row r="11" spans="1:78" ht="11.25" customHeight="1">
      <c r="C11" s="128"/>
      <c r="D11" s="128"/>
      <c r="E11" s="2"/>
      <c r="F11" s="2"/>
      <c r="G11" s="2"/>
      <c r="H11" s="2"/>
      <c r="I11" s="8"/>
      <c r="J11" s="4"/>
      <c r="K11" s="316"/>
      <c r="L11" s="316"/>
      <c r="M11" s="316" t="s">
        <v>541</v>
      </c>
      <c r="N11" s="316"/>
      <c r="O11" s="316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114" t="s">
        <v>428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42" t="s">
        <v>189</v>
      </c>
      <c r="AZ11" s="2"/>
      <c r="BA11" s="2"/>
      <c r="BB11" s="2"/>
      <c r="BC11" s="2"/>
      <c r="BD11" s="2"/>
      <c r="BE11" s="2"/>
      <c r="BF11" s="2"/>
      <c r="BG11" s="2"/>
      <c r="BH11" s="2"/>
      <c r="BI11" s="172" t="s">
        <v>218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511</v>
      </c>
      <c r="BV11" s="2"/>
      <c r="BW11" s="2"/>
      <c r="BX11" s="2"/>
      <c r="BY11" s="2"/>
      <c r="BZ11" s="2"/>
    </row>
    <row r="12" spans="1:78" ht="11.25" customHeight="1">
      <c r="C12" s="128"/>
      <c r="D12" s="128"/>
      <c r="E12" s="2"/>
      <c r="F12" s="2"/>
      <c r="G12" s="2"/>
      <c r="H12" s="2"/>
      <c r="I12" s="8"/>
      <c r="J12" s="4"/>
      <c r="K12" s="4"/>
      <c r="L12" s="4"/>
      <c r="M12" s="4"/>
      <c r="N12" s="4" t="s">
        <v>420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19" t="s">
        <v>429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41" t="s">
        <v>196</v>
      </c>
      <c r="BA12" s="2"/>
      <c r="BB12" s="2"/>
      <c r="BC12" s="2"/>
      <c r="BD12" s="2"/>
      <c r="BE12" s="2"/>
      <c r="BF12" s="2"/>
      <c r="BG12" s="2"/>
      <c r="BH12" s="2"/>
      <c r="BI12" s="2"/>
      <c r="BJ12" s="153" t="s">
        <v>219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 t="s">
        <v>59</v>
      </c>
      <c r="BW12" s="2"/>
      <c r="BX12" s="3"/>
      <c r="BY12" s="3"/>
    </row>
    <row r="13" spans="1:78" ht="11.25" customHeight="1">
      <c r="C13" s="128"/>
      <c r="D13" s="128"/>
      <c r="E13" s="2"/>
      <c r="F13" s="2"/>
      <c r="G13" s="2"/>
      <c r="H13" s="2"/>
      <c r="I13" s="8" t="s">
        <v>552</v>
      </c>
      <c r="J13" s="4"/>
      <c r="K13" s="4"/>
      <c r="L13" s="4"/>
      <c r="M13" s="4"/>
      <c r="N13" s="4"/>
      <c r="O13" s="4" t="s">
        <v>473</v>
      </c>
      <c r="P13" s="4"/>
      <c r="Q13" s="4"/>
      <c r="R13" s="4"/>
      <c r="S13" s="174"/>
      <c r="T13" s="174"/>
      <c r="U13" s="17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40" t="s">
        <v>430</v>
      </c>
      <c r="AM13" s="114"/>
      <c r="AN13" s="114"/>
      <c r="AO13" s="114"/>
      <c r="AP13" s="114"/>
      <c r="AQ13" s="114"/>
      <c r="AR13" s="114"/>
      <c r="AS13" s="114"/>
      <c r="AT13" s="114"/>
      <c r="AU13" s="2"/>
      <c r="AV13" s="2"/>
      <c r="AW13" s="2"/>
      <c r="AX13" s="2"/>
      <c r="AY13" s="2"/>
      <c r="AZ13" s="2"/>
      <c r="BA13" s="2"/>
      <c r="BB13" s="2"/>
      <c r="BC13" s="2"/>
      <c r="BD13" s="153" t="s">
        <v>207</v>
      </c>
      <c r="BE13" s="2"/>
      <c r="BF13" s="2"/>
      <c r="BG13" s="2"/>
      <c r="BH13" s="2"/>
      <c r="BI13" s="2"/>
      <c r="BJ13" s="2"/>
      <c r="BK13" s="172" t="s">
        <v>220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 ht="11.25" customHeight="1">
      <c r="C14" s="128"/>
      <c r="D14" s="128"/>
      <c r="E14" s="2"/>
      <c r="F14" s="2"/>
      <c r="G14" s="2"/>
      <c r="H14" s="2"/>
      <c r="I14" s="8" t="s">
        <v>550</v>
      </c>
      <c r="J14" s="4"/>
      <c r="K14" s="4"/>
      <c r="L14" s="4"/>
      <c r="M14" s="4"/>
      <c r="N14" s="4"/>
      <c r="O14" s="4"/>
      <c r="P14" s="4" t="s">
        <v>495</v>
      </c>
      <c r="Q14" s="4"/>
      <c r="R14" s="4"/>
      <c r="S14" s="174"/>
      <c r="T14" s="174"/>
      <c r="U14" s="174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160" t="s">
        <v>431</v>
      </c>
      <c r="AN14" s="2"/>
      <c r="AO14" s="2"/>
      <c r="AP14" s="2"/>
      <c r="AQ14" s="2"/>
      <c r="AR14" s="2"/>
      <c r="AS14" s="2"/>
      <c r="AT14" s="2"/>
      <c r="AU14" s="2"/>
      <c r="AV14" s="2">
        <v>5.87</v>
      </c>
      <c r="AW14" s="2"/>
      <c r="AX14" s="2"/>
      <c r="AY14" s="2"/>
      <c r="AZ14" s="2"/>
      <c r="BA14" s="2"/>
      <c r="BB14" s="2"/>
      <c r="BC14" s="2"/>
      <c r="BD14" s="242" t="s">
        <v>205</v>
      </c>
      <c r="BE14" s="2"/>
      <c r="BF14" s="2"/>
      <c r="BG14" s="2"/>
      <c r="BH14" s="2"/>
      <c r="BI14" s="2"/>
      <c r="BJ14" s="2"/>
      <c r="BK14" s="172"/>
      <c r="BL14" s="153" t="s">
        <v>221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 ht="11.25" customHeight="1">
      <c r="C15" s="128"/>
      <c r="D15" s="128"/>
      <c r="E15" s="2"/>
      <c r="F15" s="2"/>
      <c r="G15" s="2"/>
      <c r="H15" s="2"/>
      <c r="I15" s="8" t="s">
        <v>553</v>
      </c>
      <c r="J15" s="4"/>
      <c r="K15" s="4"/>
      <c r="L15" s="4"/>
      <c r="M15" s="4"/>
      <c r="N15" s="4"/>
      <c r="O15" s="4"/>
      <c r="P15" s="4"/>
      <c r="Q15" s="153" t="s">
        <v>499</v>
      </c>
      <c r="R15" s="4"/>
      <c r="S15" s="174"/>
      <c r="T15" s="174"/>
      <c r="U15" s="17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114" t="s">
        <v>470</v>
      </c>
      <c r="AO15" s="114"/>
      <c r="AP15" s="114"/>
      <c r="AQ15" s="114"/>
      <c r="AR15" s="2"/>
      <c r="AS15" s="2"/>
      <c r="AT15" s="2"/>
      <c r="AU15" s="2"/>
      <c r="AV15" s="2">
        <v>3.23</v>
      </c>
      <c r="AW15" s="2"/>
      <c r="AX15" s="2"/>
      <c r="AY15" s="2"/>
      <c r="AZ15" s="2"/>
      <c r="BA15" s="2"/>
      <c r="BB15" s="2"/>
      <c r="BC15" s="2"/>
      <c r="BD15" s="153" t="s">
        <v>206</v>
      </c>
      <c r="BE15" s="2"/>
      <c r="BF15" s="2"/>
      <c r="BG15" s="2"/>
      <c r="BH15" s="2"/>
      <c r="BI15" s="2"/>
      <c r="BJ15" s="2"/>
      <c r="BK15" s="172"/>
      <c r="BL15" s="4"/>
      <c r="BM15" s="172" t="s">
        <v>289</v>
      </c>
      <c r="BN15" s="172"/>
      <c r="BO15" s="172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1"/>
      <c r="D16" s="81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74" t="s">
        <v>421</v>
      </c>
      <c r="S16" s="174"/>
      <c r="T16" s="174"/>
      <c r="U16" s="17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160" t="s">
        <v>471</v>
      </c>
      <c r="AP16" s="2"/>
      <c r="AQ16" s="160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72" t="s">
        <v>208</v>
      </c>
      <c r="BE16" s="2"/>
      <c r="BF16" s="2"/>
      <c r="BG16" s="2"/>
      <c r="BH16" s="2"/>
      <c r="BI16" s="2"/>
      <c r="BJ16" s="2"/>
      <c r="BK16" s="2"/>
      <c r="BL16" s="2"/>
      <c r="BM16" s="2"/>
      <c r="BN16" s="153" t="s">
        <v>458</v>
      </c>
      <c r="BO16" s="153"/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>
      <c r="C17" s="81"/>
      <c r="D17" s="81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 t="s">
        <v>439</v>
      </c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2"/>
      <c r="AN17" s="86"/>
      <c r="AO17" s="86"/>
      <c r="AP17" s="114" t="s">
        <v>500</v>
      </c>
      <c r="AQ17" s="114"/>
      <c r="AR17" s="86"/>
      <c r="AS17" s="86"/>
      <c r="AT17" s="2"/>
      <c r="AU17" s="2"/>
      <c r="AV17" s="2">
        <f>SUM(AV14:AV16)</f>
        <v>9.1</v>
      </c>
      <c r="AW17" s="2"/>
      <c r="AX17" s="2"/>
      <c r="AY17" s="2"/>
      <c r="AZ17" s="2"/>
      <c r="BA17" s="2"/>
      <c r="BB17" s="2"/>
      <c r="BC17" s="2"/>
      <c r="BD17" s="177" t="s">
        <v>252</v>
      </c>
      <c r="BE17" s="2"/>
      <c r="BF17" s="2"/>
      <c r="BG17" s="2"/>
      <c r="BH17" s="2"/>
      <c r="BI17" s="2"/>
      <c r="BJ17" s="2"/>
      <c r="BK17" s="2"/>
      <c r="BL17" s="2"/>
      <c r="BM17" s="389"/>
      <c r="BN17" s="86"/>
      <c r="BO17" s="174" t="s">
        <v>457</v>
      </c>
      <c r="BP17" s="2"/>
      <c r="BQ17" s="2"/>
      <c r="BR17" s="2"/>
      <c r="BS17" s="2"/>
      <c r="BT17" s="2"/>
      <c r="BU17" s="2"/>
      <c r="BV17" s="2"/>
      <c r="BW17" s="2"/>
      <c r="BX17" s="3"/>
      <c r="BY17" s="3"/>
    </row>
    <row r="18" spans="3:77">
      <c r="C18" s="81"/>
      <c r="D18" s="81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4"/>
      <c r="T18" s="316" t="s">
        <v>440</v>
      </c>
      <c r="U18" s="174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86"/>
      <c r="AN18" s="86"/>
      <c r="AO18" s="86"/>
      <c r="AP18" s="2"/>
      <c r="AQ18" s="114" t="s">
        <v>496</v>
      </c>
      <c r="AR18" s="114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178" t="s">
        <v>253</v>
      </c>
      <c r="BE18" s="2"/>
      <c r="BF18" s="2"/>
      <c r="BG18" s="2"/>
      <c r="BH18" s="2"/>
      <c r="BI18" s="2"/>
      <c r="BJ18" s="2"/>
      <c r="BK18" s="2"/>
      <c r="BL18" s="86"/>
      <c r="BM18" s="389"/>
      <c r="BN18" s="86"/>
      <c r="BO18" s="86"/>
      <c r="BP18" s="153" t="s">
        <v>506</v>
      </c>
      <c r="BQ18" s="86"/>
      <c r="BR18" s="86"/>
      <c r="BS18" s="86"/>
      <c r="BT18" s="86"/>
      <c r="BU18" s="86"/>
      <c r="BV18" s="389"/>
      <c r="BW18" s="86"/>
      <c r="BX18" s="86"/>
      <c r="BY18" s="3"/>
    </row>
    <row r="19" spans="3:77">
      <c r="C19" s="81"/>
      <c r="D19" s="81"/>
      <c r="E19" s="86"/>
      <c r="F19" s="86"/>
      <c r="G19" s="86"/>
      <c r="H19" s="86"/>
      <c r="I19" s="86"/>
      <c r="J19" s="86"/>
      <c r="K19" s="86"/>
      <c r="L19" s="86"/>
      <c r="M19" s="86"/>
      <c r="N19" s="4"/>
      <c r="O19" s="4"/>
      <c r="P19" s="4"/>
      <c r="Q19" s="4"/>
      <c r="R19" s="4"/>
      <c r="S19" s="4"/>
      <c r="T19" s="4"/>
      <c r="U19" s="153" t="s">
        <v>467</v>
      </c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86"/>
      <c r="AJ19" s="86"/>
      <c r="AK19" s="86"/>
      <c r="AL19" s="86"/>
      <c r="AM19" s="86"/>
      <c r="AN19" s="86"/>
      <c r="AO19" s="86"/>
      <c r="AP19" s="2"/>
      <c r="AQ19" s="2"/>
      <c r="AR19" s="160" t="s">
        <v>497</v>
      </c>
      <c r="AS19" s="2"/>
      <c r="AT19" s="2"/>
      <c r="AU19" s="2"/>
      <c r="AV19" s="86"/>
      <c r="AW19" s="86"/>
      <c r="AX19" s="86"/>
      <c r="AY19" s="86"/>
      <c r="AZ19" s="86"/>
      <c r="BA19" s="86"/>
      <c r="BB19" s="86"/>
      <c r="BC19" s="86"/>
      <c r="BD19" s="177" t="s">
        <v>254</v>
      </c>
      <c r="BE19" s="86"/>
      <c r="BF19" s="389"/>
      <c r="BG19" s="86"/>
      <c r="BH19" s="86"/>
      <c r="BI19" s="86"/>
      <c r="BJ19" s="86"/>
      <c r="BK19" s="86"/>
      <c r="BL19" s="86"/>
      <c r="BM19" s="389"/>
      <c r="BN19" s="86"/>
      <c r="BO19" s="86"/>
      <c r="BP19" s="86"/>
      <c r="BQ19" s="86"/>
      <c r="BR19" s="86"/>
      <c r="BS19" s="86"/>
      <c r="BT19" s="86"/>
      <c r="BU19" s="86"/>
      <c r="BV19" s="389"/>
      <c r="BW19" s="86"/>
      <c r="BX19" s="3"/>
      <c r="BY19" s="3"/>
    </row>
    <row r="20" spans="3:77">
      <c r="C20" s="81"/>
      <c r="D20" s="81"/>
      <c r="J20" s="86"/>
      <c r="K20" s="86"/>
      <c r="L20" s="86"/>
      <c r="M20" s="86"/>
      <c r="N20" s="86"/>
      <c r="O20" s="86"/>
      <c r="P20" s="86"/>
      <c r="Q20" s="86"/>
      <c r="R20" s="4"/>
      <c r="S20" s="4"/>
      <c r="T20" s="4"/>
      <c r="U20" s="4"/>
      <c r="V20" s="174" t="s">
        <v>474</v>
      </c>
      <c r="W20" s="4"/>
      <c r="X20" s="4"/>
      <c r="Y20" s="4"/>
      <c r="Z20" s="4"/>
      <c r="AA20" s="4"/>
      <c r="AB20" s="4"/>
      <c r="AC20" s="4"/>
      <c r="AD20" s="4"/>
      <c r="AE20" s="2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389"/>
      <c r="BG20" s="86"/>
      <c r="BH20" s="86"/>
      <c r="BI20" s="86"/>
      <c r="BJ20" s="86"/>
      <c r="BK20" s="86"/>
      <c r="BL20" s="86"/>
      <c r="BM20" s="389"/>
      <c r="BN20" s="86"/>
      <c r="BO20" s="86"/>
      <c r="BP20" s="86"/>
      <c r="BQ20" s="86"/>
      <c r="BR20" s="86"/>
      <c r="BS20" s="86"/>
      <c r="BT20" s="86"/>
      <c r="BU20" s="86"/>
      <c r="BV20" s="389"/>
      <c r="BW20" s="86"/>
      <c r="BX20" s="3"/>
      <c r="BY20" s="3"/>
    </row>
    <row r="21" spans="3:77">
      <c r="C21" s="81"/>
      <c r="D21" s="81"/>
      <c r="L21" s="86"/>
      <c r="M21" s="86"/>
      <c r="N21" s="86"/>
      <c r="O21" s="86"/>
      <c r="P21" s="86"/>
      <c r="Q21" s="86"/>
      <c r="R21" s="4"/>
      <c r="S21" s="4"/>
      <c r="T21" s="4"/>
      <c r="U21" s="4"/>
      <c r="V21" s="4"/>
      <c r="W21" s="174" t="s">
        <v>422</v>
      </c>
      <c r="X21" s="4"/>
      <c r="Y21" s="4"/>
      <c r="Z21" s="4"/>
      <c r="AA21" s="4"/>
      <c r="AB21" s="4"/>
      <c r="AC21" s="4"/>
      <c r="AD21" s="4"/>
      <c r="AE21" s="2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389"/>
      <c r="BG21" s="86"/>
      <c r="BH21" s="86"/>
      <c r="BI21" s="86"/>
      <c r="BJ21" s="86"/>
      <c r="BK21" s="86"/>
      <c r="BL21" s="86"/>
      <c r="BM21" s="389"/>
      <c r="BN21" s="86"/>
      <c r="BO21" s="86"/>
      <c r="BP21" s="86"/>
      <c r="BQ21" s="86"/>
      <c r="BR21" s="86"/>
      <c r="BS21" s="86"/>
      <c r="BT21" s="86"/>
      <c r="BU21" s="86"/>
      <c r="BV21" s="389"/>
      <c r="BW21" s="86"/>
      <c r="BX21" s="3"/>
      <c r="BY21" s="3"/>
    </row>
    <row r="22" spans="3:77">
      <c r="C22" s="81"/>
      <c r="D22" s="81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4"/>
      <c r="W22" s="4"/>
      <c r="X22" s="4" t="s">
        <v>423</v>
      </c>
      <c r="Y22" s="4"/>
      <c r="Z22" s="4"/>
      <c r="AA22" s="4"/>
      <c r="AB22" s="4"/>
      <c r="AC22" s="4"/>
      <c r="AD22" s="4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389"/>
      <c r="BG22" s="86"/>
      <c r="BH22" s="86"/>
      <c r="BI22" s="86"/>
      <c r="BJ22" s="86"/>
      <c r="BK22" s="86"/>
      <c r="BL22" s="86"/>
      <c r="BM22" s="389"/>
      <c r="BN22" s="86"/>
      <c r="BO22" s="86"/>
      <c r="BP22" s="86"/>
      <c r="BQ22" s="86"/>
      <c r="BR22" s="86"/>
      <c r="BS22" s="86"/>
      <c r="BT22" s="86"/>
      <c r="BU22" s="86"/>
      <c r="BV22" s="389"/>
      <c r="BW22" s="86"/>
      <c r="BX22" s="3"/>
      <c r="BY22" s="3"/>
    </row>
    <row r="23" spans="3:77">
      <c r="C23" s="81"/>
      <c r="D23" s="81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4"/>
      <c r="W23" s="4"/>
      <c r="X23" s="4"/>
      <c r="Y23" s="173" t="s">
        <v>424</v>
      </c>
      <c r="Z23" s="4"/>
      <c r="AA23" s="4"/>
      <c r="AB23" s="4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389"/>
      <c r="BG23" s="86"/>
      <c r="BH23" s="86"/>
      <c r="BI23" s="86"/>
      <c r="BJ23" s="86"/>
      <c r="BK23" s="86"/>
      <c r="BL23" s="86"/>
      <c r="BM23" s="389"/>
      <c r="BN23" s="86"/>
      <c r="BO23" s="86"/>
      <c r="BP23" s="86"/>
      <c r="BQ23" s="86"/>
      <c r="BR23" s="86"/>
      <c r="BS23" s="86"/>
      <c r="BT23" s="86"/>
      <c r="BU23" s="86"/>
      <c r="BV23" s="389"/>
      <c r="BW23" s="86"/>
      <c r="BX23" s="3"/>
      <c r="BY23" s="3"/>
    </row>
    <row r="24" spans="3:77"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4"/>
      <c r="W24" s="4"/>
      <c r="X24" s="4"/>
      <c r="Y24" s="4"/>
      <c r="Z24" s="174" t="s">
        <v>503</v>
      </c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389"/>
      <c r="BG24" s="86"/>
      <c r="BH24" s="86"/>
      <c r="BI24" s="86"/>
      <c r="BJ24" s="86"/>
      <c r="BK24" s="86"/>
      <c r="BL24" s="86"/>
      <c r="BM24" s="389"/>
      <c r="BN24" s="86"/>
      <c r="BO24" s="86"/>
      <c r="BP24" s="86"/>
      <c r="BQ24" s="86"/>
      <c r="BR24" s="86"/>
      <c r="BS24" s="86"/>
      <c r="BT24" s="86"/>
      <c r="BU24" s="86"/>
      <c r="BV24" s="389"/>
      <c r="BW24" s="86"/>
    </row>
    <row r="25" spans="3:77">
      <c r="K25" s="3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389"/>
      <c r="Y25" s="389"/>
      <c r="Z25" s="86"/>
      <c r="AA25" s="153" t="s">
        <v>504</v>
      </c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389"/>
      <c r="BG25" s="86"/>
      <c r="BH25" s="86"/>
      <c r="BI25" s="86"/>
      <c r="BJ25" s="86"/>
      <c r="BK25" s="86"/>
      <c r="BL25" s="86"/>
      <c r="BM25" s="389"/>
      <c r="BN25" s="86"/>
      <c r="BO25" s="86"/>
      <c r="BP25" s="86"/>
      <c r="BQ25" s="86"/>
      <c r="BR25" s="86"/>
      <c r="BS25" s="86"/>
      <c r="BT25" s="86"/>
      <c r="BU25" s="86"/>
      <c r="BV25" s="389"/>
      <c r="BW25" s="86"/>
    </row>
    <row r="26" spans="3:77">
      <c r="K26" s="3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389"/>
      <c r="Y26" s="389"/>
      <c r="Z26" s="86"/>
      <c r="AA26" s="86"/>
      <c r="AB26" s="174" t="s">
        <v>425</v>
      </c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389"/>
      <c r="BG26" s="86"/>
      <c r="BH26" s="86"/>
      <c r="BI26" s="86"/>
      <c r="BJ26" s="86"/>
      <c r="BK26" s="86"/>
      <c r="BL26" s="86"/>
      <c r="BM26" s="389"/>
      <c r="BN26" s="86"/>
      <c r="BO26" s="86"/>
      <c r="BP26" s="86"/>
      <c r="BQ26" s="86"/>
      <c r="BR26" s="86"/>
      <c r="BS26" s="86"/>
      <c r="BT26" s="86"/>
      <c r="BU26" s="86"/>
      <c r="BV26" s="389"/>
      <c r="BW26" s="86"/>
    </row>
    <row r="27" spans="3:77">
      <c r="K27" s="3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389"/>
      <c r="Y27" s="389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389"/>
      <c r="BG27" s="86"/>
      <c r="BH27" s="86"/>
      <c r="BI27" s="86"/>
      <c r="BJ27" s="86"/>
      <c r="BK27" s="86"/>
      <c r="BL27" s="86"/>
      <c r="BM27" s="389"/>
      <c r="BN27" s="86"/>
      <c r="BO27" s="86"/>
      <c r="BP27" s="86"/>
      <c r="BQ27" s="86"/>
      <c r="BR27" s="86"/>
      <c r="BS27" s="86"/>
      <c r="BT27" s="86"/>
      <c r="BU27" s="86"/>
      <c r="BV27" s="389"/>
      <c r="BW27" s="86"/>
    </row>
    <row r="28" spans="3:77"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389"/>
      <c r="Y28" s="389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389"/>
      <c r="BG28" s="86"/>
      <c r="BH28" s="86"/>
      <c r="BI28" s="86"/>
      <c r="BJ28" s="86"/>
      <c r="BK28" s="86"/>
      <c r="BL28" s="86"/>
      <c r="BM28" s="389"/>
      <c r="BN28" s="86"/>
      <c r="BO28" s="86"/>
      <c r="BP28" s="86"/>
      <c r="BQ28" s="86"/>
      <c r="BR28" s="86"/>
      <c r="BS28" s="86"/>
      <c r="BT28" s="86"/>
      <c r="BU28" s="86"/>
      <c r="BV28" s="389"/>
      <c r="BW28" s="86"/>
    </row>
    <row r="29" spans="3:77" ht="36"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389"/>
      <c r="Y29" s="389"/>
      <c r="Z29" s="402" t="s">
        <v>542</v>
      </c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389"/>
      <c r="BG29" s="86"/>
      <c r="BH29" s="86"/>
      <c r="BI29" s="86"/>
      <c r="BJ29" s="86"/>
      <c r="BK29" s="86"/>
      <c r="BL29" s="86"/>
      <c r="BM29" s="389"/>
      <c r="BN29" s="86"/>
      <c r="BO29" s="86"/>
      <c r="BP29" s="86"/>
      <c r="BQ29" s="86"/>
      <c r="BR29" s="86"/>
      <c r="BS29" s="86"/>
      <c r="BT29" s="86"/>
      <c r="BU29" s="86"/>
      <c r="BV29" s="389"/>
      <c r="BW29" s="86"/>
    </row>
    <row r="30" spans="3:77"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389"/>
      <c r="Y30" s="389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389"/>
      <c r="BG30" s="86"/>
      <c r="BH30" s="86"/>
      <c r="BI30" s="86"/>
      <c r="BJ30" s="86"/>
      <c r="BK30" s="86"/>
      <c r="BL30" s="86"/>
      <c r="BM30" s="389"/>
      <c r="BN30" s="86"/>
      <c r="BO30" s="86"/>
      <c r="BP30" s="86"/>
      <c r="BQ30" s="86"/>
      <c r="BR30" s="86"/>
      <c r="BS30" s="86"/>
      <c r="BT30" s="86"/>
      <c r="BU30" s="86"/>
      <c r="BV30" s="389"/>
      <c r="BW30" s="86"/>
    </row>
    <row r="31" spans="3:77"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389"/>
      <c r="Y31" s="389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389"/>
      <c r="BG31" s="86"/>
      <c r="BH31" s="86"/>
      <c r="BI31" s="86"/>
      <c r="BJ31" s="86"/>
      <c r="BK31" s="86"/>
      <c r="BL31" s="86"/>
      <c r="BM31" s="389"/>
      <c r="BN31" s="86"/>
      <c r="BO31" s="86"/>
      <c r="BP31" s="86"/>
      <c r="BQ31" s="86"/>
      <c r="BR31" s="86"/>
      <c r="BS31" s="86"/>
      <c r="BT31" s="86"/>
      <c r="BU31" s="86"/>
      <c r="BV31" s="389"/>
      <c r="BW31" s="86"/>
    </row>
    <row r="32" spans="3:77"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389"/>
      <c r="Y32" s="389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389"/>
      <c r="BG32" s="86"/>
      <c r="BH32" s="86"/>
      <c r="BI32" s="86"/>
      <c r="BJ32" s="86"/>
      <c r="BK32" s="86"/>
      <c r="BL32" s="86"/>
      <c r="BM32" s="389"/>
      <c r="BN32" s="86"/>
      <c r="BO32" s="86"/>
      <c r="BP32" s="86"/>
      <c r="BQ32" s="86"/>
      <c r="BR32" s="86"/>
      <c r="BS32" s="86"/>
      <c r="BT32" s="86"/>
      <c r="BU32" s="86"/>
      <c r="BV32" s="389"/>
      <c r="BW32" s="86"/>
    </row>
    <row r="33" spans="12:75"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389"/>
      <c r="Y33" s="389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389"/>
      <c r="BG33" s="86"/>
      <c r="BH33" s="86"/>
      <c r="BI33" s="86"/>
      <c r="BJ33" s="86"/>
      <c r="BK33" s="86"/>
      <c r="BL33" s="86"/>
      <c r="BM33" s="389"/>
      <c r="BN33" s="86"/>
      <c r="BO33" s="86"/>
      <c r="BP33" s="86"/>
      <c r="BQ33" s="86"/>
      <c r="BR33" s="86"/>
      <c r="BS33" s="86"/>
      <c r="BT33" s="86"/>
      <c r="BU33" s="86"/>
      <c r="BV33" s="389"/>
      <c r="BW33" s="86"/>
    </row>
    <row r="34" spans="12:75"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389"/>
      <c r="Y34" s="389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389"/>
      <c r="BG34" s="86"/>
      <c r="BH34" s="86"/>
      <c r="BI34" s="86"/>
      <c r="BJ34" s="86"/>
      <c r="BK34" s="86"/>
      <c r="BL34" s="86"/>
      <c r="BM34" s="389"/>
      <c r="BN34" s="86"/>
      <c r="BO34" s="86"/>
      <c r="BP34" s="86"/>
      <c r="BQ34" s="86"/>
      <c r="BR34" s="86"/>
      <c r="BS34" s="86"/>
      <c r="BT34" s="86"/>
      <c r="BU34" s="86"/>
      <c r="BV34" s="389"/>
      <c r="BW34" s="86"/>
    </row>
  </sheetData>
  <mergeCells count="13">
    <mergeCell ref="BX1:BZ1"/>
    <mergeCell ref="A6:B6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2"/>
  <sheetViews>
    <sheetView workbookViewId="0">
      <pane ySplit="2" topLeftCell="A3" activePane="bottomLeft" state="frozen"/>
      <selection pane="bottomLeft" activeCell="D14" sqref="D14"/>
    </sheetView>
  </sheetViews>
  <sheetFormatPr defaultRowHeight="11.25"/>
  <cols>
    <col min="1" max="1" width="10.42578125" style="8" bestFit="1" customWidth="1"/>
    <col min="2" max="2" width="8.7109375" style="136" bestFit="1" customWidth="1"/>
    <col min="3" max="3" width="82.85546875" style="89" bestFit="1" customWidth="1"/>
    <col min="4" max="4" width="10.710937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8.140625" style="2" bestFit="1" customWidth="1"/>
    <col min="14" max="14" width="10.5703125" style="2" bestFit="1" customWidth="1"/>
    <col min="15" max="16" width="6.85546875" style="2" bestFit="1" customWidth="1"/>
    <col min="17" max="17" width="8.85546875" style="2" bestFit="1" customWidth="1"/>
    <col min="18" max="18" width="8.140625" style="2" bestFit="1" customWidth="1"/>
    <col min="19" max="19" width="7.7109375" style="378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605" t="s">
        <v>1</v>
      </c>
      <c r="B1" s="607" t="s">
        <v>2</v>
      </c>
      <c r="C1" s="609" t="s">
        <v>0</v>
      </c>
      <c r="D1" s="611" t="s">
        <v>7</v>
      </c>
      <c r="E1" s="600" t="s">
        <v>6</v>
      </c>
      <c r="F1" s="601"/>
      <c r="G1" s="602" t="s">
        <v>5</v>
      </c>
      <c r="H1" s="603"/>
      <c r="I1" s="600" t="s">
        <v>64</v>
      </c>
      <c r="J1" s="601"/>
      <c r="K1" s="470" t="s">
        <v>9</v>
      </c>
      <c r="L1" s="422" t="s">
        <v>432</v>
      </c>
      <c r="M1" s="612"/>
      <c r="N1" s="422" t="s">
        <v>83</v>
      </c>
      <c r="O1" s="423"/>
      <c r="P1" s="423"/>
      <c r="Q1" s="423"/>
      <c r="R1" s="423"/>
      <c r="S1" s="584" t="s">
        <v>85</v>
      </c>
      <c r="T1" s="584"/>
      <c r="U1" s="584"/>
      <c r="V1" s="584"/>
      <c r="W1" s="584"/>
      <c r="X1" s="584"/>
      <c r="Y1" s="584"/>
    </row>
    <row r="2" spans="1:29" ht="15.75" customHeight="1" thickBot="1">
      <c r="A2" s="606"/>
      <c r="B2" s="608"/>
      <c r="C2" s="610"/>
      <c r="D2" s="421"/>
      <c r="E2" s="61"/>
      <c r="F2" s="35" t="s">
        <v>9</v>
      </c>
      <c r="G2" s="61"/>
      <c r="H2" s="62" t="s">
        <v>9</v>
      </c>
      <c r="I2" s="61"/>
      <c r="J2" s="35" t="s">
        <v>9</v>
      </c>
      <c r="K2" s="471"/>
      <c r="L2" s="320"/>
      <c r="M2" s="176" t="s">
        <v>9</v>
      </c>
      <c r="N2" s="179" t="s">
        <v>139</v>
      </c>
      <c r="O2" s="179" t="s">
        <v>432</v>
      </c>
      <c r="P2" s="179" t="s">
        <v>368</v>
      </c>
      <c r="Q2" s="179" t="s">
        <v>59</v>
      </c>
      <c r="R2" s="179" t="s">
        <v>138</v>
      </c>
      <c r="S2" s="509" t="s">
        <v>436</v>
      </c>
      <c r="T2" s="510"/>
      <c r="U2" s="510"/>
      <c r="V2" s="510"/>
      <c r="W2" s="510"/>
      <c r="X2" s="511"/>
      <c r="Y2" s="147" t="s">
        <v>47</v>
      </c>
    </row>
    <row r="3" spans="1:29" s="5" customFormat="1">
      <c r="A3" s="347">
        <f>'1-συμβολαια'!A3</f>
        <v>2597</v>
      </c>
      <c r="B3" s="374">
        <f>'1-συμβολαια'!B3</f>
        <v>37614</v>
      </c>
      <c r="C3" s="373" t="str">
        <f>'1-συμβολαια'!C3</f>
        <v>κληρονομιάς ΑΠΟΔΟΧΗ [1) οικόπεδο 4,18στρ , 2) οικόπεδο 0,65στρ , 3) οικόπεδο 0,18στρ ΜΕ 3οροφη οικια 285μ2</v>
      </c>
      <c r="D3" s="379">
        <f>'1-συμβολαια'!D3</f>
        <v>0</v>
      </c>
      <c r="E3" s="357"/>
      <c r="F3" s="357"/>
      <c r="G3" s="357"/>
      <c r="H3" s="357"/>
      <c r="I3" s="357"/>
      <c r="J3" s="357"/>
      <c r="K3" s="325">
        <f>'1-συμβολαια'!N3</f>
        <v>100.64</v>
      </c>
      <c r="L3" s="325">
        <f>'2-δικαιώμ'!O3+'5-αντίγρ'!O3</f>
        <v>6.0709</v>
      </c>
      <c r="M3" s="325">
        <v>6.39</v>
      </c>
      <c r="N3" s="325">
        <f>'1-συμβολαια'!O3</f>
        <v>13.949100000000016</v>
      </c>
      <c r="O3" s="325">
        <f t="shared" ref="O3:O5" si="0">L3-M3</f>
        <v>-0.31909999999999972</v>
      </c>
      <c r="P3" s="325">
        <f>'8-κ-15-17'!AG3</f>
        <v>0</v>
      </c>
      <c r="Q3" s="325">
        <f>'11-χαρτόσ'!L3+'13-ντιΜιΧο'!BY3</f>
        <v>8.92</v>
      </c>
      <c r="R3" s="325">
        <f>'13-ντιΜιΧο'!BX3+'13-ντιΜιΧο'!BY3</f>
        <v>355.14000000000004</v>
      </c>
      <c r="S3" s="375"/>
      <c r="T3" s="336"/>
      <c r="U3" s="336"/>
      <c r="V3" s="336"/>
      <c r="W3" s="336"/>
      <c r="X3" s="336"/>
      <c r="Y3" s="357"/>
    </row>
    <row r="4" spans="1:29" s="5" customFormat="1">
      <c r="A4" s="347">
        <f>'1-συμβολαια'!A4</f>
        <v>2551</v>
      </c>
      <c r="B4" s="374">
        <f>'1-συμβολαια'!B4</f>
        <v>37586</v>
      </c>
      <c r="C4" s="373" t="str">
        <f>'1-συμβολαια'!C4</f>
        <v>δωρεά [οικοπέδου -229,44μ2 &amp; 2οροφη οικία 139,50μ2]</v>
      </c>
      <c r="D4" s="379">
        <f>'1-συμβολαια'!D4</f>
        <v>56864.09</v>
      </c>
      <c r="E4" s="357"/>
      <c r="F4" s="357"/>
      <c r="G4" s="357"/>
      <c r="H4" s="357"/>
      <c r="I4" s="357"/>
      <c r="J4" s="357"/>
      <c r="K4" s="325">
        <f>'1-συμβολαια'!N4</f>
        <v>622.04</v>
      </c>
      <c r="L4" s="325">
        <f>'2-δικαιώμ'!O4+'5-αντίγρ'!O4</f>
        <v>107.08505399999999</v>
      </c>
      <c r="M4" s="325">
        <v>107.57</v>
      </c>
      <c r="N4" s="325">
        <f>'1-συμβολαια'!O4</f>
        <v>23.257306000000085</v>
      </c>
      <c r="O4" s="325">
        <f t="shared" ref="O4" si="1">L4-M4</f>
        <v>-0.48494600000000787</v>
      </c>
      <c r="P4" s="325">
        <f>'8-κ-15-17'!AG4</f>
        <v>-3.3025000000179716E-3</v>
      </c>
      <c r="Q4" s="325">
        <f>'11-χαρτόσ'!L4+'13-ντιΜιΧο'!BY4</f>
        <v>6.9399999999999995</v>
      </c>
      <c r="R4" s="325">
        <f>'13-ντιΜιΧο'!BX4+'13-ντιΜιΧο'!BY4</f>
        <v>342.30000000000007</v>
      </c>
      <c r="S4" s="375"/>
      <c r="T4" s="336"/>
      <c r="U4" s="336"/>
      <c r="V4" s="336"/>
      <c r="W4" s="336"/>
      <c r="X4" s="336"/>
      <c r="Y4" s="357"/>
    </row>
    <row r="5" spans="1:29" s="5" customFormat="1">
      <c r="A5" s="347">
        <f>'1-συμβολαια'!A5</f>
        <v>2552</v>
      </c>
      <c r="B5" s="374">
        <f>'1-συμβολαια'!B5</f>
        <v>37586</v>
      </c>
      <c r="C5" s="373" t="str">
        <f>'1-συμβολαια'!C5</f>
        <v xml:space="preserve">κληρονομιάς ΑΠΟΔΟΧΗ [1=οικόπεδο-216μ2 , 1/2 οικίας 139,50μ2 ,1/3 οικοπέδου 183,17μ2 &amp; 3οροφου οιδομής </v>
      </c>
      <c r="D5" s="379">
        <f>'1-συμβολαια'!D5</f>
        <v>0</v>
      </c>
      <c r="E5" s="357"/>
      <c r="F5" s="357"/>
      <c r="G5" s="357"/>
      <c r="H5" s="357"/>
      <c r="I5" s="357"/>
      <c r="J5" s="357"/>
      <c r="K5" s="325">
        <f>'1-συμβολαια'!N5</f>
        <v>99.899999999999991</v>
      </c>
      <c r="L5" s="325">
        <f>'2-δικαιώμ'!O5+'5-αντίγρ'!O5</f>
        <v>5.3603000000000005</v>
      </c>
      <c r="M5" s="325">
        <v>6.56</v>
      </c>
      <c r="N5" s="325">
        <f>'1-συμβολαια'!O5</f>
        <v>-26.580299999999994</v>
      </c>
      <c r="O5" s="325">
        <f t="shared" si="0"/>
        <v>-1.1996999999999991</v>
      </c>
      <c r="P5" s="325">
        <f>'8-κ-15-17'!AG5</f>
        <v>0</v>
      </c>
      <c r="Q5" s="325">
        <f>'11-χαρτόσ'!L5+'13-ντιΜιΧο'!BY5</f>
        <v>7.42</v>
      </c>
      <c r="R5" s="325">
        <f>'13-ντιΜιΧο'!BX5+'13-ντιΜιΧο'!BY5</f>
        <v>295.33</v>
      </c>
      <c r="S5" s="375"/>
      <c r="T5" s="336"/>
      <c r="U5" s="336"/>
      <c r="V5" s="336"/>
      <c r="W5" s="336"/>
      <c r="X5" s="336"/>
      <c r="Y5" s="357"/>
    </row>
    <row r="6" spans="1:29">
      <c r="A6" s="604" t="s">
        <v>56</v>
      </c>
      <c r="B6" s="604"/>
      <c r="C6" s="604"/>
      <c r="D6" s="604"/>
      <c r="E6" s="11">
        <f>SUM(E3:E5)</f>
        <v>0</v>
      </c>
      <c r="F6" s="11">
        <f>SUM(F3:F5)</f>
        <v>0</v>
      </c>
      <c r="G6" s="11">
        <f>SUM(G3:G5)</f>
        <v>0</v>
      </c>
      <c r="H6" s="11">
        <f>SUM(H3:H5)</f>
        <v>0</v>
      </c>
      <c r="I6" s="11">
        <f>SUM(I3:I5)</f>
        <v>0</v>
      </c>
      <c r="J6" s="11">
        <f>SUM(J3:J5)</f>
        <v>0</v>
      </c>
      <c r="K6" s="11">
        <f>SUM(K3:K5)</f>
        <v>822.57999999999993</v>
      </c>
      <c r="L6" s="11">
        <f>SUM(L3:L5)</f>
        <v>118.51625399999998</v>
      </c>
      <c r="M6" s="11">
        <f>SUM(M3:M5)</f>
        <v>120.52</v>
      </c>
      <c r="N6" s="11">
        <f>SUM(N3:N5)</f>
        <v>10.626106000000107</v>
      </c>
      <c r="O6" s="11">
        <f>SUM(O3:O5)</f>
        <v>-2.0037460000000067</v>
      </c>
      <c r="P6" s="11">
        <f>SUM(P3:P5)</f>
        <v>-3.3025000000179716E-3</v>
      </c>
      <c r="Q6" s="11">
        <f>SUM(Q3:Q5)</f>
        <v>23.28</v>
      </c>
      <c r="R6" s="11">
        <f>SUM(R3:R5)</f>
        <v>992.77</v>
      </c>
      <c r="S6" s="376">
        <f>SUM(S3:S5)</f>
        <v>0</v>
      </c>
      <c r="T6" s="376">
        <f>SUM(T3:T5)</f>
        <v>0</v>
      </c>
      <c r="U6" s="376">
        <f>SUM(U3:U5)</f>
        <v>0</v>
      </c>
      <c r="V6" s="376">
        <f>SUM(V3:V5)</f>
        <v>0</v>
      </c>
      <c r="W6" s="376">
        <f>SUM(W3:W5)</f>
        <v>0</v>
      </c>
      <c r="X6" s="376">
        <f>SUM(X3:X5)</f>
        <v>0</v>
      </c>
      <c r="Y6" s="377">
        <f>SUM(Y3:Y5)</f>
        <v>0</v>
      </c>
    </row>
    <row r="8" spans="1:29">
      <c r="T8" s="378"/>
      <c r="U8" s="378"/>
      <c r="V8" s="378"/>
      <c r="W8" s="378"/>
      <c r="X8" s="378"/>
      <c r="Y8" s="378"/>
      <c r="Z8" s="83"/>
      <c r="AA8" s="83"/>
      <c r="AB8" s="83"/>
      <c r="AC8" s="83"/>
    </row>
    <row r="9" spans="1:29">
      <c r="T9" s="378"/>
      <c r="U9" s="378"/>
      <c r="V9" s="378"/>
      <c r="W9" s="378"/>
      <c r="X9" s="378"/>
      <c r="Y9" s="378"/>
      <c r="Z9" s="83"/>
      <c r="AA9" s="83"/>
      <c r="AB9" s="83"/>
      <c r="AC9" s="83"/>
    </row>
    <row r="10" spans="1:29" s="5" customFormat="1">
      <c r="A10" s="57"/>
      <c r="B10" s="109"/>
      <c r="C10" s="110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378"/>
      <c r="T10" s="378"/>
      <c r="U10" s="378"/>
      <c r="V10" s="378"/>
      <c r="W10" s="378"/>
      <c r="X10" s="378"/>
      <c r="Y10" s="378"/>
      <c r="Z10" s="83"/>
      <c r="AA10" s="83"/>
      <c r="AB10" s="83"/>
      <c r="AC10" s="83"/>
    </row>
    <row r="11" spans="1:29">
      <c r="L11" s="4"/>
    </row>
    <row r="12" spans="1:29">
      <c r="L12" s="4"/>
    </row>
  </sheetData>
  <mergeCells count="13">
    <mergeCell ref="S1:Y1"/>
    <mergeCell ref="S2:X2"/>
    <mergeCell ref="N1:R1"/>
    <mergeCell ref="K1:K2"/>
    <mergeCell ref="L1:M1"/>
    <mergeCell ref="E1:F1"/>
    <mergeCell ref="G1:H1"/>
    <mergeCell ref="I1:J1"/>
    <mergeCell ref="A6:D6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16" t="s">
        <v>76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</row>
    <row r="2" spans="1:23" s="9" customFormat="1" ht="23.25" customHeight="1" thickBot="1">
      <c r="A2" s="247" t="s">
        <v>19</v>
      </c>
      <c r="B2" s="617" t="s">
        <v>29</v>
      </c>
      <c r="C2" s="618"/>
      <c r="D2" s="619"/>
      <c r="E2" s="620" t="s">
        <v>85</v>
      </c>
      <c r="F2" s="621"/>
      <c r="G2" s="621"/>
      <c r="H2" s="622"/>
      <c r="I2" s="623" t="s">
        <v>85</v>
      </c>
      <c r="J2" s="624"/>
      <c r="K2" s="624"/>
      <c r="L2" s="625"/>
      <c r="M2" s="248" t="s">
        <v>38</v>
      </c>
      <c r="N2" s="248" t="s">
        <v>39</v>
      </c>
      <c r="O2" s="248" t="s">
        <v>40</v>
      </c>
      <c r="P2" s="248" t="s">
        <v>41</v>
      </c>
      <c r="Q2" s="248" t="s">
        <v>42</v>
      </c>
    </row>
    <row r="3" spans="1:23" s="19" customFormat="1">
      <c r="A3" s="32">
        <f>'1-συμβολαια'!A3</f>
        <v>2597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2">
        <f>'1-συμβολαια'!A4</f>
        <v>2551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2">
        <f>'1-συμβολαια'!A5</f>
        <v>2552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7" spans="1:23" ht="15.75" customHeight="1">
      <c r="B7" s="613" t="s">
        <v>105</v>
      </c>
      <c r="C7" s="613"/>
      <c r="D7" s="613"/>
      <c r="E7" s="613"/>
      <c r="F7" s="613"/>
      <c r="G7" s="613"/>
      <c r="H7" s="613"/>
      <c r="I7" s="613"/>
      <c r="J7" s="613"/>
      <c r="K7" s="613"/>
      <c r="L7" s="3"/>
      <c r="M7" s="3"/>
      <c r="N7" s="3"/>
      <c r="O7" s="3"/>
      <c r="P7" s="3"/>
      <c r="Q7" s="3"/>
    </row>
    <row r="8" spans="1:23" ht="15.75" customHeight="1">
      <c r="C8" s="615" t="s">
        <v>106</v>
      </c>
      <c r="D8" s="615"/>
      <c r="E8" s="615"/>
      <c r="F8" s="615"/>
      <c r="G8" s="615"/>
      <c r="H8" s="615"/>
      <c r="I8" s="615"/>
      <c r="J8" s="615"/>
      <c r="K8" s="615"/>
      <c r="L8" s="3"/>
      <c r="M8" s="3"/>
      <c r="N8" s="3"/>
      <c r="O8" s="3"/>
      <c r="P8" s="3"/>
      <c r="Q8" s="3"/>
    </row>
    <row r="9" spans="1:23" ht="15.75" customHeight="1">
      <c r="D9" s="613" t="s">
        <v>290</v>
      </c>
      <c r="E9" s="613"/>
      <c r="F9" s="613"/>
      <c r="G9" s="613"/>
      <c r="H9" s="613"/>
      <c r="I9" s="613"/>
      <c r="J9" s="613"/>
      <c r="K9" s="613"/>
      <c r="L9" s="613"/>
      <c r="M9" s="613"/>
      <c r="N9" s="613"/>
      <c r="O9" s="613"/>
      <c r="P9" s="3"/>
      <c r="Q9" s="3"/>
    </row>
    <row r="10" spans="1:23" s="5" customFormat="1" ht="15.75" customHeight="1">
      <c r="A10" s="57"/>
      <c r="B10" s="245"/>
      <c r="C10" s="245"/>
      <c r="D10" s="246"/>
      <c r="E10" s="615" t="s">
        <v>433</v>
      </c>
      <c r="F10" s="615"/>
      <c r="G10" s="615"/>
      <c r="H10" s="615"/>
      <c r="I10" s="615"/>
      <c r="J10" s="615"/>
      <c r="K10" s="615"/>
      <c r="L10" s="615"/>
      <c r="M10" s="615"/>
      <c r="N10" s="3"/>
      <c r="O10" s="3"/>
      <c r="P10" s="3"/>
      <c r="Q10" s="3"/>
    </row>
    <row r="11" spans="1:23" s="5" customFormat="1" ht="15.75" customHeight="1">
      <c r="A11" s="57"/>
      <c r="B11" s="245"/>
      <c r="C11" s="245"/>
      <c r="D11" s="246"/>
      <c r="E11" s="6"/>
      <c r="F11" s="613" t="s">
        <v>128</v>
      </c>
      <c r="G11" s="613"/>
      <c r="H11" s="613"/>
      <c r="I11" s="613"/>
      <c r="J11" s="613"/>
      <c r="K11" s="613"/>
      <c r="L11" s="613"/>
      <c r="M11" s="613"/>
      <c r="N11" s="613"/>
      <c r="O11" s="613"/>
      <c r="P11" s="613"/>
      <c r="Q11" s="3"/>
    </row>
    <row r="12" spans="1:23" s="5" customFormat="1" ht="15.75" customHeight="1">
      <c r="A12" s="57"/>
      <c r="B12" s="245"/>
      <c r="C12" s="245"/>
      <c r="D12" s="246"/>
      <c r="E12" s="6"/>
      <c r="F12" s="6"/>
      <c r="G12" s="615" t="s">
        <v>434</v>
      </c>
      <c r="H12" s="615"/>
      <c r="I12" s="615"/>
      <c r="J12" s="615"/>
      <c r="K12" s="615"/>
      <c r="L12" s="615"/>
      <c r="M12" s="615"/>
      <c r="N12" s="615"/>
      <c r="O12" s="615"/>
      <c r="P12" s="615"/>
      <c r="Q12" s="615"/>
    </row>
    <row r="13" spans="1:23" s="5" customFormat="1" ht="15.75" customHeight="1">
      <c r="A13" s="57"/>
      <c r="B13" s="245"/>
      <c r="C13" s="245"/>
      <c r="D13" s="246"/>
      <c r="E13" s="6"/>
      <c r="F13" s="6"/>
      <c r="G13" s="238"/>
      <c r="H13" s="613" t="s">
        <v>107</v>
      </c>
      <c r="I13" s="613"/>
      <c r="J13" s="613"/>
      <c r="K13" s="613"/>
      <c r="L13" s="613"/>
      <c r="M13" s="613"/>
      <c r="N13" s="613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45"/>
      <c r="C14" s="245"/>
      <c r="D14" s="246"/>
      <c r="E14" s="6"/>
      <c r="F14" s="6"/>
      <c r="G14" s="238"/>
      <c r="H14" s="6"/>
      <c r="I14" s="615" t="s">
        <v>108</v>
      </c>
      <c r="J14" s="615"/>
      <c r="K14" s="615"/>
      <c r="L14" s="615"/>
      <c r="M14" s="615"/>
      <c r="N14" s="615"/>
      <c r="O14" s="615"/>
      <c r="P14" s="615"/>
      <c r="Q14" s="615"/>
      <c r="R14" s="615"/>
      <c r="S14" s="3"/>
      <c r="T14" s="3"/>
      <c r="U14" s="3"/>
      <c r="V14" s="3"/>
      <c r="W14" s="3"/>
    </row>
    <row r="15" spans="1:23" s="5" customFormat="1" ht="15.75" customHeight="1">
      <c r="A15" s="57"/>
      <c r="B15" s="245"/>
      <c r="C15" s="245"/>
      <c r="D15" s="246"/>
      <c r="E15" s="6"/>
      <c r="F15" s="6"/>
      <c r="G15" s="238"/>
      <c r="H15" s="6"/>
      <c r="I15" s="6"/>
      <c r="J15" s="613" t="s">
        <v>109</v>
      </c>
      <c r="K15" s="613"/>
      <c r="L15" s="613"/>
      <c r="M15" s="613"/>
      <c r="N15" s="613"/>
      <c r="O15" s="613"/>
      <c r="P15" s="613"/>
      <c r="Q15" s="613"/>
      <c r="R15" s="3"/>
      <c r="S15" s="3"/>
      <c r="T15" s="3"/>
      <c r="U15" s="3"/>
      <c r="V15" s="3"/>
      <c r="W15" s="3"/>
    </row>
    <row r="16" spans="1:23" s="5" customFormat="1" ht="15.75" customHeight="1">
      <c r="A16" s="57"/>
      <c r="B16" s="245"/>
      <c r="C16" s="245"/>
      <c r="D16" s="246"/>
      <c r="E16" s="6"/>
      <c r="F16" s="6"/>
      <c r="G16" s="238"/>
      <c r="H16" s="6"/>
      <c r="I16" s="6"/>
      <c r="J16" s="6"/>
      <c r="K16" s="614" t="s">
        <v>129</v>
      </c>
      <c r="L16" s="614"/>
      <c r="M16" s="614"/>
      <c r="N16" s="614"/>
      <c r="O16" s="614"/>
      <c r="P16" s="614"/>
      <c r="Q16" s="614"/>
      <c r="R16" s="614"/>
      <c r="S16" s="614"/>
      <c r="T16" s="614"/>
      <c r="U16" s="614"/>
      <c r="V16" s="3"/>
      <c r="W16" s="3"/>
    </row>
    <row r="17" spans="1:23" s="5" customFormat="1" ht="15.75" customHeight="1">
      <c r="A17" s="57"/>
      <c r="B17" s="245"/>
      <c r="C17" s="245"/>
      <c r="D17" s="246"/>
      <c r="E17" s="6"/>
      <c r="F17" s="6"/>
      <c r="G17" s="238"/>
      <c r="H17" s="6"/>
      <c r="I17" s="6"/>
      <c r="J17" s="6"/>
      <c r="K17" s="6"/>
      <c r="L17" s="613" t="s">
        <v>110</v>
      </c>
      <c r="M17" s="613"/>
      <c r="N17" s="613"/>
      <c r="O17" s="613"/>
      <c r="P17" s="613"/>
      <c r="Q17" s="613"/>
      <c r="R17" s="613"/>
      <c r="S17" s="613"/>
      <c r="T17" s="3"/>
      <c r="U17" s="3"/>
      <c r="V17" s="3"/>
      <c r="W17" s="3"/>
    </row>
    <row r="18" spans="1:23" s="5" customFormat="1" ht="15.75" customHeight="1">
      <c r="A18" s="57"/>
      <c r="B18" s="245"/>
      <c r="C18" s="245"/>
      <c r="D18" s="246"/>
      <c r="E18" s="6"/>
      <c r="F18" s="6"/>
      <c r="G18" s="238"/>
      <c r="H18" s="6"/>
      <c r="I18" s="6"/>
      <c r="J18" s="6"/>
      <c r="K18" s="6"/>
      <c r="L18" s="3"/>
      <c r="M18" s="615" t="s">
        <v>111</v>
      </c>
      <c r="N18" s="615"/>
      <c r="O18" s="615"/>
      <c r="P18" s="615"/>
      <c r="Q18" s="615"/>
      <c r="R18" s="615"/>
      <c r="S18" s="615"/>
      <c r="T18" s="615"/>
      <c r="U18" s="3"/>
      <c r="V18" s="3"/>
      <c r="W18" s="3"/>
    </row>
    <row r="19" spans="1:23" s="5" customFormat="1" ht="15.75" customHeight="1">
      <c r="A19" s="57"/>
      <c r="B19" s="245"/>
      <c r="C19" s="245"/>
      <c r="D19" s="246"/>
      <c r="E19" s="6"/>
      <c r="F19" s="6"/>
      <c r="G19" s="238"/>
      <c r="H19" s="6"/>
      <c r="I19" s="6"/>
      <c r="J19" s="6"/>
      <c r="K19" s="6"/>
      <c r="L19" s="3"/>
      <c r="M19" s="3"/>
      <c r="N19" s="613" t="s">
        <v>112</v>
      </c>
      <c r="O19" s="613"/>
      <c r="P19" s="613"/>
      <c r="Q19" s="613"/>
      <c r="R19" s="613"/>
      <c r="S19" s="613"/>
      <c r="T19" s="613"/>
      <c r="U19" s="613"/>
      <c r="V19" s="613"/>
      <c r="W19" s="613"/>
    </row>
    <row r="20" spans="1:23" s="5" customFormat="1" ht="15.75" customHeight="1">
      <c r="A20" s="57"/>
      <c r="B20" s="245"/>
      <c r="C20" s="245"/>
      <c r="D20" s="246"/>
      <c r="E20" s="6"/>
      <c r="F20" s="6"/>
      <c r="G20" s="238"/>
      <c r="H20" s="238"/>
      <c r="I20" s="238"/>
      <c r="J20" s="238"/>
      <c r="K20" s="238"/>
      <c r="L20" s="238"/>
      <c r="M20" s="238"/>
      <c r="N20" s="238"/>
      <c r="O20" s="238"/>
      <c r="P20" s="238"/>
      <c r="Q20" s="238"/>
    </row>
  </sheetData>
  <mergeCells count="17">
    <mergeCell ref="H13:N13"/>
    <mergeCell ref="I14:R14"/>
    <mergeCell ref="C8:K8"/>
    <mergeCell ref="D9:O9"/>
    <mergeCell ref="E10:M10"/>
    <mergeCell ref="F11:P11"/>
    <mergeCell ref="G12:Q12"/>
    <mergeCell ref="A1:Q1"/>
    <mergeCell ref="B2:D2"/>
    <mergeCell ref="E2:H2"/>
    <mergeCell ref="I2:L2"/>
    <mergeCell ref="B7:K7"/>
    <mergeCell ref="J15:Q15"/>
    <mergeCell ref="K16:U16"/>
    <mergeCell ref="L17:S17"/>
    <mergeCell ref="M18:T18"/>
    <mergeCell ref="N19:W1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616" t="s">
        <v>76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</row>
    <row r="2" spans="1:20" s="9" customFormat="1" ht="23.25" customHeight="1" thickBot="1">
      <c r="A2" s="247" t="s">
        <v>19</v>
      </c>
      <c r="B2" s="617" t="s">
        <v>29</v>
      </c>
      <c r="C2" s="618"/>
      <c r="D2" s="619"/>
      <c r="E2" s="620" t="s">
        <v>85</v>
      </c>
      <c r="F2" s="621"/>
      <c r="G2" s="622"/>
      <c r="H2" s="627" t="s">
        <v>85</v>
      </c>
      <c r="I2" s="628"/>
      <c r="J2" s="629"/>
      <c r="K2" s="623" t="s">
        <v>85</v>
      </c>
      <c r="L2" s="624"/>
      <c r="M2" s="625"/>
      <c r="N2" s="248" t="s">
        <v>36</v>
      </c>
      <c r="O2" s="248" t="s">
        <v>37</v>
      </c>
      <c r="P2" s="248" t="s">
        <v>38</v>
      </c>
      <c r="Q2" s="248" t="s">
        <v>39</v>
      </c>
      <c r="R2" s="248" t="s">
        <v>40</v>
      </c>
      <c r="S2" s="248" t="s">
        <v>41</v>
      </c>
      <c r="T2" s="248" t="s">
        <v>42</v>
      </c>
    </row>
    <row r="3" spans="1:20" s="19" customFormat="1">
      <c r="A3" s="32">
        <f>'1-συμβολαια'!A3</f>
        <v>2597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19" customFormat="1">
      <c r="A4" s="32">
        <f>'1-συμβολαια'!A4</f>
        <v>2551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9" customFormat="1">
      <c r="A5" s="32">
        <f>'1-συμβολαια'!A5</f>
        <v>2552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7" spans="1:20" ht="15.75">
      <c r="B7" s="613" t="s">
        <v>113</v>
      </c>
      <c r="C7" s="613"/>
      <c r="D7" s="613"/>
      <c r="E7" s="613"/>
      <c r="F7" s="613"/>
      <c r="G7" s="613"/>
      <c r="H7" s="613"/>
      <c r="I7" s="118"/>
      <c r="J7" s="6"/>
      <c r="K7" s="6"/>
      <c r="L7" s="3"/>
      <c r="M7" s="3"/>
      <c r="N7" s="3"/>
      <c r="O7" s="3"/>
    </row>
    <row r="8" spans="1:20" ht="15.75">
      <c r="B8" s="6"/>
      <c r="C8" s="615" t="s">
        <v>114</v>
      </c>
      <c r="D8" s="615"/>
      <c r="E8" s="615"/>
      <c r="F8" s="615"/>
      <c r="G8" s="615"/>
      <c r="H8" s="615"/>
      <c r="I8" s="615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13" t="s">
        <v>115</v>
      </c>
      <c r="E9" s="613"/>
      <c r="F9" s="613"/>
      <c r="G9" s="613"/>
      <c r="H9" s="613"/>
      <c r="I9" s="613"/>
      <c r="J9" s="613"/>
      <c r="K9" s="613"/>
      <c r="L9" s="3"/>
      <c r="M9" s="3"/>
      <c r="N9" s="3"/>
      <c r="O9" s="3"/>
    </row>
    <row r="10" spans="1:20" ht="15.75" customHeight="1">
      <c r="B10" s="6"/>
      <c r="C10" s="6"/>
      <c r="D10" s="6"/>
      <c r="E10" s="626" t="s">
        <v>120</v>
      </c>
      <c r="F10" s="626"/>
      <c r="G10" s="626"/>
      <c r="H10" s="626"/>
      <c r="I10" s="626"/>
      <c r="J10" s="626"/>
      <c r="K10" s="626"/>
      <c r="L10" s="626"/>
      <c r="M10" s="3"/>
      <c r="N10" s="3"/>
      <c r="O10" s="3"/>
    </row>
    <row r="11" spans="1:20" ht="15.75" customHeight="1">
      <c r="B11" s="6"/>
      <c r="C11" s="6"/>
      <c r="D11" s="6"/>
      <c r="E11" s="6"/>
      <c r="F11" s="613" t="s">
        <v>116</v>
      </c>
      <c r="G11" s="613"/>
      <c r="H11" s="613"/>
      <c r="I11" s="613"/>
      <c r="J11" s="613"/>
      <c r="K11" s="613"/>
      <c r="L11" s="613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15" t="s">
        <v>117</v>
      </c>
      <c r="H12" s="615"/>
      <c r="I12" s="615"/>
      <c r="J12" s="615"/>
      <c r="K12" s="615"/>
      <c r="L12" s="615"/>
      <c r="M12" s="615"/>
      <c r="N12" s="3"/>
      <c r="O12" s="3"/>
    </row>
    <row r="13" spans="1:20" ht="15.75">
      <c r="B13" s="6"/>
      <c r="C13" s="6"/>
      <c r="D13" s="6"/>
      <c r="E13" s="6"/>
      <c r="F13" s="6"/>
      <c r="G13" s="6"/>
      <c r="H13" s="613" t="s">
        <v>118</v>
      </c>
      <c r="I13" s="613"/>
      <c r="J13" s="613"/>
      <c r="K13" s="613"/>
      <c r="L13" s="613"/>
      <c r="M13" s="613"/>
      <c r="N13" s="613"/>
      <c r="O13" s="3"/>
    </row>
    <row r="14" spans="1:20" ht="15.75">
      <c r="B14" s="6"/>
      <c r="C14" s="6"/>
      <c r="D14" s="6"/>
      <c r="E14" s="6"/>
      <c r="F14" s="6"/>
      <c r="G14" s="6"/>
      <c r="H14" s="6"/>
      <c r="I14" s="615" t="s">
        <v>119</v>
      </c>
      <c r="J14" s="615"/>
      <c r="K14" s="615"/>
      <c r="L14" s="615"/>
      <c r="M14" s="615"/>
      <c r="N14" s="615"/>
      <c r="O14" s="615"/>
    </row>
  </sheetData>
  <mergeCells count="13">
    <mergeCell ref="A1:T1"/>
    <mergeCell ref="B2:D2"/>
    <mergeCell ref="E2:G2"/>
    <mergeCell ref="H2:J2"/>
    <mergeCell ref="K2:M2"/>
    <mergeCell ref="G12:M12"/>
    <mergeCell ref="H13:N13"/>
    <mergeCell ref="I14:O14"/>
    <mergeCell ref="B7:H7"/>
    <mergeCell ref="C8:I8"/>
    <mergeCell ref="D9:K9"/>
    <mergeCell ref="E10:L10"/>
    <mergeCell ref="F11:L1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E16" sqref="E16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30" customWidth="1"/>
    <col min="5" max="5" width="82.85546875" style="91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468" t="s">
        <v>66</v>
      </c>
      <c r="B1" s="468"/>
      <c r="C1" s="636" t="s">
        <v>67</v>
      </c>
      <c r="D1" s="636"/>
      <c r="E1" s="468" t="s">
        <v>0</v>
      </c>
      <c r="F1" s="468"/>
      <c r="G1" s="634" t="s">
        <v>10</v>
      </c>
      <c r="H1" s="634"/>
      <c r="I1" s="634"/>
      <c r="J1" s="468" t="s">
        <v>8</v>
      </c>
      <c r="K1" s="468"/>
      <c r="L1" s="637" t="s">
        <v>435</v>
      </c>
      <c r="M1" s="638"/>
      <c r="N1" s="638"/>
      <c r="O1" s="639"/>
      <c r="P1" s="635" t="s">
        <v>65</v>
      </c>
      <c r="Q1" s="635"/>
      <c r="R1" s="634" t="s">
        <v>55</v>
      </c>
      <c r="S1" s="634"/>
      <c r="T1" s="632" t="s">
        <v>46</v>
      </c>
      <c r="U1" s="630" t="s">
        <v>85</v>
      </c>
      <c r="V1" s="630"/>
      <c r="W1" s="630"/>
      <c r="X1" s="630"/>
      <c r="Y1" s="630"/>
      <c r="Z1" s="630"/>
      <c r="AA1" s="630"/>
      <c r="AB1" s="630"/>
      <c r="AC1" s="630"/>
    </row>
    <row r="2" spans="1:35" s="12" customFormat="1" ht="15.75" customHeight="1" thickBot="1">
      <c r="A2" s="94"/>
      <c r="B2" s="50"/>
      <c r="C2" s="84"/>
      <c r="D2" s="53" t="s">
        <v>68</v>
      </c>
      <c r="E2" s="95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320</v>
      </c>
      <c r="M2" s="72" t="s">
        <v>324</v>
      </c>
      <c r="N2" s="72" t="s">
        <v>325</v>
      </c>
      <c r="O2" s="244" t="s">
        <v>29</v>
      </c>
      <c r="P2" s="59" t="s">
        <v>23</v>
      </c>
      <c r="Q2" s="52" t="s">
        <v>68</v>
      </c>
      <c r="R2" s="72" t="s">
        <v>23</v>
      </c>
      <c r="S2" s="34" t="s">
        <v>68</v>
      </c>
      <c r="T2" s="633"/>
      <c r="U2" s="631"/>
      <c r="V2" s="631"/>
      <c r="W2" s="631"/>
      <c r="X2" s="631"/>
      <c r="Y2" s="631"/>
      <c r="Z2" s="631"/>
      <c r="AA2" s="631"/>
      <c r="AB2" s="631"/>
      <c r="AC2" s="631"/>
    </row>
    <row r="3" spans="1:35" s="19" customFormat="1">
      <c r="A3" s="14">
        <f>'1-συμβολαια'!A3</f>
        <v>2597</v>
      </c>
      <c r="B3" s="49"/>
      <c r="C3" s="79">
        <f>'1-συμβολαια'!B3</f>
        <v>37614</v>
      </c>
      <c r="D3" s="20"/>
      <c r="E3" s="90" t="str">
        <f>'1-συμβολαια'!C3</f>
        <v>κληρονομιάς ΑΠΟΔΟΧΗ [1) οικόπεδο 4,18στρ , 2) οικόπεδο 0,65στρ , 3) οικόπεδο 0,18στρ ΜΕ 3οροφη οικια 285μ2</v>
      </c>
      <c r="F3" s="15"/>
      <c r="G3" s="16" t="str">
        <f>'4-πολλυπρ'!D3</f>
        <v>κλωναρηΑγγελικη</v>
      </c>
      <c r="H3" s="16" t="str">
        <f>'4-πολλυπρ'!I3</f>
        <v>κλωναρη-κασαπακηΜαρια = κορη</v>
      </c>
      <c r="I3" s="21"/>
      <c r="J3" s="21">
        <f>'1-συμβολαια'!D3</f>
        <v>0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85"/>
      <c r="V3" s="85"/>
      <c r="W3" s="80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2551</v>
      </c>
      <c r="B4" s="49"/>
      <c r="C4" s="79">
        <f>'1-συμβολαια'!B4</f>
        <v>37586</v>
      </c>
      <c r="D4" s="20"/>
      <c r="E4" s="90" t="str">
        <f>'1-συμβολαια'!C4</f>
        <v>δωρεά [οικοπέδου -229,44μ2 &amp; 2οροφη οικία 139,50μ2]</v>
      </c>
      <c r="F4" s="15"/>
      <c r="G4" s="16" t="str">
        <f>'4-πολλυπρ'!D4</f>
        <v>κλωναρηΙουλια</v>
      </c>
      <c r="H4" s="16" t="str">
        <f>'4-πολλυπρ'!I4</f>
        <v>219-14 = κλωναρη-κασαπακηΜαρια = κορη</v>
      </c>
      <c r="I4" s="21"/>
      <c r="J4" s="21">
        <f>'1-συμβολαια'!D4</f>
        <v>56864.09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5"/>
      <c r="V4" s="85"/>
      <c r="W4" s="80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2552</v>
      </c>
      <c r="B5" s="49"/>
      <c r="C5" s="79">
        <f>'1-συμβολαια'!B5</f>
        <v>37586</v>
      </c>
      <c r="D5" s="20"/>
      <c r="E5" s="90" t="str">
        <f>'1-συμβολαια'!C5</f>
        <v xml:space="preserve">κληρονομιάς ΑΠΟΔΟΧΗ [1=οικόπεδο-216μ2 , 1/2 οικίας 139,50μ2 ,1/3 οικοπέδου 183,17μ2 &amp; 3οροφου οιδομής </v>
      </c>
      <c r="F5" s="15"/>
      <c r="G5" s="16" t="str">
        <f>'4-πολλυπρ'!D5</f>
        <v>κλωναρηΙωαννα</v>
      </c>
      <c r="H5" s="16" t="str">
        <f>'4-πολλυπρ'!I5</f>
        <v>219-14 = κλωναρη-κασαπακηΜαρια = κορη</v>
      </c>
      <c r="I5" s="21"/>
      <c r="J5" s="21">
        <f>'1-συμβολαια'!D5</f>
        <v>0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-0.7105999999999999</v>
      </c>
      <c r="S5" s="24"/>
      <c r="T5" s="25"/>
      <c r="U5" s="85"/>
      <c r="V5" s="85"/>
      <c r="W5" s="80"/>
      <c r="X5" s="26"/>
      <c r="Y5" s="26"/>
      <c r="Z5" s="26"/>
      <c r="AA5" s="26"/>
      <c r="AB5" s="26"/>
      <c r="AC5" s="26"/>
    </row>
    <row r="6" spans="1:35">
      <c r="A6" s="412" t="s">
        <v>56</v>
      </c>
      <c r="B6" s="413"/>
      <c r="C6" s="413"/>
      <c r="D6" s="413"/>
      <c r="E6" s="413"/>
      <c r="F6" s="413"/>
      <c r="G6" s="413"/>
      <c r="H6" s="413"/>
      <c r="I6" s="413"/>
      <c r="J6" s="413"/>
      <c r="K6" s="44"/>
      <c r="L6" s="1">
        <f>SUM(L3:L5)</f>
        <v>0</v>
      </c>
      <c r="M6" s="1"/>
      <c r="N6" s="1"/>
      <c r="O6" s="1">
        <f>SUM(O3:O5)</f>
        <v>0</v>
      </c>
      <c r="P6" s="37" t="e">
        <f>SUM(P3:P5)</f>
        <v>#REF!</v>
      </c>
      <c r="Q6" s="1">
        <f>SUM(Q3:Q5)</f>
        <v>0</v>
      </c>
      <c r="R6" s="1">
        <f>SUM(R3:R5)</f>
        <v>-0.7105999999999999</v>
      </c>
      <c r="S6" s="1">
        <f>SUM(S3:S5)</f>
        <v>0</v>
      </c>
      <c r="T6" s="3"/>
      <c r="U6" s="81"/>
      <c r="V6" s="81"/>
    </row>
    <row r="7" spans="1:35">
      <c r="T7" s="120"/>
    </row>
    <row r="8" spans="1:35" ht="15.75" customHeight="1">
      <c r="T8" s="120"/>
      <c r="U8" s="613" t="s">
        <v>121</v>
      </c>
      <c r="V8" s="613"/>
      <c r="W8" s="613"/>
      <c r="X8" s="613"/>
      <c r="Y8" s="613"/>
      <c r="Z8" s="613"/>
      <c r="AA8" s="613"/>
      <c r="AB8" s="613"/>
      <c r="AC8" s="613"/>
      <c r="AD8" s="118"/>
      <c r="AE8" s="118"/>
      <c r="AF8" s="118"/>
      <c r="AG8" s="118"/>
      <c r="AH8" s="113"/>
      <c r="AI8" s="113"/>
    </row>
    <row r="9" spans="1:35" ht="15.75" customHeight="1">
      <c r="T9" s="120"/>
      <c r="U9" s="119"/>
      <c r="V9" s="615" t="s">
        <v>122</v>
      </c>
      <c r="W9" s="615"/>
      <c r="X9" s="615"/>
      <c r="Y9" s="615"/>
      <c r="Z9" s="615"/>
      <c r="AA9" s="615"/>
      <c r="AB9" s="615"/>
      <c r="AC9" s="615"/>
      <c r="AD9" s="615"/>
      <c r="AE9" s="113"/>
      <c r="AF9" s="113"/>
      <c r="AG9" s="113"/>
      <c r="AH9" s="113"/>
      <c r="AI9" s="113"/>
    </row>
    <row r="10" spans="1:35" ht="15.75" customHeight="1">
      <c r="T10" s="120"/>
      <c r="U10" s="119"/>
      <c r="V10" s="119"/>
      <c r="W10" s="613" t="s">
        <v>123</v>
      </c>
      <c r="X10" s="613"/>
      <c r="Y10" s="613"/>
      <c r="Z10" s="613"/>
      <c r="AA10" s="613"/>
      <c r="AB10" s="613"/>
      <c r="AC10" s="613"/>
      <c r="AD10" s="613"/>
      <c r="AE10" s="613"/>
      <c r="AF10" s="113"/>
      <c r="AG10" s="113"/>
      <c r="AH10" s="113"/>
      <c r="AI10" s="113"/>
    </row>
    <row r="11" spans="1:35" ht="15.75">
      <c r="U11" s="119"/>
      <c r="V11" s="119"/>
      <c r="W11" s="119"/>
      <c r="X11" s="615" t="s">
        <v>124</v>
      </c>
      <c r="Y11" s="615"/>
      <c r="Z11" s="615"/>
      <c r="AA11" s="615"/>
      <c r="AB11" s="615"/>
      <c r="AC11" s="615"/>
      <c r="AD11" s="615"/>
      <c r="AE11" s="615"/>
      <c r="AF11" s="615"/>
      <c r="AG11" s="113"/>
      <c r="AH11" s="113"/>
      <c r="AI11" s="113"/>
    </row>
    <row r="12" spans="1:35" ht="15.75">
      <c r="U12" s="119"/>
      <c r="V12" s="119"/>
      <c r="W12" s="119"/>
      <c r="X12" s="119"/>
      <c r="Y12" s="613" t="s">
        <v>125</v>
      </c>
      <c r="Z12" s="613"/>
      <c r="AA12" s="613"/>
      <c r="AB12" s="613"/>
      <c r="AC12" s="613"/>
      <c r="AD12" s="613"/>
      <c r="AE12" s="613"/>
      <c r="AF12" s="613"/>
      <c r="AG12" s="613"/>
      <c r="AH12" s="113"/>
      <c r="AI12" s="113"/>
    </row>
    <row r="13" spans="1:35" ht="15.75">
      <c r="U13" s="119"/>
      <c r="V13" s="119"/>
      <c r="W13" s="119"/>
      <c r="X13" s="119"/>
      <c r="Y13" s="119"/>
      <c r="Z13" s="615" t="s">
        <v>126</v>
      </c>
      <c r="AA13" s="615"/>
      <c r="AB13" s="615"/>
      <c r="AC13" s="615"/>
      <c r="AD13" s="615"/>
      <c r="AE13" s="615"/>
      <c r="AF13" s="615"/>
      <c r="AG13" s="615"/>
      <c r="AH13" s="615"/>
      <c r="AI13" s="113"/>
    </row>
    <row r="14" spans="1:35" ht="15.75">
      <c r="U14" s="119"/>
      <c r="V14" s="119"/>
      <c r="W14" s="119"/>
      <c r="X14" s="119"/>
      <c r="Y14" s="119"/>
      <c r="Z14" s="119"/>
      <c r="AA14" s="613" t="s">
        <v>127</v>
      </c>
      <c r="AB14" s="613"/>
      <c r="AC14" s="613"/>
      <c r="AD14" s="613"/>
      <c r="AE14" s="613"/>
      <c r="AF14" s="613"/>
      <c r="AG14" s="613"/>
      <c r="AH14" s="613"/>
      <c r="AI14" s="613"/>
    </row>
  </sheetData>
  <mergeCells count="18">
    <mergeCell ref="A6:J6"/>
    <mergeCell ref="E1:F1"/>
    <mergeCell ref="P1:Q1"/>
    <mergeCell ref="A1:B1"/>
    <mergeCell ref="C1:D1"/>
    <mergeCell ref="G1:I1"/>
    <mergeCell ref="J1:K1"/>
    <mergeCell ref="L1:O1"/>
    <mergeCell ref="U8:AC8"/>
    <mergeCell ref="V9:AD9"/>
    <mergeCell ref="U1:AC2"/>
    <mergeCell ref="T1:T2"/>
    <mergeCell ref="R1:S1"/>
    <mergeCell ref="W10:AE10"/>
    <mergeCell ref="X11:AF11"/>
    <mergeCell ref="Y12:AG12"/>
    <mergeCell ref="Z13:AH13"/>
    <mergeCell ref="AA14:AI1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3" customFormat="1" ht="32.25" customHeight="1">
      <c r="A1" s="644" t="s">
        <v>31</v>
      </c>
      <c r="B1" s="645"/>
      <c r="C1" s="645"/>
      <c r="D1" s="645"/>
      <c r="E1" s="646"/>
      <c r="F1" s="647" t="s">
        <v>293</v>
      </c>
      <c r="G1" s="648"/>
      <c r="H1" s="648"/>
      <c r="I1" s="649"/>
      <c r="J1" s="640" t="s">
        <v>294</v>
      </c>
      <c r="K1" s="641"/>
      <c r="L1" s="641"/>
      <c r="M1" s="641"/>
      <c r="N1" s="641"/>
      <c r="O1" s="641"/>
      <c r="P1" s="641"/>
      <c r="Q1" s="641"/>
      <c r="R1" s="641"/>
      <c r="S1" s="641"/>
      <c r="T1" s="641"/>
      <c r="U1" s="641"/>
      <c r="V1" s="641"/>
      <c r="W1" s="641"/>
      <c r="X1" s="641"/>
      <c r="Y1" s="642"/>
      <c r="Z1" s="650" t="s">
        <v>295</v>
      </c>
      <c r="AA1" s="651"/>
      <c r="AB1" s="651"/>
      <c r="AC1" s="652"/>
      <c r="AD1" s="640" t="s">
        <v>296</v>
      </c>
      <c r="AE1" s="641"/>
      <c r="AF1" s="641"/>
      <c r="AG1" s="641"/>
      <c r="AH1" s="641"/>
      <c r="AI1" s="641"/>
      <c r="AJ1" s="641"/>
      <c r="AK1" s="641"/>
      <c r="AL1" s="641"/>
      <c r="AM1" s="641"/>
      <c r="AN1" s="641"/>
      <c r="AO1" s="641"/>
      <c r="AP1" s="641"/>
      <c r="AQ1" s="641"/>
      <c r="AR1" s="641"/>
      <c r="AS1" s="642"/>
      <c r="AT1" s="647" t="s">
        <v>297</v>
      </c>
      <c r="AU1" s="648"/>
      <c r="AV1" s="648"/>
      <c r="AW1" s="649"/>
      <c r="AX1" s="640" t="s">
        <v>298</v>
      </c>
      <c r="AY1" s="641"/>
      <c r="AZ1" s="641"/>
      <c r="BA1" s="641"/>
      <c r="BB1" s="641"/>
      <c r="BC1" s="641"/>
      <c r="BD1" s="641"/>
      <c r="BE1" s="641"/>
      <c r="BF1" s="641"/>
      <c r="BG1" s="641"/>
      <c r="BH1" s="641"/>
      <c r="BI1" s="641"/>
      <c r="BJ1" s="641"/>
      <c r="BK1" s="641"/>
      <c r="BL1" s="641"/>
      <c r="BM1" s="642"/>
    </row>
    <row r="2" spans="1:65" s="4" customFormat="1" ht="23.25" customHeight="1">
      <c r="A2" s="185" t="s">
        <v>19</v>
      </c>
      <c r="B2" s="185" t="s">
        <v>299</v>
      </c>
      <c r="C2" s="186" t="s">
        <v>300</v>
      </c>
      <c r="D2" s="422" t="s">
        <v>29</v>
      </c>
      <c r="E2" s="612"/>
      <c r="F2" s="187" t="s">
        <v>301</v>
      </c>
      <c r="G2" s="185" t="s">
        <v>18</v>
      </c>
      <c r="H2" s="187" t="s">
        <v>23</v>
      </c>
      <c r="I2" s="188" t="s">
        <v>85</v>
      </c>
      <c r="J2" s="189" t="s">
        <v>302</v>
      </c>
      <c r="K2" s="189" t="s">
        <v>303</v>
      </c>
      <c r="L2" s="187" t="s">
        <v>304</v>
      </c>
      <c r="M2" s="187" t="s">
        <v>305</v>
      </c>
      <c r="N2" s="187" t="s">
        <v>306</v>
      </c>
      <c r="O2" s="187" t="s">
        <v>307</v>
      </c>
      <c r="P2" s="187" t="s">
        <v>308</v>
      </c>
      <c r="Q2" s="187" t="s">
        <v>309</v>
      </c>
      <c r="R2" s="187" t="s">
        <v>310</v>
      </c>
      <c r="S2" s="187" t="s">
        <v>311</v>
      </c>
      <c r="T2" s="187" t="s">
        <v>312</v>
      </c>
      <c r="U2" s="187" t="s">
        <v>23</v>
      </c>
      <c r="V2" s="187" t="s">
        <v>313</v>
      </c>
      <c r="W2" s="187" t="s">
        <v>314</v>
      </c>
      <c r="X2" s="187" t="s">
        <v>315</v>
      </c>
      <c r="Y2" s="190" t="s">
        <v>316</v>
      </c>
      <c r="Z2" s="187" t="s">
        <v>301</v>
      </c>
      <c r="AA2" s="185" t="s">
        <v>18</v>
      </c>
      <c r="AB2" s="187" t="s">
        <v>23</v>
      </c>
      <c r="AC2" s="191" t="s">
        <v>85</v>
      </c>
      <c r="AD2" s="189" t="s">
        <v>302</v>
      </c>
      <c r="AE2" s="189" t="s">
        <v>303</v>
      </c>
      <c r="AF2" s="187" t="s">
        <v>304</v>
      </c>
      <c r="AG2" s="187" t="s">
        <v>305</v>
      </c>
      <c r="AH2" s="187" t="s">
        <v>306</v>
      </c>
      <c r="AI2" s="187" t="s">
        <v>307</v>
      </c>
      <c r="AJ2" s="187" t="s">
        <v>308</v>
      </c>
      <c r="AK2" s="187" t="s">
        <v>309</v>
      </c>
      <c r="AL2" s="187" t="s">
        <v>310</v>
      </c>
      <c r="AM2" s="187" t="s">
        <v>311</v>
      </c>
      <c r="AN2" s="187" t="s">
        <v>312</v>
      </c>
      <c r="AO2" s="187" t="s">
        <v>23</v>
      </c>
      <c r="AP2" s="187" t="s">
        <v>313</v>
      </c>
      <c r="AQ2" s="187" t="s">
        <v>314</v>
      </c>
      <c r="AR2" s="187" t="s">
        <v>315</v>
      </c>
      <c r="AS2" s="190" t="s">
        <v>316</v>
      </c>
      <c r="AT2" s="187" t="s">
        <v>301</v>
      </c>
      <c r="AU2" s="185" t="s">
        <v>18</v>
      </c>
      <c r="AV2" s="187" t="s">
        <v>23</v>
      </c>
      <c r="AW2" s="188" t="s">
        <v>85</v>
      </c>
      <c r="AX2" s="189" t="s">
        <v>302</v>
      </c>
      <c r="AY2" s="189" t="s">
        <v>303</v>
      </c>
      <c r="AZ2" s="187" t="s">
        <v>304</v>
      </c>
      <c r="BA2" s="187" t="s">
        <v>305</v>
      </c>
      <c r="BB2" s="187" t="s">
        <v>306</v>
      </c>
      <c r="BC2" s="187" t="s">
        <v>307</v>
      </c>
      <c r="BD2" s="187" t="s">
        <v>308</v>
      </c>
      <c r="BE2" s="187" t="s">
        <v>309</v>
      </c>
      <c r="BF2" s="187" t="s">
        <v>310</v>
      </c>
      <c r="BG2" s="187" t="s">
        <v>311</v>
      </c>
      <c r="BH2" s="187" t="s">
        <v>312</v>
      </c>
      <c r="BI2" s="187" t="s">
        <v>23</v>
      </c>
      <c r="BJ2" s="187" t="s">
        <v>313</v>
      </c>
      <c r="BK2" s="187" t="s">
        <v>314</v>
      </c>
      <c r="BL2" s="187" t="s">
        <v>317</v>
      </c>
      <c r="BM2" s="190" t="s">
        <v>316</v>
      </c>
    </row>
    <row r="3" spans="1:65">
      <c r="A3" s="32">
        <f>'1-συμβολαια'!A3</f>
        <v>2597</v>
      </c>
      <c r="B3" s="16" t="str">
        <f>'4-πολλυπρ'!D3</f>
        <v>κλωναρηΑγγελικη</v>
      </c>
      <c r="C3" s="16" t="str">
        <f>'4-πολλυπρ'!I3</f>
        <v>κλωναρη-κασαπακηΜαρια = κορη</v>
      </c>
      <c r="D3" s="26"/>
      <c r="E3" s="26"/>
      <c r="F3" s="13"/>
      <c r="G3" s="31"/>
      <c r="H3" s="13"/>
      <c r="I3" s="26"/>
      <c r="J3" s="13"/>
      <c r="K3" s="142" t="s">
        <v>318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192" t="s">
        <v>318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4" spans="1:65">
      <c r="A4" s="32">
        <f>'1-συμβολαια'!A4</f>
        <v>2551</v>
      </c>
      <c r="B4" s="16" t="str">
        <f>'4-πολλυπρ'!D4</f>
        <v>κλωναρηΙουλια</v>
      </c>
      <c r="C4" s="16" t="str">
        <f>'4-πολλυπρ'!I4</f>
        <v>219-14 = κλωναρη-κασαπακηΜαρια = κορη</v>
      </c>
      <c r="D4" s="26"/>
      <c r="E4" s="26"/>
      <c r="F4" s="13"/>
      <c r="G4" s="31"/>
      <c r="H4" s="13"/>
      <c r="I4" s="26"/>
      <c r="J4" s="13"/>
      <c r="K4" s="142" t="s">
        <v>318</v>
      </c>
      <c r="L4" s="26"/>
      <c r="M4" s="26"/>
      <c r="N4" s="26"/>
      <c r="O4" s="26"/>
      <c r="P4" s="26"/>
      <c r="Q4" s="26"/>
      <c r="R4" s="26"/>
      <c r="S4" s="26"/>
      <c r="T4" s="26"/>
      <c r="U4" s="13"/>
      <c r="V4" s="31"/>
      <c r="W4" s="31"/>
      <c r="X4" s="26"/>
      <c r="Y4" s="26"/>
      <c r="Z4" s="13"/>
      <c r="AA4" s="26"/>
      <c r="AB4" s="13"/>
      <c r="AC4" s="26"/>
      <c r="AD4" s="13"/>
      <c r="AE4" s="192" t="s">
        <v>318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13"/>
      <c r="AU4" s="26"/>
      <c r="AV4" s="13"/>
      <c r="AW4" s="26"/>
      <c r="AX4" s="13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13"/>
      <c r="BJ4" s="26"/>
      <c r="BK4" s="26"/>
      <c r="BL4" s="26"/>
      <c r="BM4" s="26"/>
    </row>
    <row r="5" spans="1:65">
      <c r="A5" s="32">
        <f>'1-συμβολαια'!A5</f>
        <v>2552</v>
      </c>
      <c r="B5" s="16" t="str">
        <f>'4-πολλυπρ'!D5</f>
        <v>κλωναρηΙωαννα</v>
      </c>
      <c r="C5" s="16" t="str">
        <f>'4-πολλυπρ'!I5</f>
        <v>219-14 = κλωναρη-κασαπακηΜαρια = κορη</v>
      </c>
      <c r="D5" s="26"/>
      <c r="E5" s="26"/>
      <c r="F5" s="13"/>
      <c r="G5" s="31"/>
      <c r="H5" s="13"/>
      <c r="I5" s="26"/>
      <c r="J5" s="13"/>
      <c r="K5" s="142" t="s">
        <v>318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192" t="s">
        <v>318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7" spans="1:65">
      <c r="F7" s="643" t="s">
        <v>319</v>
      </c>
      <c r="G7" s="643"/>
      <c r="H7" s="643"/>
      <c r="I7" s="643"/>
    </row>
    <row r="8" spans="1:65">
      <c r="F8" s="643"/>
      <c r="G8" s="643"/>
      <c r="H8" s="643"/>
      <c r="I8" s="643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79"/>
  <sheetViews>
    <sheetView workbookViewId="0">
      <pane ySplit="2" topLeftCell="A3" activePane="bottomLeft" state="frozen"/>
      <selection pane="bottomLeft" activeCell="C27" sqref="C27"/>
    </sheetView>
  </sheetViews>
  <sheetFormatPr defaultRowHeight="11.25"/>
  <cols>
    <col min="1" max="1" width="7.28515625" style="8" bestFit="1" customWidth="1"/>
    <col min="2" max="2" width="8.7109375" style="136" bestFit="1" customWidth="1"/>
    <col min="3" max="3" width="45.28515625" style="91" customWidth="1"/>
    <col min="4" max="4" width="7" style="3" hidden="1" customWidth="1"/>
    <col min="5" max="5" width="12.42578125" style="3" hidden="1" customWidth="1"/>
    <col min="6" max="6" width="8.28515625" style="3" hidden="1" customWidth="1"/>
    <col min="7" max="7" width="8.5703125" style="2" hidden="1" customWidth="1"/>
    <col min="8" max="8" width="8.7109375" style="2" customWidth="1"/>
    <col min="9" max="9" width="11.42578125" style="2" customWidth="1"/>
    <col min="10" max="10" width="9.42578125" style="2" customWidth="1"/>
    <col min="11" max="11" width="8.140625" style="2" bestFit="1" customWidth="1"/>
    <col min="12" max="12" width="12.7109375" style="75" bestFit="1" customWidth="1"/>
    <col min="13" max="13" width="9.42578125" style="2" bestFit="1" customWidth="1"/>
    <col min="14" max="14" width="9.7109375" style="2" customWidth="1"/>
    <col min="15" max="15" width="9.42578125" style="2" bestFit="1" customWidth="1"/>
    <col min="16" max="16" width="10.85546875" style="2" customWidth="1"/>
    <col min="17" max="17" width="10.42578125" style="2" customWidth="1"/>
    <col min="18" max="18" width="9.42578125" style="2" bestFit="1" customWidth="1"/>
    <col min="19" max="19" width="10.42578125" style="2" customWidth="1"/>
    <col min="20" max="20" width="10.5703125" style="2" bestFit="1" customWidth="1"/>
    <col min="21" max="23" width="9.42578125" style="2" bestFit="1" customWidth="1"/>
    <col min="24" max="24" width="8.42578125" style="30" bestFit="1" customWidth="1"/>
    <col min="25" max="25" width="11.85546875" style="8" customWidth="1"/>
    <col min="26" max="26" width="30.5703125" style="77" customWidth="1"/>
    <col min="27" max="27" width="7.5703125" style="3" customWidth="1"/>
    <col min="28" max="28" width="9.5703125" style="3" customWidth="1"/>
    <col min="29" max="31" width="6.42578125" style="3" customWidth="1"/>
    <col min="32" max="16384" width="9.140625" style="3"/>
  </cols>
  <sheetData>
    <row r="1" spans="1:31" ht="27" customHeight="1">
      <c r="A1" s="659" t="s">
        <v>1</v>
      </c>
      <c r="B1" s="661" t="s">
        <v>2</v>
      </c>
      <c r="C1" s="658" t="s">
        <v>0</v>
      </c>
      <c r="D1" s="662" t="s">
        <v>11</v>
      </c>
      <c r="E1" s="656" t="s">
        <v>12</v>
      </c>
      <c r="F1" s="673" t="s">
        <v>512</v>
      </c>
      <c r="G1" s="674"/>
      <c r="H1" s="674"/>
      <c r="I1" s="675" t="s">
        <v>513</v>
      </c>
      <c r="J1" s="676" t="s">
        <v>138</v>
      </c>
      <c r="K1" s="688" t="s">
        <v>514</v>
      </c>
      <c r="L1" s="689"/>
      <c r="M1" s="689"/>
      <c r="N1" s="690"/>
      <c r="O1" s="666" t="s">
        <v>515</v>
      </c>
      <c r="P1" s="668" t="s">
        <v>516</v>
      </c>
      <c r="Q1" s="682" t="s">
        <v>43</v>
      </c>
      <c r="R1" s="683"/>
      <c r="S1" s="684" t="s">
        <v>58</v>
      </c>
      <c r="T1" s="685"/>
      <c r="U1" s="680" t="s">
        <v>77</v>
      </c>
      <c r="V1" s="681"/>
      <c r="W1" s="681"/>
      <c r="X1" s="686" t="s">
        <v>54</v>
      </c>
      <c r="Y1" s="664" t="s">
        <v>44</v>
      </c>
      <c r="Z1" s="678" t="s">
        <v>80</v>
      </c>
      <c r="AA1" s="670" t="s">
        <v>29</v>
      </c>
      <c r="AB1" s="671"/>
      <c r="AC1" s="671"/>
      <c r="AD1" s="671"/>
      <c r="AE1" s="672"/>
    </row>
    <row r="2" spans="1:31" ht="26.25" thickBot="1">
      <c r="A2" s="660"/>
      <c r="B2" s="417"/>
      <c r="C2" s="442"/>
      <c r="D2" s="663"/>
      <c r="E2" s="657"/>
      <c r="F2" s="253" t="s">
        <v>254</v>
      </c>
      <c r="G2" s="252" t="s">
        <v>92</v>
      </c>
      <c r="H2" s="318" t="s">
        <v>47</v>
      </c>
      <c r="I2" s="506"/>
      <c r="J2" s="677"/>
      <c r="K2" s="69" t="s">
        <v>23</v>
      </c>
      <c r="L2" s="74" t="s">
        <v>82</v>
      </c>
      <c r="M2" s="69" t="s">
        <v>81</v>
      </c>
      <c r="N2" s="398" t="s">
        <v>534</v>
      </c>
      <c r="O2" s="667"/>
      <c r="P2" s="669"/>
      <c r="Q2" s="40" t="s">
        <v>23</v>
      </c>
      <c r="R2" s="36" t="s">
        <v>34</v>
      </c>
      <c r="S2" s="40" t="s">
        <v>23</v>
      </c>
      <c r="T2" s="41" t="s">
        <v>34</v>
      </c>
      <c r="U2" s="40" t="s">
        <v>517</v>
      </c>
      <c r="V2" s="10" t="s">
        <v>518</v>
      </c>
      <c r="W2" s="39" t="s">
        <v>33</v>
      </c>
      <c r="X2" s="687"/>
      <c r="Y2" s="665"/>
      <c r="Z2" s="679"/>
      <c r="AA2" s="670"/>
      <c r="AB2" s="671"/>
      <c r="AC2" s="671"/>
      <c r="AD2" s="671"/>
      <c r="AE2" s="672"/>
    </row>
    <row r="3" spans="1:31" s="5" customFormat="1">
      <c r="A3" s="380">
        <f>'1-συμβολαια'!A3</f>
        <v>2597</v>
      </c>
      <c r="B3" s="383">
        <f>'1-συμβολαια'!B3</f>
        <v>37614</v>
      </c>
      <c r="C3" s="381" t="str">
        <f>'1-συμβολαια'!C3</f>
        <v>κληρονομιάς ΑΠΟΔΟΧΗ [1) οικόπεδο 4,18στρ , 2) οικόπεδο 0,65στρ , 3) οικόπεδο 0,18στρ ΜΕ 3οροφη οικια 285μ2</v>
      </c>
      <c r="D3" s="339" t="str">
        <f>'4-πολλυπρ'!D3</f>
        <v>κλωναρηΑγγελικη</v>
      </c>
      <c r="E3" s="339" t="str">
        <f>'4-πολλυπρ'!I3</f>
        <v>κλωναρη-κασαπακηΜαρια = κορη</v>
      </c>
      <c r="F3" s="340">
        <f>'14-βιβλΕσ'!O3+'14-βιβλΕσ'!Q3</f>
        <v>8.6008999999999993</v>
      </c>
      <c r="G3" s="326">
        <f>'14-βιβλΕσ'!Q3</f>
        <v>8.92</v>
      </c>
      <c r="H3" s="326">
        <f t="shared" ref="H3:H5" si="0">F3+G3</f>
        <v>17.520899999999997</v>
      </c>
      <c r="I3" s="326">
        <f>'8-κ-15-17'!AG3</f>
        <v>0</v>
      </c>
      <c r="J3" s="326">
        <f>'14-βιβλΕσ'!R3</f>
        <v>355.14000000000004</v>
      </c>
      <c r="K3" s="326">
        <v>107.44</v>
      </c>
      <c r="L3" s="269" t="s">
        <v>560</v>
      </c>
      <c r="M3" s="326">
        <v>312</v>
      </c>
      <c r="N3" s="269">
        <v>1794</v>
      </c>
      <c r="O3" s="360"/>
      <c r="P3" s="326">
        <f>('14-βιβλΕσ'!N3+'14-βιβλΕσ'!O3+'14-βιβλΕσ'!R3)*40%</f>
        <v>147.50800000000001</v>
      </c>
      <c r="Q3" s="326">
        <f t="shared" ref="Q3:Q5" si="1">W3+N3</f>
        <v>2171.2800000000002</v>
      </c>
      <c r="R3" s="272">
        <v>10985</v>
      </c>
      <c r="S3" s="360"/>
      <c r="T3" s="360"/>
      <c r="U3" s="326">
        <f>'1-συμβολαια'!L3+'8-κ-15-17'!AG3+'14-βιβλΕσ'!L3+'14-βιβλΕσ'!Q3+'14-βιβλΕσ'!R3</f>
        <v>484.72</v>
      </c>
      <c r="V3" s="326">
        <f>'1-συμβολαια'!M3</f>
        <v>107.44</v>
      </c>
      <c r="W3" s="326">
        <f t="shared" ref="W3:W5" si="2">U3-V3</f>
        <v>377.28000000000003</v>
      </c>
      <c r="X3" s="355">
        <v>45884</v>
      </c>
      <c r="Y3" s="269">
        <f t="shared" ref="Y3:Y5" si="3">R3+T3</f>
        <v>10985</v>
      </c>
      <c r="Z3" s="382"/>
      <c r="AA3" s="73"/>
      <c r="AB3" s="73"/>
      <c r="AC3" s="73"/>
      <c r="AD3" s="73"/>
      <c r="AE3" s="73"/>
    </row>
    <row r="4" spans="1:31" s="5" customFormat="1">
      <c r="A4" s="380">
        <f>'1-συμβολαια'!A4</f>
        <v>2551</v>
      </c>
      <c r="B4" s="383">
        <f>'1-συμβολαια'!B4</f>
        <v>37586</v>
      </c>
      <c r="C4" s="381" t="str">
        <f>'1-συμβολαια'!C4</f>
        <v>δωρεά [οικοπέδου -229,44μ2 &amp; 2οροφη οικία 139,50μ2]</v>
      </c>
      <c r="D4" s="339" t="str">
        <f>'4-πολλυπρ'!D4</f>
        <v>κλωναρηΙουλια</v>
      </c>
      <c r="E4" s="339" t="str">
        <f>'4-πολλυπρ'!I4</f>
        <v>219-14 = κλωναρη-κασαπακηΜαρια = κορη</v>
      </c>
      <c r="F4" s="340">
        <f>'14-βιβλΕσ'!O4+'14-βιβλΕσ'!Q4</f>
        <v>6.4550539999999916</v>
      </c>
      <c r="G4" s="326">
        <f>'14-βιβλΕσ'!Q4</f>
        <v>6.9399999999999995</v>
      </c>
      <c r="H4" s="326">
        <f t="shared" ref="H4" si="4">F4+G4</f>
        <v>13.395053999999991</v>
      </c>
      <c r="I4" s="326">
        <f>'8-κ-15-17'!AG4</f>
        <v>-3.3025000000179716E-3</v>
      </c>
      <c r="J4" s="326">
        <f>'14-βιβλΕσ'!R4</f>
        <v>342.30000000000007</v>
      </c>
      <c r="K4" s="326">
        <v>630</v>
      </c>
      <c r="L4" s="269" t="s">
        <v>559</v>
      </c>
      <c r="M4" s="326">
        <v>1850</v>
      </c>
      <c r="N4" s="269">
        <v>1711</v>
      </c>
      <c r="O4" s="360"/>
      <c r="P4" s="326">
        <f>('14-βιβλΕσ'!N4+'14-βιβλΕσ'!O4+'14-βιβλΕσ'!R4)*40%</f>
        <v>146.02894400000005</v>
      </c>
      <c r="Q4" s="326">
        <f t="shared" si="1"/>
        <v>1641.8090575000001</v>
      </c>
      <c r="R4" s="272">
        <v>5252</v>
      </c>
      <c r="S4" s="360"/>
      <c r="T4" s="360"/>
      <c r="U4" s="326">
        <f>'1-συμβολαια'!L4+'8-κ-15-17'!AG4+'14-βιβλΕσ'!L4+'14-βιβλΕσ'!Q4+'14-βιβλΕσ'!R4</f>
        <v>1101.6190575000001</v>
      </c>
      <c r="V4" s="326">
        <f>'1-συμβολαια'!M4+'8-κ-15-17'!AF4</f>
        <v>1170.81</v>
      </c>
      <c r="W4" s="326">
        <f t="shared" ref="W4" si="5">U4-V4</f>
        <v>-69.190942499999892</v>
      </c>
      <c r="X4" s="355">
        <v>45884</v>
      </c>
      <c r="Y4" s="269">
        <f t="shared" si="3"/>
        <v>5252</v>
      </c>
      <c r="Z4" s="382" t="s">
        <v>561</v>
      </c>
      <c r="AA4" s="73"/>
      <c r="AB4" s="73"/>
      <c r="AC4" s="73"/>
      <c r="AD4" s="73"/>
      <c r="AE4" s="73"/>
    </row>
    <row r="5" spans="1:31" s="5" customFormat="1">
      <c r="A5" s="380">
        <f>'1-συμβολαια'!A5</f>
        <v>2552</v>
      </c>
      <c r="B5" s="383">
        <f>'1-συμβολαια'!B5</f>
        <v>37586</v>
      </c>
      <c r="C5" s="381" t="str">
        <f>'1-συμβολαια'!C5</f>
        <v xml:space="preserve">κληρονομιάς ΑΠΟΔΟΧΗ [1=οικόπεδο-216μ2 , 1/2 οικίας 139,50μ2 ,1/3 οικοπέδου 183,17μ2 &amp; 3οροφου οιδομής </v>
      </c>
      <c r="D5" s="339" t="str">
        <f>'4-πολλυπρ'!D5</f>
        <v>κλωναρηΙωαννα</v>
      </c>
      <c r="E5" s="339" t="str">
        <f>'4-πολλυπρ'!I5</f>
        <v>219-14 = κλωναρη-κασαπακηΜαρια = κορη</v>
      </c>
      <c r="F5" s="340">
        <f>'14-βιβλΕσ'!O5+'14-βιβλΕσ'!Q5</f>
        <v>6.2203000000000008</v>
      </c>
      <c r="G5" s="326">
        <f>'14-βιβλΕσ'!Q5</f>
        <v>7.42</v>
      </c>
      <c r="H5" s="326">
        <f t="shared" si="0"/>
        <v>13.6403</v>
      </c>
      <c r="I5" s="326">
        <f>'8-κ-15-17'!AG5</f>
        <v>0</v>
      </c>
      <c r="J5" s="326">
        <f>'14-βιβλΕσ'!R5</f>
        <v>295.33</v>
      </c>
      <c r="K5" s="326">
        <v>296</v>
      </c>
      <c r="L5" s="269" t="s">
        <v>559</v>
      </c>
      <c r="M5" s="326">
        <v>869</v>
      </c>
      <c r="N5" s="269">
        <v>1955</v>
      </c>
      <c r="O5" s="360"/>
      <c r="P5" s="326">
        <f>('14-βιβλΕσ'!N5+'14-βιβλΕσ'!O5+'14-βιβλΕσ'!R5)*40%</f>
        <v>107.02000000000001</v>
      </c>
      <c r="Q5" s="326">
        <f t="shared" si="1"/>
        <v>2228.9899999999998</v>
      </c>
      <c r="R5" s="272">
        <v>10190</v>
      </c>
      <c r="S5" s="360"/>
      <c r="T5" s="360"/>
      <c r="U5" s="326">
        <f>'1-συμβολαια'!L5+'8-κ-15-17'!AG5+'14-βιβλΕσ'!L5+'14-βιβλΕσ'!Q5+'14-βιβλΕσ'!R5</f>
        <v>381.42999999999995</v>
      </c>
      <c r="V5" s="326">
        <f>'1-συμβολαια'!M5</f>
        <v>107.44</v>
      </c>
      <c r="W5" s="326">
        <f t="shared" si="2"/>
        <v>273.98999999999995</v>
      </c>
      <c r="X5" s="355">
        <v>45884</v>
      </c>
      <c r="Y5" s="269">
        <f t="shared" si="3"/>
        <v>10190</v>
      </c>
      <c r="Z5" s="382"/>
      <c r="AA5" s="73"/>
      <c r="AB5" s="73"/>
      <c r="AC5" s="73"/>
      <c r="AD5" s="73"/>
      <c r="AE5" s="73"/>
    </row>
    <row r="6" spans="1:31">
      <c r="A6" s="653" t="s">
        <v>35</v>
      </c>
      <c r="B6" s="654"/>
      <c r="C6" s="654"/>
      <c r="D6" s="654"/>
      <c r="E6" s="655"/>
      <c r="F6" s="42">
        <f>SUM(F3:F5)</f>
        <v>21.276253999999991</v>
      </c>
      <c r="G6" s="42">
        <f>SUM(G3:G5)</f>
        <v>23.28</v>
      </c>
      <c r="H6" s="42">
        <f>SUM(H3:H5)</f>
        <v>44.556253999999988</v>
      </c>
      <c r="I6" s="42">
        <f>SUM(I3:I5)</f>
        <v>-3.3025000000179716E-3</v>
      </c>
      <c r="J6" s="42">
        <f>SUM(J3:J5)</f>
        <v>992.77</v>
      </c>
      <c r="K6" s="42">
        <f>SUM(K3:K5)</f>
        <v>1033.44</v>
      </c>
      <c r="L6" s="42">
        <f>SUM(L3:L5)</f>
        <v>0</v>
      </c>
      <c r="M6" s="42">
        <f>SUM(M3:M5)</f>
        <v>3031</v>
      </c>
      <c r="N6" s="42"/>
      <c r="O6" s="42">
        <f>SUM(O3:O5)</f>
        <v>0</v>
      </c>
      <c r="P6" s="42">
        <f>SUM(P3:P5)</f>
        <v>400.55694400000004</v>
      </c>
      <c r="Q6" s="42">
        <f>SUM(Q3:Q5)</f>
        <v>6042.0790575000001</v>
      </c>
      <c r="R6" s="395">
        <f>SUM(R3:R5)</f>
        <v>26427</v>
      </c>
      <c r="S6" s="42">
        <f>SUM(S3:S5)</f>
        <v>0</v>
      </c>
      <c r="T6" s="395">
        <f>SUM(T3:T5)</f>
        <v>0</v>
      </c>
      <c r="U6" s="42">
        <f>SUM(U3:U5)</f>
        <v>1967.7690575000001</v>
      </c>
      <c r="V6" s="42">
        <f>SUM(V3:V5)</f>
        <v>1385.69</v>
      </c>
      <c r="W6" s="42">
        <f>SUM(W3:W5)</f>
        <v>582.07905750000009</v>
      </c>
      <c r="X6" s="42"/>
      <c r="Y6" s="395">
        <f>SUM(Y3:Y5)</f>
        <v>26427</v>
      </c>
    </row>
    <row r="7" spans="1:31">
      <c r="J7" s="75"/>
    </row>
    <row r="8" spans="1:31">
      <c r="J8" s="133"/>
      <c r="U8" s="133"/>
    </row>
    <row r="9" spans="1:31">
      <c r="U9" s="134"/>
    </row>
    <row r="11" spans="1:31">
      <c r="L11" s="136">
        <v>39953</v>
      </c>
    </row>
    <row r="13" spans="1:31">
      <c r="Z13" s="8"/>
      <c r="AA13" s="169"/>
    </row>
    <row r="15" spans="1:31" ht="15">
      <c r="AA15" s="122"/>
      <c r="AB15" s="112"/>
      <c r="AC15" s="112"/>
      <c r="AD15" s="112"/>
      <c r="AE15" s="122"/>
    </row>
    <row r="16" spans="1:31" ht="15">
      <c r="AA16" s="123"/>
      <c r="AB16" s="123"/>
      <c r="AC16" s="123"/>
      <c r="AD16" s="123"/>
      <c r="AE16" s="123"/>
    </row>
    <row r="17" spans="27:31" ht="15">
      <c r="AA17" s="122"/>
      <c r="AB17" s="124"/>
      <c r="AC17" s="124"/>
      <c r="AD17" s="124"/>
      <c r="AE17" s="124"/>
    </row>
    <row r="18" spans="27:31" ht="15.75">
      <c r="AA18" s="122"/>
      <c r="AB18" s="126"/>
      <c r="AC18" s="126"/>
      <c r="AD18" s="126"/>
      <c r="AE18" s="126"/>
    </row>
    <row r="19" spans="27:31" ht="15.75">
      <c r="AA19" s="125"/>
      <c r="AB19" s="125"/>
      <c r="AC19" s="125"/>
      <c r="AD19" s="125"/>
      <c r="AE19" s="125"/>
    </row>
    <row r="20" spans="27:31" ht="15.75">
      <c r="AA20" s="125"/>
      <c r="AB20" s="125"/>
      <c r="AC20" s="125"/>
      <c r="AD20" s="125"/>
      <c r="AE20" s="125"/>
    </row>
    <row r="21" spans="27:31" ht="15.75">
      <c r="AA21" s="125"/>
      <c r="AB21" s="125"/>
      <c r="AC21" s="125"/>
      <c r="AD21" s="125"/>
      <c r="AE21" s="125"/>
    </row>
    <row r="22" spans="27:31" ht="15.75">
      <c r="AA22" s="125"/>
      <c r="AB22" s="125"/>
      <c r="AC22" s="125"/>
      <c r="AD22" s="125"/>
      <c r="AE22" s="125"/>
    </row>
    <row r="23" spans="27:31" ht="15.75">
      <c r="AA23" s="125"/>
      <c r="AB23" s="125"/>
      <c r="AC23" s="125"/>
      <c r="AD23" s="125"/>
      <c r="AE23" s="125"/>
    </row>
    <row r="24" spans="27:31" ht="15.75">
      <c r="AA24" s="125"/>
      <c r="AB24" s="125"/>
      <c r="AC24" s="125"/>
      <c r="AD24" s="125"/>
      <c r="AE24" s="125"/>
    </row>
    <row r="25" spans="27:31" ht="15.75">
      <c r="AA25" s="125"/>
      <c r="AB25" s="125"/>
      <c r="AC25" s="125"/>
      <c r="AD25" s="125"/>
      <c r="AE25" s="125"/>
    </row>
    <row r="26" spans="27:31" ht="15">
      <c r="AA26" s="122"/>
      <c r="AB26" s="122"/>
      <c r="AC26" s="122"/>
      <c r="AD26" s="122"/>
      <c r="AE26" s="122"/>
    </row>
    <row r="27" spans="27:31" ht="15">
      <c r="AA27" s="122"/>
      <c r="AB27" s="122"/>
      <c r="AC27" s="122"/>
      <c r="AD27" s="122"/>
      <c r="AE27" s="122"/>
    </row>
    <row r="28" spans="27:31" ht="15">
      <c r="AA28" s="122"/>
      <c r="AB28" s="122"/>
      <c r="AC28" s="122"/>
      <c r="AD28" s="122"/>
      <c r="AE28" s="122"/>
    </row>
    <row r="29" spans="27:31" ht="15">
      <c r="AA29" s="122"/>
      <c r="AB29" s="122"/>
      <c r="AC29" s="122"/>
      <c r="AD29" s="122"/>
      <c r="AE29" s="122"/>
    </row>
    <row r="30" spans="27:31" ht="15">
      <c r="AA30" s="122"/>
      <c r="AB30" s="122"/>
      <c r="AC30" s="122"/>
      <c r="AD30" s="122"/>
      <c r="AE30" s="122"/>
    </row>
    <row r="31" spans="27:31" ht="15">
      <c r="AA31" s="122"/>
      <c r="AB31" s="122"/>
      <c r="AC31" s="122"/>
      <c r="AD31" s="122"/>
      <c r="AE31" s="122"/>
    </row>
    <row r="32" spans="27:31" ht="15">
      <c r="AA32" s="122"/>
      <c r="AB32" s="122"/>
      <c r="AC32" s="122"/>
      <c r="AD32" s="122"/>
      <c r="AE32" s="122"/>
    </row>
    <row r="33" spans="27:31" ht="15">
      <c r="AA33" s="122"/>
      <c r="AB33" s="122"/>
      <c r="AC33" s="122"/>
      <c r="AD33" s="122"/>
      <c r="AE33" s="122"/>
    </row>
    <row r="34" spans="27:31" ht="15">
      <c r="AA34" s="122"/>
      <c r="AB34" s="122"/>
      <c r="AC34" s="122"/>
      <c r="AD34" s="122"/>
      <c r="AE34" s="122"/>
    </row>
    <row r="35" spans="27:31" ht="15">
      <c r="AA35" s="122"/>
      <c r="AB35" s="122"/>
      <c r="AC35" s="122"/>
      <c r="AD35" s="122"/>
      <c r="AE35" s="122"/>
    </row>
    <row r="36" spans="27:31" ht="15">
      <c r="AA36" s="122"/>
      <c r="AB36" s="122"/>
      <c r="AC36" s="122"/>
      <c r="AD36" s="122"/>
      <c r="AE36" s="122"/>
    </row>
    <row r="37" spans="27:31" ht="15">
      <c r="AA37" s="122"/>
      <c r="AB37" s="122"/>
      <c r="AC37" s="122"/>
      <c r="AD37" s="122"/>
      <c r="AE37" s="122"/>
    </row>
    <row r="38" spans="27:31" ht="15">
      <c r="AA38" s="122"/>
      <c r="AB38" s="122"/>
      <c r="AC38" s="122"/>
      <c r="AD38" s="122"/>
      <c r="AE38" s="122"/>
    </row>
    <row r="39" spans="27:31" ht="15">
      <c r="AA39" s="122"/>
      <c r="AB39" s="122"/>
      <c r="AC39" s="122"/>
      <c r="AD39" s="122"/>
      <c r="AE39" s="122"/>
    </row>
    <row r="40" spans="27:31" ht="15">
      <c r="AA40" s="122"/>
      <c r="AB40" s="122"/>
      <c r="AC40" s="122"/>
      <c r="AD40" s="122"/>
      <c r="AE40" s="122"/>
    </row>
    <row r="41" spans="27:31" ht="15">
      <c r="AA41" s="122"/>
      <c r="AB41" s="122"/>
      <c r="AC41" s="122"/>
      <c r="AD41" s="122"/>
      <c r="AE41" s="122"/>
    </row>
    <row r="42" spans="27:31" ht="15">
      <c r="AA42" s="122"/>
      <c r="AB42" s="122"/>
      <c r="AC42" s="122"/>
      <c r="AD42" s="122"/>
      <c r="AE42" s="122"/>
    </row>
    <row r="43" spans="27:31" ht="15">
      <c r="AA43" s="122"/>
      <c r="AB43" s="122"/>
      <c r="AC43" s="122"/>
      <c r="AD43" s="122"/>
      <c r="AE43" s="122"/>
    </row>
    <row r="44" spans="27:31" ht="15">
      <c r="AA44" s="122"/>
      <c r="AB44" s="122"/>
      <c r="AC44" s="122"/>
      <c r="AD44" s="122"/>
      <c r="AE44" s="122"/>
    </row>
    <row r="45" spans="27:31" ht="15">
      <c r="AA45" s="122"/>
      <c r="AB45" s="122"/>
      <c r="AC45" s="122"/>
      <c r="AD45" s="122"/>
      <c r="AE45" s="122"/>
    </row>
    <row r="46" spans="27:31" ht="15">
      <c r="AA46" s="122"/>
      <c r="AB46" s="122"/>
      <c r="AC46" s="122"/>
      <c r="AD46" s="122"/>
      <c r="AE46" s="122"/>
    </row>
    <row r="47" spans="27:31" ht="15.75" customHeight="1">
      <c r="AA47" s="122"/>
      <c r="AB47" s="122"/>
      <c r="AC47" s="122"/>
      <c r="AD47" s="122"/>
      <c r="AE47" s="122"/>
    </row>
    <row r="48" spans="27:31" ht="15">
      <c r="AA48" s="122"/>
      <c r="AB48" s="122"/>
      <c r="AC48" s="122"/>
      <c r="AD48" s="122"/>
      <c r="AE48" s="122"/>
    </row>
    <row r="49" spans="27:31" ht="15">
      <c r="AA49" s="122"/>
      <c r="AB49" s="122"/>
      <c r="AC49" s="122"/>
      <c r="AD49" s="122"/>
      <c r="AE49" s="122"/>
    </row>
    <row r="50" spans="27:31" ht="15">
      <c r="AA50" s="122"/>
      <c r="AB50" s="122"/>
      <c r="AC50" s="122"/>
      <c r="AD50" s="122"/>
      <c r="AE50" s="122"/>
    </row>
    <row r="51" spans="27:31" ht="15.75" customHeight="1">
      <c r="AA51" s="122"/>
      <c r="AB51" s="122"/>
      <c r="AC51" s="122"/>
      <c r="AD51" s="122"/>
      <c r="AE51" s="122"/>
    </row>
    <row r="52" spans="27:31" ht="15">
      <c r="AA52" s="122"/>
      <c r="AB52" s="122"/>
      <c r="AC52" s="122"/>
      <c r="AD52" s="122"/>
      <c r="AE52" s="122"/>
    </row>
    <row r="53" spans="27:31" ht="15">
      <c r="AA53" s="122"/>
      <c r="AB53" s="122"/>
      <c r="AC53" s="122"/>
      <c r="AD53" s="122"/>
      <c r="AE53" s="122"/>
    </row>
    <row r="54" spans="27:31" ht="15">
      <c r="AA54" s="122"/>
      <c r="AB54" s="122"/>
      <c r="AC54" s="122"/>
      <c r="AD54" s="122"/>
      <c r="AE54" s="122"/>
    </row>
    <row r="55" spans="27:31" ht="15">
      <c r="AA55" s="122"/>
      <c r="AB55" s="122"/>
      <c r="AC55" s="122"/>
      <c r="AD55" s="122"/>
      <c r="AE55" s="122"/>
    </row>
    <row r="56" spans="27:31" ht="15">
      <c r="AA56" s="122"/>
      <c r="AB56" s="122"/>
      <c r="AC56" s="122"/>
      <c r="AD56" s="122"/>
      <c r="AE56" s="122"/>
    </row>
    <row r="57" spans="27:31" ht="15">
      <c r="AA57" s="122"/>
      <c r="AB57" s="122"/>
      <c r="AC57" s="122"/>
      <c r="AD57" s="122"/>
      <c r="AE57" s="122"/>
    </row>
    <row r="58" spans="27:31" ht="15">
      <c r="AA58" s="122"/>
      <c r="AB58" s="122"/>
      <c r="AC58" s="122"/>
      <c r="AD58" s="122"/>
      <c r="AE58" s="122"/>
    </row>
    <row r="59" spans="27:31" ht="15">
      <c r="AA59" s="122"/>
      <c r="AB59" s="122"/>
      <c r="AC59" s="122"/>
      <c r="AD59" s="122"/>
      <c r="AE59" s="122"/>
    </row>
    <row r="60" spans="27:31" ht="15">
      <c r="AA60" s="122"/>
      <c r="AB60" s="122"/>
      <c r="AC60" s="122"/>
      <c r="AD60" s="122"/>
      <c r="AE60" s="122"/>
    </row>
    <row r="61" spans="27:31" ht="15">
      <c r="AA61" s="122"/>
      <c r="AB61" s="122"/>
      <c r="AC61" s="122"/>
      <c r="AD61" s="122"/>
      <c r="AE61" s="122"/>
    </row>
    <row r="62" spans="27:31" ht="15">
      <c r="AA62" s="122"/>
      <c r="AB62" s="122"/>
      <c r="AC62" s="122"/>
      <c r="AD62" s="122"/>
      <c r="AE62" s="122"/>
    </row>
    <row r="63" spans="27:31" ht="15">
      <c r="AA63" s="122"/>
      <c r="AB63" s="122"/>
      <c r="AC63" s="122"/>
      <c r="AD63" s="122"/>
      <c r="AE63" s="122"/>
    </row>
    <row r="64" spans="27:31" ht="15">
      <c r="AA64" s="122"/>
      <c r="AB64" s="122"/>
      <c r="AC64" s="122"/>
      <c r="AD64" s="122"/>
      <c r="AE64" s="122"/>
    </row>
    <row r="65" spans="27:31" ht="15">
      <c r="AA65" s="122"/>
      <c r="AB65" s="122"/>
      <c r="AC65" s="122"/>
      <c r="AD65" s="122"/>
      <c r="AE65" s="122"/>
    </row>
    <row r="66" spans="27:31" ht="15">
      <c r="AA66" s="122"/>
      <c r="AB66" s="122"/>
      <c r="AC66" s="122"/>
      <c r="AD66" s="122"/>
      <c r="AE66" s="122"/>
    </row>
    <row r="67" spans="27:31" ht="15">
      <c r="AA67" s="122"/>
      <c r="AB67" s="122"/>
      <c r="AC67" s="122"/>
      <c r="AD67" s="122"/>
      <c r="AE67" s="122"/>
    </row>
    <row r="68" spans="27:31" ht="15">
      <c r="AA68" s="122"/>
      <c r="AB68" s="122"/>
      <c r="AC68" s="122"/>
      <c r="AD68" s="122"/>
      <c r="AE68" s="122"/>
    </row>
    <row r="69" spans="27:31" ht="15">
      <c r="AA69" s="122"/>
      <c r="AB69" s="122"/>
      <c r="AC69" s="122"/>
      <c r="AD69" s="122"/>
      <c r="AE69" s="122"/>
    </row>
    <row r="70" spans="27:31" ht="15">
      <c r="AA70" s="122"/>
      <c r="AB70" s="122"/>
      <c r="AC70" s="122"/>
      <c r="AD70" s="122"/>
      <c r="AE70" s="122"/>
    </row>
    <row r="71" spans="27:31" ht="15">
      <c r="AA71" s="122"/>
      <c r="AB71" s="122"/>
      <c r="AC71" s="122"/>
      <c r="AD71" s="122"/>
      <c r="AE71" s="122"/>
    </row>
    <row r="72" spans="27:31" ht="15">
      <c r="AA72" s="122"/>
      <c r="AB72" s="122"/>
      <c r="AC72" s="122"/>
      <c r="AD72" s="122"/>
      <c r="AE72" s="122"/>
    </row>
    <row r="73" spans="27:31" ht="15">
      <c r="AA73" s="122"/>
      <c r="AB73" s="122"/>
      <c r="AC73" s="122"/>
      <c r="AD73" s="122"/>
      <c r="AE73" s="122"/>
    </row>
    <row r="74" spans="27:31" ht="15">
      <c r="AA74" s="122"/>
      <c r="AB74" s="122"/>
      <c r="AC74" s="122"/>
      <c r="AD74" s="122"/>
      <c r="AE74" s="122"/>
    </row>
    <row r="75" spans="27:31" ht="15">
      <c r="AA75" s="122"/>
      <c r="AB75" s="122"/>
      <c r="AC75" s="122"/>
      <c r="AD75" s="122"/>
      <c r="AE75" s="122"/>
    </row>
    <row r="76" spans="27:31" ht="15">
      <c r="AA76" s="122"/>
      <c r="AB76" s="122"/>
      <c r="AC76" s="122"/>
      <c r="AD76" s="122"/>
      <c r="AE76" s="122"/>
    </row>
    <row r="77" spans="27:31" ht="15">
      <c r="AA77" s="122"/>
      <c r="AB77" s="122"/>
      <c r="AC77" s="122"/>
      <c r="AD77" s="122"/>
      <c r="AE77" s="122"/>
    </row>
    <row r="78" spans="27:31" ht="15">
      <c r="AA78" s="122"/>
      <c r="AB78" s="122"/>
      <c r="AC78" s="122"/>
      <c r="AD78" s="122"/>
      <c r="AE78" s="122"/>
    </row>
    <row r="79" spans="27:31" ht="15">
      <c r="AA79" s="122"/>
      <c r="AB79" s="122"/>
      <c r="AC79" s="122"/>
      <c r="AD79" s="122"/>
      <c r="AE79" s="122"/>
    </row>
  </sheetData>
  <mergeCells count="19">
    <mergeCell ref="Y1:Y2"/>
    <mergeCell ref="O1:O2"/>
    <mergeCell ref="P1:P2"/>
    <mergeCell ref="AA1:AE2"/>
    <mergeCell ref="F1:H1"/>
    <mergeCell ref="I1:I2"/>
    <mergeCell ref="J1:J2"/>
    <mergeCell ref="Z1:Z2"/>
    <mergeCell ref="U1:W1"/>
    <mergeCell ref="Q1:R1"/>
    <mergeCell ref="S1:T1"/>
    <mergeCell ref="X1:X2"/>
    <mergeCell ref="K1:N1"/>
    <mergeCell ref="A6:E6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1" topLeftCell="A2" activePane="bottomLeft" state="frozen"/>
      <selection pane="bottomLeft" activeCell="H16" sqref="H16"/>
    </sheetView>
  </sheetViews>
  <sheetFormatPr defaultRowHeight="11.25"/>
  <cols>
    <col min="1" max="1" width="9.140625" style="3"/>
    <col min="2" max="2" width="84.28515625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2.140625" style="3" bestFit="1" customWidth="1"/>
    <col min="13" max="16384" width="9.140625" style="3"/>
  </cols>
  <sheetData>
    <row r="1" spans="1:20">
      <c r="A1" s="194"/>
      <c r="B1" s="194"/>
      <c r="C1" s="308"/>
      <c r="D1" s="194" t="s">
        <v>320</v>
      </c>
      <c r="E1" s="194" t="s">
        <v>321</v>
      </c>
      <c r="F1" s="194" t="s">
        <v>322</v>
      </c>
      <c r="G1" s="194" t="s">
        <v>323</v>
      </c>
      <c r="H1" s="194" t="s">
        <v>324</v>
      </c>
      <c r="I1" s="194" t="s">
        <v>325</v>
      </c>
      <c r="J1" s="194" t="s">
        <v>326</v>
      </c>
      <c r="K1" s="319" t="s">
        <v>327</v>
      </c>
      <c r="L1" s="427" t="s">
        <v>328</v>
      </c>
      <c r="M1" s="428"/>
      <c r="N1" s="428"/>
      <c r="O1" s="428"/>
      <c r="P1" s="429" t="s">
        <v>329</v>
      </c>
      <c r="Q1" s="429"/>
      <c r="R1" s="429"/>
      <c r="S1" s="429"/>
      <c r="T1" s="430"/>
    </row>
    <row r="2" spans="1:20">
      <c r="A2" s="195">
        <f>'1-συμβολαια'!A3</f>
        <v>2597</v>
      </c>
      <c r="B2" s="76" t="str">
        <f>'1-συμβολαια'!C3</f>
        <v>κληρονομιάς ΑΠΟΔΟΧΗ [1) οικόπεδο 4,18στρ , 2) οικόπεδο 0,65στρ , 3) οικόπεδο 0,18στρ ΜΕ 3οροφη οικια 285μ2</v>
      </c>
      <c r="C2" s="307">
        <f>'1-συμβολαια'!D3</f>
        <v>0</v>
      </c>
      <c r="D2" s="307"/>
      <c r="E2" s="76"/>
      <c r="F2" s="76"/>
      <c r="G2" s="76"/>
      <c r="H2" s="307">
        <v>0.41</v>
      </c>
      <c r="I2" s="76"/>
      <c r="J2" s="76"/>
      <c r="K2" s="307">
        <f t="shared" ref="K2" si="0">SUM(D2:I2)</f>
        <v>0.41</v>
      </c>
      <c r="L2" s="384">
        <v>39953</v>
      </c>
      <c r="M2" s="76">
        <v>481</v>
      </c>
      <c r="N2" s="76">
        <v>28</v>
      </c>
      <c r="O2" s="76"/>
      <c r="P2" s="76"/>
      <c r="Q2" s="76"/>
      <c r="R2" s="76"/>
      <c r="S2" s="76"/>
      <c r="T2" s="76"/>
    </row>
    <row r="3" spans="1:20">
      <c r="A3" s="195">
        <f>'1-συμβολαια'!A4</f>
        <v>2551</v>
      </c>
      <c r="B3" s="76" t="str">
        <f>'1-συμβολαια'!C4</f>
        <v>δωρεά [οικοπέδου -229,44μ2 &amp; 2οροφη οικία 139,50μ2]</v>
      </c>
      <c r="C3" s="307">
        <f>'1-συμβολαια'!D4</f>
        <v>56864.09</v>
      </c>
      <c r="D3" s="307">
        <v>0.5</v>
      </c>
      <c r="E3" s="307"/>
      <c r="F3" s="76"/>
      <c r="G3" s="76"/>
      <c r="H3" s="76"/>
      <c r="I3" s="76"/>
      <c r="J3" s="76"/>
      <c r="K3" s="307">
        <f t="shared" ref="K3:K4" si="1">SUM(D3:I3)</f>
        <v>0.5</v>
      </c>
      <c r="L3" s="384">
        <v>37589</v>
      </c>
      <c r="M3" s="76">
        <v>373</v>
      </c>
      <c r="N3" s="76">
        <v>59</v>
      </c>
      <c r="O3" s="76"/>
      <c r="P3" s="76"/>
      <c r="Q3" s="76"/>
      <c r="R3" s="76"/>
      <c r="S3" s="76"/>
      <c r="T3" s="76"/>
    </row>
    <row r="4" spans="1:20">
      <c r="A4" s="195">
        <f>'1-συμβολαια'!A5</f>
        <v>2552</v>
      </c>
      <c r="B4" s="76" t="str">
        <f>'1-συμβολαια'!C5</f>
        <v xml:space="preserve">κληρονομιάς ΑΠΟΔΟΧΗ [1=οικόπεδο-216μ2 , 1/2 οικίας 139,50μ2 ,1/3 οικοπέδου 183,17μ2 &amp; 3οροφου οιδομής </v>
      </c>
      <c r="C4" s="307">
        <f>'1-συμβολαια'!D5</f>
        <v>0</v>
      </c>
      <c r="D4" s="307">
        <v>0.5</v>
      </c>
      <c r="E4" s="307"/>
      <c r="F4" s="76"/>
      <c r="G4" s="76"/>
      <c r="H4" s="76">
        <v>0.48</v>
      </c>
      <c r="I4" s="76"/>
      <c r="J4" s="76"/>
      <c r="K4" s="307">
        <f t="shared" si="1"/>
        <v>0.98</v>
      </c>
      <c r="L4" s="384">
        <v>37595</v>
      </c>
      <c r="M4" s="76">
        <v>373</v>
      </c>
      <c r="N4" s="76">
        <v>93</v>
      </c>
      <c r="O4" s="76"/>
      <c r="P4" s="76"/>
      <c r="Q4" s="76"/>
      <c r="R4" s="76"/>
      <c r="S4" s="76"/>
      <c r="T4" s="76"/>
    </row>
    <row r="5" spans="1:20">
      <c r="A5" s="424" t="str">
        <f>'1-συμβολαια'!A6</f>
        <v>σύνολο</v>
      </c>
      <c r="B5" s="425"/>
      <c r="C5" s="426"/>
      <c r="D5" s="307">
        <f>SUM(D2:D4)</f>
        <v>1</v>
      </c>
      <c r="E5" s="307">
        <f>SUM(E2:E4)</f>
        <v>0</v>
      </c>
      <c r="F5" s="307">
        <f>SUM(F2:F4)</f>
        <v>0</v>
      </c>
      <c r="G5" s="307">
        <f>SUM(G2:G4)</f>
        <v>0</v>
      </c>
      <c r="H5" s="307">
        <f>SUM(H2:H4)</f>
        <v>0.8899999999999999</v>
      </c>
      <c r="I5" s="307">
        <f>SUM(I2:I4)</f>
        <v>0</v>
      </c>
      <c r="J5" s="307">
        <f>SUM(J2:J4)</f>
        <v>0</v>
      </c>
      <c r="K5" s="307">
        <f>SUM(K2:K4)</f>
        <v>1.89</v>
      </c>
    </row>
    <row r="6" spans="1:20">
      <c r="J6" s="2"/>
    </row>
    <row r="7" spans="1:20">
      <c r="C7" s="2" t="s">
        <v>405</v>
      </c>
      <c r="H7" s="3">
        <v>0.89</v>
      </c>
      <c r="I7" s="5"/>
    </row>
    <row r="8" spans="1:20">
      <c r="J8" s="2"/>
    </row>
    <row r="9" spans="1:20">
      <c r="H9" s="161"/>
    </row>
    <row r="10" spans="1:20">
      <c r="J10" s="2"/>
    </row>
    <row r="11" spans="1:20">
      <c r="D11" s="5"/>
    </row>
    <row r="12" spans="1:20">
      <c r="D12" s="5"/>
    </row>
    <row r="13" spans="1:20">
      <c r="D13" s="5"/>
    </row>
    <row r="14" spans="1:20">
      <c r="D14" s="5"/>
    </row>
    <row r="15" spans="1:20">
      <c r="D15" s="5"/>
    </row>
    <row r="16" spans="1:20">
      <c r="D16" s="5"/>
    </row>
    <row r="17" spans="4:4">
      <c r="D17" s="5"/>
    </row>
  </sheetData>
  <mergeCells count="3">
    <mergeCell ref="A5:C5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4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7" style="8" customWidth="1"/>
    <col min="2" max="2" width="82.85546875" style="91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9.42578125" style="2" bestFit="1" customWidth="1"/>
    <col min="16" max="16" width="7" style="81" customWidth="1"/>
    <col min="17" max="18" width="8" style="81" customWidth="1"/>
    <col min="19" max="19" width="16.5703125" style="81" customWidth="1"/>
    <col min="20" max="20" width="8" style="81" customWidth="1"/>
    <col min="21" max="21" width="12.140625" style="81" customWidth="1"/>
    <col min="22" max="24" width="8" style="8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39" t="s">
        <v>1</v>
      </c>
      <c r="B1" s="441" t="s">
        <v>0</v>
      </c>
      <c r="C1" s="443" t="s">
        <v>7</v>
      </c>
      <c r="D1" s="437" t="s">
        <v>370</v>
      </c>
      <c r="E1" s="438"/>
      <c r="F1" s="438"/>
      <c r="G1" s="438"/>
      <c r="H1" s="438"/>
      <c r="I1" s="438"/>
      <c r="J1" s="438"/>
      <c r="K1" s="438"/>
      <c r="L1" s="438"/>
      <c r="M1" s="445" t="s">
        <v>93</v>
      </c>
      <c r="N1" s="446"/>
      <c r="O1" s="447" t="s">
        <v>254</v>
      </c>
      <c r="P1" s="431" t="s">
        <v>85</v>
      </c>
      <c r="Q1" s="432"/>
      <c r="R1" s="432"/>
      <c r="S1" s="432"/>
      <c r="T1" s="432"/>
      <c r="U1" s="432"/>
      <c r="V1" s="432"/>
      <c r="W1" s="432"/>
      <c r="X1" s="432"/>
      <c r="Y1" s="432"/>
      <c r="Z1" s="433"/>
    </row>
    <row r="2" spans="1:26" s="12" customFormat="1" ht="24" customHeight="1" thickBot="1">
      <c r="A2" s="440"/>
      <c r="B2" s="442"/>
      <c r="C2" s="444"/>
      <c r="D2" s="59" t="s">
        <v>78</v>
      </c>
      <c r="E2" s="59" t="s">
        <v>79</v>
      </c>
      <c r="F2" s="59" t="s">
        <v>371</v>
      </c>
      <c r="G2" s="59" t="s">
        <v>372</v>
      </c>
      <c r="H2" s="59" t="s">
        <v>23</v>
      </c>
      <c r="I2" s="214" t="s">
        <v>360</v>
      </c>
      <c r="J2" s="214" t="s">
        <v>361</v>
      </c>
      <c r="K2" s="214" t="s">
        <v>380</v>
      </c>
      <c r="L2" s="215" t="s">
        <v>363</v>
      </c>
      <c r="M2" s="217" t="s">
        <v>381</v>
      </c>
      <c r="N2" s="216" t="s">
        <v>382</v>
      </c>
      <c r="O2" s="448"/>
      <c r="P2" s="434"/>
      <c r="Q2" s="435"/>
      <c r="R2" s="435"/>
      <c r="S2" s="435"/>
      <c r="T2" s="435"/>
      <c r="U2" s="435"/>
      <c r="V2" s="435"/>
      <c r="W2" s="435"/>
      <c r="X2" s="435"/>
      <c r="Y2" s="435"/>
      <c r="Z2" s="436"/>
    </row>
    <row r="3" spans="1:26" s="5" customFormat="1">
      <c r="A3" s="321">
        <f>'1-συμβολαια'!A3</f>
        <v>2597</v>
      </c>
      <c r="B3" s="338" t="str">
        <f>'1-συμβολαια'!C3</f>
        <v>κληρονομιάς ΑΠΟΔΟΧΗ [1) οικόπεδο 4,18στρ , 2) οικόπεδο 0,65στρ , 3) οικόπεδο 0,18στρ ΜΕ 3οροφη οικια 285μ2</v>
      </c>
      <c r="C3" s="339">
        <f>'1-συμβολαια'!D3</f>
        <v>0</v>
      </c>
      <c r="D3" s="324">
        <v>29.35</v>
      </c>
      <c r="E3" s="324"/>
      <c r="F3" s="324"/>
      <c r="G3" s="324"/>
      <c r="H3" s="324">
        <f t="shared" ref="H3:H5" si="0">D3+E3+F3+G3</f>
        <v>29.35</v>
      </c>
      <c r="I3" s="325">
        <f t="shared" ref="I3:I5" si="1">(F3+G3)*9%</f>
        <v>0</v>
      </c>
      <c r="J3" s="325">
        <f t="shared" ref="J3:J5" si="2">(D3+E3)*5%</f>
        <v>1.4675000000000002</v>
      </c>
      <c r="K3" s="325">
        <f t="shared" ref="K3:K5" si="3">H3*5%</f>
        <v>1.4675000000000002</v>
      </c>
      <c r="L3" s="340">
        <f t="shared" ref="L3:L5" si="4">H3*1%</f>
        <v>0.29350000000000004</v>
      </c>
      <c r="M3" s="340">
        <f t="shared" ref="M3:M5" si="5">H3-O3</f>
        <v>26.121500000000001</v>
      </c>
      <c r="N3" s="340">
        <f t="shared" ref="N3:N5" si="6">D3+E3</f>
        <v>29.35</v>
      </c>
      <c r="O3" s="340">
        <f t="shared" ref="O3:O5" si="7">I3+J3+K3+L3</f>
        <v>3.2285000000000004</v>
      </c>
      <c r="P3" s="341" t="s">
        <v>557</v>
      </c>
      <c r="Q3" s="341"/>
      <c r="R3" s="341"/>
      <c r="S3" s="341"/>
      <c r="T3" s="341"/>
      <c r="U3" s="341"/>
      <c r="V3" s="341"/>
      <c r="W3" s="270"/>
      <c r="X3" s="270"/>
      <c r="Y3" s="270"/>
      <c r="Z3" s="270"/>
    </row>
    <row r="4" spans="1:26" s="5" customFormat="1">
      <c r="A4" s="321">
        <f>'1-συμβολαια'!A4</f>
        <v>2551</v>
      </c>
      <c r="B4" s="338" t="str">
        <f>'1-συμβολαια'!C4</f>
        <v>δωρεά [οικοπέδου -229,44μ2 &amp; 2οροφη οικία 139,50μ2]</v>
      </c>
      <c r="C4" s="339">
        <f>'1-συμβολαια'!D4</f>
        <v>56864.09</v>
      </c>
      <c r="D4" s="324"/>
      <c r="E4" s="324">
        <v>2.93</v>
      </c>
      <c r="F4" s="324">
        <v>10.56</v>
      </c>
      <c r="G4" s="324">
        <f t="shared" ref="G4" si="8">(C4-10.56)*1.2%</f>
        <v>682.24235999999996</v>
      </c>
      <c r="H4" s="324">
        <f t="shared" ref="H4" si="9">D4+E4+F4+G4</f>
        <v>695.73235999999997</v>
      </c>
      <c r="I4" s="325">
        <f t="shared" ref="I4" si="10">(F4+G4)*9%</f>
        <v>62.352212399999992</v>
      </c>
      <c r="J4" s="325">
        <f t="shared" ref="J4" si="11">(D4+E4)*5%</f>
        <v>0.14650000000000002</v>
      </c>
      <c r="K4" s="325">
        <f t="shared" ref="K4" si="12">H4*5%</f>
        <v>34.786617999999997</v>
      </c>
      <c r="L4" s="340">
        <f t="shared" ref="L4" si="13">H4*1%</f>
        <v>6.9573235999999996</v>
      </c>
      <c r="M4" s="340">
        <f t="shared" ref="M4" si="14">H4-O4</f>
        <v>591.48970599999996</v>
      </c>
      <c r="N4" s="340">
        <f t="shared" ref="N4" si="15">D4+E4</f>
        <v>2.93</v>
      </c>
      <c r="O4" s="340">
        <f t="shared" ref="O4" si="16">I4+J4+K4+L4</f>
        <v>104.24265399999999</v>
      </c>
      <c r="P4" s="341"/>
      <c r="Q4" s="341" t="s">
        <v>403</v>
      </c>
      <c r="R4" s="341"/>
      <c r="S4" s="341" t="s">
        <v>404</v>
      </c>
      <c r="T4" s="341"/>
      <c r="U4" s="341"/>
      <c r="V4" s="341"/>
      <c r="W4" s="270"/>
      <c r="X4" s="270"/>
      <c r="Y4" s="270"/>
      <c r="Z4" s="270"/>
    </row>
    <row r="5" spans="1:26" s="5" customFormat="1">
      <c r="A5" s="321">
        <f>'1-συμβολαια'!A5</f>
        <v>2552</v>
      </c>
      <c r="B5" s="338" t="str">
        <f>'1-συμβολαια'!C5</f>
        <v xml:space="preserve">κληρονομιάς ΑΠΟΔΟΧΗ [1=οικόπεδο-216μ2 , 1/2 οικίας 139,50μ2 ,1/3 οικοπέδου 183,17μ2 &amp; 3οροφου οιδομής </v>
      </c>
      <c r="C5" s="339">
        <f>'1-συμβολαια'!D5</f>
        <v>0</v>
      </c>
      <c r="D5" s="324">
        <v>29.35</v>
      </c>
      <c r="E5" s="324"/>
      <c r="F5" s="324"/>
      <c r="G5" s="324"/>
      <c r="H5" s="324">
        <f t="shared" si="0"/>
        <v>29.35</v>
      </c>
      <c r="I5" s="325">
        <f t="shared" si="1"/>
        <v>0</v>
      </c>
      <c r="J5" s="325">
        <f t="shared" si="2"/>
        <v>1.4675000000000002</v>
      </c>
      <c r="K5" s="325">
        <f t="shared" si="3"/>
        <v>1.4675000000000002</v>
      </c>
      <c r="L5" s="340">
        <f t="shared" si="4"/>
        <v>0.29350000000000004</v>
      </c>
      <c r="M5" s="340">
        <f t="shared" si="5"/>
        <v>26.121500000000001</v>
      </c>
      <c r="N5" s="340">
        <f t="shared" si="6"/>
        <v>29.35</v>
      </c>
      <c r="O5" s="340">
        <f t="shared" si="7"/>
        <v>3.2285000000000004</v>
      </c>
      <c r="P5" s="341" t="s">
        <v>402</v>
      </c>
      <c r="Q5" s="341"/>
      <c r="R5" s="341"/>
      <c r="S5" s="341"/>
      <c r="T5" s="341"/>
      <c r="U5" s="341"/>
      <c r="V5" s="341"/>
      <c r="W5" s="270"/>
      <c r="X5" s="270"/>
      <c r="Y5" s="270"/>
      <c r="Z5" s="270"/>
    </row>
    <row r="6" spans="1:26">
      <c r="A6" s="412" t="s">
        <v>56</v>
      </c>
      <c r="B6" s="413"/>
      <c r="C6" s="413"/>
      <c r="D6" s="37">
        <f>SUM(D3:D5)</f>
        <v>58.7</v>
      </c>
      <c r="E6" s="37">
        <f>SUM(E3:E5)</f>
        <v>2.93</v>
      </c>
      <c r="F6" s="37">
        <f>SUM(F3:F5)</f>
        <v>10.56</v>
      </c>
      <c r="G6" s="37">
        <f>SUM(G3:G5)</f>
        <v>682.24235999999996</v>
      </c>
      <c r="H6" s="37">
        <f>SUM(H3:H5)</f>
        <v>754.43236000000002</v>
      </c>
      <c r="I6" s="37">
        <f>SUM(I3:I5)</f>
        <v>62.352212399999992</v>
      </c>
      <c r="J6" s="37">
        <f>SUM(J3:J5)</f>
        <v>3.0815000000000006</v>
      </c>
      <c r="K6" s="37">
        <f>SUM(K3:K5)</f>
        <v>37.721617999999999</v>
      </c>
      <c r="L6" s="37">
        <f>SUM(L3:L5)</f>
        <v>7.5443235999999994</v>
      </c>
      <c r="M6" s="37">
        <f>SUM(M3:M5)</f>
        <v>643.73270599999989</v>
      </c>
      <c r="N6" s="37">
        <f>SUM(N3:N5)</f>
        <v>61.63</v>
      </c>
      <c r="O6" s="37">
        <f>SUM(O3:O5)</f>
        <v>110.69965399999998</v>
      </c>
    </row>
    <row r="7" spans="1:26">
      <c r="I7" s="8" t="s">
        <v>394</v>
      </c>
      <c r="J7" s="287" t="s">
        <v>78</v>
      </c>
      <c r="K7" s="172">
        <v>0.03</v>
      </c>
      <c r="L7" s="8" t="s">
        <v>78</v>
      </c>
      <c r="P7" s="159" t="s">
        <v>383</v>
      </c>
      <c r="Q7" s="128"/>
      <c r="R7" s="128"/>
      <c r="S7" s="128"/>
      <c r="T7" s="128"/>
      <c r="U7" s="128"/>
      <c r="V7" s="128"/>
      <c r="W7" s="128"/>
      <c r="X7" s="128"/>
      <c r="Y7" s="128"/>
    </row>
    <row r="8" spans="1:26">
      <c r="I8" s="172">
        <v>0.15</v>
      </c>
      <c r="J8" s="172">
        <v>0.44</v>
      </c>
      <c r="K8" s="172">
        <v>0.15</v>
      </c>
      <c r="L8" s="8" t="s">
        <v>395</v>
      </c>
      <c r="P8" s="138"/>
      <c r="Q8" s="159" t="s">
        <v>384</v>
      </c>
      <c r="R8" s="128"/>
      <c r="S8" s="128"/>
      <c r="T8" s="128"/>
      <c r="U8" s="128"/>
      <c r="V8" s="128"/>
      <c r="W8" s="128"/>
      <c r="X8" s="128"/>
      <c r="Y8" s="138"/>
    </row>
    <row r="9" spans="1:26">
      <c r="B9" s="138"/>
      <c r="P9" s="138"/>
      <c r="Q9" s="138"/>
      <c r="R9" s="128" t="s">
        <v>385</v>
      </c>
      <c r="S9" s="138"/>
      <c r="T9" s="138"/>
      <c r="U9" s="138"/>
      <c r="V9" s="138"/>
      <c r="W9" s="138"/>
      <c r="X9" s="138"/>
      <c r="Y9" s="138"/>
    </row>
    <row r="10" spans="1:26">
      <c r="P10" s="138"/>
      <c r="Q10" s="138"/>
      <c r="R10" s="138"/>
      <c r="S10" s="159" t="s">
        <v>386</v>
      </c>
      <c r="T10" s="138"/>
      <c r="U10" s="138"/>
      <c r="V10" s="138"/>
      <c r="W10" s="138"/>
      <c r="X10" s="138"/>
      <c r="Y10" s="138"/>
    </row>
    <row r="11" spans="1:26">
      <c r="P11" s="138"/>
      <c r="Q11" s="138"/>
      <c r="R11" s="138"/>
      <c r="S11" s="138"/>
      <c r="T11" s="128" t="s">
        <v>387</v>
      </c>
      <c r="U11" s="138"/>
      <c r="V11" s="138"/>
      <c r="W11" s="138"/>
      <c r="X11" s="138"/>
      <c r="Y11" s="138"/>
    </row>
    <row r="12" spans="1:26">
      <c r="P12" s="138"/>
      <c r="Q12" s="138"/>
      <c r="R12" s="128"/>
      <c r="S12" s="128"/>
      <c r="T12" s="138"/>
      <c r="U12" s="159" t="s">
        <v>388</v>
      </c>
      <c r="V12" s="138"/>
      <c r="W12" s="128"/>
      <c r="X12" s="128"/>
      <c r="Y12" s="128"/>
      <c r="Z12" s="128"/>
    </row>
    <row r="13" spans="1:26">
      <c r="P13" s="138"/>
      <c r="Q13" s="138"/>
      <c r="R13" s="128"/>
      <c r="S13" s="128"/>
      <c r="T13" s="138"/>
      <c r="U13" s="138"/>
      <c r="V13" s="128" t="s">
        <v>389</v>
      </c>
      <c r="W13" s="128"/>
      <c r="X13" s="128"/>
      <c r="Y13" s="128"/>
      <c r="Z13" s="138"/>
    </row>
    <row r="14" spans="1:26" ht="15.75">
      <c r="B14" s="288" t="s">
        <v>476</v>
      </c>
      <c r="C14" s="288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289">
        <v>0.15</v>
      </c>
      <c r="Q14" s="290">
        <v>2.93</v>
      </c>
      <c r="R14" s="5" t="s">
        <v>396</v>
      </c>
      <c r="S14" s="3"/>
      <c r="T14" s="291">
        <f>Q14-P14</f>
        <v>2.7800000000000002</v>
      </c>
      <c r="U14" s="138"/>
      <c r="V14" s="138"/>
      <c r="W14" s="138"/>
      <c r="X14" s="138"/>
      <c r="Y14" s="138"/>
      <c r="Z14" s="138"/>
    </row>
    <row r="15" spans="1:26" ht="15.75">
      <c r="B15" s="140"/>
      <c r="C15" s="292" t="s">
        <v>477</v>
      </c>
      <c r="D15" s="292"/>
      <c r="E15" s="292"/>
      <c r="F15" s="292"/>
      <c r="G15" s="293"/>
      <c r="H15" s="293"/>
      <c r="I15" s="293"/>
      <c r="J15" s="293"/>
      <c r="K15" s="293"/>
      <c r="L15" s="293"/>
      <c r="M15" s="293"/>
      <c r="N15" s="293"/>
      <c r="P15" s="172">
        <v>0.44</v>
      </c>
      <c r="Q15" s="287">
        <v>0.56000000000000005</v>
      </c>
      <c r="R15" s="3" t="s">
        <v>397</v>
      </c>
      <c r="S15" s="3"/>
      <c r="T15" s="291">
        <f>Q15-P15</f>
        <v>0.12000000000000005</v>
      </c>
    </row>
    <row r="16" spans="1:26" ht="15.75">
      <c r="B16" s="294"/>
      <c r="C16" s="295"/>
      <c r="D16" s="296" t="s">
        <v>390</v>
      </c>
      <c r="E16" s="296"/>
      <c r="F16" s="296"/>
      <c r="G16" s="296"/>
      <c r="H16" s="297"/>
      <c r="I16" s="297"/>
      <c r="J16" s="297"/>
      <c r="K16" s="297"/>
      <c r="L16" s="297"/>
      <c r="M16" s="297"/>
      <c r="O16" s="298">
        <v>0.05</v>
      </c>
      <c r="P16" s="8"/>
      <c r="Q16" s="4">
        <v>0.73</v>
      </c>
      <c r="R16" s="5" t="s">
        <v>133</v>
      </c>
      <c r="S16" s="3"/>
      <c r="T16" s="5"/>
    </row>
    <row r="17" spans="2:24" ht="15.75">
      <c r="B17" s="294"/>
      <c r="C17" s="295"/>
      <c r="D17" s="295"/>
      <c r="E17" s="295"/>
      <c r="F17" s="295"/>
      <c r="G17" s="295"/>
      <c r="H17" s="295"/>
      <c r="I17" s="299"/>
      <c r="J17" s="299"/>
      <c r="K17" s="299"/>
      <c r="L17" s="299"/>
      <c r="M17" s="60"/>
      <c r="O17" s="298">
        <v>0.05</v>
      </c>
      <c r="P17" s="8"/>
      <c r="Q17" s="4">
        <v>1.47</v>
      </c>
      <c r="R17" s="3" t="s">
        <v>398</v>
      </c>
      <c r="S17" s="3"/>
      <c r="T17" s="3"/>
    </row>
    <row r="18" spans="2:24" ht="15.75">
      <c r="B18" s="294"/>
      <c r="C18" s="224" t="s">
        <v>61</v>
      </c>
      <c r="D18" s="224"/>
      <c r="E18" s="293"/>
      <c r="F18" s="293"/>
      <c r="G18" s="299"/>
      <c r="H18" s="299"/>
      <c r="I18" s="299"/>
      <c r="J18" s="300"/>
      <c r="K18" s="295"/>
      <c r="L18" s="295"/>
      <c r="M18" s="299"/>
      <c r="O18" s="298">
        <v>0.05</v>
      </c>
      <c r="P18" s="8"/>
      <c r="Q18" s="4">
        <v>3.99</v>
      </c>
      <c r="R18" s="5" t="s">
        <v>399</v>
      </c>
      <c r="S18" s="5"/>
      <c r="T18" s="5"/>
    </row>
    <row r="19" spans="2:24" ht="15.75">
      <c r="B19" s="294"/>
      <c r="C19" s="295"/>
      <c r="D19" s="218" t="s">
        <v>478</v>
      </c>
      <c r="E19" s="218"/>
      <c r="F19" s="218"/>
      <c r="G19" s="301"/>
      <c r="H19" s="301"/>
      <c r="I19" s="301"/>
      <c r="J19" s="301"/>
      <c r="K19" s="301"/>
      <c r="L19" s="301"/>
      <c r="M19" s="293"/>
      <c r="O19" s="298">
        <v>0.05</v>
      </c>
      <c r="P19" s="8"/>
      <c r="Q19" s="4"/>
      <c r="R19" s="5" t="s">
        <v>479</v>
      </c>
      <c r="S19" s="5"/>
      <c r="T19" s="5"/>
    </row>
    <row r="20" spans="2:24" ht="15">
      <c r="B20" s="294"/>
      <c r="C20" s="295"/>
      <c r="D20" s="219" t="s">
        <v>480</v>
      </c>
      <c r="E20" s="219"/>
      <c r="F20" s="219"/>
      <c r="G20" s="219"/>
      <c r="H20" s="301"/>
      <c r="I20" s="301"/>
      <c r="J20" s="301"/>
      <c r="K20" s="301"/>
      <c r="L20" s="301"/>
      <c r="M20" s="301"/>
      <c r="O20" s="298">
        <v>0.05</v>
      </c>
      <c r="P20" s="8"/>
      <c r="Q20" s="4"/>
      <c r="R20" s="5" t="s">
        <v>481</v>
      </c>
      <c r="S20" s="5"/>
      <c r="T20" s="5"/>
      <c r="U20" s="3"/>
      <c r="V20" s="3"/>
      <c r="W20" s="3"/>
      <c r="X20" s="3"/>
    </row>
    <row r="21" spans="2:24" ht="15.75">
      <c r="B21" s="294"/>
      <c r="C21" s="295"/>
      <c r="D21" s="220" t="s">
        <v>393</v>
      </c>
      <c r="E21" s="299"/>
      <c r="F21" s="299"/>
      <c r="G21" s="299"/>
      <c r="H21" s="299"/>
      <c r="I21" s="295"/>
      <c r="J21" s="299"/>
      <c r="K21" s="299"/>
      <c r="L21" s="299"/>
      <c r="M21" s="302"/>
      <c r="O21" s="298"/>
      <c r="P21" s="8"/>
      <c r="Q21" s="4"/>
      <c r="R21" s="5"/>
      <c r="S21" s="5"/>
      <c r="T21" s="5"/>
      <c r="U21" s="3"/>
      <c r="V21" s="3"/>
      <c r="W21" s="3"/>
      <c r="X21" s="3"/>
    </row>
    <row r="22" spans="2:24" ht="15">
      <c r="B22" s="294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P22" s="5" t="s">
        <v>482</v>
      </c>
      <c r="Q22" s="5"/>
      <c r="R22" s="5" t="s">
        <v>133</v>
      </c>
      <c r="S22" s="5"/>
      <c r="T22" s="5"/>
      <c r="U22" s="3"/>
      <c r="V22" s="3"/>
      <c r="W22" s="3"/>
      <c r="X22" s="3"/>
    </row>
    <row r="23" spans="2:24">
      <c r="P23" s="5" t="s">
        <v>483</v>
      </c>
      <c r="Q23" s="5"/>
      <c r="R23" s="5" t="s">
        <v>134</v>
      </c>
      <c r="S23" s="5"/>
      <c r="T23" s="5"/>
    </row>
    <row r="24" spans="2:24">
      <c r="P24" s="5" t="s">
        <v>484</v>
      </c>
      <c r="Q24" s="5"/>
      <c r="R24" s="5" t="s">
        <v>135</v>
      </c>
      <c r="S24" s="5"/>
      <c r="T24" s="5"/>
    </row>
    <row r="25" spans="2:24" ht="15">
      <c r="P25" s="4">
        <v>2.2000000000000002</v>
      </c>
      <c r="Q25" s="303"/>
      <c r="R25" s="5" t="s">
        <v>400</v>
      </c>
      <c r="S25" s="5"/>
      <c r="T25" s="5"/>
    </row>
    <row r="26" spans="2:24" ht="15">
      <c r="D26" s="2"/>
      <c r="P26" s="2">
        <v>2.93</v>
      </c>
      <c r="Q26" s="304"/>
      <c r="R26" s="3" t="s">
        <v>401</v>
      </c>
      <c r="S26" s="5"/>
      <c r="T26" s="5"/>
    </row>
    <row r="27" spans="2:24" ht="15">
      <c r="P27" s="8"/>
      <c r="Q27" s="222"/>
      <c r="R27" s="304"/>
      <c r="S27" s="3"/>
      <c r="T27" s="3"/>
    </row>
    <row r="30" spans="2:24" ht="15">
      <c r="C30" s="4"/>
      <c r="D30" s="57"/>
      <c r="E30" s="4"/>
      <c r="F30" s="4"/>
      <c r="G30" s="4"/>
      <c r="H30" s="57"/>
      <c r="I30" s="57"/>
      <c r="J30" s="57"/>
      <c r="K30" s="57"/>
      <c r="O30" s="8"/>
      <c r="P30" s="305"/>
      <c r="Q30" s="303"/>
      <c r="R30" s="5"/>
      <c r="S30" s="5"/>
    </row>
    <row r="31" spans="2:24">
      <c r="C31" s="4"/>
      <c r="D31" s="57"/>
      <c r="E31" s="4"/>
      <c r="F31" s="4"/>
      <c r="G31" s="4"/>
      <c r="H31" s="57"/>
      <c r="I31" s="57"/>
      <c r="J31" s="57"/>
      <c r="K31" s="57"/>
      <c r="O31" s="8"/>
      <c r="P31" s="5"/>
      <c r="Q31" s="5"/>
      <c r="R31" s="5"/>
      <c r="S31" s="5"/>
    </row>
    <row r="32" spans="2:24">
      <c r="B32" s="92"/>
      <c r="C32" s="4"/>
      <c r="D32" s="57"/>
      <c r="E32" s="4"/>
      <c r="F32" s="4"/>
      <c r="G32" s="4"/>
      <c r="H32" s="57"/>
      <c r="I32" s="57"/>
      <c r="J32" s="57"/>
      <c r="K32" s="57"/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  <row r="34" spans="15:19">
      <c r="O34" s="8"/>
      <c r="P34" s="5"/>
      <c r="Q34" s="5"/>
      <c r="R34" s="5"/>
      <c r="S34" s="5"/>
    </row>
  </sheetData>
  <mergeCells count="8">
    <mergeCell ref="P1:Z2"/>
    <mergeCell ref="D1:L1"/>
    <mergeCell ref="A6:C6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0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1.5703125" style="3" bestFit="1" customWidth="1"/>
    <col min="2" max="2" width="82" style="89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58" t="s">
        <v>1</v>
      </c>
      <c r="B1" s="464" t="s">
        <v>0</v>
      </c>
      <c r="C1" s="466" t="s">
        <v>86</v>
      </c>
      <c r="D1" s="460" t="s">
        <v>3</v>
      </c>
      <c r="E1" s="461"/>
      <c r="F1" s="462" t="s">
        <v>531</v>
      </c>
      <c r="G1" s="463"/>
      <c r="H1" s="449" t="s">
        <v>29</v>
      </c>
      <c r="I1" s="450"/>
      <c r="J1" s="450"/>
      <c r="K1" s="450"/>
      <c r="L1" s="450"/>
      <c r="M1" s="450"/>
      <c r="N1" s="451"/>
    </row>
    <row r="2" spans="1:14" s="9" customFormat="1" ht="16.5" thickBot="1">
      <c r="A2" s="459"/>
      <c r="B2" s="465"/>
      <c r="C2" s="467"/>
      <c r="D2" s="47"/>
      <c r="E2" s="58" t="s">
        <v>9</v>
      </c>
      <c r="F2" s="306"/>
      <c r="G2" s="99" t="s">
        <v>9</v>
      </c>
      <c r="H2" s="452"/>
      <c r="I2" s="453"/>
      <c r="J2" s="453"/>
      <c r="K2" s="453"/>
      <c r="L2" s="453"/>
      <c r="M2" s="453"/>
      <c r="N2" s="454"/>
    </row>
    <row r="3" spans="1:14" s="137" customFormat="1" ht="15">
      <c r="A3" s="329">
        <f>'1-συμβολαια'!A3</f>
        <v>2597</v>
      </c>
      <c r="B3" s="401" t="str">
        <f>'1-συμβολαια'!C3</f>
        <v>κληρονομιάς ΑΠΟΔΟΧΗ [1) οικόπεδο 4,18στρ , 2) οικόπεδο 0,65στρ , 3) οικόπεδο 0,18στρ ΜΕ 3οροφη οικια 285μ2</v>
      </c>
      <c r="C3" s="343">
        <f>'1-συμβολαια'!D3</f>
        <v>0</v>
      </c>
      <c r="D3" s="344">
        <v>4</v>
      </c>
      <c r="E3" s="344">
        <v>4</v>
      </c>
      <c r="F3" s="345">
        <f>(D3-1)*2.35</f>
        <v>7.0500000000000007</v>
      </c>
      <c r="G3" s="345">
        <f>(E3-1)*2.35</f>
        <v>7.0500000000000007</v>
      </c>
      <c r="H3" s="341"/>
      <c r="I3" s="341"/>
      <c r="J3" s="341"/>
      <c r="K3" s="346"/>
      <c r="L3" s="346"/>
      <c r="M3" s="346"/>
      <c r="N3" s="346"/>
    </row>
    <row r="4" spans="1:14" s="137" customFormat="1" ht="15">
      <c r="A4" s="329">
        <f>'1-συμβολαια'!A4</f>
        <v>2551</v>
      </c>
      <c r="B4" s="342" t="str">
        <f>'1-συμβολαια'!C4</f>
        <v>δωρεά [οικοπέδου -229,44μ2 &amp; 2οροφη οικία 139,50μ2]</v>
      </c>
      <c r="C4" s="343">
        <f>'1-συμβολαια'!D4</f>
        <v>56864.09</v>
      </c>
      <c r="D4" s="344">
        <v>4</v>
      </c>
      <c r="E4" s="344">
        <v>4</v>
      </c>
      <c r="F4" s="345">
        <f t="shared" ref="F4" si="0">(D4-1)*2.93</f>
        <v>8.7900000000000009</v>
      </c>
      <c r="G4" s="345">
        <f t="shared" ref="G4" si="1">(E4-1)*2.93</f>
        <v>8.7900000000000009</v>
      </c>
      <c r="H4" s="341"/>
      <c r="I4" s="341"/>
      <c r="J4" s="341"/>
      <c r="K4" s="346"/>
      <c r="L4" s="346"/>
      <c r="M4" s="346"/>
      <c r="N4" s="346"/>
    </row>
    <row r="5" spans="1:14" s="137" customFormat="1" ht="15">
      <c r="A5" s="329">
        <f>'1-συμβολαια'!A5</f>
        <v>2552</v>
      </c>
      <c r="B5" s="401" t="str">
        <f>'1-συμβολαια'!C5</f>
        <v xml:space="preserve">κληρονομιάς ΑΠΟΔΟΧΗ [1=οικόπεδο-216μ2 , 1/2 οικίας 139,50μ2 ,1/3 οικοπέδου 183,17μ2 &amp; 3οροφου οιδομής </v>
      </c>
      <c r="C5" s="343">
        <f>'1-συμβολαια'!D5</f>
        <v>0</v>
      </c>
      <c r="D5" s="344">
        <v>3</v>
      </c>
      <c r="E5" s="344">
        <v>4</v>
      </c>
      <c r="F5" s="345">
        <f>(D5-1)*2.35</f>
        <v>4.7</v>
      </c>
      <c r="G5" s="345">
        <f>(E5-1)*2.35</f>
        <v>7.0500000000000007</v>
      </c>
      <c r="H5" s="341"/>
      <c r="I5" s="341"/>
      <c r="J5" s="341"/>
      <c r="K5" s="346"/>
      <c r="L5" s="346"/>
      <c r="M5" s="346"/>
      <c r="N5" s="346"/>
    </row>
    <row r="6" spans="1:14" ht="15.75">
      <c r="A6" s="455" t="s">
        <v>60</v>
      </c>
      <c r="B6" s="456"/>
      <c r="C6" s="456"/>
      <c r="D6" s="456"/>
      <c r="E6" s="457"/>
      <c r="F6" s="107">
        <f>SUM(F3:F5)</f>
        <v>20.540000000000003</v>
      </c>
      <c r="G6" s="107">
        <f>SUM(G3:G5)</f>
        <v>22.89</v>
      </c>
    </row>
    <row r="7" spans="1:14" ht="15.75">
      <c r="H7" s="139" t="s">
        <v>144</v>
      </c>
      <c r="I7" s="140"/>
      <c r="J7" s="140"/>
      <c r="K7" s="140"/>
      <c r="L7" s="140"/>
      <c r="M7" s="140"/>
    </row>
    <row r="8" spans="1:14" ht="15.75">
      <c r="B8" s="393" t="s">
        <v>529</v>
      </c>
      <c r="C8" s="310"/>
      <c r="D8" s="310"/>
      <c r="E8" s="310"/>
      <c r="F8" s="310"/>
      <c r="I8" s="140" t="s">
        <v>145</v>
      </c>
      <c r="J8" s="140"/>
      <c r="K8" s="140"/>
      <c r="L8" s="140"/>
      <c r="M8" s="86"/>
    </row>
    <row r="9" spans="1:14" ht="15.75">
      <c r="B9" s="393" t="s">
        <v>530</v>
      </c>
      <c r="C9" s="310"/>
      <c r="D9" s="3"/>
      <c r="J9" s="139" t="s">
        <v>146</v>
      </c>
    </row>
    <row r="10" spans="1:14" ht="15.75">
      <c r="B10" s="3"/>
      <c r="C10" s="224" t="s">
        <v>61</v>
      </c>
    </row>
    <row r="12" spans="1:14">
      <c r="B12" s="223"/>
    </row>
    <row r="13" spans="1:14">
      <c r="B13" s="223"/>
    </row>
    <row r="14" spans="1:14">
      <c r="B14" s="223"/>
    </row>
    <row r="15" spans="1:14">
      <c r="B15" s="223"/>
    </row>
    <row r="16" spans="1:14">
      <c r="B16" s="223"/>
    </row>
    <row r="17" spans="2:2">
      <c r="B17" s="223"/>
    </row>
    <row r="18" spans="2:2">
      <c r="B18" s="223"/>
    </row>
    <row r="19" spans="2:2">
      <c r="B19" s="223"/>
    </row>
    <row r="20" spans="2:2">
      <c r="B20" s="223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11.5703125" style="8" bestFit="1" customWidth="1"/>
    <col min="2" max="2" width="84.42578125" style="91" customWidth="1"/>
    <col min="3" max="3" width="7.28515625" style="8" bestFit="1" customWidth="1"/>
    <col min="4" max="4" width="15" style="8" bestFit="1" customWidth="1"/>
    <col min="5" max="7" width="4.140625" style="8" bestFit="1" customWidth="1"/>
    <col min="8" max="8" width="10.5703125" style="8" customWidth="1"/>
    <col min="9" max="9" width="32.85546875" style="8" bestFit="1" customWidth="1"/>
    <col min="10" max="10" width="33.570312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39" t="s">
        <v>1</v>
      </c>
      <c r="B1" s="441" t="s">
        <v>0</v>
      </c>
      <c r="C1" s="468" t="s">
        <v>11</v>
      </c>
      <c r="D1" s="468"/>
      <c r="E1" s="468"/>
      <c r="F1" s="468"/>
      <c r="G1" s="468"/>
      <c r="H1" s="469" t="s">
        <v>12</v>
      </c>
      <c r="I1" s="469"/>
      <c r="J1" s="469"/>
      <c r="K1" s="469"/>
      <c r="L1" s="469"/>
      <c r="M1" s="469"/>
      <c r="N1" s="469"/>
      <c r="O1" s="472" t="s">
        <v>87</v>
      </c>
      <c r="P1" s="470" t="s">
        <v>229</v>
      </c>
      <c r="Q1" s="431" t="s">
        <v>29</v>
      </c>
      <c r="R1" s="432"/>
      <c r="S1" s="432"/>
      <c r="T1" s="432"/>
      <c r="U1" s="433"/>
    </row>
    <row r="2" spans="1:25" ht="24" customHeight="1" thickBot="1">
      <c r="A2" s="440"/>
      <c r="B2" s="442"/>
      <c r="C2" s="7" t="s">
        <v>47</v>
      </c>
      <c r="D2" s="7" t="s">
        <v>48</v>
      </c>
      <c r="E2" s="7" t="s">
        <v>49</v>
      </c>
      <c r="F2" s="7" t="s">
        <v>50</v>
      </c>
      <c r="G2" s="38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39" t="s">
        <v>53</v>
      </c>
      <c r="O2" s="473"/>
      <c r="P2" s="471"/>
      <c r="Q2" s="434"/>
      <c r="R2" s="435"/>
      <c r="S2" s="435"/>
      <c r="T2" s="435"/>
      <c r="U2" s="436"/>
    </row>
    <row r="3" spans="1:25" s="271" customFormat="1" ht="15">
      <c r="A3" s="329">
        <f>'1-συμβολαια'!A3</f>
        <v>2597</v>
      </c>
      <c r="B3" s="338" t="str">
        <f>'1-συμβολαια'!C3</f>
        <v>κληρονομιάς ΑΠΟΔΟΧΗ [1) οικόπεδο 4,18στρ , 2) οικόπεδο 0,65στρ , 3) οικόπεδο 0,18στρ ΜΕ 3οροφη οικια 285μ2</v>
      </c>
      <c r="C3" s="331">
        <v>1</v>
      </c>
      <c r="D3" s="272" t="s">
        <v>535</v>
      </c>
      <c r="E3" s="272"/>
      <c r="F3" s="272"/>
      <c r="G3" s="272"/>
      <c r="H3" s="272">
        <v>2</v>
      </c>
      <c r="I3" s="272" t="s">
        <v>537</v>
      </c>
      <c r="J3" s="272" t="s">
        <v>538</v>
      </c>
      <c r="K3" s="272"/>
      <c r="L3" s="272"/>
      <c r="M3" s="272"/>
      <c r="N3" s="272"/>
      <c r="O3" s="332">
        <v>1</v>
      </c>
      <c r="P3" s="345">
        <f>O3*('2-δικαιώμ'!N3+'3-φύλλα2α'!F3)</f>
        <v>36.400000000000006</v>
      </c>
      <c r="Q3" s="333" t="s">
        <v>151</v>
      </c>
      <c r="R3" s="333" t="s">
        <v>150</v>
      </c>
      <c r="S3" s="333"/>
      <c r="T3" s="333"/>
      <c r="U3" s="334"/>
    </row>
    <row r="4" spans="1:25" s="271" customFormat="1" ht="15">
      <c r="A4" s="329">
        <f>'1-συμβολαια'!A4</f>
        <v>2551</v>
      </c>
      <c r="B4" s="330" t="str">
        <f>'1-συμβολαια'!C4</f>
        <v>δωρεά [οικοπέδου -229,44μ2 &amp; 2οροφη οικία 139,50μ2]</v>
      </c>
      <c r="C4" s="331">
        <v>1</v>
      </c>
      <c r="D4" s="272" t="s">
        <v>551</v>
      </c>
      <c r="E4" s="272"/>
      <c r="F4" s="272"/>
      <c r="G4" s="272"/>
      <c r="H4" s="272">
        <v>1</v>
      </c>
      <c r="I4" s="272" t="s">
        <v>548</v>
      </c>
      <c r="J4" s="272"/>
      <c r="K4" s="272"/>
      <c r="L4" s="272"/>
      <c r="M4" s="272"/>
      <c r="N4" s="272"/>
      <c r="O4" s="332"/>
      <c r="P4" s="345">
        <f>O4*('2-δικαιώμ'!N4+'3-φύλλα2α'!F4)</f>
        <v>0</v>
      </c>
      <c r="Q4" s="333"/>
      <c r="R4" s="333"/>
      <c r="S4" s="333"/>
      <c r="T4" s="333"/>
      <c r="U4" s="334"/>
    </row>
    <row r="5" spans="1:25" s="271" customFormat="1" ht="15">
      <c r="A5" s="329">
        <f>'1-συμβολαια'!A5</f>
        <v>2552</v>
      </c>
      <c r="B5" s="338" t="str">
        <f>'1-συμβολαια'!C5</f>
        <v xml:space="preserve">κληρονομιάς ΑΠΟΔΟΧΗ [1=οικόπεδο-216μ2 , 1/2 οικίας 139,50μ2 ,1/3 οικοπέδου 183,17μ2 &amp; 3οροφου οιδομής </v>
      </c>
      <c r="C5" s="331">
        <v>1</v>
      </c>
      <c r="D5" s="272" t="s">
        <v>549</v>
      </c>
      <c r="E5" s="272"/>
      <c r="F5" s="272"/>
      <c r="G5" s="272"/>
      <c r="H5" s="272">
        <v>1</v>
      </c>
      <c r="I5" s="272" t="s">
        <v>548</v>
      </c>
      <c r="J5" s="272"/>
      <c r="K5" s="272"/>
      <c r="L5" s="272"/>
      <c r="M5" s="272"/>
      <c r="N5" s="272"/>
      <c r="O5" s="332"/>
      <c r="P5" s="345">
        <f>O5*('2-δικαιώμ'!N5+'3-φύλλα2α'!F5)</f>
        <v>0</v>
      </c>
      <c r="Q5" s="333"/>
      <c r="R5" s="333"/>
      <c r="S5" s="333"/>
      <c r="T5" s="333"/>
      <c r="U5" s="334"/>
    </row>
    <row r="6" spans="1:25" ht="15.75">
      <c r="A6" s="455" t="s">
        <v>47</v>
      </c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385">
        <f>SUM(P3:P5)</f>
        <v>36.400000000000006</v>
      </c>
    </row>
    <row r="8" spans="1:25" ht="15.75">
      <c r="Q8" s="157" t="s">
        <v>147</v>
      </c>
      <c r="R8" s="126"/>
      <c r="S8" s="126"/>
      <c r="T8" s="126"/>
      <c r="U8" s="126"/>
      <c r="V8" s="126"/>
      <c r="W8" s="126"/>
      <c r="X8" s="126"/>
      <c r="Y8" s="113"/>
    </row>
    <row r="9" spans="1:25" ht="15.75">
      <c r="R9" s="140" t="s">
        <v>148</v>
      </c>
      <c r="S9" s="140"/>
      <c r="T9" s="140"/>
      <c r="U9" s="140"/>
      <c r="V9" s="140"/>
      <c r="W9" s="140"/>
      <c r="X9" s="140"/>
    </row>
    <row r="10" spans="1:25" ht="15.75">
      <c r="S10" s="157" t="s">
        <v>149</v>
      </c>
    </row>
    <row r="11" spans="1:25">
      <c r="C11" s="8">
        <v>2</v>
      </c>
    </row>
    <row r="12" spans="1:25">
      <c r="C12" s="8" t="s">
        <v>550</v>
      </c>
    </row>
    <row r="13" spans="1:25">
      <c r="C13" s="8">
        <v>1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7"/>
  <sheetViews>
    <sheetView workbookViewId="0">
      <pane ySplit="2" topLeftCell="A3" activePane="bottomLeft" state="frozen"/>
      <selection pane="bottomLeft" activeCell="Q13" sqref="Q13:R13"/>
    </sheetView>
  </sheetViews>
  <sheetFormatPr defaultRowHeight="11.25"/>
  <cols>
    <col min="1" max="1" width="10.28515625" style="8" customWidth="1"/>
    <col min="2" max="2" width="82.85546875" style="91" bestFit="1" customWidth="1"/>
    <col min="3" max="3" width="11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bestFit="1" customWidth="1"/>
    <col min="9" max="9" width="8.140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9.7109375" style="2" customWidth="1"/>
    <col min="18" max="18" width="6.42578125" style="81" customWidth="1"/>
    <col min="19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7" style="378" customWidth="1"/>
    <col min="29" max="39" width="6.2851562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14" t="s">
        <v>1</v>
      </c>
      <c r="B1" s="478" t="s">
        <v>0</v>
      </c>
      <c r="C1" s="420" t="s">
        <v>7</v>
      </c>
      <c r="D1" s="480" t="s">
        <v>3</v>
      </c>
      <c r="E1" s="481"/>
      <c r="F1" s="482" t="s">
        <v>487</v>
      </c>
      <c r="G1" s="483"/>
      <c r="H1" s="483"/>
      <c r="I1" s="483"/>
      <c r="J1" s="483"/>
      <c r="K1" s="483"/>
      <c r="L1" s="484"/>
      <c r="M1" s="485" t="s">
        <v>407</v>
      </c>
      <c r="N1" s="486"/>
      <c r="O1" s="487" t="s">
        <v>254</v>
      </c>
      <c r="P1" s="488"/>
      <c r="Q1" s="489"/>
      <c r="R1" s="477" t="s">
        <v>176</v>
      </c>
      <c r="S1" s="477"/>
      <c r="T1" s="477"/>
      <c r="U1" s="477"/>
      <c r="V1" s="477"/>
      <c r="W1" s="477"/>
      <c r="X1" s="477"/>
      <c r="Y1" s="477"/>
      <c r="Z1" s="477"/>
      <c r="AA1" s="477"/>
      <c r="AB1" s="477"/>
      <c r="AC1" s="477"/>
      <c r="AD1" s="477"/>
      <c r="AE1" s="477"/>
      <c r="AF1" s="477"/>
      <c r="AG1" s="477"/>
      <c r="AH1" s="477"/>
      <c r="AI1" s="477"/>
      <c r="AJ1" s="477"/>
      <c r="AK1" s="477"/>
      <c r="AL1" s="477"/>
      <c r="AM1" s="477"/>
      <c r="AN1" s="477"/>
      <c r="AO1" s="477"/>
    </row>
    <row r="2" spans="1:41" ht="23.25" thickBot="1">
      <c r="A2" s="415"/>
      <c r="B2" s="479"/>
      <c r="C2" s="421"/>
      <c r="D2" s="162" t="s">
        <v>4</v>
      </c>
      <c r="E2" s="148" t="s">
        <v>9</v>
      </c>
      <c r="F2" s="226" t="s">
        <v>4</v>
      </c>
      <c r="G2" s="163" t="s">
        <v>9</v>
      </c>
      <c r="H2" s="146" t="s">
        <v>47</v>
      </c>
      <c r="I2" s="225" t="s">
        <v>9</v>
      </c>
      <c r="J2" s="209" t="s">
        <v>361</v>
      </c>
      <c r="K2" s="209" t="s">
        <v>380</v>
      </c>
      <c r="L2" s="211" t="s">
        <v>363</v>
      </c>
      <c r="M2" s="225" t="s">
        <v>23</v>
      </c>
      <c r="N2" s="227" t="s">
        <v>88</v>
      </c>
      <c r="O2" s="225" t="s">
        <v>23</v>
      </c>
      <c r="P2" s="320" t="s">
        <v>9</v>
      </c>
      <c r="Q2" s="149" t="s">
        <v>406</v>
      </c>
      <c r="R2" s="165" t="s">
        <v>130</v>
      </c>
      <c r="S2" s="165" t="s">
        <v>174</v>
      </c>
      <c r="T2" s="165" t="s">
        <v>131</v>
      </c>
      <c r="U2" s="165" t="s">
        <v>257</v>
      </c>
      <c r="V2" s="165" t="s">
        <v>132</v>
      </c>
      <c r="W2" s="165" t="s">
        <v>258</v>
      </c>
      <c r="X2" s="165" t="s">
        <v>152</v>
      </c>
      <c r="Y2" s="165" t="s">
        <v>175</v>
      </c>
      <c r="Z2" s="165" t="s">
        <v>153</v>
      </c>
      <c r="AA2" s="165" t="s">
        <v>259</v>
      </c>
      <c r="AB2" s="390" t="s">
        <v>154</v>
      </c>
      <c r="AC2" s="165" t="s">
        <v>260</v>
      </c>
      <c r="AD2" s="165" t="s">
        <v>155</v>
      </c>
      <c r="AE2" s="165" t="s">
        <v>275</v>
      </c>
      <c r="AF2" s="165" t="s">
        <v>276</v>
      </c>
      <c r="AG2" s="266" t="s">
        <v>277</v>
      </c>
      <c r="AH2" s="165" t="s">
        <v>278</v>
      </c>
      <c r="AI2" s="165" t="s">
        <v>279</v>
      </c>
      <c r="AJ2" s="165" t="s">
        <v>460</v>
      </c>
      <c r="AK2" s="165" t="s">
        <v>461</v>
      </c>
      <c r="AL2" s="165"/>
      <c r="AM2" s="251" t="s">
        <v>92</v>
      </c>
      <c r="AN2" s="249" t="s">
        <v>47</v>
      </c>
      <c r="AO2" s="250" t="s">
        <v>29</v>
      </c>
    </row>
    <row r="3" spans="1:41" s="5" customFormat="1">
      <c r="A3" s="321">
        <f>'1-συμβολαια'!A3</f>
        <v>2597</v>
      </c>
      <c r="B3" s="338" t="str">
        <f>'1-συμβολαια'!C3</f>
        <v>κληρονομιάς ΑΠΟΔΟΧΗ [1) οικόπεδο 4,18στρ , 2) οικόπεδο 0,65στρ , 3) οικόπεδο 0,18στρ ΜΕ 3οροφη οικια 285μ2</v>
      </c>
      <c r="C3" s="340">
        <f>'1-συμβολαια'!D3</f>
        <v>0</v>
      </c>
      <c r="D3" s="347">
        <f>'3-φύλλα2α'!D3</f>
        <v>4</v>
      </c>
      <c r="E3" s="347">
        <f>'3-φύλλα2α'!E3</f>
        <v>4</v>
      </c>
      <c r="F3" s="272">
        <v>2</v>
      </c>
      <c r="G3" s="272">
        <v>2</v>
      </c>
      <c r="H3" s="324">
        <f t="shared" ref="H3:H5" si="0">F3*D3*3.23</f>
        <v>25.84</v>
      </c>
      <c r="I3" s="348">
        <f t="shared" ref="I3:I5" si="1">E3*G3*3.23</f>
        <v>25.84</v>
      </c>
      <c r="J3" s="348">
        <f t="shared" ref="J3:J5" si="2">H3*5%</f>
        <v>1.292</v>
      </c>
      <c r="K3" s="348">
        <f t="shared" ref="K3:K5" si="3">H3*5%</f>
        <v>1.292</v>
      </c>
      <c r="L3" s="348">
        <f t="shared" ref="L3:L5" si="4">H3*1%</f>
        <v>0.25840000000000002</v>
      </c>
      <c r="M3" s="348">
        <f t="shared" ref="M3:M5" si="5">H3-O3</f>
        <v>22.997599999999998</v>
      </c>
      <c r="N3" s="348">
        <f t="shared" ref="N3:N5" si="6">I3-P3</f>
        <v>22.997599999999998</v>
      </c>
      <c r="O3" s="348">
        <f t="shared" ref="O3:O5" si="7">J3+K3+L3</f>
        <v>2.8424</v>
      </c>
      <c r="P3" s="348">
        <f t="shared" ref="P3:P5" si="8">I3*11%</f>
        <v>2.8424</v>
      </c>
      <c r="Q3" s="348">
        <f t="shared" ref="Q3:Q5" si="9">O3-P3</f>
        <v>0</v>
      </c>
      <c r="R3" s="341"/>
      <c r="S3" s="341"/>
      <c r="T3" s="341">
        <v>12.92</v>
      </c>
      <c r="U3" s="349">
        <v>1.98</v>
      </c>
      <c r="V3" s="341">
        <v>12.92</v>
      </c>
      <c r="W3" s="341">
        <v>1.47</v>
      </c>
      <c r="X3" s="341"/>
      <c r="Y3" s="341"/>
      <c r="Z3" s="341"/>
      <c r="AA3" s="341"/>
      <c r="AB3" s="349">
        <f>2*12.92</f>
        <v>25.84</v>
      </c>
      <c r="AC3" s="341">
        <f>2*1.47</f>
        <v>2.94</v>
      </c>
      <c r="AD3" s="341"/>
      <c r="AE3" s="341"/>
      <c r="AF3" s="341"/>
      <c r="AG3" s="350"/>
      <c r="AH3" s="350">
        <v>6.25</v>
      </c>
      <c r="AI3" s="350">
        <v>0.5</v>
      </c>
      <c r="AJ3" s="350"/>
      <c r="AK3" s="350"/>
      <c r="AL3" s="350"/>
      <c r="AM3" s="351">
        <f t="shared" ref="AM3:AM5" si="10">U3+Y3+AA3+AI3+AK3</f>
        <v>2.48</v>
      </c>
      <c r="AN3" s="352">
        <f t="shared" ref="AN3:AN5" si="11">R3+S3+T3+V3+W3+X3+Z3+AB3+AC3+AD3+AE3+AF3+AG3+AH3+AJ3+AL3</f>
        <v>62.339999999999996</v>
      </c>
      <c r="AO3" s="270"/>
    </row>
    <row r="4" spans="1:41" s="5" customFormat="1">
      <c r="A4" s="321">
        <f>'1-συμβολαια'!A4</f>
        <v>2551</v>
      </c>
      <c r="B4" s="338" t="str">
        <f>'1-συμβολαια'!C4</f>
        <v>δωρεά [οικοπέδου -229,44μ2 &amp; 2οροφη οικία 139,50μ2]</v>
      </c>
      <c r="C4" s="340">
        <f>'1-συμβολαια'!D4</f>
        <v>56864.09</v>
      </c>
      <c r="D4" s="347">
        <f>'3-φύλλα2α'!D4</f>
        <v>4</v>
      </c>
      <c r="E4" s="347">
        <f>'3-φύλλα2α'!E4</f>
        <v>4</v>
      </c>
      <c r="F4" s="272">
        <v>2</v>
      </c>
      <c r="G4" s="272">
        <v>2</v>
      </c>
      <c r="H4" s="324">
        <f t="shared" ref="H4" si="12">F4*D4*3.23</f>
        <v>25.84</v>
      </c>
      <c r="I4" s="348">
        <f t="shared" ref="I4" si="13">E4*G4*3.23</f>
        <v>25.84</v>
      </c>
      <c r="J4" s="348">
        <f t="shared" ref="J4" si="14">H4*5%</f>
        <v>1.292</v>
      </c>
      <c r="K4" s="348">
        <f t="shared" ref="K4" si="15">H4*5%</f>
        <v>1.292</v>
      </c>
      <c r="L4" s="348">
        <f t="shared" ref="L4" si="16">H4*1%</f>
        <v>0.25840000000000002</v>
      </c>
      <c r="M4" s="348">
        <f t="shared" ref="M4" si="17">H4-O4</f>
        <v>22.997599999999998</v>
      </c>
      <c r="N4" s="348">
        <f t="shared" ref="N4" si="18">I4-P4</f>
        <v>22.997599999999998</v>
      </c>
      <c r="O4" s="348">
        <f t="shared" ref="O4" si="19">J4+K4+L4</f>
        <v>2.8424</v>
      </c>
      <c r="P4" s="348">
        <f t="shared" ref="P4" si="20">I4*11%</f>
        <v>2.8424</v>
      </c>
      <c r="Q4" s="348">
        <f t="shared" ref="Q4" si="21">O4-P4</f>
        <v>0</v>
      </c>
      <c r="R4" s="341">
        <v>12.92</v>
      </c>
      <c r="S4" s="341">
        <v>1.47</v>
      </c>
      <c r="T4" s="341">
        <v>12.92</v>
      </c>
      <c r="U4" s="349">
        <v>1.98</v>
      </c>
      <c r="V4" s="341">
        <v>12.92</v>
      </c>
      <c r="W4" s="341">
        <v>1.47</v>
      </c>
      <c r="X4" s="341"/>
      <c r="Y4" s="341"/>
      <c r="Z4" s="341"/>
      <c r="AA4" s="341"/>
      <c r="AB4" s="349">
        <f>2*H13</f>
        <v>25.84</v>
      </c>
      <c r="AC4" s="341">
        <f t="shared" ref="AC4:AC5" si="22">2*1.47</f>
        <v>2.94</v>
      </c>
      <c r="AD4" s="341">
        <v>3.23</v>
      </c>
      <c r="AE4" s="341">
        <f>3*6.26</f>
        <v>18.78</v>
      </c>
      <c r="AF4" s="341">
        <v>1.47</v>
      </c>
      <c r="AG4" s="350"/>
      <c r="AH4" s="350">
        <v>6.25</v>
      </c>
      <c r="AI4" s="350">
        <v>0.5</v>
      </c>
      <c r="AJ4" s="350"/>
      <c r="AK4" s="350"/>
      <c r="AL4" s="350"/>
      <c r="AM4" s="351">
        <f t="shared" ref="AM4" si="23">U4+Y4+AA4+AI4+AK4</f>
        <v>2.48</v>
      </c>
      <c r="AN4" s="352">
        <f t="shared" ref="AN4" si="24">R4+S4+T4+V4+W4+X4+Z4+AB4+AC4+AD4+AE4+AF4+AG4+AH4+AJ4+AL4</f>
        <v>100.21000000000001</v>
      </c>
      <c r="AO4" s="270"/>
    </row>
    <row r="5" spans="1:41" s="5" customFormat="1">
      <c r="A5" s="321">
        <f>'1-συμβολαια'!A5</f>
        <v>2552</v>
      </c>
      <c r="B5" s="338" t="str">
        <f>'1-συμβολαια'!C5</f>
        <v xml:space="preserve">κληρονομιάς ΑΠΟΔΟΧΗ [1=οικόπεδο-216μ2 , 1/2 οικίας 139,50μ2 ,1/3 οικοπέδου 183,17μ2 &amp; 3οροφου οιδομής </v>
      </c>
      <c r="C5" s="340">
        <f>'1-συμβολαια'!D5</f>
        <v>0</v>
      </c>
      <c r="D5" s="347">
        <f>'3-φύλλα2α'!D5</f>
        <v>3</v>
      </c>
      <c r="E5" s="347">
        <f>'3-φύλλα2α'!E5</f>
        <v>4</v>
      </c>
      <c r="F5" s="272">
        <v>2</v>
      </c>
      <c r="G5" s="272">
        <v>2</v>
      </c>
      <c r="H5" s="324">
        <f t="shared" si="0"/>
        <v>19.38</v>
      </c>
      <c r="I5" s="348">
        <f t="shared" si="1"/>
        <v>25.84</v>
      </c>
      <c r="J5" s="348">
        <f t="shared" si="2"/>
        <v>0.96899999999999997</v>
      </c>
      <c r="K5" s="348">
        <f t="shared" si="3"/>
        <v>0.96899999999999997</v>
      </c>
      <c r="L5" s="348">
        <f t="shared" si="4"/>
        <v>0.1938</v>
      </c>
      <c r="M5" s="348">
        <f t="shared" si="5"/>
        <v>17.248199999999997</v>
      </c>
      <c r="N5" s="348">
        <f t="shared" si="6"/>
        <v>22.997599999999998</v>
      </c>
      <c r="O5" s="348">
        <f t="shared" si="7"/>
        <v>2.1318000000000001</v>
      </c>
      <c r="P5" s="348">
        <f t="shared" si="8"/>
        <v>2.8424</v>
      </c>
      <c r="Q5" s="348">
        <f t="shared" si="9"/>
        <v>-0.7105999999999999</v>
      </c>
      <c r="R5" s="341"/>
      <c r="S5" s="341"/>
      <c r="T5" s="341">
        <v>9.69</v>
      </c>
      <c r="U5" s="349">
        <v>1.98</v>
      </c>
      <c r="V5" s="341">
        <v>9.69</v>
      </c>
      <c r="W5" s="341">
        <v>1.47</v>
      </c>
      <c r="X5" s="341"/>
      <c r="Y5" s="341"/>
      <c r="Z5" s="341"/>
      <c r="AA5" s="341"/>
      <c r="AB5" s="349">
        <f>2*H14</f>
        <v>19.38</v>
      </c>
      <c r="AC5" s="341">
        <f t="shared" si="22"/>
        <v>2.94</v>
      </c>
      <c r="AD5" s="341"/>
      <c r="AE5" s="341"/>
      <c r="AF5" s="341"/>
      <c r="AG5" s="350"/>
      <c r="AH5" s="350">
        <v>6.25</v>
      </c>
      <c r="AI5" s="350">
        <v>0.5</v>
      </c>
      <c r="AJ5" s="350"/>
      <c r="AK5" s="350"/>
      <c r="AL5" s="350"/>
      <c r="AM5" s="351">
        <f t="shared" si="10"/>
        <v>2.48</v>
      </c>
      <c r="AN5" s="352">
        <f t="shared" si="11"/>
        <v>49.419999999999995</v>
      </c>
      <c r="AO5" s="270"/>
    </row>
    <row r="6" spans="1:41" s="2" customFormat="1">
      <c r="A6" s="474" t="s">
        <v>47</v>
      </c>
      <c r="B6" s="475"/>
      <c r="C6" s="475"/>
      <c r="D6" s="475"/>
      <c r="E6" s="475"/>
      <c r="F6" s="475"/>
      <c r="G6" s="476"/>
      <c r="H6" s="37">
        <f>SUM(H3:H5)</f>
        <v>71.06</v>
      </c>
      <c r="I6" s="37">
        <f>SUM(I3:I5)</f>
        <v>77.52</v>
      </c>
      <c r="J6" s="37">
        <f>SUM(J3:J5)</f>
        <v>3.5529999999999999</v>
      </c>
      <c r="K6" s="37">
        <f>SUM(K3:K5)</f>
        <v>3.5529999999999999</v>
      </c>
      <c r="L6" s="37">
        <f>SUM(L3:L5)</f>
        <v>0.71060000000000001</v>
      </c>
      <c r="M6" s="37">
        <f>SUM(M3:M5)</f>
        <v>63.243399999999994</v>
      </c>
      <c r="N6" s="37">
        <f>SUM(N3:N5)</f>
        <v>68.992799999999988</v>
      </c>
      <c r="O6" s="37">
        <f>SUM(O3:O5)</f>
        <v>7.8166000000000002</v>
      </c>
      <c r="P6" s="37">
        <f>SUM(P3:P5)</f>
        <v>8.5272000000000006</v>
      </c>
      <c r="Q6" s="37">
        <f>SUM(Q3:Q5)</f>
        <v>-0.7105999999999999</v>
      </c>
      <c r="R6" s="37">
        <f>SUM(R3:R5)</f>
        <v>12.92</v>
      </c>
      <c r="S6" s="37">
        <f>SUM(S3:S5)</f>
        <v>1.47</v>
      </c>
      <c r="T6" s="37">
        <f>SUM(T3:T5)</f>
        <v>35.53</v>
      </c>
      <c r="U6" s="37">
        <f>SUM(U3:U5)</f>
        <v>5.9399999999999995</v>
      </c>
      <c r="V6" s="37">
        <f>SUM(V3:V5)</f>
        <v>35.53</v>
      </c>
      <c r="W6" s="37">
        <f>SUM(W3:W5)</f>
        <v>4.41</v>
      </c>
      <c r="X6" s="37">
        <f>SUM(X3:X5)</f>
        <v>0</v>
      </c>
      <c r="Y6" s="37">
        <f>SUM(Y3:Y5)</f>
        <v>0</v>
      </c>
      <c r="Z6" s="37">
        <f>SUM(Z3:Z5)</f>
        <v>0</v>
      </c>
      <c r="AA6" s="37">
        <f>SUM(AA3:AA5)</f>
        <v>0</v>
      </c>
      <c r="AB6" s="37">
        <f>SUM(AB3:AB5)</f>
        <v>71.06</v>
      </c>
      <c r="AC6" s="37">
        <f>SUM(AC3:AC5)</f>
        <v>8.82</v>
      </c>
      <c r="AD6" s="37">
        <f>SUM(AD3:AD5)</f>
        <v>3.23</v>
      </c>
      <c r="AE6" s="37">
        <f>SUM(AE3:AE5)</f>
        <v>18.78</v>
      </c>
      <c r="AF6" s="37">
        <f>SUM(AF3:AF5)</f>
        <v>1.47</v>
      </c>
      <c r="AG6" s="397"/>
      <c r="AH6" s="37">
        <f>SUM(AH3:AH5)</f>
        <v>18.75</v>
      </c>
      <c r="AI6" s="37">
        <f>SUM(AI3:AI5)</f>
        <v>1.5</v>
      </c>
      <c r="AJ6" s="37"/>
      <c r="AK6" s="37"/>
      <c r="AL6" s="37">
        <f>SUM(AL3:AL5)</f>
        <v>0</v>
      </c>
      <c r="AM6" s="37">
        <f>SUM(AM3:AM5)</f>
        <v>7.4399999999999995</v>
      </c>
      <c r="AN6" s="37">
        <f>SUM(AN3:AN5)</f>
        <v>211.97</v>
      </c>
      <c r="AO6" s="378"/>
    </row>
    <row r="8" spans="1:41">
      <c r="R8" s="159" t="s">
        <v>459</v>
      </c>
      <c r="S8" s="168"/>
      <c r="T8" s="168"/>
      <c r="U8" s="168"/>
      <c r="V8" s="168"/>
      <c r="W8" s="168"/>
      <c r="X8" s="169"/>
      <c r="Y8" s="169"/>
      <c r="Z8" s="169"/>
      <c r="AA8" s="169"/>
      <c r="AB8" s="391"/>
      <c r="AC8" s="169"/>
      <c r="AD8" s="169"/>
      <c r="AE8" s="86"/>
      <c r="AF8" s="86"/>
      <c r="AG8" s="86"/>
      <c r="AH8" s="86"/>
      <c r="AI8" s="86"/>
      <c r="AJ8" s="86"/>
      <c r="AK8" s="86"/>
      <c r="AL8" s="86"/>
      <c r="AM8" s="86"/>
      <c r="AN8" s="86"/>
    </row>
    <row r="9" spans="1:41" ht="15.75">
      <c r="B9" s="309" t="s">
        <v>486</v>
      </c>
      <c r="C9" s="310"/>
      <c r="D9" s="310"/>
      <c r="E9" s="310"/>
      <c r="R9" s="169"/>
      <c r="S9" s="170" t="s">
        <v>520</v>
      </c>
      <c r="T9" s="169"/>
      <c r="U9" s="169"/>
      <c r="V9" s="169"/>
      <c r="W9" s="169"/>
      <c r="X9" s="169"/>
      <c r="Y9" s="169"/>
      <c r="Z9" s="169"/>
      <c r="AA9" s="169"/>
      <c r="AB9" s="391"/>
      <c r="AC9" s="169"/>
      <c r="AD9" s="169"/>
      <c r="AE9" s="86"/>
      <c r="AF9" s="86"/>
      <c r="AG9" s="86"/>
      <c r="AH9" s="86"/>
      <c r="AI9" s="86"/>
      <c r="AJ9" s="86"/>
      <c r="AK9" s="86"/>
      <c r="AL9" s="86"/>
      <c r="AM9" s="86"/>
      <c r="AN9" s="86"/>
    </row>
    <row r="10" spans="1:41">
      <c r="R10" s="169"/>
      <c r="S10" s="169"/>
      <c r="T10" s="167" t="s">
        <v>230</v>
      </c>
      <c r="U10" s="169"/>
      <c r="V10" s="169"/>
      <c r="W10" s="169"/>
      <c r="X10" s="169"/>
      <c r="Y10" s="169"/>
      <c r="Z10" s="169"/>
      <c r="AA10" s="169"/>
      <c r="AB10" s="391"/>
      <c r="AC10" s="169"/>
      <c r="AD10" s="169"/>
      <c r="AE10" s="86"/>
      <c r="AF10" s="86"/>
      <c r="AG10" s="86"/>
      <c r="AH10" s="86"/>
      <c r="AI10" s="86"/>
      <c r="AJ10" s="86"/>
      <c r="AK10" s="86"/>
      <c r="AL10" s="86"/>
      <c r="AM10" s="86"/>
      <c r="AN10" s="86"/>
    </row>
    <row r="11" spans="1:41">
      <c r="G11" s="2"/>
      <c r="R11" s="169"/>
      <c r="S11" s="169"/>
      <c r="T11" s="169"/>
      <c r="U11" s="170" t="s">
        <v>231</v>
      </c>
      <c r="V11" s="169"/>
      <c r="W11" s="169"/>
      <c r="X11" s="169"/>
      <c r="Y11" s="169"/>
      <c r="Z11" s="169"/>
      <c r="AA11" s="169"/>
      <c r="AB11" s="391"/>
      <c r="AC11" s="169"/>
      <c r="AD11" s="169"/>
      <c r="AE11" s="86"/>
      <c r="AF11" s="86"/>
      <c r="AG11" s="86"/>
      <c r="AH11" s="86"/>
      <c r="AI11" s="86"/>
      <c r="AJ11" s="86"/>
      <c r="AK11" s="86"/>
      <c r="AL11" s="86"/>
      <c r="AM11" s="86"/>
      <c r="AN11" s="86"/>
    </row>
    <row r="12" spans="1:41">
      <c r="G12" s="8" t="s">
        <v>552</v>
      </c>
      <c r="H12" s="2">
        <f>H3/F3</f>
        <v>12.92</v>
      </c>
      <c r="R12" s="169"/>
      <c r="S12" s="169"/>
      <c r="T12" s="169"/>
      <c r="U12" s="169"/>
      <c r="V12" s="167" t="s">
        <v>261</v>
      </c>
      <c r="W12" s="169"/>
      <c r="X12" s="169"/>
      <c r="Y12" s="169"/>
      <c r="Z12" s="169"/>
      <c r="AA12" s="169"/>
      <c r="AB12" s="391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86"/>
      <c r="AN12" s="86"/>
    </row>
    <row r="13" spans="1:41">
      <c r="G13" s="8" t="s">
        <v>550</v>
      </c>
      <c r="H13" s="2">
        <f t="shared" ref="H13:H14" si="25">H4/F4</f>
        <v>12.92</v>
      </c>
      <c r="Q13" s="8" t="s">
        <v>558</v>
      </c>
      <c r="R13" s="169">
        <v>11360</v>
      </c>
      <c r="S13" s="169"/>
      <c r="T13" s="169"/>
      <c r="U13" s="169"/>
      <c r="V13" s="169"/>
      <c r="W13" s="170" t="s">
        <v>232</v>
      </c>
      <c r="X13" s="169"/>
      <c r="Y13" s="169"/>
      <c r="Z13" s="169"/>
      <c r="AA13" s="169"/>
      <c r="AB13" s="391"/>
      <c r="AC13" s="169"/>
      <c r="AD13" s="169"/>
      <c r="AE13" s="169"/>
      <c r="AF13" s="169"/>
      <c r="AG13" s="169"/>
      <c r="AH13" s="169"/>
      <c r="AI13" s="169"/>
      <c r="AJ13" s="169"/>
      <c r="AK13" s="169"/>
      <c r="AL13" s="169"/>
      <c r="AM13" s="86"/>
      <c r="AN13" s="86"/>
    </row>
    <row r="14" spans="1:41">
      <c r="G14" s="8" t="s">
        <v>553</v>
      </c>
      <c r="H14" s="2">
        <f t="shared" si="25"/>
        <v>9.69</v>
      </c>
      <c r="Q14" s="8"/>
      <c r="R14" s="169"/>
      <c r="S14" s="169"/>
      <c r="T14" s="169"/>
      <c r="U14" s="169"/>
      <c r="V14" s="169"/>
      <c r="W14" s="169"/>
      <c r="X14" s="167" t="s">
        <v>233</v>
      </c>
      <c r="Y14" s="167"/>
      <c r="Z14" s="169"/>
      <c r="AA14" s="169"/>
      <c r="AB14" s="391"/>
      <c r="AC14" s="169"/>
      <c r="AD14" s="169"/>
      <c r="AE14" s="169"/>
      <c r="AF14" s="169"/>
      <c r="AG14" s="169"/>
      <c r="AH14" s="169"/>
      <c r="AI14" s="169"/>
      <c r="AJ14" s="169"/>
      <c r="AK14" s="169"/>
      <c r="AL14" s="169"/>
      <c r="AM14" s="86"/>
      <c r="AN14" s="86"/>
    </row>
    <row r="15" spans="1:41">
      <c r="Q15" s="8"/>
      <c r="R15" s="169"/>
      <c r="S15" s="169"/>
      <c r="T15" s="169"/>
      <c r="U15" s="169"/>
      <c r="V15" s="169"/>
      <c r="W15" s="169"/>
      <c r="X15" s="169"/>
      <c r="Y15" s="170" t="s">
        <v>262</v>
      </c>
      <c r="Z15" s="169"/>
      <c r="AA15" s="169"/>
      <c r="AB15" s="391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86"/>
      <c r="AN15" s="86"/>
    </row>
    <row r="16" spans="1:41">
      <c r="B16" s="131"/>
      <c r="Q16" s="8"/>
      <c r="R16" s="169"/>
      <c r="S16" s="169"/>
      <c r="T16" s="169"/>
      <c r="U16" s="169"/>
      <c r="V16" s="169"/>
      <c r="W16" s="169"/>
      <c r="X16" s="169"/>
      <c r="Y16" s="169"/>
      <c r="Z16" s="167" t="s">
        <v>234</v>
      </c>
      <c r="AA16" s="170"/>
      <c r="AB16" s="391"/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86"/>
      <c r="AN16" s="86"/>
      <c r="AO16" s="166"/>
    </row>
    <row r="17" spans="2:41">
      <c r="B17" s="132"/>
      <c r="Q17" s="8"/>
      <c r="R17" s="169"/>
      <c r="S17" s="169"/>
      <c r="T17" s="169"/>
      <c r="U17" s="169"/>
      <c r="V17" s="169"/>
      <c r="W17" s="169"/>
      <c r="X17" s="169"/>
      <c r="Y17" s="169"/>
      <c r="Z17" s="170"/>
      <c r="AA17" s="170" t="s">
        <v>263</v>
      </c>
      <c r="AB17" s="391"/>
      <c r="AC17" s="169"/>
      <c r="AD17" s="169"/>
      <c r="AE17" s="169"/>
      <c r="AF17" s="169"/>
      <c r="AG17" s="169"/>
      <c r="AH17" s="169"/>
      <c r="AI17" s="169"/>
      <c r="AJ17" s="169"/>
      <c r="AK17" s="169"/>
      <c r="AL17" s="169"/>
      <c r="AM17" s="86"/>
      <c r="AN17" s="86"/>
      <c r="AO17" s="166"/>
    </row>
    <row r="18" spans="2:41"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7" t="s">
        <v>235</v>
      </c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86"/>
      <c r="AN18" s="170"/>
    </row>
    <row r="19" spans="2:41"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391"/>
      <c r="AC19" s="170" t="s">
        <v>236</v>
      </c>
      <c r="AD19" s="169"/>
      <c r="AE19" s="169"/>
      <c r="AF19" s="169"/>
      <c r="AG19" s="169"/>
      <c r="AH19" s="169"/>
      <c r="AI19" s="169"/>
      <c r="AJ19" s="169"/>
      <c r="AK19" s="169"/>
      <c r="AL19" s="169"/>
      <c r="AM19" s="86"/>
      <c r="AN19" s="86"/>
    </row>
    <row r="20" spans="2:41"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391"/>
      <c r="AC20" s="169"/>
      <c r="AD20" s="167" t="s">
        <v>280</v>
      </c>
      <c r="AE20" s="171"/>
      <c r="AF20" s="171"/>
      <c r="AG20" s="171"/>
      <c r="AH20" s="171"/>
      <c r="AI20" s="171"/>
      <c r="AJ20" s="171"/>
      <c r="AK20" s="171"/>
      <c r="AL20" s="171"/>
      <c r="AM20" s="170"/>
    </row>
    <row r="21" spans="2:41">
      <c r="R21" s="86"/>
      <c r="S21" s="86"/>
      <c r="T21" s="86"/>
      <c r="U21" s="86"/>
      <c r="V21" s="169"/>
      <c r="W21" s="169"/>
      <c r="X21" s="169"/>
      <c r="Y21" s="169"/>
      <c r="Z21" s="169"/>
      <c r="AA21" s="169"/>
      <c r="AB21" s="391"/>
      <c r="AC21" s="169"/>
      <c r="AD21" s="169"/>
      <c r="AE21" s="167" t="s">
        <v>281</v>
      </c>
      <c r="AF21" s="170"/>
      <c r="AG21" s="170"/>
      <c r="AH21" s="170"/>
      <c r="AI21" s="170"/>
      <c r="AJ21" s="170"/>
      <c r="AK21" s="170"/>
      <c r="AL21" s="170"/>
      <c r="AM21" s="86"/>
    </row>
    <row r="22" spans="2:41">
      <c r="R22" s="2"/>
      <c r="S22" s="2"/>
      <c r="T22" s="2"/>
      <c r="U22" s="2"/>
      <c r="AF22" s="170" t="s">
        <v>282</v>
      </c>
      <c r="AG22" s="171"/>
      <c r="AH22" s="171"/>
      <c r="AI22" s="171"/>
      <c r="AJ22" s="171"/>
      <c r="AK22" s="171"/>
    </row>
    <row r="23" spans="2:41">
      <c r="AF23" s="169"/>
      <c r="AG23" s="267" t="s">
        <v>283</v>
      </c>
      <c r="AH23" s="267"/>
      <c r="AI23" s="267"/>
      <c r="AJ23" s="267"/>
      <c r="AK23" s="267"/>
      <c r="AL23" s="267"/>
    </row>
    <row r="24" spans="2:41">
      <c r="AG24" s="169"/>
      <c r="AH24" s="167" t="s">
        <v>465</v>
      </c>
      <c r="AI24" s="169"/>
      <c r="AJ24" s="169"/>
      <c r="AK24" s="169"/>
      <c r="AL24" s="170"/>
    </row>
    <row r="25" spans="2:41">
      <c r="AI25" s="170" t="s">
        <v>462</v>
      </c>
      <c r="AJ25" s="170"/>
      <c r="AK25" s="170"/>
    </row>
    <row r="26" spans="2:41">
      <c r="AJ26" s="167" t="s">
        <v>463</v>
      </c>
      <c r="AK26" s="169"/>
    </row>
    <row r="27" spans="2:41">
      <c r="AK27" s="170" t="s">
        <v>464</v>
      </c>
    </row>
  </sheetData>
  <mergeCells count="9">
    <mergeCell ref="A6:G6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8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7.5703125" style="8" bestFit="1" customWidth="1"/>
    <col min="2" max="2" width="87.140625" style="89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customWidth="1"/>
    <col min="7" max="12" width="9.5703125" style="2" customWidth="1"/>
    <col min="13" max="14" width="11.140625" style="2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8.14062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64" customFormat="1" ht="15.75" customHeight="1">
      <c r="A1" s="490" t="s">
        <v>31</v>
      </c>
      <c r="B1" s="491"/>
      <c r="C1" s="491"/>
      <c r="D1" s="492"/>
      <c r="E1" s="503" t="s">
        <v>488</v>
      </c>
      <c r="F1" s="504"/>
      <c r="G1" s="504"/>
      <c r="H1" s="504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5" t="s">
        <v>70</v>
      </c>
      <c r="U1" s="512" t="s">
        <v>164</v>
      </c>
      <c r="V1" s="490" t="s">
        <v>13</v>
      </c>
      <c r="W1" s="491"/>
      <c r="X1" s="491"/>
      <c r="Y1" s="491"/>
      <c r="Z1" s="491"/>
      <c r="AA1" s="491"/>
      <c r="AB1" s="491"/>
      <c r="AC1" s="491"/>
      <c r="AD1" s="491"/>
      <c r="AE1" s="492"/>
      <c r="AF1" s="502" t="s">
        <v>14</v>
      </c>
      <c r="AG1" s="502"/>
      <c r="AH1" s="502"/>
      <c r="AI1" s="502"/>
      <c r="AJ1" s="502"/>
      <c r="AK1" s="502"/>
      <c r="AL1" s="502"/>
      <c r="AM1" s="502"/>
      <c r="AN1" s="502"/>
      <c r="AO1" s="490" t="s">
        <v>15</v>
      </c>
      <c r="AP1" s="491"/>
      <c r="AQ1" s="491"/>
      <c r="AR1" s="491"/>
      <c r="AS1" s="491"/>
      <c r="AT1" s="491"/>
      <c r="AU1" s="491"/>
      <c r="AV1" s="491"/>
      <c r="AW1" s="491"/>
      <c r="AX1" s="492"/>
      <c r="AY1" s="493" t="s">
        <v>16</v>
      </c>
      <c r="AZ1" s="493"/>
      <c r="BA1" s="493"/>
      <c r="BB1" s="493"/>
      <c r="BC1" s="493"/>
      <c r="BD1" s="493"/>
      <c r="BE1" s="493"/>
      <c r="BF1" s="493"/>
      <c r="BG1" s="494" t="s">
        <v>17</v>
      </c>
      <c r="BH1" s="495"/>
      <c r="BI1" s="495"/>
      <c r="BJ1" s="495"/>
      <c r="BK1" s="496"/>
    </row>
    <row r="2" spans="1:63" s="4" customFormat="1" ht="34.5" thickBot="1">
      <c r="A2" s="78" t="s">
        <v>19</v>
      </c>
      <c r="B2" s="88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255</v>
      </c>
      <c r="H2" s="228" t="s">
        <v>256</v>
      </c>
      <c r="I2" s="40" t="s">
        <v>73</v>
      </c>
      <c r="J2" s="509" t="s">
        <v>29</v>
      </c>
      <c r="K2" s="510"/>
      <c r="L2" s="511"/>
      <c r="M2" s="40" t="s">
        <v>156</v>
      </c>
      <c r="N2" s="40" t="s">
        <v>157</v>
      </c>
      <c r="O2" s="40" t="s">
        <v>92</v>
      </c>
      <c r="P2" s="40" t="s">
        <v>505</v>
      </c>
      <c r="Q2" s="40" t="s">
        <v>163</v>
      </c>
      <c r="R2" s="93" t="s">
        <v>98</v>
      </c>
      <c r="S2" s="111" t="s">
        <v>97</v>
      </c>
      <c r="T2" s="506"/>
      <c r="U2" s="513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497" t="s">
        <v>29</v>
      </c>
      <c r="AE2" s="498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0" t="s">
        <v>74</v>
      </c>
      <c r="AL2" s="70" t="s">
        <v>75</v>
      </c>
      <c r="AM2" s="507" t="s">
        <v>29</v>
      </c>
      <c r="AN2" s="508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497" t="s">
        <v>29</v>
      </c>
      <c r="AX2" s="498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497" t="s">
        <v>29</v>
      </c>
      <c r="BK2" s="498"/>
    </row>
    <row r="3" spans="1:63" s="5" customFormat="1">
      <c r="A3" s="353">
        <f>'1-συμβολαια'!A3</f>
        <v>2597</v>
      </c>
      <c r="B3" s="354" t="str">
        <f>'1-συμβολαια'!C3</f>
        <v>κληρονομιάς ΑΠΟΔΟΧΗ [1) οικόπεδο 4,18στρ , 2) οικόπεδο 0,65στρ , 3) οικόπεδο 0,18στρ ΜΕ 3οροφη οικια 285μ2</v>
      </c>
      <c r="C3" s="268" t="str">
        <f>'4-πολλυπρ'!D3</f>
        <v>κλωναρηΑγγελικη</v>
      </c>
      <c r="D3" s="268" t="str">
        <f>'4-πολλυπρ'!I3</f>
        <v>κλωναρη-κασαπακηΜαρια = κορη</v>
      </c>
      <c r="E3" s="268">
        <v>2</v>
      </c>
      <c r="F3" s="340">
        <f t="shared" ref="F3:F5" si="0">E3*3.23</f>
        <v>6.46</v>
      </c>
      <c r="G3" s="340">
        <v>3.23</v>
      </c>
      <c r="H3" s="339"/>
      <c r="I3" s="340">
        <f t="shared" ref="I3:I5" si="1">F3+G3+H3</f>
        <v>9.69</v>
      </c>
      <c r="J3" s="386" t="s">
        <v>502</v>
      </c>
      <c r="K3" s="358" t="s">
        <v>162</v>
      </c>
      <c r="L3" s="358"/>
      <c r="M3" s="340">
        <v>5.87</v>
      </c>
      <c r="N3" s="340">
        <v>5.87</v>
      </c>
      <c r="O3" s="340">
        <v>1.98</v>
      </c>
      <c r="P3" s="340"/>
      <c r="Q3" s="340">
        <f t="shared" ref="Q3:Q5" si="2">M3+N3</f>
        <v>11.74</v>
      </c>
      <c r="R3" s="268"/>
      <c r="S3" s="268"/>
      <c r="T3" s="268"/>
      <c r="U3" s="268"/>
      <c r="V3" s="355"/>
      <c r="W3" s="73"/>
      <c r="X3" s="356" t="s">
        <v>408</v>
      </c>
      <c r="Y3" s="73"/>
      <c r="Z3" s="356" t="s">
        <v>9</v>
      </c>
      <c r="AA3" s="357"/>
      <c r="AB3" s="73"/>
      <c r="AC3" s="73"/>
      <c r="AD3" s="73"/>
      <c r="AE3" s="73"/>
      <c r="AF3" s="355"/>
      <c r="AG3" s="73"/>
      <c r="AH3" s="73"/>
      <c r="AI3" s="73"/>
      <c r="AJ3" s="73"/>
      <c r="AK3" s="272"/>
      <c r="AL3" s="272"/>
      <c r="AM3" s="272"/>
      <c r="AN3" s="73"/>
      <c r="AO3" s="73"/>
      <c r="AP3" s="73"/>
      <c r="AQ3" s="356" t="s">
        <v>408</v>
      </c>
      <c r="AR3" s="73"/>
      <c r="AS3" s="356" t="s">
        <v>9</v>
      </c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355"/>
      <c r="BJ3" s="73"/>
      <c r="BK3" s="73"/>
    </row>
    <row r="4" spans="1:63" s="5" customFormat="1">
      <c r="A4" s="353">
        <f>'1-συμβολαια'!A4</f>
        <v>2551</v>
      </c>
      <c r="B4" s="354" t="str">
        <f>'1-συμβολαια'!C4</f>
        <v>δωρεά [οικοπέδου -229,44μ2 &amp; 2οροφη οικία 139,50μ2]</v>
      </c>
      <c r="C4" s="268" t="str">
        <f>'4-πολλυπρ'!D4</f>
        <v>κλωναρηΙουλια</v>
      </c>
      <c r="D4" s="268" t="str">
        <f>'4-πολλυπρ'!I4</f>
        <v>219-14 = κλωναρη-κασαπακηΜαρια = κορη</v>
      </c>
      <c r="E4" s="268">
        <v>2</v>
      </c>
      <c r="F4" s="340">
        <f t="shared" ref="F4" si="3">E4*3.23</f>
        <v>6.46</v>
      </c>
      <c r="G4" s="340">
        <v>3.23</v>
      </c>
      <c r="H4" s="339"/>
      <c r="I4" s="340">
        <f t="shared" ref="I4" si="4">F4+G4+H4</f>
        <v>9.69</v>
      </c>
      <c r="J4" s="386" t="s">
        <v>502</v>
      </c>
      <c r="K4" s="358" t="s">
        <v>162</v>
      </c>
      <c r="L4" s="358"/>
      <c r="M4" s="340">
        <v>5.87</v>
      </c>
      <c r="N4" s="340">
        <v>5.87</v>
      </c>
      <c r="O4" s="340">
        <v>1.98</v>
      </c>
      <c r="P4" s="340"/>
      <c r="Q4" s="340">
        <f t="shared" ref="Q4" si="5">M4+N4</f>
        <v>11.74</v>
      </c>
      <c r="R4" s="268"/>
      <c r="S4" s="268"/>
      <c r="T4" s="268"/>
      <c r="U4" s="268"/>
      <c r="V4" s="355"/>
      <c r="W4" s="73"/>
      <c r="X4" s="356" t="s">
        <v>408</v>
      </c>
      <c r="Y4" s="73"/>
      <c r="Z4" s="356" t="s">
        <v>9</v>
      </c>
      <c r="AA4" s="357"/>
      <c r="AB4" s="73"/>
      <c r="AC4" s="73"/>
      <c r="AD4" s="73"/>
      <c r="AE4" s="73"/>
      <c r="AF4" s="355"/>
      <c r="AG4" s="73"/>
      <c r="AH4" s="73"/>
      <c r="AI4" s="73"/>
      <c r="AJ4" s="73"/>
      <c r="AK4" s="272"/>
      <c r="AL4" s="272"/>
      <c r="AM4" s="272"/>
      <c r="AN4" s="73"/>
      <c r="AO4" s="73"/>
      <c r="AP4" s="73"/>
      <c r="AQ4" s="356" t="s">
        <v>408</v>
      </c>
      <c r="AR4" s="73"/>
      <c r="AS4" s="356" t="s">
        <v>9</v>
      </c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355"/>
      <c r="BJ4" s="73"/>
      <c r="BK4" s="73"/>
    </row>
    <row r="5" spans="1:63" s="5" customFormat="1">
      <c r="A5" s="353">
        <f>'1-συμβολαια'!A5</f>
        <v>2552</v>
      </c>
      <c r="B5" s="354" t="str">
        <f>'1-συμβολαια'!C5</f>
        <v xml:space="preserve">κληρονομιάς ΑΠΟΔΟΧΗ [1=οικόπεδο-216μ2 , 1/2 οικίας 139,50μ2 ,1/3 οικοπέδου 183,17μ2 &amp; 3οροφου οιδομής </v>
      </c>
      <c r="C5" s="268" t="str">
        <f>'4-πολλυπρ'!D5</f>
        <v>κλωναρηΙωαννα</v>
      </c>
      <c r="D5" s="268" t="str">
        <f>'4-πολλυπρ'!I5</f>
        <v>219-14 = κλωναρη-κασαπακηΜαρια = κορη</v>
      </c>
      <c r="E5" s="268">
        <v>3</v>
      </c>
      <c r="F5" s="340">
        <f t="shared" si="0"/>
        <v>9.69</v>
      </c>
      <c r="G5" s="340">
        <v>3.23</v>
      </c>
      <c r="H5" s="339"/>
      <c r="I5" s="340">
        <f t="shared" si="1"/>
        <v>12.92</v>
      </c>
      <c r="J5" s="386" t="s">
        <v>502</v>
      </c>
      <c r="K5" s="358" t="s">
        <v>162</v>
      </c>
      <c r="L5" s="358"/>
      <c r="M5" s="340"/>
      <c r="N5" s="340"/>
      <c r="O5" s="340">
        <v>1.98</v>
      </c>
      <c r="P5" s="340"/>
      <c r="Q5" s="340">
        <f t="shared" si="2"/>
        <v>0</v>
      </c>
      <c r="R5" s="268"/>
      <c r="S5" s="268"/>
      <c r="T5" s="268"/>
      <c r="U5" s="268"/>
      <c r="V5" s="355"/>
      <c r="W5" s="73"/>
      <c r="X5" s="356" t="s">
        <v>408</v>
      </c>
      <c r="Y5" s="73"/>
      <c r="Z5" s="356" t="s">
        <v>9</v>
      </c>
      <c r="AA5" s="357"/>
      <c r="AB5" s="73"/>
      <c r="AC5" s="73"/>
      <c r="AD5" s="73"/>
      <c r="AE5" s="73"/>
      <c r="AF5" s="355"/>
      <c r="AG5" s="73"/>
      <c r="AH5" s="73"/>
      <c r="AI5" s="73"/>
      <c r="AJ5" s="73"/>
      <c r="AK5" s="272"/>
      <c r="AL5" s="272"/>
      <c r="AM5" s="272"/>
      <c r="AN5" s="73"/>
      <c r="AO5" s="73"/>
      <c r="AP5" s="73"/>
      <c r="AQ5" s="356" t="s">
        <v>408</v>
      </c>
      <c r="AR5" s="73"/>
      <c r="AS5" s="356" t="s">
        <v>9</v>
      </c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355"/>
      <c r="BJ5" s="73"/>
      <c r="BK5" s="73"/>
    </row>
    <row r="6" spans="1:63">
      <c r="A6" s="499" t="s">
        <v>35</v>
      </c>
      <c r="B6" s="500"/>
      <c r="C6" s="500"/>
      <c r="D6" s="501"/>
      <c r="E6" s="67">
        <f>SUM(E3:E5)</f>
        <v>7</v>
      </c>
      <c r="F6" s="67">
        <f>SUM(F3:F5)</f>
        <v>22.61</v>
      </c>
      <c r="G6" s="67">
        <f>SUM(G3:G5)</f>
        <v>9.69</v>
      </c>
      <c r="H6" s="311">
        <f>SUM(H3:H5)</f>
        <v>0</v>
      </c>
      <c r="I6" s="67">
        <f>SUM(I3:I5)</f>
        <v>32.299999999999997</v>
      </c>
      <c r="J6" s="67"/>
      <c r="K6" s="67"/>
      <c r="L6" s="67"/>
      <c r="M6" s="67">
        <f>SUM(M3:M5)</f>
        <v>11.74</v>
      </c>
      <c r="N6" s="67">
        <f>SUM(N3:N5)</f>
        <v>11.74</v>
      </c>
      <c r="O6" s="67">
        <f>SUM(O3:O5)</f>
        <v>5.9399999999999995</v>
      </c>
      <c r="P6" s="67">
        <f>SUM(P3:P5)</f>
        <v>0</v>
      </c>
      <c r="Q6" s="67">
        <f>SUM(Q3:Q5)</f>
        <v>23.48</v>
      </c>
      <c r="R6" s="67">
        <f>SUM(R3:R5)</f>
        <v>0</v>
      </c>
      <c r="S6" s="67">
        <f>SUM(S3:S5)</f>
        <v>0</v>
      </c>
      <c r="T6" s="67">
        <f>SUM(T3:T5)</f>
        <v>0</v>
      </c>
      <c r="U6" s="67"/>
      <c r="V6" s="135"/>
      <c r="W6" s="67">
        <f>SUM(W3:W5)</f>
        <v>0</v>
      </c>
      <c r="X6" s="67"/>
      <c r="Y6" s="67">
        <f>SUM(Y3:Y5)</f>
        <v>0</v>
      </c>
      <c r="Z6" s="67"/>
      <c r="AA6" s="67">
        <f>SUM(AA3:AA5)</f>
        <v>0</v>
      </c>
      <c r="AB6" s="67">
        <f>SUM(AB3:AB5)</f>
        <v>0</v>
      </c>
      <c r="AC6" s="67">
        <f>SUM(AC3:AC5)</f>
        <v>0</v>
      </c>
      <c r="AD6" s="67">
        <f>SUM(AD3:AD5)</f>
        <v>0</v>
      </c>
      <c r="AE6" s="67">
        <f>SUM(AE3:AE5)</f>
        <v>0</v>
      </c>
      <c r="AF6" s="135">
        <f>SUM(AF3:AF5)</f>
        <v>0</v>
      </c>
      <c r="AG6" s="67">
        <f>SUM(AG3:AG5)</f>
        <v>0</v>
      </c>
      <c r="AH6" s="67">
        <f>SUM(AH3:AH5)</f>
        <v>0</v>
      </c>
      <c r="AI6" s="67">
        <f>SUM(AI3:AI5)</f>
        <v>0</v>
      </c>
      <c r="AJ6" s="67">
        <f>SUM(AJ3:AJ5)</f>
        <v>0</v>
      </c>
      <c r="AK6" s="71">
        <f>SUM(AK3:AK5)</f>
        <v>0</v>
      </c>
      <c r="AL6" s="71">
        <f>SUM(AL3:AL5)</f>
        <v>0</v>
      </c>
      <c r="AM6" s="71"/>
      <c r="AN6" s="67">
        <f>SUM(AN3:AN5)</f>
        <v>0</v>
      </c>
      <c r="AO6" s="67">
        <f>SUM(AO3:AO5)</f>
        <v>0</v>
      </c>
      <c r="AP6" s="67">
        <f>SUM(AP3:AP5)</f>
        <v>0</v>
      </c>
      <c r="AQ6" s="67"/>
      <c r="AR6" s="67">
        <f>SUM(AR3:AR5)</f>
        <v>0</v>
      </c>
      <c r="AS6" s="67">
        <f>SUM(AS3:AS5)</f>
        <v>0</v>
      </c>
      <c r="AT6" s="67">
        <f>SUM(AT3:AT5)</f>
        <v>0</v>
      </c>
      <c r="AU6" s="67">
        <f>SUM(AU3:AU5)</f>
        <v>0</v>
      </c>
      <c r="AV6" s="67">
        <f>SUM(AV3:AV5)</f>
        <v>0</v>
      </c>
      <c r="AW6" s="67">
        <f>SUM(AW3:AW5)</f>
        <v>0</v>
      </c>
      <c r="AX6" s="67">
        <f>SUM(AX3:AX5)</f>
        <v>0</v>
      </c>
      <c r="AY6" s="67">
        <f>SUM(AY3:AY5)</f>
        <v>0</v>
      </c>
      <c r="AZ6" s="67">
        <f>SUM(AZ3:AZ5)</f>
        <v>0</v>
      </c>
      <c r="BA6" s="67">
        <f>SUM(BA3:BA5)</f>
        <v>0</v>
      </c>
      <c r="BB6" s="67">
        <f>SUM(BB3:BB5)</f>
        <v>0</v>
      </c>
      <c r="BC6" s="67">
        <f>SUM(BC3:BC5)</f>
        <v>0</v>
      </c>
      <c r="BD6" s="67">
        <f>SUM(BD3:BD5)</f>
        <v>0</v>
      </c>
      <c r="BE6" s="67">
        <f>SUM(BE3:BE5)</f>
        <v>0</v>
      </c>
      <c r="BF6" s="67">
        <f>SUM(BF3:BF5)</f>
        <v>0</v>
      </c>
      <c r="BG6" s="67">
        <f>SUM(BG3:BG5)</f>
        <v>0</v>
      </c>
      <c r="BH6" s="67">
        <f>SUM(BH3:BH5)</f>
        <v>0</v>
      </c>
      <c r="BI6" s="67">
        <f>SUM(BI3:BI5)</f>
        <v>0</v>
      </c>
      <c r="BJ6" s="67">
        <f>SUM(BJ3:BJ5)</f>
        <v>0</v>
      </c>
      <c r="BK6" s="67">
        <f>SUM(BK3:BK5)</f>
        <v>0</v>
      </c>
    </row>
    <row r="7" spans="1:63">
      <c r="M7" s="138" t="s">
        <v>490</v>
      </c>
    </row>
    <row r="8" spans="1:63">
      <c r="G8" s="138"/>
      <c r="H8" s="138"/>
      <c r="I8" s="312" t="s">
        <v>100</v>
      </c>
      <c r="J8" s="138"/>
      <c r="K8" s="138"/>
      <c r="L8" s="138"/>
      <c r="M8" s="138"/>
      <c r="N8" s="138" t="s">
        <v>490</v>
      </c>
      <c r="O8" s="114"/>
      <c r="P8" s="114"/>
      <c r="U8" s="180" t="s">
        <v>164</v>
      </c>
      <c r="AB8" s="2"/>
      <c r="AD8" s="114" t="s">
        <v>101</v>
      </c>
      <c r="AK8" s="221" t="s">
        <v>102</v>
      </c>
    </row>
    <row r="9" spans="1:63">
      <c r="F9" s="3"/>
      <c r="G9" s="3"/>
      <c r="H9" s="3"/>
      <c r="I9" s="3"/>
      <c r="J9" s="158" t="s">
        <v>158</v>
      </c>
      <c r="K9" s="116"/>
      <c r="L9" s="116"/>
      <c r="N9" s="138"/>
      <c r="O9" s="3"/>
      <c r="P9" s="3"/>
      <c r="Q9" s="3"/>
      <c r="R9" s="158" t="s">
        <v>165</v>
      </c>
      <c r="U9" s="9"/>
    </row>
    <row r="10" spans="1:63">
      <c r="E10" s="115"/>
      <c r="F10" s="3"/>
      <c r="G10" s="3"/>
      <c r="H10" s="3"/>
      <c r="I10" s="3"/>
      <c r="J10" s="116" t="s">
        <v>159</v>
      </c>
      <c r="K10" s="116"/>
      <c r="L10" s="116"/>
      <c r="N10" s="3"/>
      <c r="O10" s="3"/>
      <c r="P10" s="3"/>
      <c r="Q10" s="3"/>
      <c r="S10" s="116" t="s">
        <v>166</v>
      </c>
      <c r="U10" s="9"/>
    </row>
    <row r="11" spans="1:63">
      <c r="H11" s="3"/>
      <c r="J11" s="116"/>
      <c r="K11" s="158" t="s">
        <v>160</v>
      </c>
      <c r="L11" s="116"/>
      <c r="O11" s="153" t="s">
        <v>489</v>
      </c>
      <c r="P11" s="4"/>
      <c r="U11" s="9"/>
    </row>
    <row r="12" spans="1:63">
      <c r="H12" s="3"/>
      <c r="K12" s="116" t="s">
        <v>161</v>
      </c>
      <c r="L12" s="116"/>
      <c r="P12" s="2" t="s">
        <v>505</v>
      </c>
      <c r="U12" s="9"/>
    </row>
    <row r="13" spans="1:63">
      <c r="H13" s="3"/>
      <c r="L13" s="158" t="s">
        <v>264</v>
      </c>
      <c r="U13" s="9"/>
    </row>
    <row r="14" spans="1:63">
      <c r="L14" s="116" t="s">
        <v>265</v>
      </c>
      <c r="U14" s="9"/>
    </row>
    <row r="15" spans="1:63">
      <c r="L15" s="116"/>
      <c r="U15" s="9"/>
    </row>
    <row r="18" spans="22:27">
      <c r="V18" s="3"/>
      <c r="AA18" s="3"/>
    </row>
  </sheetData>
  <mergeCells count="15">
    <mergeCell ref="A6:D6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6.5703125" style="8" bestFit="1" customWidth="1"/>
    <col min="2" max="2" width="84.28515625" style="89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1" customWidth="1"/>
    <col min="18" max="18" width="7.42578125" style="81" customWidth="1"/>
    <col min="19" max="19" width="11.42578125" style="81" bestFit="1" customWidth="1"/>
    <col min="20" max="20" width="13" style="81" customWidth="1"/>
    <col min="21" max="16384" width="9.140625" style="3"/>
  </cols>
  <sheetData>
    <row r="1" spans="1:20" s="4" customFormat="1" ht="15.75" customHeight="1">
      <c r="A1" s="519" t="s">
        <v>31</v>
      </c>
      <c r="B1" s="520"/>
      <c r="C1" s="520"/>
      <c r="D1" s="521"/>
      <c r="E1" s="522" t="s">
        <v>169</v>
      </c>
      <c r="F1" s="523"/>
      <c r="G1" s="523"/>
      <c r="H1" s="523"/>
      <c r="I1" s="514" t="s">
        <v>163</v>
      </c>
      <c r="J1" s="514"/>
      <c r="K1" s="514"/>
      <c r="L1" s="514"/>
      <c r="M1" s="514"/>
      <c r="N1" s="514"/>
      <c r="O1" s="514"/>
      <c r="P1" s="514"/>
      <c r="Q1" s="515" t="s">
        <v>29</v>
      </c>
      <c r="R1" s="516"/>
      <c r="S1" s="516"/>
      <c r="T1" s="516"/>
    </row>
    <row r="2" spans="1:20" s="4" customFormat="1" ht="23.25" thickBot="1">
      <c r="A2" s="10" t="s">
        <v>19</v>
      </c>
      <c r="B2" s="150" t="s">
        <v>0</v>
      </c>
      <c r="C2" s="54" t="s">
        <v>11</v>
      </c>
      <c r="D2" s="151" t="s">
        <v>12</v>
      </c>
      <c r="E2" s="40" t="s">
        <v>491</v>
      </c>
      <c r="F2" s="524" t="s">
        <v>29</v>
      </c>
      <c r="G2" s="525"/>
      <c r="H2" s="526"/>
      <c r="I2" s="40" t="s">
        <v>89</v>
      </c>
      <c r="J2" s="54" t="s">
        <v>90</v>
      </c>
      <c r="K2" s="54" t="s">
        <v>92</v>
      </c>
      <c r="L2" s="40" t="s">
        <v>237</v>
      </c>
      <c r="M2" s="40" t="s">
        <v>238</v>
      </c>
      <c r="N2" s="40" t="s">
        <v>239</v>
      </c>
      <c r="O2" s="54"/>
      <c r="P2" s="54" t="s">
        <v>47</v>
      </c>
      <c r="Q2" s="517"/>
      <c r="R2" s="518"/>
      <c r="S2" s="518"/>
      <c r="T2" s="518"/>
    </row>
    <row r="3" spans="1:20" s="5" customFormat="1">
      <c r="A3" s="353">
        <f>'1-συμβολαια'!A3</f>
        <v>2597</v>
      </c>
      <c r="B3" s="354" t="str">
        <f>'1-συμβολαια'!C3</f>
        <v>κληρονομιάς ΑΠΟΔΟΧΗ [1) οικόπεδο 4,18στρ , 2) οικόπεδο 0,65στρ , 3) οικόπεδο 0,18στρ ΜΕ 3οροφη οικια 285μ2</v>
      </c>
      <c r="C3" s="268" t="str">
        <f>'4-πολλυπρ'!D3</f>
        <v>κλωναρηΑγγελικη</v>
      </c>
      <c r="D3" s="268" t="str">
        <f>'4-πολλυπρ'!I3</f>
        <v>κλωναρη-κασαπακηΜαρια = κορη</v>
      </c>
      <c r="E3" s="340">
        <v>6.46</v>
      </c>
      <c r="F3" s="358" t="s">
        <v>170</v>
      </c>
      <c r="G3" s="358" t="s">
        <v>171</v>
      </c>
      <c r="H3" s="340"/>
      <c r="I3" s="340">
        <v>5.87</v>
      </c>
      <c r="J3" s="340">
        <v>5.87</v>
      </c>
      <c r="K3" s="340">
        <v>1.98</v>
      </c>
      <c r="L3" s="340">
        <v>6.46</v>
      </c>
      <c r="M3" s="340">
        <v>6.46</v>
      </c>
      <c r="N3" s="340">
        <v>6.46</v>
      </c>
      <c r="O3" s="339"/>
      <c r="P3" s="340">
        <f t="shared" ref="P3:P5" si="0">I3+J3+L3+M3+N3+O3</f>
        <v>31.12</v>
      </c>
      <c r="Q3" s="341"/>
      <c r="R3" s="341"/>
      <c r="S3" s="387"/>
      <c r="T3" s="270"/>
    </row>
    <row r="4" spans="1:20" s="5" customFormat="1">
      <c r="A4" s="353">
        <f>'1-συμβολαια'!A4</f>
        <v>2551</v>
      </c>
      <c r="B4" s="354" t="str">
        <f>'1-συμβολαια'!C4</f>
        <v>δωρεά [οικοπέδου -229,44μ2 &amp; 2οροφη οικία 139,50μ2]</v>
      </c>
      <c r="C4" s="268" t="str">
        <f>'4-πολλυπρ'!D4</f>
        <v>κλωναρηΙουλια</v>
      </c>
      <c r="D4" s="268" t="str">
        <f>'4-πολλυπρ'!I4</f>
        <v>219-14 = κλωναρη-κασαπακηΜαρια = κορη</v>
      </c>
      <c r="E4" s="340">
        <v>6.46</v>
      </c>
      <c r="F4" s="358" t="s">
        <v>170</v>
      </c>
      <c r="G4" s="358" t="s">
        <v>171</v>
      </c>
      <c r="H4" s="340"/>
      <c r="I4" s="340">
        <v>5.87</v>
      </c>
      <c r="J4" s="340">
        <v>5.87</v>
      </c>
      <c r="K4" s="340">
        <v>1.98</v>
      </c>
      <c r="L4" s="340">
        <v>6.46</v>
      </c>
      <c r="M4" s="340">
        <v>6.46</v>
      </c>
      <c r="N4" s="340">
        <v>6.46</v>
      </c>
      <c r="O4" s="339"/>
      <c r="P4" s="340">
        <f t="shared" ref="P4" si="1">I4+J4+L4+M4+N4+O4</f>
        <v>31.12</v>
      </c>
      <c r="Q4" s="341"/>
      <c r="R4" s="341"/>
      <c r="S4" s="387"/>
      <c r="T4" s="270"/>
    </row>
    <row r="5" spans="1:20" s="5" customFormat="1">
      <c r="A5" s="353">
        <f>'1-συμβολαια'!A5</f>
        <v>2552</v>
      </c>
      <c r="B5" s="354" t="str">
        <f>'1-συμβολαια'!C5</f>
        <v xml:space="preserve">κληρονομιάς ΑΠΟΔΟΧΗ [1=οικόπεδο-216μ2 , 1/2 οικίας 139,50μ2 ,1/3 οικοπέδου 183,17μ2 &amp; 3οροφου οιδομής </v>
      </c>
      <c r="C5" s="268" t="str">
        <f>'4-πολλυπρ'!D5</f>
        <v>κλωναρηΙωαννα</v>
      </c>
      <c r="D5" s="268" t="str">
        <f>'4-πολλυπρ'!I5</f>
        <v>219-14 = κλωναρη-κασαπακηΜαρια = κορη</v>
      </c>
      <c r="E5" s="340">
        <v>6.46</v>
      </c>
      <c r="F5" s="358" t="s">
        <v>170</v>
      </c>
      <c r="G5" s="358" t="s">
        <v>171</v>
      </c>
      <c r="H5" s="340"/>
      <c r="I5" s="340"/>
      <c r="J5" s="340"/>
      <c r="K5" s="340">
        <v>1.98</v>
      </c>
      <c r="L5" s="340">
        <v>6.46</v>
      </c>
      <c r="M5" s="340">
        <f>3*6.46</f>
        <v>19.38</v>
      </c>
      <c r="N5" s="340">
        <f>3*6.46</f>
        <v>19.38</v>
      </c>
      <c r="O5" s="339"/>
      <c r="P5" s="340">
        <f t="shared" si="0"/>
        <v>45.22</v>
      </c>
      <c r="Q5" s="341"/>
      <c r="R5" s="341"/>
      <c r="S5" s="387"/>
      <c r="T5" s="270"/>
    </row>
    <row r="6" spans="1:20">
      <c r="A6" s="499" t="s">
        <v>35</v>
      </c>
      <c r="B6" s="500"/>
      <c r="C6" s="500"/>
      <c r="D6" s="501"/>
      <c r="E6" s="67">
        <f>SUM(E3:E5)</f>
        <v>19.38</v>
      </c>
      <c r="F6" s="67"/>
      <c r="G6" s="67"/>
      <c r="H6" s="67"/>
      <c r="I6" s="67">
        <f>SUM(I3:I5)</f>
        <v>11.74</v>
      </c>
      <c r="J6" s="67">
        <f>SUM(J3:J5)</f>
        <v>11.74</v>
      </c>
      <c r="K6" s="67">
        <f>SUM(K3:K5)</f>
        <v>5.9399999999999995</v>
      </c>
      <c r="L6" s="67">
        <f>SUM(L3:L5)</f>
        <v>19.38</v>
      </c>
      <c r="M6" s="67">
        <f>SUM(M3:M5)</f>
        <v>32.299999999999997</v>
      </c>
      <c r="N6" s="67">
        <f>SUM(N3:N5)</f>
        <v>32.299999999999997</v>
      </c>
      <c r="O6" s="67">
        <f>SUM(O3:O5)</f>
        <v>0</v>
      </c>
      <c r="P6" s="67">
        <f>SUM(P3:P5)</f>
        <v>107.46000000000001</v>
      </c>
      <c r="Q6" s="82">
        <f>SUM(Q3:Q5)</f>
        <v>0</v>
      </c>
      <c r="R6" s="141"/>
      <c r="S6" s="3"/>
      <c r="T6" s="3"/>
    </row>
    <row r="8" spans="1:20" ht="15.75" customHeight="1">
      <c r="I8" s="138" t="s">
        <v>490</v>
      </c>
      <c r="L8" s="133" t="s">
        <v>492</v>
      </c>
      <c r="R8" s="152"/>
      <c r="S8" s="86"/>
      <c r="T8" s="152"/>
    </row>
    <row r="9" spans="1:20">
      <c r="F9" s="158" t="s">
        <v>167</v>
      </c>
      <c r="G9" s="116"/>
      <c r="H9" s="81"/>
      <c r="L9" s="173" t="s">
        <v>209</v>
      </c>
      <c r="R9" s="2"/>
    </row>
    <row r="10" spans="1:20">
      <c r="F10" s="81"/>
      <c r="G10" s="116" t="s">
        <v>168</v>
      </c>
      <c r="M10" s="172" t="s">
        <v>210</v>
      </c>
      <c r="Q10" s="2"/>
      <c r="R10" s="2"/>
    </row>
    <row r="11" spans="1:20">
      <c r="N11" s="153" t="s">
        <v>211</v>
      </c>
      <c r="Q11" s="2"/>
      <c r="R11" s="2"/>
    </row>
    <row r="12" spans="1:20">
      <c r="Q12" s="2"/>
      <c r="R12" s="2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4.42578125" style="3" bestFit="1" customWidth="1"/>
    <col min="2" max="2" width="84.28515625" style="3" bestFit="1" customWidth="1"/>
    <col min="3" max="3" width="11.140625" style="3" bestFit="1" customWidth="1"/>
    <col min="4" max="4" width="9.140625" style="3"/>
    <col min="5" max="5" width="10" style="3" customWidth="1"/>
    <col min="6" max="6" width="6" style="3" customWidth="1"/>
    <col min="7" max="7" width="9.140625" style="3"/>
    <col min="8" max="8" width="6.140625" style="3" customWidth="1"/>
    <col min="9" max="9" width="5.28515625" style="3" customWidth="1"/>
    <col min="10" max="10" width="4.7109375" style="3" customWidth="1"/>
    <col min="11" max="12" width="9.140625" style="3"/>
    <col min="13" max="13" width="9.85546875" style="3" bestFit="1" customWidth="1"/>
    <col min="14" max="14" width="10.5703125" style="3" customWidth="1"/>
    <col min="15" max="15" width="6.5703125" style="3" customWidth="1"/>
    <col min="16" max="16" width="9.140625" style="3"/>
    <col min="17" max="17" width="7.5703125" style="3" customWidth="1"/>
    <col min="18" max="18" width="7.28515625" style="3" customWidth="1"/>
    <col min="19" max="19" width="5.7109375" style="3" customWidth="1"/>
    <col min="20" max="21" width="9.140625" style="3"/>
    <col min="22" max="22" width="10.7109375" style="3" bestFit="1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30" t="s">
        <v>330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  <c r="R1" s="531"/>
      <c r="S1" s="531"/>
      <c r="T1" s="531"/>
      <c r="U1" s="531"/>
      <c r="V1" s="531"/>
      <c r="W1" s="531"/>
      <c r="X1" s="531"/>
      <c r="Y1" s="531"/>
      <c r="Z1" s="531"/>
      <c r="AA1" s="531"/>
      <c r="AB1" s="531"/>
      <c r="AC1" s="531"/>
      <c r="AD1" s="531"/>
      <c r="AE1" s="532" t="s">
        <v>47</v>
      </c>
      <c r="AF1" s="534" t="s">
        <v>9</v>
      </c>
      <c r="AG1" s="536" t="s">
        <v>33</v>
      </c>
      <c r="AH1" s="538" t="s">
        <v>340</v>
      </c>
      <c r="AI1" s="540" t="s">
        <v>85</v>
      </c>
      <c r="AJ1" s="541"/>
      <c r="AK1" s="541"/>
      <c r="AL1" s="542"/>
    </row>
    <row r="2" spans="1:38" ht="12" thickBot="1">
      <c r="A2" s="197"/>
      <c r="B2" s="198" t="s">
        <v>339</v>
      </c>
      <c r="C2" s="198" t="s">
        <v>86</v>
      </c>
      <c r="D2" s="199" t="s">
        <v>331</v>
      </c>
      <c r="E2" s="176" t="s">
        <v>31</v>
      </c>
      <c r="F2" s="176" t="s">
        <v>332</v>
      </c>
      <c r="G2" s="176" t="s">
        <v>333</v>
      </c>
      <c r="H2" s="176" t="s">
        <v>334</v>
      </c>
      <c r="I2" s="176" t="s">
        <v>335</v>
      </c>
      <c r="J2" s="176" t="s">
        <v>336</v>
      </c>
      <c r="K2" s="497" t="s">
        <v>29</v>
      </c>
      <c r="L2" s="498"/>
      <c r="M2" s="184" t="s">
        <v>337</v>
      </c>
      <c r="N2" s="184" t="s">
        <v>31</v>
      </c>
      <c r="O2" s="184" t="s">
        <v>332</v>
      </c>
      <c r="P2" s="184" t="s">
        <v>333</v>
      </c>
      <c r="Q2" s="184" t="s">
        <v>334</v>
      </c>
      <c r="R2" s="184" t="s">
        <v>335</v>
      </c>
      <c r="S2" s="184" t="s">
        <v>336</v>
      </c>
      <c r="T2" s="507" t="s">
        <v>29</v>
      </c>
      <c r="U2" s="508"/>
      <c r="V2" s="176" t="s">
        <v>338</v>
      </c>
      <c r="W2" s="176" t="s">
        <v>31</v>
      </c>
      <c r="X2" s="176" t="s">
        <v>332</v>
      </c>
      <c r="Y2" s="176" t="s">
        <v>333</v>
      </c>
      <c r="Z2" s="176" t="s">
        <v>334</v>
      </c>
      <c r="AA2" s="176" t="s">
        <v>335</v>
      </c>
      <c r="AB2" s="176" t="s">
        <v>336</v>
      </c>
      <c r="AC2" s="497" t="s">
        <v>29</v>
      </c>
      <c r="AD2" s="498"/>
      <c r="AE2" s="533"/>
      <c r="AF2" s="535"/>
      <c r="AG2" s="537"/>
      <c r="AH2" s="539"/>
      <c r="AI2" s="543"/>
      <c r="AJ2" s="544"/>
      <c r="AK2" s="544"/>
      <c r="AL2" s="545"/>
    </row>
    <row r="3" spans="1:38" s="5" customFormat="1">
      <c r="A3" s="73">
        <f>'1-συμβολαια'!A3</f>
        <v>2597</v>
      </c>
      <c r="B3" s="73" t="str">
        <f>'1-συμβολαια'!C3</f>
        <v>κληρονομιάς ΑΠΟΔΟΧΗ [1) οικόπεδο 4,18στρ , 2) οικόπεδο 0,65στρ , 3) οικόπεδο 0,18στρ ΜΕ 3οροφη οικια 285μ2</v>
      </c>
      <c r="C3" s="357">
        <f>'1-συμβολαια'!D3</f>
        <v>0</v>
      </c>
      <c r="D3" s="357"/>
      <c r="E3" s="73"/>
      <c r="F3" s="73"/>
      <c r="G3" s="73"/>
      <c r="H3" s="73"/>
      <c r="I3" s="73"/>
      <c r="J3" s="73"/>
      <c r="K3" s="73"/>
      <c r="L3" s="73"/>
      <c r="M3" s="357">
        <f t="shared" ref="M3:M5" si="0">C3*0.65%</f>
        <v>0</v>
      </c>
      <c r="N3" s="73"/>
      <c r="O3" s="73"/>
      <c r="P3" s="73"/>
      <c r="Q3" s="73"/>
      <c r="R3" s="73"/>
      <c r="S3" s="73"/>
      <c r="T3" s="73"/>
      <c r="U3" s="73"/>
      <c r="V3" s="357">
        <f t="shared" ref="V3:V5" si="1">C3*0.125%</f>
        <v>0</v>
      </c>
      <c r="W3" s="73"/>
      <c r="X3" s="73"/>
      <c r="Y3" s="73"/>
      <c r="Z3" s="73"/>
      <c r="AA3" s="73"/>
      <c r="AB3" s="73"/>
      <c r="AC3" s="73"/>
      <c r="AD3" s="73"/>
      <c r="AE3" s="326">
        <f t="shared" ref="AE3:AE5" si="2">D3+M3+V3</f>
        <v>0</v>
      </c>
      <c r="AF3" s="326">
        <f t="shared" ref="AF3:AF5" si="3">E3+N3+W3</f>
        <v>0</v>
      </c>
      <c r="AG3" s="326">
        <f t="shared" ref="AG3:AG5" si="4">AE3-AF3</f>
        <v>0</v>
      </c>
      <c r="AH3" s="73"/>
      <c r="AI3" s="73"/>
      <c r="AJ3" s="73"/>
      <c r="AK3" s="73"/>
      <c r="AL3" s="73"/>
    </row>
    <row r="4" spans="1:38" s="5" customFormat="1">
      <c r="A4" s="73">
        <f>'1-συμβολαια'!A4</f>
        <v>2551</v>
      </c>
      <c r="B4" s="73" t="str">
        <f>'1-συμβολαια'!C4</f>
        <v>δωρεά [οικοπέδου -229,44μ2 &amp; 2οροφη οικία 139,50μ2]</v>
      </c>
      <c r="C4" s="357">
        <f>'1-συμβολαια'!D4</f>
        <v>56864.09</v>
      </c>
      <c r="D4" s="357"/>
      <c r="E4" s="73"/>
      <c r="F4" s="73"/>
      <c r="G4" s="73"/>
      <c r="H4" s="73"/>
      <c r="I4" s="73"/>
      <c r="J4" s="73"/>
      <c r="K4" s="73"/>
      <c r="L4" s="73"/>
      <c r="M4" s="357">
        <f t="shared" ref="M4" si="5">C4*0.65%</f>
        <v>369.61658499999999</v>
      </c>
      <c r="N4" s="388">
        <v>369.62</v>
      </c>
      <c r="O4" s="388"/>
      <c r="P4" s="73">
        <v>369.61</v>
      </c>
      <c r="Q4" s="359"/>
      <c r="R4" s="388"/>
      <c r="S4" s="73"/>
      <c r="T4" s="73"/>
      <c r="U4" s="73"/>
      <c r="V4" s="357">
        <f t="shared" ref="V4" si="6">C4*0.125%</f>
        <v>71.080112499999998</v>
      </c>
      <c r="W4" s="388">
        <v>71.08</v>
      </c>
      <c r="X4" s="388"/>
      <c r="Y4" s="73">
        <v>71.08</v>
      </c>
      <c r="Z4" s="359"/>
      <c r="AA4" s="388"/>
      <c r="AB4" s="73"/>
      <c r="AC4" s="73"/>
      <c r="AD4" s="73"/>
      <c r="AE4" s="326">
        <f t="shared" ref="AE4" si="7">D4+M4+V4</f>
        <v>440.69669749999997</v>
      </c>
      <c r="AF4" s="326">
        <f t="shared" ref="AF4" si="8">E4+N4+W4</f>
        <v>440.7</v>
      </c>
      <c r="AG4" s="326">
        <f t="shared" ref="AG4" si="9">AE4-AF4</f>
        <v>-3.3025000000179716E-3</v>
      </c>
      <c r="AH4" s="73"/>
      <c r="AI4" s="73"/>
      <c r="AJ4" s="73"/>
      <c r="AK4" s="73"/>
      <c r="AL4" s="73"/>
    </row>
    <row r="5" spans="1:38" s="5" customFormat="1">
      <c r="A5" s="73">
        <f>'1-συμβολαια'!A5</f>
        <v>2552</v>
      </c>
      <c r="B5" s="73" t="str">
        <f>'1-συμβολαια'!C5</f>
        <v xml:space="preserve">κληρονομιάς ΑΠΟΔΟΧΗ [1=οικόπεδο-216μ2 , 1/2 οικίας 139,50μ2 ,1/3 οικοπέδου 183,17μ2 &amp; 3οροφου οιδομής </v>
      </c>
      <c r="C5" s="357">
        <f>'1-συμβολαια'!D5</f>
        <v>0</v>
      </c>
      <c r="D5" s="357"/>
      <c r="E5" s="73"/>
      <c r="F5" s="73"/>
      <c r="G5" s="73"/>
      <c r="H5" s="73"/>
      <c r="I5" s="73"/>
      <c r="J5" s="73"/>
      <c r="K5" s="73"/>
      <c r="L5" s="73"/>
      <c r="M5" s="357">
        <f t="shared" si="0"/>
        <v>0</v>
      </c>
      <c r="N5" s="73"/>
      <c r="O5" s="73"/>
      <c r="P5" s="73"/>
      <c r="Q5" s="73"/>
      <c r="R5" s="73"/>
      <c r="S5" s="73"/>
      <c r="T5" s="73"/>
      <c r="U5" s="73"/>
      <c r="V5" s="357">
        <f t="shared" si="1"/>
        <v>0</v>
      </c>
      <c r="W5" s="73"/>
      <c r="X5" s="73"/>
      <c r="Y5" s="73"/>
      <c r="Z5" s="73"/>
      <c r="AA5" s="73"/>
      <c r="AB5" s="73"/>
      <c r="AC5" s="73"/>
      <c r="AD5" s="73"/>
      <c r="AE5" s="326">
        <f t="shared" si="2"/>
        <v>0</v>
      </c>
      <c r="AF5" s="326">
        <f t="shared" si="3"/>
        <v>0</v>
      </c>
      <c r="AG5" s="326">
        <f t="shared" si="4"/>
        <v>0</v>
      </c>
      <c r="AH5" s="73"/>
      <c r="AI5" s="73"/>
      <c r="AJ5" s="73"/>
      <c r="AK5" s="73"/>
      <c r="AL5" s="73"/>
    </row>
    <row r="6" spans="1:38">
      <c r="A6" s="527" t="str">
        <f>'1-συμβολαια'!A6</f>
        <v>σύνολο</v>
      </c>
      <c r="B6" s="528"/>
      <c r="C6" s="529"/>
      <c r="D6" s="307">
        <f>SUM(D3:D5)</f>
        <v>0</v>
      </c>
      <c r="E6" s="196"/>
      <c r="F6" s="196"/>
      <c r="G6" s="196"/>
      <c r="H6" s="196"/>
      <c r="I6" s="196"/>
      <c r="J6" s="196"/>
      <c r="K6" s="196"/>
      <c r="L6" s="196"/>
      <c r="M6" s="307">
        <f>SUM(M3:M5)</f>
        <v>369.61658499999999</v>
      </c>
      <c r="N6" s="196"/>
      <c r="O6" s="196"/>
      <c r="P6" s="196"/>
      <c r="Q6" s="196"/>
      <c r="R6" s="196"/>
      <c r="S6" s="196"/>
      <c r="T6" s="196"/>
      <c r="U6" s="196"/>
      <c r="V6" s="307">
        <f>SUM(V3:V5)</f>
        <v>71.080112499999998</v>
      </c>
      <c r="W6" s="196"/>
      <c r="X6" s="196"/>
      <c r="Y6" s="196"/>
      <c r="Z6" s="196"/>
      <c r="AA6" s="196"/>
      <c r="AB6" s="196"/>
      <c r="AC6" s="196"/>
      <c r="AD6" s="196"/>
      <c r="AE6" s="307">
        <f>SUM(AE3:AE5)</f>
        <v>440.69669749999997</v>
      </c>
      <c r="AF6" s="307">
        <f>SUM(AF3:AF5)</f>
        <v>440.7</v>
      </c>
      <c r="AG6" s="307">
        <f>SUM(AG3:AG5)</f>
        <v>-3.3025000000179716E-3</v>
      </c>
      <c r="AH6" s="196">
        <f>SUM(AH3:AH5)</f>
        <v>0</v>
      </c>
      <c r="AI6" s="196"/>
      <c r="AJ6" s="196"/>
      <c r="AK6" s="196"/>
      <c r="AL6" s="196"/>
    </row>
    <row r="8" spans="1:38">
      <c r="E8" s="2"/>
      <c r="F8" s="2"/>
      <c r="G8" s="2"/>
      <c r="H8" s="166" t="s">
        <v>341</v>
      </c>
      <c r="I8" s="2"/>
      <c r="J8" s="2"/>
      <c r="K8" s="2"/>
      <c r="L8" s="2"/>
      <c r="M8" s="2"/>
      <c r="N8" s="2"/>
      <c r="O8" s="2"/>
      <c r="P8" s="2"/>
      <c r="Q8" s="166" t="s">
        <v>341</v>
      </c>
      <c r="R8" s="2"/>
      <c r="S8" s="2"/>
      <c r="T8" s="2"/>
      <c r="U8" s="2"/>
      <c r="V8" s="2"/>
      <c r="W8" s="2"/>
      <c r="X8" s="2"/>
      <c r="Y8" s="2"/>
      <c r="Z8" s="166" t="s">
        <v>341</v>
      </c>
      <c r="AA8" s="2"/>
      <c r="AB8" s="2"/>
      <c r="AC8" s="2"/>
      <c r="AD8" s="2"/>
      <c r="AE8" s="2"/>
    </row>
    <row r="9" spans="1:38">
      <c r="E9" s="2"/>
      <c r="F9" s="200" t="s">
        <v>342</v>
      </c>
      <c r="G9" s="200"/>
      <c r="H9" s="200"/>
      <c r="I9" s="200"/>
      <c r="J9" s="200"/>
      <c r="K9" s="200"/>
      <c r="L9" s="200"/>
      <c r="M9" s="200"/>
      <c r="N9" s="200"/>
      <c r="O9" s="200" t="s">
        <v>342</v>
      </c>
      <c r="P9" s="2"/>
      <c r="Q9" s="2"/>
      <c r="R9" s="2"/>
      <c r="S9" s="2"/>
      <c r="T9" s="2"/>
      <c r="U9" s="2"/>
      <c r="V9" s="2"/>
      <c r="W9" s="2"/>
      <c r="X9" s="200" t="s">
        <v>342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0" t="s">
        <v>343</v>
      </c>
      <c r="K10" s="166"/>
      <c r="L10" s="2"/>
      <c r="M10" s="2"/>
      <c r="N10" s="2"/>
      <c r="O10" s="2"/>
      <c r="P10" s="2"/>
      <c r="Q10" s="4"/>
      <c r="R10" s="170" t="s">
        <v>344</v>
      </c>
      <c r="S10" s="170"/>
      <c r="T10" s="170"/>
      <c r="U10" s="170"/>
      <c r="V10" s="4"/>
      <c r="W10" s="4"/>
      <c r="X10" s="4"/>
      <c r="Y10" s="4"/>
      <c r="Z10" s="4"/>
      <c r="AA10" s="170" t="s">
        <v>344</v>
      </c>
      <c r="AB10" s="170"/>
      <c r="AC10" s="170"/>
      <c r="AD10" s="166"/>
      <c r="AE10" s="2"/>
    </row>
    <row r="11" spans="1:38">
      <c r="E11" s="2"/>
      <c r="F11" s="2"/>
      <c r="G11" s="2"/>
      <c r="H11" s="2"/>
      <c r="I11" s="170" t="s">
        <v>344</v>
      </c>
      <c r="J11" s="4"/>
      <c r="K11" s="2"/>
      <c r="L11" s="2"/>
      <c r="M11" s="2"/>
      <c r="N11" s="2"/>
      <c r="O11" s="2"/>
      <c r="P11" s="2"/>
      <c r="Q11" s="4"/>
      <c r="R11" s="4"/>
      <c r="S11" s="170" t="s">
        <v>343</v>
      </c>
      <c r="T11" s="170"/>
      <c r="U11" s="4"/>
      <c r="V11" s="4"/>
      <c r="W11" s="4"/>
      <c r="X11" s="4"/>
      <c r="Y11" s="4"/>
      <c r="Z11" s="4"/>
      <c r="AA11" s="4"/>
      <c r="AB11" s="170" t="s">
        <v>343</v>
      </c>
      <c r="AC11" s="170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01" t="s">
        <v>345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02" t="s">
        <v>346</v>
      </c>
      <c r="R13" s="2"/>
      <c r="S13" s="2"/>
      <c r="T13" s="2"/>
      <c r="U13" s="2"/>
      <c r="V13" s="2"/>
      <c r="W13" s="2"/>
      <c r="X13" s="2"/>
      <c r="Y13" s="2"/>
      <c r="Z13" s="203" t="s">
        <v>347</v>
      </c>
      <c r="AA13" s="2"/>
      <c r="AB13" s="2"/>
      <c r="AC13" s="2"/>
      <c r="AD13" s="2"/>
      <c r="AE13" s="2"/>
    </row>
    <row r="14" spans="1:38">
      <c r="E14" s="204" t="s">
        <v>348</v>
      </c>
      <c r="F14" s="2"/>
      <c r="G14" s="2"/>
      <c r="H14" s="2"/>
      <c r="I14" s="2"/>
      <c r="J14" s="2"/>
      <c r="K14" s="2"/>
      <c r="L14" s="2"/>
      <c r="M14" s="8"/>
      <c r="N14" s="2"/>
      <c r="O14" s="166"/>
      <c r="P14" s="166"/>
      <c r="Q14" s="166"/>
      <c r="R14" s="166"/>
      <c r="S14" s="205" t="s">
        <v>349</v>
      </c>
      <c r="T14" s="166"/>
      <c r="U14" s="166"/>
      <c r="V14" s="166"/>
      <c r="W14" s="2"/>
      <c r="X14" s="2"/>
      <c r="Y14" s="2"/>
      <c r="Z14" s="2"/>
      <c r="AA14" s="206" t="s">
        <v>350</v>
      </c>
      <c r="AB14" s="2"/>
      <c r="AC14" s="2"/>
      <c r="AD14" s="2"/>
      <c r="AE14" s="2"/>
    </row>
    <row r="15" spans="1:38">
      <c r="E15" s="2"/>
      <c r="F15" s="204" t="s">
        <v>351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07" t="s">
        <v>352</v>
      </c>
      <c r="T15" s="2"/>
      <c r="U15" s="2"/>
      <c r="V15" s="2"/>
      <c r="W15" s="2"/>
      <c r="X15" s="2"/>
      <c r="Y15" s="2"/>
      <c r="Z15" s="2"/>
      <c r="AA15" s="2"/>
      <c r="AB15" s="207" t="s">
        <v>352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66"/>
      <c r="Q16" s="166"/>
      <c r="R16" s="166"/>
      <c r="S16" s="166"/>
      <c r="T16" s="166"/>
      <c r="U16" s="166"/>
      <c r="V16" s="166"/>
      <c r="W16" s="166"/>
      <c r="X16" s="166"/>
      <c r="Y16" s="2"/>
      <c r="Z16" s="2"/>
      <c r="AA16" s="2"/>
      <c r="AB16" s="205" t="s">
        <v>349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</sheetData>
  <mergeCells count="10">
    <mergeCell ref="AH1:AH2"/>
    <mergeCell ref="AI1:AL2"/>
    <mergeCell ref="K2:L2"/>
    <mergeCell ref="T2:U2"/>
    <mergeCell ref="AC2:AD2"/>
    <mergeCell ref="A6:C6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2025-08-15T18:25:16Z</dcterms:modified>
</cp:coreProperties>
</file>