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O4" i="5"/>
  <c r="N4"/>
  <c r="AJ3"/>
  <c r="AE3"/>
  <c r="K2" i="25"/>
  <c r="P3" i="1" s="1"/>
  <c r="AU3" i="24"/>
  <c r="AS3"/>
  <c r="AK3"/>
  <c r="AG3"/>
  <c r="AF3"/>
  <c r="AE3"/>
  <c r="AB3" i="16"/>
  <c r="C22" i="1"/>
  <c r="L26"/>
  <c r="J26"/>
  <c r="I26"/>
  <c r="H26"/>
  <c r="G26"/>
  <c r="G27" s="1"/>
  <c r="F3" i="24" l="1"/>
  <c r="AN3" i="16" l="1"/>
  <c r="F3" i="12"/>
  <c r="G3"/>
  <c r="J3" i="13" l="1"/>
  <c r="BT3" i="24" l="1"/>
  <c r="BO4" l="1"/>
  <c r="BP4"/>
  <c r="BQ4"/>
  <c r="BR4"/>
  <c r="BS4"/>
  <c r="AM3" i="16"/>
  <c r="BT4" i="24" l="1"/>
  <c r="A2" i="25" l="1"/>
  <c r="O4" i="24"/>
  <c r="AO4"/>
  <c r="AP4"/>
  <c r="S4"/>
  <c r="J3" i="1"/>
  <c r="T5" i="23"/>
  <c r="Q4" i="24"/>
  <c r="R4"/>
  <c r="U4" i="9"/>
  <c r="V4"/>
  <c r="W4"/>
  <c r="X4"/>
  <c r="R4" i="5" l="1"/>
  <c r="T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" l="1"/>
  <c r="AB4" i="5" l="1"/>
  <c r="Y4"/>
  <c r="E3" l="1"/>
  <c r="D3"/>
  <c r="C3"/>
  <c r="B3"/>
  <c r="A3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3" i="24" l="1"/>
  <c r="Q3" i="9" s="1"/>
  <c r="G3" i="5" s="1"/>
  <c r="BB4" i="24"/>
  <c r="AX4"/>
  <c r="BN4"/>
  <c r="AR4"/>
  <c r="AC4"/>
  <c r="G4"/>
  <c r="F4" s="1"/>
  <c r="D4"/>
  <c r="I4"/>
  <c r="Q4" i="9" l="1"/>
  <c r="G4" i="5"/>
  <c r="B4" i="23"/>
  <c r="A4"/>
  <c r="B3" l="1"/>
  <c r="A3"/>
  <c r="L4" i="15"/>
  <c r="C3"/>
  <c r="B3"/>
  <c r="A3"/>
  <c r="A4" i="27" l="1"/>
  <c r="C3"/>
  <c r="B3"/>
  <c r="A3"/>
  <c r="AH4" i="26"/>
  <c r="A4"/>
  <c r="AF3" l="1"/>
  <c r="C3"/>
  <c r="M3" s="1"/>
  <c r="B3"/>
  <c r="A3"/>
  <c r="AF3" i="5" l="1"/>
  <c r="N3" i="1"/>
  <c r="D3" i="27"/>
  <c r="Q4" i="20"/>
  <c r="O4"/>
  <c r="N4"/>
  <c r="M4"/>
  <c r="L4"/>
  <c r="K4"/>
  <c r="J4"/>
  <c r="I4"/>
  <c r="E4"/>
  <c r="P3"/>
  <c r="H3" i="24" s="1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C4"/>
  <c r="AB4"/>
  <c r="AA4"/>
  <c r="Z4"/>
  <c r="Y4"/>
  <c r="W4"/>
  <c r="U4"/>
  <c r="R4"/>
  <c r="Q4"/>
  <c r="P4"/>
  <c r="M4"/>
  <c r="L4"/>
  <c r="K4"/>
  <c r="G4"/>
  <c r="F4"/>
  <c r="E4"/>
  <c r="O3"/>
  <c r="E3" i="24" s="1"/>
  <c r="D3" i="4"/>
  <c r="C3"/>
  <c r="B3"/>
  <c r="A3"/>
  <c r="AF4" i="5" l="1"/>
  <c r="AE4"/>
  <c r="H4" i="24"/>
  <c r="P4" i="20"/>
  <c r="E4" i="24"/>
  <c r="O4" i="4"/>
  <c r="H4"/>
  <c r="AC4" i="16"/>
  <c r="AA4"/>
  <c r="Z4"/>
  <c r="Y4"/>
  <c r="X4"/>
  <c r="W4"/>
  <c r="V4"/>
  <c r="U4"/>
  <c r="T4"/>
  <c r="S4"/>
  <c r="R4"/>
  <c r="D4" i="26" l="1"/>
  <c r="M4"/>
  <c r="G4" i="16"/>
  <c r="F4"/>
  <c r="C3" i="24" l="1"/>
  <c r="BU3" s="1"/>
  <c r="E3" i="16"/>
  <c r="D3"/>
  <c r="H3" s="1"/>
  <c r="C3"/>
  <c r="B3"/>
  <c r="A3"/>
  <c r="L3" l="1"/>
  <c r="K3"/>
  <c r="J3"/>
  <c r="I3"/>
  <c r="R3" i="9"/>
  <c r="B3" i="14"/>
  <c r="A3"/>
  <c r="G4" i="12"/>
  <c r="AB4" i="16" l="1"/>
  <c r="O3"/>
  <c r="P3"/>
  <c r="N3" s="1"/>
  <c r="AN4" l="1"/>
  <c r="M3"/>
  <c r="H3" i="1" s="1"/>
  <c r="Q3" i="16"/>
  <c r="R3" i="10" s="1"/>
  <c r="J4" i="16"/>
  <c r="L4"/>
  <c r="K4"/>
  <c r="I4"/>
  <c r="C4" i="24"/>
  <c r="H4" i="16"/>
  <c r="C3" i="12"/>
  <c r="B3"/>
  <c r="A3"/>
  <c r="F4"/>
  <c r="P4" i="16" l="1"/>
  <c r="O4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 l="1"/>
  <c r="J8"/>
  <c r="J6"/>
  <c r="K3"/>
  <c r="J3"/>
  <c r="I3"/>
  <c r="H3"/>
  <c r="G3"/>
  <c r="F3"/>
  <c r="E3"/>
  <c r="D3"/>
  <c r="A3"/>
  <c r="C2"/>
  <c r="B2"/>
  <c r="M4" i="1"/>
  <c r="K4"/>
  <c r="P4" i="14" l="1"/>
  <c r="J4" i="25"/>
  <c r="I3" i="1" l="1"/>
  <c r="G3" s="1"/>
  <c r="F4" l="1"/>
  <c r="I4" l="1"/>
  <c r="J4"/>
  <c r="L3" i="5" l="1"/>
  <c r="M3" s="1"/>
  <c r="G4" i="1" l="1"/>
  <c r="H4" l="1"/>
  <c r="G3" i="13" l="1"/>
  <c r="N4"/>
  <c r="V3" i="26"/>
  <c r="AE3" s="1"/>
  <c r="AG3" s="1"/>
  <c r="AF4"/>
  <c r="E3" i="27"/>
  <c r="H3" i="13" l="1"/>
  <c r="L3" s="1"/>
  <c r="I3"/>
  <c r="J3" i="5"/>
  <c r="K3" s="1"/>
  <c r="P3" i="9"/>
  <c r="M4" i="5"/>
  <c r="L4"/>
  <c r="D4" i="27"/>
  <c r="E4"/>
  <c r="H3"/>
  <c r="V4" i="26"/>
  <c r="G4" i="13"/>
  <c r="F3" i="27"/>
  <c r="K3" i="13" l="1"/>
  <c r="O3" s="1"/>
  <c r="H4"/>
  <c r="AG4" i="26"/>
  <c r="V3" i="27"/>
  <c r="J3"/>
  <c r="X3"/>
  <c r="G3"/>
  <c r="J4" i="13"/>
  <c r="AE4" i="26"/>
  <c r="I4" i="13"/>
  <c r="F4" i="27"/>
  <c r="I3" l="1"/>
  <c r="W3"/>
  <c r="P4" i="9"/>
  <c r="L4" i="13"/>
  <c r="K4"/>
  <c r="M3"/>
  <c r="E3" i="1" s="1"/>
  <c r="L3" s="1"/>
  <c r="L3" i="9"/>
  <c r="K4" i="5"/>
  <c r="J4"/>
  <c r="H4" i="27"/>
  <c r="G4"/>
  <c r="AC3" i="5" l="1"/>
  <c r="J4" i="27"/>
  <c r="I4"/>
  <c r="O4" i="13"/>
  <c r="O3" i="9"/>
  <c r="F3" i="5" s="1"/>
  <c r="H3" s="1"/>
  <c r="L4" i="9" l="1"/>
  <c r="M4" i="13"/>
  <c r="K3" i="9"/>
  <c r="P3" i="10" s="1"/>
  <c r="O3" i="1"/>
  <c r="N3" i="9" s="1"/>
  <c r="N3" i="5" s="1"/>
  <c r="O3" s="1"/>
  <c r="I3"/>
  <c r="AD3"/>
  <c r="AG3"/>
  <c r="AH3" s="1"/>
  <c r="E4" i="1"/>
  <c r="L4"/>
  <c r="W3" i="5" l="1"/>
  <c r="X3" s="1"/>
  <c r="N4" i="1"/>
  <c r="H4" i="5"/>
  <c r="O4" i="9"/>
  <c r="F4" i="5"/>
  <c r="Z3" l="1"/>
  <c r="AA3" s="1"/>
  <c r="K4" i="9"/>
  <c r="I4" i="5"/>
  <c r="D5" i="23"/>
  <c r="AD4" i="5"/>
  <c r="P4" i="10"/>
  <c r="AC4" i="5"/>
  <c r="E5" i="23"/>
  <c r="C5"/>
  <c r="O4" i="1"/>
  <c r="AH4" i="5" l="1"/>
  <c r="AG4"/>
  <c r="U4"/>
  <c r="AJ4"/>
  <c r="N4" i="9"/>
  <c r="AA4" i="5"/>
  <c r="Z4"/>
  <c r="P4"/>
  <c r="Q4"/>
  <c r="W4" l="1"/>
  <c r="X4"/>
</calcChain>
</file>

<file path=xl/sharedStrings.xml><?xml version="1.0" encoding="utf-8"?>
<sst xmlns="http://schemas.openxmlformats.org/spreadsheetml/2006/main" count="851" uniqueCount="535">
  <si>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</si>
  <si>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</si>
  <si>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</si>
  <si>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</si>
  <si>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</si>
  <si>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</si>
  <si>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</si>
  <si>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</si>
  <si>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</si>
  <si>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</si>
  <si>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</si>
  <si>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</si>
  <si>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</si>
  <si>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</si>
  <si>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</si>
  <si>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</si>
  <si>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</si>
  <si>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</si>
  <si>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</si>
  <si>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</si>
  <si>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</si>
  <si>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</si>
  <si>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</si>
  <si>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</si>
  <si>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</si>
  <si>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</si>
  <si>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</si>
  <si>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</si>
  <si>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</si>
  <si>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</si>
  <si>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</si>
  <si>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</si>
  <si>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</si>
  <si>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</si>
  <si>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</si>
  <si>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</si>
  <si>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</si>
  <si>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</si>
  <si>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</si>
  <si>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</si>
  <si>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</si>
  <si>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</si>
  <si>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</si>
  <si>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</si>
  <si>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</si>
  <si>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</si>
  <si>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</si>
  <si>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</si>
  <si>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</si>
  <si>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</si>
  <si>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</si>
  <si>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</si>
  <si>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</si>
  <si>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</si>
  <si>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</si>
  <si>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</si>
  <si>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</si>
  <si>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</si>
  <si>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</si>
  <si>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</si>
  <si>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</si>
  <si>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</si>
  <si>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</si>
  <si>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</si>
  <si>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</si>
  <si>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</si>
  <si>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</si>
  <si>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</si>
  <si>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</si>
  <si>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</si>
  <si>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</si>
  <si>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</si>
  <si>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</si>
  <si>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</si>
  <si>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</si>
  <si>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</si>
  <si>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</si>
  <si>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</si>
  <si>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</si>
  <si>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</si>
  <si>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</si>
  <si>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</si>
  <si>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</si>
  <si>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</si>
  <si>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</si>
  <si>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</si>
  <si>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</si>
  <si>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</si>
  <si>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</si>
  <si>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</si>
  <si>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</si>
  <si>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</si>
  <si>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</si>
  <si>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</si>
  <si>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</si>
  <si>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</si>
  <si>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</si>
  <si>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</si>
  <si>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</si>
  <si>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</si>
  <si>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</si>
  <si>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</si>
  <si>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</si>
  <si>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</si>
  <si>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</si>
  <si>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</si>
  <si>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</si>
  <si>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</si>
  <si>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</si>
  <si>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</si>
  <si>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</si>
  <si>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</si>
  <si>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</si>
  <si>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</si>
  <si>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</si>
  <si>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</si>
  <si>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</si>
  <si>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</si>
  <si>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</si>
  <si>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</si>
  <si>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</si>
  <si>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</si>
  <si>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</si>
  <si>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</si>
  <si>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</si>
  <si>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</si>
  <si>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</si>
  <si>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</si>
  <si>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</si>
  <si>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</si>
  <si>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</si>
  <si>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</si>
  <si>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</si>
  <si>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</si>
  <si>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</si>
  <si>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</si>
  <si>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</si>
  <si>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</si>
  <si>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</si>
  <si>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</si>
  <si>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</si>
  <si>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</si>
  <si>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</si>
  <si>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</si>
  <si>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</si>
  <si>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</si>
  <si>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</si>
  <si>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</si>
  <si>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</si>
  <si>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</si>
  <si>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</si>
  <si>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</si>
  <si>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</si>
  <si>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</si>
  <si>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</si>
  <si>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</si>
  <si>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</si>
  <si>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</si>
  <si>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</si>
  <si>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</si>
  <si>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</si>
  <si>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</si>
  <si>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</si>
  <si>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</si>
  <si>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</si>
  <si>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</si>
  <si>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</si>
  <si>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</si>
  <si>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</si>
  <si>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</si>
  <si>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</si>
  <si>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</si>
  <si>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</si>
  <si>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</si>
  <si>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</si>
  <si>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</si>
  <si>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</si>
  <si>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</si>
  <si>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</si>
  <si>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</si>
  <si>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</si>
  <si>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</si>
  <si>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</si>
  <si>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</si>
  <si>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</si>
  <si>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</si>
  <si>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</si>
  <si>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</si>
  <si>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</si>
  <si>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</si>
  <si>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</si>
  <si>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</si>
  <si>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</si>
  <si>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</si>
  <si>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</si>
  <si>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</si>
  <si>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</si>
  <si>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</si>
  <si>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</si>
  <si>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</si>
  <si>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</si>
  <si>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</si>
  <si>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</si>
  <si>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</si>
  <si>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</si>
  <si>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</si>
  <si>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</si>
  <si>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</si>
  <si>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</si>
  <si>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</si>
  <si>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</si>
  <si>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</si>
  <si>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</si>
  <si>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</si>
  <si>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</si>
  <si>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</si>
  <si>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</si>
  <si>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</si>
  <si>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</si>
  <si>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</si>
  <si>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</si>
  <si>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</si>
  <si>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</si>
  <si>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</si>
  <si>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</si>
  <si>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</si>
  <si>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</si>
  <si>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</si>
  <si>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</si>
  <si>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</si>
  <si>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</si>
  <si>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</si>
  <si>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</si>
  <si>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</si>
  <si>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</si>
  <si>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</si>
  <si>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</si>
  <si>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</si>
  <si>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</si>
  <si>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</si>
  <si>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</si>
  <si>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</si>
  <si>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</si>
  <si>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</si>
  <si>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</si>
  <si>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</si>
  <si>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</si>
  <si>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</si>
  <si>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</si>
  <si>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</si>
  <si>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</si>
  <si>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</si>
  <si>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</si>
  <si>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</si>
  <si>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</si>
  <si>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</si>
  <si>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</si>
  <si>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</si>
  <si>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</si>
  <si>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</si>
  <si>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</si>
  <si>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</si>
  <si>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</si>
  <si>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</si>
  <si>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</si>
  <si>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</si>
  <si>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</si>
  <si>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</si>
  <si>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</si>
  <si>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</si>
  <si>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</si>
  <si>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</si>
  <si>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</si>
  <si>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</si>
  <si>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</si>
  <si>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</si>
  <si>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</si>
  <si>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</si>
  <si>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</si>
  <si>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</si>
  <si>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</si>
  <si>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</si>
  <si>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</si>
  <si>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</si>
  <si>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</si>
  <si>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</si>
  <si>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</si>
  <si>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</si>
  <si>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</si>
  <si>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</si>
  <si>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</si>
  <si>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</si>
  <si>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</si>
  <si>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</si>
  <si>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</si>
  <si>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</si>
  <si>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</si>
  <si>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</si>
  <si>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</si>
  <si>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</si>
  <si>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</si>
  <si>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</si>
  <si>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</si>
  <si>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</si>
  <si>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</si>
  <si>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</si>
  <si>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</si>
  <si>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</si>
  <si>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</si>
  <si>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</si>
  <si>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</si>
  <si>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</si>
  <si>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</si>
  <si>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</si>
  <si>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</si>
  <si>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</si>
  <si>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</si>
  <si>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</si>
  <si>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</si>
  <si>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</si>
  <si>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</si>
  <si>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</si>
  <si>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</si>
  <si>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</si>
  <si>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</si>
  <si>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</si>
  <si>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</si>
  <si>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</si>
  <si>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</si>
  <si>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</si>
  <si>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</si>
  <si>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</si>
  <si>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</si>
  <si>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</si>
  <si>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</si>
  <si>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</si>
  <si>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</si>
  <si>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</si>
  <si>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</si>
  <si>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</si>
  <si>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</si>
  <si>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</si>
  <si>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</si>
  <si>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</si>
  <si>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</si>
  <si>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</si>
  <si>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</si>
  <si>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</si>
  <si>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</si>
  <si>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</si>
  <si>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</si>
  <si>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</si>
  <si>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</si>
  <si>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</si>
  <si>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</si>
  <si>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</si>
  <si>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</si>
  <si>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</si>
  <si>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</si>
  <si>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</si>
  <si>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</si>
  <si>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</si>
  <si>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</si>
  <si>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</si>
  <si>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</si>
  <si>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</si>
  <si>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</si>
  <si>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</si>
  <si>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</si>
  <si>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</si>
  <si>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</si>
  <si>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</si>
  <si>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</si>
  <si>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</si>
  <si>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</si>
  <si>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</si>
  <si>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</si>
  <si>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</si>
  <si>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</si>
  <si>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</si>
  <si>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</si>
  <si>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</si>
  <si>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</si>
  <si>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</si>
  <si>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</si>
  <si>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</si>
  <si>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</si>
  <si>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</si>
  <si>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</si>
  <si>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</si>
  <si>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</si>
  <si>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</si>
  <si>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</si>
  <si>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</si>
  <si>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</si>
  <si>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</si>
  <si>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</si>
  <si>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</si>
  <si>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</si>
  <si>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</si>
  <si>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</si>
  <si>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</si>
  <si>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</si>
  <si>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</si>
  <si>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</si>
  <si>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</si>
  <si>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</si>
  <si>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</si>
  <si>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</si>
  <si>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</si>
  <si>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</si>
  <si>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</si>
  <si>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</si>
  <si>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</si>
  <si>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</si>
  <si>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</si>
  <si>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</si>
  <si>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</si>
  <si>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</si>
  <si>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</si>
  <si>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</si>
  <si>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</si>
  <si>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</si>
  <si>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</si>
  <si>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</si>
  <si>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</si>
  <si>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</si>
  <si>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</si>
  <si>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</si>
  <si>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</si>
  <si>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</si>
  <si>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</si>
  <si>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</si>
  <si>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</si>
  <si>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</si>
  <si>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</si>
  <si>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</si>
  <si>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</si>
  <si>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</si>
  <si>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</si>
  <si>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</si>
  <si>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</si>
  <si>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</si>
  <si>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</si>
  <si>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</si>
  <si>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</si>
  <si>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</si>
  <si>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</si>
  <si>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</si>
  <si>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</si>
  <si>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</si>
  <si>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</si>
  <si>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</si>
  <si>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</si>
  <si>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</si>
  <si>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</si>
  <si>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</si>
  <si>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</si>
  <si>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</si>
  <si>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</si>
  <si>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</si>
  <si>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</si>
  <si>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</si>
  <si>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</si>
  <si>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</si>
  <si>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</si>
  <si>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</si>
  <si>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</si>
  <si>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</si>
  <si>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</si>
  <si>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</si>
  <si>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</si>
  <si>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</si>
  <si>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</si>
  <si>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</si>
  <si>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</si>
  <si>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</si>
  <si>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</si>
  <si>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</si>
  <si>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</si>
  <si>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</si>
  <si>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</si>
  <si>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</si>
  <si>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</si>
  <si>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</si>
  <si>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</si>
  <si>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</si>
  <si>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</si>
  <si>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</si>
  <si>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</si>
  <si>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</si>
  <si>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</si>
  <si>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</si>
  <si>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</si>
  <si>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</si>
  <si>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</si>
  <si>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</si>
  <si>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</si>
  <si>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</si>
  <si>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</si>
  <si>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</si>
  <si>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</si>
  <si>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</si>
  <si>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</si>
  <si>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</si>
  <si>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</si>
  <si>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</si>
  <si>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</si>
  <si>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</si>
  <si>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</si>
  <si>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</si>
  <si>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</si>
  <si>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</si>
  <si>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</si>
  <si>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</si>
  <si>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</si>
  <si>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</si>
  <si>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</si>
  <si>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</si>
  <si>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</si>
  <si>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</si>
  <si>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γονική { καταστήματος 5.521.373 διαμερίσματος 9.177.000</t>
  </si>
  <si>
    <t>1791??[=111.696</t>
  </si>
  <si>
    <t>179183[=18.373</t>
  </si>
  <si>
    <t>συνταξη</t>
  </si>
  <si>
    <t>μεταγραφη</t>
  </si>
  <si>
    <t>αποΔικαιωμ</t>
  </si>
  <si>
    <t>ΤΕΛΗ</t>
  </si>
  <si>
    <t>ΤΑΣΠ</t>
  </si>
  <si>
    <t>ΤΑΣΥ</t>
  </si>
  <si>
    <t>1σε1</t>
  </si>
  <si>
    <t>ζημία</t>
  </si>
  <si>
    <t>καθεστώς ΤΟΓΚΑΣ</t>
  </si>
  <si>
    <t xml:space="preserve">219-112 </t>
  </si>
  <si>
    <t>219-112κόρη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</si>
</sst>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3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164" fontId="19" fillId="10" borderId="1" xfId="1" applyNumberFormat="1" applyFont="1" applyFill="1" applyBorder="1"/>
    <xf numFmtId="164" fontId="34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19" fillId="6" borderId="1" xfId="0" applyNumberFormat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0" fontId="10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43" fontId="19" fillId="6" borderId="28" xfId="1" applyFont="1" applyFill="1" applyBorder="1" applyAlignment="1">
      <alignment horizontal="center"/>
    </xf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9" fillId="0" borderId="1" xfId="1" applyNumberFormat="1" applyFont="1" applyFill="1" applyBorder="1" applyAlignment="1">
      <alignment horizontal="right" vertical="center"/>
    </xf>
    <xf numFmtId="164" fontId="19" fillId="3" borderId="1" xfId="1" applyNumberFormat="1" applyFont="1" applyFill="1" applyBorder="1"/>
    <xf numFmtId="14" fontId="19" fillId="0" borderId="1" xfId="1" applyNumberFormat="1" applyFont="1" applyFill="1" applyBorder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2" fillId="0" borderId="0" xfId="1" applyNumberFormat="1" applyFont="1" applyFill="1"/>
    <xf numFmtId="164" fontId="19" fillId="0" borderId="0" xfId="1" applyNumberFormat="1" applyFont="1" applyFill="1" applyAlignment="1">
      <alignment horizontal="right"/>
    </xf>
    <xf numFmtId="164" fontId="25" fillId="8" borderId="0" xfId="1" applyNumberFormat="1" applyFont="1" applyFill="1" applyAlignment="1"/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7"/>
  <sheetViews>
    <sheetView tabSelected="1"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6" style="7" bestFit="1" customWidth="1"/>
    <col min="2" max="2" width="8.7109375" style="134" bestFit="1" customWidth="1"/>
    <col min="3" max="3" width="42.1406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3" t="s">
        <v>1</v>
      </c>
      <c r="B1" s="425" t="s">
        <v>2</v>
      </c>
      <c r="C1" s="427" t="s">
        <v>0</v>
      </c>
      <c r="D1" s="429" t="s">
        <v>62</v>
      </c>
      <c r="E1" s="431" t="s">
        <v>84</v>
      </c>
      <c r="F1" s="432"/>
      <c r="G1" s="432"/>
      <c r="H1" s="432"/>
      <c r="I1" s="432"/>
      <c r="J1" s="432"/>
      <c r="K1" s="432"/>
      <c r="L1" s="417" t="s">
        <v>366</v>
      </c>
      <c r="M1" s="417"/>
      <c r="N1" s="415" t="s">
        <v>63</v>
      </c>
      <c r="O1" s="416"/>
      <c r="P1" s="418" t="s">
        <v>29</v>
      </c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20"/>
    </row>
    <row r="2" spans="1:27" ht="12" thickBot="1">
      <c r="A2" s="424"/>
      <c r="B2" s="426"/>
      <c r="C2" s="428"/>
      <c r="D2" s="430"/>
      <c r="E2" s="84" t="s">
        <v>93</v>
      </c>
      <c r="F2" s="84" t="s">
        <v>3</v>
      </c>
      <c r="G2" s="84" t="s">
        <v>139</v>
      </c>
      <c r="H2" s="84" t="s">
        <v>94</v>
      </c>
      <c r="I2" s="84" t="s">
        <v>95</v>
      </c>
      <c r="J2" s="84" t="s">
        <v>96</v>
      </c>
      <c r="K2" s="94" t="s">
        <v>137</v>
      </c>
      <c r="L2" s="59" t="s">
        <v>23</v>
      </c>
      <c r="M2" s="152" t="s">
        <v>69</v>
      </c>
      <c r="N2" s="144" t="s">
        <v>23</v>
      </c>
      <c r="O2" s="93" t="s">
        <v>138</v>
      </c>
      <c r="P2" s="375">
        <v>1</v>
      </c>
      <c r="Q2" s="154" t="s">
        <v>221</v>
      </c>
      <c r="R2" s="154" t="s">
        <v>222</v>
      </c>
      <c r="S2" s="154" t="s">
        <v>223</v>
      </c>
      <c r="T2" s="154" t="s">
        <v>224</v>
      </c>
      <c r="U2" s="154" t="s">
        <v>378</v>
      </c>
      <c r="V2" s="154" t="s">
        <v>379</v>
      </c>
      <c r="W2" s="154" t="s">
        <v>380</v>
      </c>
      <c r="X2" s="154" t="s">
        <v>381</v>
      </c>
      <c r="Y2" s="154"/>
      <c r="Z2" s="154"/>
      <c r="AA2" s="155"/>
    </row>
    <row r="3" spans="1:27" s="5" customFormat="1">
      <c r="A3" s="356" t="s">
        <v>511</v>
      </c>
      <c r="B3" s="354">
        <v>36078</v>
      </c>
      <c r="C3" s="304" t="s">
        <v>521</v>
      </c>
      <c r="D3" s="402">
        <v>14698373</v>
      </c>
      <c r="E3" s="305">
        <f>'2-δικαιώμ'!M3</f>
        <v>152649.40460000001</v>
      </c>
      <c r="F3" s="282">
        <f>'3-φύλλα2α'!F3</f>
        <v>3000</v>
      </c>
      <c r="G3" s="282">
        <f>'4-πολλυπρ'!P3</f>
        <v>0</v>
      </c>
      <c r="H3" s="281">
        <f>'5-αντίγρ'!M3</f>
        <v>7832</v>
      </c>
      <c r="I3" s="281">
        <f>'6-μεταγρ'!H3</f>
        <v>4400</v>
      </c>
      <c r="J3" s="281">
        <f>'7-προςΔΟΥ'!E3</f>
        <v>2200</v>
      </c>
      <c r="K3" s="281"/>
      <c r="L3" s="305">
        <f t="shared" ref="L3" si="0">E3+F3+G3+H3+I3+J3+K3</f>
        <v>170081.40460000001</v>
      </c>
      <c r="M3" s="305">
        <v>309178</v>
      </c>
      <c r="N3" s="283">
        <f>M3-P3-'14-βιβλΕσ'!M3-'8-κ-15-17'!AF3</f>
        <v>165012</v>
      </c>
      <c r="O3" s="283">
        <f t="shared" ref="O3" si="1">L3-N3</f>
        <v>5069.4046000000089</v>
      </c>
      <c r="P3" s="284">
        <f>'1β-ΤΑΧΔΙΚκλπ'!K2</f>
        <v>5164</v>
      </c>
      <c r="Q3" s="306"/>
      <c r="R3" s="306"/>
      <c r="S3" s="306" t="s">
        <v>493</v>
      </c>
      <c r="T3" s="306"/>
      <c r="U3" s="306" t="s">
        <v>378</v>
      </c>
      <c r="V3" s="306" t="s">
        <v>379</v>
      </c>
      <c r="W3" s="360" t="s">
        <v>380</v>
      </c>
      <c r="X3" s="360" t="s">
        <v>381</v>
      </c>
      <c r="Y3" s="306"/>
      <c r="Z3" s="70"/>
      <c r="AA3" s="70"/>
    </row>
    <row r="4" spans="1:27">
      <c r="A4" s="421" t="s">
        <v>47</v>
      </c>
      <c r="B4" s="422"/>
      <c r="C4" s="422"/>
      <c r="D4" s="422"/>
      <c r="E4" s="153">
        <f t="shared" ref="E4:O4" si="2">SUM(E3:E3)</f>
        <v>152649.40460000001</v>
      </c>
      <c r="F4" s="153">
        <f t="shared" si="2"/>
        <v>3000</v>
      </c>
      <c r="G4" s="153">
        <f t="shared" si="2"/>
        <v>0</v>
      </c>
      <c r="H4" s="153">
        <f t="shared" si="2"/>
        <v>7832</v>
      </c>
      <c r="I4" s="153">
        <f t="shared" si="2"/>
        <v>4400</v>
      </c>
      <c r="J4" s="153">
        <f t="shared" si="2"/>
        <v>2200</v>
      </c>
      <c r="K4" s="153">
        <f t="shared" si="2"/>
        <v>0</v>
      </c>
      <c r="L4" s="153">
        <f t="shared" si="2"/>
        <v>170081.40460000001</v>
      </c>
      <c r="M4" s="153">
        <f t="shared" si="2"/>
        <v>309178</v>
      </c>
      <c r="N4" s="153">
        <f t="shared" si="2"/>
        <v>165012</v>
      </c>
      <c r="O4" s="153">
        <f t="shared" si="2"/>
        <v>5069.4046000000089</v>
      </c>
    </row>
    <row r="6" spans="1:27">
      <c r="P6" s="203" t="s">
        <v>99</v>
      </c>
      <c r="Q6" s="126"/>
      <c r="R6" s="126"/>
      <c r="S6" s="126"/>
      <c r="T6" s="136"/>
      <c r="U6" s="136"/>
      <c r="V6" s="136"/>
      <c r="W6" s="136"/>
      <c r="X6" s="136"/>
      <c r="Z6" s="126"/>
      <c r="AA6" s="126"/>
    </row>
    <row r="7" spans="1:27">
      <c r="K7" s="217" t="s">
        <v>370</v>
      </c>
      <c r="L7" s="7"/>
      <c r="M7" s="7"/>
      <c r="Q7" s="111" t="s">
        <v>372</v>
      </c>
      <c r="R7" s="111"/>
      <c r="S7" s="111"/>
      <c r="T7" s="128"/>
      <c r="U7" s="136"/>
      <c r="V7" s="136"/>
      <c r="W7" s="136"/>
      <c r="X7" s="136"/>
      <c r="Z7" s="127"/>
      <c r="AA7" s="111"/>
    </row>
    <row r="8" spans="1:27">
      <c r="K8" s="157" t="s">
        <v>225</v>
      </c>
      <c r="L8" s="113"/>
      <c r="M8" s="113"/>
      <c r="Q8" s="111"/>
      <c r="R8" s="111" t="s">
        <v>134</v>
      </c>
      <c r="S8" s="111"/>
      <c r="T8" s="136"/>
      <c r="U8" s="136"/>
      <c r="V8" s="136"/>
      <c r="W8" s="136"/>
      <c r="X8" s="136"/>
      <c r="Z8" s="111"/>
    </row>
    <row r="9" spans="1:27">
      <c r="K9" s="216" t="s">
        <v>226</v>
      </c>
      <c r="S9" s="111" t="s">
        <v>371</v>
      </c>
      <c r="T9" s="88"/>
      <c r="U9" s="88"/>
      <c r="V9" s="88"/>
      <c r="W9" s="88"/>
      <c r="X9" s="88"/>
    </row>
    <row r="10" spans="1:27">
      <c r="C10" s="7"/>
      <c r="D10" s="7"/>
      <c r="E10" s="7"/>
      <c r="F10" s="7"/>
      <c r="G10" s="7"/>
      <c r="H10" s="7"/>
      <c r="I10" s="7"/>
      <c r="J10" s="7"/>
      <c r="K10" s="7"/>
      <c r="L10" s="7"/>
      <c r="M10" s="7" t="s">
        <v>519</v>
      </c>
      <c r="N10" s="7"/>
      <c r="O10" s="7"/>
      <c r="T10" s="111" t="s">
        <v>373</v>
      </c>
      <c r="U10" s="136"/>
      <c r="V10" s="136"/>
      <c r="W10" s="136"/>
      <c r="X10" s="136"/>
    </row>
    <row r="11" spans="1:27">
      <c r="D11" s="409"/>
      <c r="E11" s="53"/>
      <c r="F11" s="53"/>
      <c r="G11" s="53"/>
      <c r="H11" s="53"/>
      <c r="I11" s="53"/>
      <c r="J11" s="53"/>
      <c r="K11" s="4"/>
      <c r="L11" s="170"/>
      <c r="M11" s="170"/>
      <c r="N11" s="7"/>
      <c r="O11" s="7"/>
      <c r="Q11" s="7"/>
      <c r="T11" s="88"/>
      <c r="U11" s="136" t="s">
        <v>374</v>
      </c>
      <c r="V11" s="136"/>
      <c r="W11" s="136"/>
      <c r="X11" s="136"/>
    </row>
    <row r="12" spans="1:27">
      <c r="D12" s="409"/>
      <c r="E12" s="53"/>
      <c r="F12" s="410"/>
      <c r="G12" s="53"/>
      <c r="H12" s="53"/>
      <c r="I12" s="53"/>
      <c r="J12" s="53"/>
      <c r="K12" s="53"/>
      <c r="L12" s="53"/>
      <c r="M12" s="53"/>
      <c r="N12" s="7"/>
      <c r="O12" s="7"/>
      <c r="Q12" s="2"/>
      <c r="R12" s="2"/>
      <c r="T12" s="88"/>
      <c r="U12" s="88"/>
      <c r="V12" s="136" t="s">
        <v>375</v>
      </c>
      <c r="W12" s="88"/>
      <c r="X12" s="88"/>
    </row>
    <row r="13" spans="1:27">
      <c r="D13" s="409"/>
      <c r="E13" s="53"/>
      <c r="F13" s="410"/>
      <c r="G13" s="53"/>
      <c r="H13" s="53"/>
      <c r="I13" s="53"/>
      <c r="J13" s="53"/>
      <c r="K13" s="53"/>
      <c r="L13" s="53"/>
      <c r="M13" s="53"/>
      <c r="N13" s="7"/>
      <c r="O13" s="7"/>
      <c r="Q13" s="2"/>
      <c r="R13" s="2"/>
      <c r="T13" s="88"/>
      <c r="U13" s="88"/>
      <c r="V13" s="88"/>
      <c r="W13" s="218" t="s">
        <v>376</v>
      </c>
      <c r="X13" s="88"/>
    </row>
    <row r="14" spans="1:27">
      <c r="D14" s="409"/>
      <c r="E14" s="53"/>
      <c r="F14" s="410"/>
      <c r="G14" s="53"/>
      <c r="H14" s="53"/>
      <c r="I14" s="53"/>
      <c r="J14" s="53"/>
      <c r="K14" s="53"/>
      <c r="L14" s="53"/>
      <c r="M14" s="53"/>
      <c r="N14" s="7"/>
      <c r="O14" s="7"/>
      <c r="Q14" s="2"/>
      <c r="R14" s="2"/>
      <c r="U14" s="136"/>
      <c r="V14" s="136"/>
      <c r="W14" s="88"/>
      <c r="X14" s="89" t="s">
        <v>377</v>
      </c>
      <c r="Y14" s="136"/>
    </row>
    <row r="15" spans="1:27">
      <c r="D15" s="317" t="s">
        <v>511</v>
      </c>
      <c r="E15" s="7">
        <v>309178</v>
      </c>
      <c r="F15" s="7"/>
      <c r="G15" s="7">
        <v>78</v>
      </c>
      <c r="H15" s="7" t="s">
        <v>319</v>
      </c>
      <c r="I15" s="7" t="s">
        <v>320</v>
      </c>
      <c r="J15" s="7" t="s">
        <v>509</v>
      </c>
      <c r="L15" s="414" t="s">
        <v>510</v>
      </c>
      <c r="M15" s="414"/>
      <c r="N15" s="7"/>
    </row>
    <row r="16" spans="1:27">
      <c r="D16" s="7"/>
      <c r="E16" s="7"/>
      <c r="F16" s="376" t="s">
        <v>315</v>
      </c>
      <c r="G16" s="7">
        <v>1000</v>
      </c>
      <c r="H16" s="7"/>
      <c r="I16" s="7"/>
      <c r="J16" s="7">
        <v>1000</v>
      </c>
      <c r="K16" s="7"/>
      <c r="L16" s="7">
        <v>100</v>
      </c>
      <c r="M16" s="7"/>
      <c r="N16" s="7"/>
      <c r="O16" s="7">
        <v>1000</v>
      </c>
      <c r="P16" s="7" t="s">
        <v>315</v>
      </c>
    </row>
    <row r="17" spans="3:16">
      <c r="D17" s="7"/>
      <c r="E17" s="7"/>
      <c r="F17" s="376" t="s">
        <v>506</v>
      </c>
      <c r="G17" s="7"/>
      <c r="H17" s="7"/>
      <c r="I17" s="7"/>
      <c r="J17" s="7"/>
      <c r="K17" s="7"/>
      <c r="L17" s="7"/>
      <c r="M17" s="7"/>
      <c r="N17" s="7"/>
      <c r="O17" s="7">
        <v>480</v>
      </c>
      <c r="P17" s="7" t="s">
        <v>527</v>
      </c>
    </row>
    <row r="18" spans="3:16">
      <c r="E18" s="7"/>
      <c r="F18" s="376" t="s">
        <v>507</v>
      </c>
      <c r="G18" s="7">
        <v>1000</v>
      </c>
      <c r="H18" s="7"/>
      <c r="I18" s="7"/>
      <c r="J18" s="7">
        <v>1000</v>
      </c>
      <c r="K18" s="7"/>
      <c r="L18" s="7">
        <v>1000</v>
      </c>
      <c r="M18" s="7"/>
      <c r="N18" s="7"/>
      <c r="O18" s="7"/>
      <c r="P18" s="7" t="s">
        <v>319</v>
      </c>
    </row>
    <row r="19" spans="3:16">
      <c r="E19" s="7">
        <v>3600</v>
      </c>
      <c r="F19" s="376">
        <v>3600</v>
      </c>
      <c r="G19" s="7">
        <v>3600</v>
      </c>
      <c r="H19" s="7"/>
      <c r="I19" s="7"/>
      <c r="J19" s="7">
        <v>3600</v>
      </c>
      <c r="K19" s="7"/>
      <c r="L19" s="7">
        <v>3600</v>
      </c>
      <c r="M19" s="7"/>
      <c r="N19" s="7"/>
      <c r="O19" s="7">
        <v>8977</v>
      </c>
      <c r="P19" s="7" t="s">
        <v>528</v>
      </c>
    </row>
    <row r="20" spans="3:16">
      <c r="E20" s="7">
        <v>152607</v>
      </c>
      <c r="F20" s="376" t="s">
        <v>369</v>
      </c>
      <c r="G20" s="7">
        <v>152607</v>
      </c>
      <c r="H20" s="7">
        <v>24123</v>
      </c>
      <c r="I20" s="7"/>
      <c r="J20" s="7">
        <v>174940</v>
      </c>
      <c r="K20" s="7"/>
      <c r="L20" s="7">
        <v>174940</v>
      </c>
      <c r="M20" s="7"/>
      <c r="O20" s="7">
        <v>1795</v>
      </c>
      <c r="P20" s="7" t="s">
        <v>529</v>
      </c>
    </row>
    <row r="21" spans="3:16">
      <c r="E21" s="7"/>
      <c r="F21" s="376" t="s">
        <v>508</v>
      </c>
      <c r="G21" s="7">
        <v>3000</v>
      </c>
      <c r="H21" s="7"/>
      <c r="I21" s="7"/>
      <c r="J21" s="7">
        <v>3000</v>
      </c>
      <c r="K21" s="7"/>
      <c r="L21" s="7">
        <v>3000</v>
      </c>
      <c r="M21" s="7"/>
      <c r="O21" s="7">
        <v>95538</v>
      </c>
      <c r="P21" s="7" t="s">
        <v>524</v>
      </c>
    </row>
    <row r="22" spans="3:16">
      <c r="C22" s="361">
        <f>E22-680</f>
        <v>9170</v>
      </c>
      <c r="D22" s="2">
        <v>800</v>
      </c>
      <c r="E22" s="7">
        <v>9850</v>
      </c>
      <c r="F22" s="132" t="s">
        <v>94</v>
      </c>
      <c r="G22" s="7">
        <v>9850</v>
      </c>
      <c r="H22" s="7">
        <v>968</v>
      </c>
      <c r="I22" s="7"/>
      <c r="J22" s="7">
        <v>8800</v>
      </c>
      <c r="K22" s="7"/>
      <c r="L22" s="7">
        <v>8800</v>
      </c>
      <c r="M22" s="7"/>
      <c r="O22" s="7">
        <v>16158</v>
      </c>
      <c r="P22" s="7" t="s">
        <v>526</v>
      </c>
    </row>
    <row r="23" spans="3:16">
      <c r="E23" s="7"/>
      <c r="F23" s="132" t="s">
        <v>365</v>
      </c>
      <c r="G23" s="7">
        <v>113912</v>
      </c>
      <c r="H23" s="7"/>
      <c r="I23" s="7"/>
      <c r="J23" s="7">
        <v>113912</v>
      </c>
      <c r="K23" s="7"/>
      <c r="L23" s="7">
        <v>113912</v>
      </c>
      <c r="M23" s="7"/>
      <c r="O23" s="7">
        <v>18373</v>
      </c>
      <c r="P23" s="7" t="s">
        <v>525</v>
      </c>
    </row>
    <row r="24" spans="3:16">
      <c r="E24" s="7"/>
      <c r="F24" s="132" t="s">
        <v>95</v>
      </c>
      <c r="G24" s="7"/>
      <c r="H24" s="7"/>
      <c r="I24" s="7"/>
      <c r="J24" s="7"/>
      <c r="K24" s="7"/>
      <c r="L24" s="7"/>
      <c r="M24" s="7"/>
    </row>
    <row r="25" spans="3:16">
      <c r="E25" s="7"/>
      <c r="F25" s="132" t="s">
        <v>511</v>
      </c>
      <c r="G25" s="7">
        <v>24209</v>
      </c>
      <c r="H25" s="7"/>
      <c r="I25" s="7"/>
      <c r="J25" s="7"/>
      <c r="K25" s="7"/>
      <c r="L25" s="7"/>
      <c r="M25" s="7"/>
    </row>
    <row r="26" spans="3:16">
      <c r="F26" s="132"/>
      <c r="G26" s="229">
        <f>SUM(G16:G25)</f>
        <v>309178</v>
      </c>
      <c r="H26" s="229">
        <f t="shared" ref="H26:J26" si="3">SUM(H16:H25)</f>
        <v>25091</v>
      </c>
      <c r="I26" s="229">
        <f t="shared" si="3"/>
        <v>0</v>
      </c>
      <c r="J26" s="229">
        <f t="shared" si="3"/>
        <v>306252</v>
      </c>
      <c r="K26" s="229"/>
      <c r="L26" s="401">
        <f t="shared" ref="L26" si="4">SUM(L16:L25)</f>
        <v>305352</v>
      </c>
      <c r="M26" s="7"/>
      <c r="N26" s="7"/>
    </row>
    <row r="27" spans="3:16">
      <c r="G27" s="7">
        <f>E15-G26</f>
        <v>0</v>
      </c>
    </row>
  </sheetData>
  <mergeCells count="10">
    <mergeCell ref="L15:M15"/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A3" sqref="A3:XFD3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3" t="s">
        <v>19</v>
      </c>
      <c r="B1" s="575" t="s">
        <v>350</v>
      </c>
      <c r="C1" s="575" t="s">
        <v>86</v>
      </c>
      <c r="D1" s="577" t="s">
        <v>351</v>
      </c>
      <c r="E1" s="578"/>
      <c r="F1" s="578"/>
      <c r="G1" s="579" t="s">
        <v>319</v>
      </c>
      <c r="H1" s="580"/>
      <c r="I1" s="569" t="s">
        <v>320</v>
      </c>
      <c r="J1" s="569"/>
      <c r="K1" s="267"/>
      <c r="L1" s="268"/>
      <c r="M1" s="570" t="s">
        <v>352</v>
      </c>
      <c r="N1" s="570"/>
      <c r="O1" s="570"/>
      <c r="P1" s="268"/>
      <c r="Q1" s="570" t="s">
        <v>353</v>
      </c>
      <c r="R1" s="570"/>
      <c r="S1" s="570"/>
      <c r="T1" s="570"/>
      <c r="U1" s="269"/>
      <c r="V1" s="571" t="s">
        <v>319</v>
      </c>
      <c r="W1" s="571" t="s">
        <v>354</v>
      </c>
      <c r="X1" s="571" t="s">
        <v>355</v>
      </c>
      <c r="Y1" s="269"/>
      <c r="Z1" s="563" t="s">
        <v>356</v>
      </c>
      <c r="AA1" s="564"/>
      <c r="AB1" s="564"/>
      <c r="AC1" s="564"/>
      <c r="AD1" s="565"/>
    </row>
    <row r="2" spans="1:30" ht="12" thickBot="1">
      <c r="A2" s="574"/>
      <c r="B2" s="576"/>
      <c r="C2" s="576"/>
      <c r="D2" s="211" t="s">
        <v>328</v>
      </c>
      <c r="E2" s="211" t="s">
        <v>334</v>
      </c>
      <c r="F2" s="147" t="s">
        <v>335</v>
      </c>
      <c r="G2" s="212" t="s">
        <v>357</v>
      </c>
      <c r="H2" s="213" t="s">
        <v>358</v>
      </c>
      <c r="I2" s="212" t="s">
        <v>359</v>
      </c>
      <c r="J2" s="214" t="s">
        <v>360</v>
      </c>
      <c r="K2" s="270" t="s">
        <v>361</v>
      </c>
      <c r="L2" s="271"/>
      <c r="M2" s="272" t="s">
        <v>364</v>
      </c>
      <c r="N2" s="272" t="s">
        <v>362</v>
      </c>
      <c r="O2" s="272" t="s">
        <v>363</v>
      </c>
      <c r="P2" s="271"/>
      <c r="Q2" s="273" t="s">
        <v>364</v>
      </c>
      <c r="R2" s="274">
        <v>1.2999999999999999E-2</v>
      </c>
      <c r="S2" s="274">
        <v>6.4999999999999997E-3</v>
      </c>
      <c r="T2" s="275">
        <v>1.25E-3</v>
      </c>
      <c r="U2" s="276"/>
      <c r="V2" s="572"/>
      <c r="W2" s="572"/>
      <c r="X2" s="572"/>
      <c r="Y2" s="276"/>
      <c r="Z2" s="277" t="s">
        <v>364</v>
      </c>
      <c r="AA2" s="277" t="s">
        <v>362</v>
      </c>
      <c r="AB2" s="278" t="s">
        <v>363</v>
      </c>
      <c r="AC2" s="277" t="s">
        <v>354</v>
      </c>
      <c r="AD2" s="277" t="s">
        <v>355</v>
      </c>
    </row>
    <row r="3" spans="1:30" s="17" customFormat="1">
      <c r="A3" s="118" t="str">
        <f>'1-συμβολαια'!A3</f>
        <v>???</v>
      </c>
      <c r="B3" s="118" t="str">
        <f>'1-συμβολαια'!C3</f>
        <v>γονική { καταστήματος 5.521.373 διαμερίσματος 9.177.000</v>
      </c>
      <c r="C3" s="215">
        <f>'1-συμβολαια'!D3</f>
        <v>14698373</v>
      </c>
      <c r="D3" s="215">
        <f>'8-κ-15-17'!D3</f>
        <v>0</v>
      </c>
      <c r="E3" s="215">
        <f>'8-κ-15-17'!M3</f>
        <v>95539.424500000008</v>
      </c>
      <c r="F3" s="215">
        <f>'8-κ-15-17'!V3</f>
        <v>18372.966250000001</v>
      </c>
      <c r="G3" s="215">
        <f>'2-δικαιώμ'!I3</f>
        <v>16068.642839999999</v>
      </c>
      <c r="H3" s="215">
        <f>'2-δικαιώμ'!J3</f>
        <v>50</v>
      </c>
      <c r="I3" s="215">
        <f>'2-δικαιώμ'!K3</f>
        <v>8977.0238000000008</v>
      </c>
      <c r="J3" s="215">
        <f>'2-δικαιώμ'!L3</f>
        <v>1795.4047599999999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16118.642839999999</v>
      </c>
      <c r="W3" s="11">
        <f>'2-δικαιώμ'!K3</f>
        <v>8977.0238000000008</v>
      </c>
      <c r="X3" s="11">
        <f>'2-δικαιώμ'!L3</f>
        <v>1795.4047599999999</v>
      </c>
      <c r="Z3" s="11"/>
      <c r="AA3" s="11"/>
      <c r="AB3" s="11"/>
      <c r="AC3" s="11"/>
      <c r="AD3" s="11"/>
    </row>
    <row r="4" spans="1:30">
      <c r="A4" s="566" t="str">
        <f>'1-συμβολαια'!A4</f>
        <v>σύνολο</v>
      </c>
      <c r="B4" s="567"/>
      <c r="C4" s="568"/>
      <c r="D4" s="198">
        <f t="shared" ref="D4:J4" si="0">SUM(D3:D3)</f>
        <v>0</v>
      </c>
      <c r="E4" s="198">
        <f t="shared" si="0"/>
        <v>95539.424500000008</v>
      </c>
      <c r="F4" s="198">
        <f t="shared" si="0"/>
        <v>18372.966250000001</v>
      </c>
      <c r="G4" s="198">
        <f t="shared" si="0"/>
        <v>16068.642839999999</v>
      </c>
      <c r="H4" s="198">
        <f t="shared" si="0"/>
        <v>50</v>
      </c>
      <c r="I4" s="198">
        <f t="shared" si="0"/>
        <v>8977.0238000000008</v>
      </c>
      <c r="J4" s="198">
        <f t="shared" si="0"/>
        <v>1795.4047599999999</v>
      </c>
    </row>
    <row r="7" spans="1:30">
      <c r="B7" s="88"/>
      <c r="D7" s="2"/>
      <c r="E7" s="2"/>
      <c r="F7" s="2"/>
      <c r="G7" s="2"/>
      <c r="H7" s="2"/>
      <c r="I7" s="2"/>
      <c r="J7" s="2"/>
    </row>
    <row r="8" spans="1:30" ht="12.75">
      <c r="B8" s="226" t="s">
        <v>397</v>
      </c>
      <c r="D8" s="2"/>
      <c r="E8" s="2"/>
      <c r="F8" s="2"/>
      <c r="G8" s="160">
        <v>50</v>
      </c>
      <c r="H8" s="5"/>
      <c r="I8" s="5" t="s">
        <v>400</v>
      </c>
      <c r="J8" s="2"/>
      <c r="K8" s="3" t="s">
        <v>420</v>
      </c>
    </row>
    <row r="9" spans="1:30" ht="12.75">
      <c r="B9" s="227" t="s">
        <v>398</v>
      </c>
      <c r="D9" s="2"/>
      <c r="E9" s="2"/>
      <c r="F9" s="2"/>
      <c r="G9" s="111">
        <v>150</v>
      </c>
      <c r="H9" s="3">
        <v>191</v>
      </c>
      <c r="I9" s="3" t="s">
        <v>401</v>
      </c>
      <c r="J9" s="2"/>
      <c r="L9" s="111" t="s">
        <v>421</v>
      </c>
    </row>
    <row r="10" spans="1:30" ht="15.75">
      <c r="B10" s="244" t="s">
        <v>399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88"/>
      <c r="D11" s="2"/>
      <c r="E11" s="2"/>
      <c r="F11" s="2"/>
      <c r="G11" s="2"/>
      <c r="H11" s="5">
        <v>500</v>
      </c>
      <c r="I11" s="3" t="s">
        <v>402</v>
      </c>
      <c r="J11" s="2"/>
    </row>
    <row r="12" spans="1:30">
      <c r="B12" s="88"/>
      <c r="D12" s="2"/>
      <c r="E12" s="2"/>
      <c r="F12" s="2"/>
      <c r="G12" s="2"/>
      <c r="H12" s="234">
        <v>1260</v>
      </c>
      <c r="I12" s="5" t="s">
        <v>403</v>
      </c>
      <c r="J12" s="5"/>
    </row>
    <row r="13" spans="1:30">
      <c r="B13" s="88"/>
      <c r="D13" s="2"/>
      <c r="E13" s="2"/>
      <c r="F13" s="2"/>
      <c r="G13" s="2"/>
      <c r="H13" s="2"/>
      <c r="I13" s="2"/>
      <c r="J13" s="2"/>
    </row>
    <row r="14" spans="1:30">
      <c r="B14" s="88"/>
      <c r="D14" s="2"/>
      <c r="E14" s="2"/>
      <c r="F14" s="2"/>
      <c r="G14" s="2"/>
      <c r="H14" s="2"/>
      <c r="I14" s="2"/>
      <c r="J14" s="2"/>
    </row>
    <row r="15" spans="1:30">
      <c r="B15" s="88"/>
      <c r="D15" s="2"/>
      <c r="E15" s="2"/>
      <c r="F15" s="2"/>
      <c r="G15" s="2"/>
      <c r="H15" s="2"/>
      <c r="I15" s="2"/>
      <c r="J15" s="2"/>
    </row>
    <row r="16" spans="1:30">
      <c r="B16" s="88"/>
      <c r="D16" s="2"/>
      <c r="E16" s="2"/>
      <c r="F16" s="2"/>
      <c r="G16" s="2"/>
      <c r="H16" s="2"/>
      <c r="I16" s="2"/>
      <c r="J16" s="2"/>
    </row>
    <row r="17" spans="3:5">
      <c r="C17" s="317"/>
      <c r="D17" s="7"/>
      <c r="E17" s="7"/>
    </row>
    <row r="18" spans="3:5">
      <c r="C18" s="317"/>
      <c r="D18" s="7"/>
      <c r="E18" s="7"/>
    </row>
    <row r="19" spans="3:5">
      <c r="C19" s="317"/>
      <c r="D19" s="7"/>
      <c r="E19" s="7"/>
    </row>
    <row r="20" spans="3:5">
      <c r="C20" s="317"/>
      <c r="D20" s="7"/>
      <c r="E20" s="7"/>
    </row>
    <row r="21" spans="3:5">
      <c r="C21" s="317"/>
      <c r="D21" s="7"/>
      <c r="E21" s="7"/>
    </row>
    <row r="22" spans="3:5">
      <c r="C22" s="317"/>
      <c r="D22" s="7"/>
      <c r="E22" s="7"/>
    </row>
    <row r="23" spans="3:5">
      <c r="C23" s="317"/>
      <c r="D23" s="7"/>
      <c r="E23" s="7"/>
    </row>
    <row r="24" spans="3:5">
      <c r="C24" s="317"/>
      <c r="D24" s="7"/>
      <c r="E24" s="7"/>
    </row>
    <row r="25" spans="3:5">
      <c r="C25" s="317"/>
      <c r="D25" s="7"/>
      <c r="E25" s="7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7" bestFit="1" customWidth="1"/>
    <col min="2" max="2" width="56.28515625" style="8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3" t="s">
        <v>1</v>
      </c>
      <c r="B1" s="455" t="s">
        <v>0</v>
      </c>
      <c r="C1" s="490" t="s">
        <v>7</v>
      </c>
      <c r="D1" s="586" t="s">
        <v>45</v>
      </c>
      <c r="E1" s="587"/>
      <c r="F1" s="587"/>
      <c r="G1" s="588" t="s">
        <v>423</v>
      </c>
      <c r="H1" s="589"/>
      <c r="I1" s="589"/>
      <c r="J1" s="589"/>
      <c r="K1" s="590"/>
      <c r="L1" s="584" t="s">
        <v>57</v>
      </c>
      <c r="M1" s="581" t="s">
        <v>29</v>
      </c>
      <c r="N1" s="582"/>
      <c r="O1" s="582"/>
      <c r="P1" s="582"/>
      <c r="Q1" s="582"/>
      <c r="R1" s="582"/>
      <c r="S1" s="583"/>
    </row>
    <row r="2" spans="1:25" ht="34.5" customHeight="1" thickBot="1">
      <c r="A2" s="454"/>
      <c r="B2" s="456"/>
      <c r="C2" s="491"/>
      <c r="D2" s="241" t="s">
        <v>315</v>
      </c>
      <c r="E2" s="241" t="s">
        <v>422</v>
      </c>
      <c r="F2" s="247" t="s">
        <v>91</v>
      </c>
      <c r="G2" s="245" t="s">
        <v>315</v>
      </c>
      <c r="H2" s="246" t="s">
        <v>319</v>
      </c>
      <c r="I2" s="246" t="s">
        <v>424</v>
      </c>
      <c r="J2" s="246" t="s">
        <v>320</v>
      </c>
      <c r="K2" s="243" t="s">
        <v>33</v>
      </c>
      <c r="L2" s="585"/>
      <c r="M2" s="446"/>
      <c r="N2" s="447"/>
      <c r="O2" s="447"/>
      <c r="P2" s="447"/>
      <c r="Q2" s="447"/>
      <c r="R2" s="447"/>
      <c r="S2" s="448"/>
    </row>
    <row r="3" spans="1:25" s="339" customFormat="1" ht="14.25">
      <c r="A3" s="368" t="str">
        <f>'1-συμβολαια'!A3</f>
        <v>???</v>
      </c>
      <c r="B3" s="334" t="str">
        <f>'1-συμβολαια'!C3</f>
        <v>γονική { καταστήματος 5.521.373 διαμερίσματος 9.177.000</v>
      </c>
      <c r="C3" s="335">
        <f>'1-συμβολαια'!D3</f>
        <v>14698373</v>
      </c>
      <c r="D3" s="336"/>
      <c r="E3" s="336"/>
      <c r="F3" s="337"/>
      <c r="G3" s="336"/>
      <c r="H3" s="338"/>
      <c r="I3" s="338"/>
      <c r="J3" s="338"/>
      <c r="K3" s="338">
        <f t="shared" ref="K3" si="0">D3+E3-G3-H3-I3-J3</f>
        <v>0</v>
      </c>
      <c r="L3" s="338"/>
      <c r="M3" s="306"/>
      <c r="N3" s="306"/>
      <c r="O3" s="306" t="s">
        <v>132</v>
      </c>
      <c r="P3" s="306"/>
      <c r="Q3" s="306"/>
      <c r="R3" s="306"/>
      <c r="S3" s="70"/>
    </row>
    <row r="4" spans="1:25" ht="15.75">
      <c r="A4" s="471" t="s">
        <v>56</v>
      </c>
      <c r="B4" s="472"/>
      <c r="C4" s="472"/>
      <c r="D4" s="248">
        <f t="shared" ref="D4:L4" si="1">SUM(D3:D3)</f>
        <v>0</v>
      </c>
      <c r="E4" s="248">
        <f t="shared" si="1"/>
        <v>0</v>
      </c>
      <c r="F4" s="248">
        <f t="shared" si="1"/>
        <v>0</v>
      </c>
      <c r="G4" s="248">
        <f t="shared" si="1"/>
        <v>0</v>
      </c>
      <c r="H4" s="248">
        <f t="shared" si="1"/>
        <v>0</v>
      </c>
      <c r="I4" s="248">
        <f t="shared" si="1"/>
        <v>0</v>
      </c>
      <c r="J4" s="248">
        <f t="shared" si="1"/>
        <v>0</v>
      </c>
      <c r="K4" s="248">
        <f t="shared" si="1"/>
        <v>0</v>
      </c>
      <c r="L4" s="248">
        <f t="shared" si="1"/>
        <v>0</v>
      </c>
    </row>
    <row r="5" spans="1:25" ht="15.75">
      <c r="M5" s="123" t="s">
        <v>102</v>
      </c>
      <c r="N5" s="138"/>
      <c r="O5" s="138"/>
      <c r="P5" s="138"/>
      <c r="Q5" s="138"/>
      <c r="R5" s="138"/>
      <c r="S5" s="138"/>
      <c r="T5" s="116"/>
      <c r="U5" s="116"/>
      <c r="V5" s="116"/>
      <c r="W5" s="116"/>
      <c r="X5" s="5"/>
    </row>
    <row r="6" spans="1:25" ht="15.75">
      <c r="M6" s="242"/>
      <c r="N6" s="123" t="s">
        <v>425</v>
      </c>
      <c r="O6" s="242"/>
      <c r="P6" s="242"/>
      <c r="Q6" s="242"/>
      <c r="R6" s="242"/>
      <c r="S6" s="242"/>
      <c r="T6" s="242"/>
      <c r="U6" s="242"/>
      <c r="V6" s="242"/>
      <c r="W6" s="250"/>
      <c r="X6" s="250"/>
      <c r="Y6" s="250"/>
    </row>
    <row r="7" spans="1:25" ht="15.75">
      <c r="M7" s="250"/>
      <c r="N7" s="250"/>
      <c r="O7" s="138" t="s">
        <v>103</v>
      </c>
      <c r="P7" s="138"/>
      <c r="Q7" s="138"/>
      <c r="R7" s="138"/>
      <c r="S7" s="138"/>
      <c r="T7" s="138"/>
      <c r="U7" s="138"/>
      <c r="V7" s="138"/>
      <c r="W7" s="138"/>
      <c r="X7" s="250"/>
      <c r="Y7" s="249"/>
    </row>
    <row r="8" spans="1:25" ht="15.75">
      <c r="B8" s="129"/>
      <c r="M8" s="250"/>
      <c r="N8" s="250"/>
      <c r="O8" s="250"/>
      <c r="P8" s="251" t="s">
        <v>426</v>
      </c>
      <c r="Q8" s="250"/>
      <c r="R8" s="250"/>
      <c r="S8" s="251"/>
      <c r="T8" s="251"/>
      <c r="U8" s="251"/>
      <c r="V8" s="251"/>
      <c r="W8" s="251"/>
      <c r="X8" s="251"/>
      <c r="Y8" s="249"/>
    </row>
    <row r="9" spans="1:25" ht="15.75">
      <c r="B9" s="130"/>
      <c r="M9" s="250"/>
      <c r="N9" s="250"/>
      <c r="O9" s="250"/>
      <c r="P9" s="250"/>
      <c r="Q9" s="138" t="s">
        <v>427</v>
      </c>
      <c r="R9" s="138"/>
      <c r="S9" s="138"/>
      <c r="T9" s="251"/>
      <c r="U9" s="251"/>
      <c r="V9" s="138"/>
      <c r="W9" s="138"/>
      <c r="X9" s="138"/>
      <c r="Y9" s="249"/>
    </row>
    <row r="10" spans="1:25" ht="15.75">
      <c r="M10" s="250"/>
      <c r="N10" s="250"/>
      <c r="O10" s="250"/>
      <c r="P10" s="250"/>
      <c r="Q10" s="250"/>
      <c r="R10" s="251" t="s">
        <v>428</v>
      </c>
      <c r="S10" s="251"/>
      <c r="T10" s="251"/>
      <c r="U10" s="251"/>
      <c r="V10" s="251"/>
      <c r="W10" s="251"/>
      <c r="X10" s="251"/>
      <c r="Y10" s="249"/>
    </row>
    <row r="11" spans="1:25" ht="15.75">
      <c r="B11" s="129"/>
      <c r="C11" s="317"/>
      <c r="D11" s="7"/>
      <c r="E11" s="7"/>
      <c r="T11" s="125"/>
      <c r="Y11" s="249"/>
    </row>
    <row r="12" spans="1:25" ht="15.75">
      <c r="B12" s="130"/>
      <c r="C12" s="317"/>
      <c r="D12" s="7"/>
      <c r="E12" s="7"/>
      <c r="T12" s="125"/>
    </row>
    <row r="13" spans="1:25" ht="15.75">
      <c r="C13" s="317"/>
      <c r="D13" s="7"/>
      <c r="E13" s="7"/>
      <c r="T13" s="125"/>
    </row>
    <row r="14" spans="1:25" ht="15.75">
      <c r="C14" s="317"/>
      <c r="D14" s="7"/>
      <c r="E14" s="7"/>
      <c r="T14" s="125"/>
    </row>
    <row r="15" spans="1:25">
      <c r="C15" s="317"/>
      <c r="D15" s="7"/>
      <c r="E15" s="7"/>
    </row>
    <row r="16" spans="1:25">
      <c r="C16" s="317"/>
      <c r="D16" s="7"/>
      <c r="E16" s="7"/>
    </row>
    <row r="17" spans="3:6">
      <c r="C17" s="317"/>
      <c r="D17" s="7"/>
      <c r="E17" s="7"/>
    </row>
    <row r="18" spans="3:6">
      <c r="C18" s="317"/>
      <c r="D18" s="7"/>
      <c r="E18" s="7"/>
    </row>
    <row r="19" spans="3:6">
      <c r="C19" s="317"/>
      <c r="D19" s="7"/>
      <c r="E19" s="7"/>
    </row>
    <row r="20" spans="3:6">
      <c r="C20" s="317"/>
      <c r="D20" s="7"/>
      <c r="E20" s="7"/>
    </row>
    <row r="21" spans="3:6">
      <c r="C21" s="317"/>
      <c r="D21" s="7"/>
      <c r="E21" s="7"/>
    </row>
    <row r="22" spans="3:6">
      <c r="C22" s="317"/>
      <c r="D22" s="7"/>
      <c r="E22" s="7"/>
    </row>
    <row r="23" spans="3:6">
      <c r="C23" s="317"/>
      <c r="D23" s="7"/>
      <c r="E23" s="7"/>
    </row>
    <row r="24" spans="3:6">
      <c r="C24" s="317"/>
      <c r="D24" s="7"/>
      <c r="E24" s="7"/>
    </row>
    <row r="25" spans="3:6">
      <c r="C25" s="317"/>
      <c r="D25" s="7"/>
      <c r="E25" s="7"/>
      <c r="F25" s="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4" activePane="bottomLeft" state="frozen"/>
      <selection pane="bottomLeft" activeCell="B19" sqref="B19"/>
    </sheetView>
  </sheetViews>
  <sheetFormatPr defaultRowHeight="15"/>
  <cols>
    <col min="1" max="1" width="11.5703125" style="100" bestFit="1" customWidth="1"/>
    <col min="2" max="2" width="60.5703125" style="101" bestFit="1" customWidth="1"/>
    <col min="3" max="3" width="14.28515625" style="102" customWidth="1"/>
    <col min="4" max="4" width="10.42578125" style="102" bestFit="1" customWidth="1"/>
    <col min="5" max="5" width="16.7109375" style="102" bestFit="1" customWidth="1"/>
    <col min="6" max="6" width="7.85546875" style="99" customWidth="1"/>
    <col min="7" max="7" width="10" style="99" customWidth="1"/>
    <col min="8" max="8" width="6.140625" style="99" bestFit="1" customWidth="1"/>
    <col min="9" max="12" width="7.140625" style="99" customWidth="1"/>
    <col min="13" max="13" width="6.28515625" style="99" customWidth="1"/>
    <col min="14" max="21" width="7.140625" style="99" customWidth="1"/>
    <col min="22" max="22" width="30.85546875" style="99" customWidth="1"/>
    <col min="23" max="220" width="9.140625" style="95"/>
    <col min="221" max="221" width="9" style="95" bestFit="1" customWidth="1"/>
    <col min="222" max="222" width="9.85546875" style="95" bestFit="1" customWidth="1"/>
    <col min="223" max="223" width="9.140625" style="95" bestFit="1" customWidth="1"/>
    <col min="224" max="224" width="16" style="95" bestFit="1" customWidth="1"/>
    <col min="225" max="225" width="9" style="95" bestFit="1" customWidth="1"/>
    <col min="226" max="226" width="7.85546875" style="95" bestFit="1" customWidth="1"/>
    <col min="227" max="227" width="11.7109375" style="95" bestFit="1" customWidth="1"/>
    <col min="228" max="228" width="14.28515625" style="95" customWidth="1"/>
    <col min="229" max="229" width="11.7109375" style="95" bestFit="1" customWidth="1"/>
    <col min="230" max="230" width="14.140625" style="95" bestFit="1" customWidth="1"/>
    <col min="231" max="231" width="16.7109375" style="95" customWidth="1"/>
    <col min="232" max="232" width="16.5703125" style="95" customWidth="1"/>
    <col min="233" max="234" width="7.85546875" style="95" bestFit="1" customWidth="1"/>
    <col min="235" max="235" width="8" style="95" bestFit="1" customWidth="1"/>
    <col min="236" max="237" width="7.85546875" style="95" bestFit="1" customWidth="1"/>
    <col min="238" max="238" width="9.7109375" style="95" customWidth="1"/>
    <col min="239" max="239" width="12.85546875" style="95" customWidth="1"/>
    <col min="240" max="476" width="9.140625" style="95"/>
    <col min="477" max="477" width="9" style="95" bestFit="1" customWidth="1"/>
    <col min="478" max="478" width="9.85546875" style="95" bestFit="1" customWidth="1"/>
    <col min="479" max="479" width="9.140625" style="95" bestFit="1" customWidth="1"/>
    <col min="480" max="480" width="16" style="95" bestFit="1" customWidth="1"/>
    <col min="481" max="481" width="9" style="95" bestFit="1" customWidth="1"/>
    <col min="482" max="482" width="7.85546875" style="95" bestFit="1" customWidth="1"/>
    <col min="483" max="483" width="11.7109375" style="95" bestFit="1" customWidth="1"/>
    <col min="484" max="484" width="14.28515625" style="95" customWidth="1"/>
    <col min="485" max="485" width="11.7109375" style="95" bestFit="1" customWidth="1"/>
    <col min="486" max="486" width="14.140625" style="95" bestFit="1" customWidth="1"/>
    <col min="487" max="487" width="16.7109375" style="95" customWidth="1"/>
    <col min="488" max="488" width="16.5703125" style="95" customWidth="1"/>
    <col min="489" max="490" width="7.85546875" style="95" bestFit="1" customWidth="1"/>
    <col min="491" max="491" width="8" style="95" bestFit="1" customWidth="1"/>
    <col min="492" max="493" width="7.85546875" style="95" bestFit="1" customWidth="1"/>
    <col min="494" max="494" width="9.7109375" style="95" customWidth="1"/>
    <col min="495" max="495" width="12.85546875" style="95" customWidth="1"/>
    <col min="496" max="732" width="9.140625" style="95"/>
    <col min="733" max="733" width="9" style="95" bestFit="1" customWidth="1"/>
    <col min="734" max="734" width="9.85546875" style="95" bestFit="1" customWidth="1"/>
    <col min="735" max="735" width="9.140625" style="95" bestFit="1" customWidth="1"/>
    <col min="736" max="736" width="16" style="95" bestFit="1" customWidth="1"/>
    <col min="737" max="737" width="9" style="95" bestFit="1" customWidth="1"/>
    <col min="738" max="738" width="7.85546875" style="95" bestFit="1" customWidth="1"/>
    <col min="739" max="739" width="11.7109375" style="95" bestFit="1" customWidth="1"/>
    <col min="740" max="740" width="14.28515625" style="95" customWidth="1"/>
    <col min="741" max="741" width="11.7109375" style="95" bestFit="1" customWidth="1"/>
    <col min="742" max="742" width="14.140625" style="95" bestFit="1" customWidth="1"/>
    <col min="743" max="743" width="16.7109375" style="95" customWidth="1"/>
    <col min="744" max="744" width="16.5703125" style="95" customWidth="1"/>
    <col min="745" max="746" width="7.85546875" style="95" bestFit="1" customWidth="1"/>
    <col min="747" max="747" width="8" style="95" bestFit="1" customWidth="1"/>
    <col min="748" max="749" width="7.85546875" style="95" bestFit="1" customWidth="1"/>
    <col min="750" max="750" width="9.7109375" style="95" customWidth="1"/>
    <col min="751" max="751" width="12.85546875" style="95" customWidth="1"/>
    <col min="752" max="988" width="9.140625" style="95"/>
    <col min="989" max="989" width="9" style="95" bestFit="1" customWidth="1"/>
    <col min="990" max="990" width="9.85546875" style="95" bestFit="1" customWidth="1"/>
    <col min="991" max="991" width="9.140625" style="95" bestFit="1" customWidth="1"/>
    <col min="992" max="992" width="16" style="95" bestFit="1" customWidth="1"/>
    <col min="993" max="993" width="9" style="95" bestFit="1" customWidth="1"/>
    <col min="994" max="994" width="7.85546875" style="95" bestFit="1" customWidth="1"/>
    <col min="995" max="995" width="11.7109375" style="95" bestFit="1" customWidth="1"/>
    <col min="996" max="996" width="14.28515625" style="95" customWidth="1"/>
    <col min="997" max="997" width="11.7109375" style="95" bestFit="1" customWidth="1"/>
    <col min="998" max="998" width="14.140625" style="95" bestFit="1" customWidth="1"/>
    <col min="999" max="999" width="16.7109375" style="95" customWidth="1"/>
    <col min="1000" max="1000" width="16.5703125" style="95" customWidth="1"/>
    <col min="1001" max="1002" width="7.85546875" style="95" bestFit="1" customWidth="1"/>
    <col min="1003" max="1003" width="8" style="95" bestFit="1" customWidth="1"/>
    <col min="1004" max="1005" width="7.85546875" style="95" bestFit="1" customWidth="1"/>
    <col min="1006" max="1006" width="9.7109375" style="95" customWidth="1"/>
    <col min="1007" max="1007" width="12.85546875" style="95" customWidth="1"/>
    <col min="1008" max="1244" width="9.140625" style="95"/>
    <col min="1245" max="1245" width="9" style="95" bestFit="1" customWidth="1"/>
    <col min="1246" max="1246" width="9.85546875" style="95" bestFit="1" customWidth="1"/>
    <col min="1247" max="1247" width="9.140625" style="95" bestFit="1" customWidth="1"/>
    <col min="1248" max="1248" width="16" style="95" bestFit="1" customWidth="1"/>
    <col min="1249" max="1249" width="9" style="95" bestFit="1" customWidth="1"/>
    <col min="1250" max="1250" width="7.85546875" style="95" bestFit="1" customWidth="1"/>
    <col min="1251" max="1251" width="11.7109375" style="95" bestFit="1" customWidth="1"/>
    <col min="1252" max="1252" width="14.28515625" style="95" customWidth="1"/>
    <col min="1253" max="1253" width="11.7109375" style="95" bestFit="1" customWidth="1"/>
    <col min="1254" max="1254" width="14.140625" style="95" bestFit="1" customWidth="1"/>
    <col min="1255" max="1255" width="16.7109375" style="95" customWidth="1"/>
    <col min="1256" max="1256" width="16.5703125" style="95" customWidth="1"/>
    <col min="1257" max="1258" width="7.85546875" style="95" bestFit="1" customWidth="1"/>
    <col min="1259" max="1259" width="8" style="95" bestFit="1" customWidth="1"/>
    <col min="1260" max="1261" width="7.85546875" style="95" bestFit="1" customWidth="1"/>
    <col min="1262" max="1262" width="9.7109375" style="95" customWidth="1"/>
    <col min="1263" max="1263" width="12.85546875" style="95" customWidth="1"/>
    <col min="1264" max="1500" width="9.140625" style="95"/>
    <col min="1501" max="1501" width="9" style="95" bestFit="1" customWidth="1"/>
    <col min="1502" max="1502" width="9.85546875" style="95" bestFit="1" customWidth="1"/>
    <col min="1503" max="1503" width="9.140625" style="95" bestFit="1" customWidth="1"/>
    <col min="1504" max="1504" width="16" style="95" bestFit="1" customWidth="1"/>
    <col min="1505" max="1505" width="9" style="95" bestFit="1" customWidth="1"/>
    <col min="1506" max="1506" width="7.85546875" style="95" bestFit="1" customWidth="1"/>
    <col min="1507" max="1507" width="11.7109375" style="95" bestFit="1" customWidth="1"/>
    <col min="1508" max="1508" width="14.28515625" style="95" customWidth="1"/>
    <col min="1509" max="1509" width="11.7109375" style="95" bestFit="1" customWidth="1"/>
    <col min="1510" max="1510" width="14.140625" style="95" bestFit="1" customWidth="1"/>
    <col min="1511" max="1511" width="16.7109375" style="95" customWidth="1"/>
    <col min="1512" max="1512" width="16.5703125" style="95" customWidth="1"/>
    <col min="1513" max="1514" width="7.85546875" style="95" bestFit="1" customWidth="1"/>
    <col min="1515" max="1515" width="8" style="95" bestFit="1" customWidth="1"/>
    <col min="1516" max="1517" width="7.85546875" style="95" bestFit="1" customWidth="1"/>
    <col min="1518" max="1518" width="9.7109375" style="95" customWidth="1"/>
    <col min="1519" max="1519" width="12.85546875" style="95" customWidth="1"/>
    <col min="1520" max="1756" width="9.140625" style="95"/>
    <col min="1757" max="1757" width="9" style="95" bestFit="1" customWidth="1"/>
    <col min="1758" max="1758" width="9.85546875" style="95" bestFit="1" customWidth="1"/>
    <col min="1759" max="1759" width="9.140625" style="95" bestFit="1" customWidth="1"/>
    <col min="1760" max="1760" width="16" style="95" bestFit="1" customWidth="1"/>
    <col min="1761" max="1761" width="9" style="95" bestFit="1" customWidth="1"/>
    <col min="1762" max="1762" width="7.85546875" style="95" bestFit="1" customWidth="1"/>
    <col min="1763" max="1763" width="11.7109375" style="95" bestFit="1" customWidth="1"/>
    <col min="1764" max="1764" width="14.28515625" style="95" customWidth="1"/>
    <col min="1765" max="1765" width="11.7109375" style="95" bestFit="1" customWidth="1"/>
    <col min="1766" max="1766" width="14.140625" style="95" bestFit="1" customWidth="1"/>
    <col min="1767" max="1767" width="16.7109375" style="95" customWidth="1"/>
    <col min="1768" max="1768" width="16.5703125" style="95" customWidth="1"/>
    <col min="1769" max="1770" width="7.85546875" style="95" bestFit="1" customWidth="1"/>
    <col min="1771" max="1771" width="8" style="95" bestFit="1" customWidth="1"/>
    <col min="1772" max="1773" width="7.85546875" style="95" bestFit="1" customWidth="1"/>
    <col min="1774" max="1774" width="9.7109375" style="95" customWidth="1"/>
    <col min="1775" max="1775" width="12.85546875" style="95" customWidth="1"/>
    <col min="1776" max="2012" width="9.140625" style="95"/>
    <col min="2013" max="2013" width="9" style="95" bestFit="1" customWidth="1"/>
    <col min="2014" max="2014" width="9.85546875" style="95" bestFit="1" customWidth="1"/>
    <col min="2015" max="2015" width="9.140625" style="95" bestFit="1" customWidth="1"/>
    <col min="2016" max="2016" width="16" style="95" bestFit="1" customWidth="1"/>
    <col min="2017" max="2017" width="9" style="95" bestFit="1" customWidth="1"/>
    <col min="2018" max="2018" width="7.85546875" style="95" bestFit="1" customWidth="1"/>
    <col min="2019" max="2019" width="11.7109375" style="95" bestFit="1" customWidth="1"/>
    <col min="2020" max="2020" width="14.28515625" style="95" customWidth="1"/>
    <col min="2021" max="2021" width="11.7109375" style="95" bestFit="1" customWidth="1"/>
    <col min="2022" max="2022" width="14.140625" style="95" bestFit="1" customWidth="1"/>
    <col min="2023" max="2023" width="16.7109375" style="95" customWidth="1"/>
    <col min="2024" max="2024" width="16.5703125" style="95" customWidth="1"/>
    <col min="2025" max="2026" width="7.85546875" style="95" bestFit="1" customWidth="1"/>
    <col min="2027" max="2027" width="8" style="95" bestFit="1" customWidth="1"/>
    <col min="2028" max="2029" width="7.85546875" style="95" bestFit="1" customWidth="1"/>
    <col min="2030" max="2030" width="9.7109375" style="95" customWidth="1"/>
    <col min="2031" max="2031" width="12.85546875" style="95" customWidth="1"/>
    <col min="2032" max="2268" width="9.140625" style="95"/>
    <col min="2269" max="2269" width="9" style="95" bestFit="1" customWidth="1"/>
    <col min="2270" max="2270" width="9.85546875" style="95" bestFit="1" customWidth="1"/>
    <col min="2271" max="2271" width="9.140625" style="95" bestFit="1" customWidth="1"/>
    <col min="2272" max="2272" width="16" style="95" bestFit="1" customWidth="1"/>
    <col min="2273" max="2273" width="9" style="95" bestFit="1" customWidth="1"/>
    <col min="2274" max="2274" width="7.85546875" style="95" bestFit="1" customWidth="1"/>
    <col min="2275" max="2275" width="11.7109375" style="95" bestFit="1" customWidth="1"/>
    <col min="2276" max="2276" width="14.28515625" style="95" customWidth="1"/>
    <col min="2277" max="2277" width="11.7109375" style="95" bestFit="1" customWidth="1"/>
    <col min="2278" max="2278" width="14.140625" style="95" bestFit="1" customWidth="1"/>
    <col min="2279" max="2279" width="16.7109375" style="95" customWidth="1"/>
    <col min="2280" max="2280" width="16.5703125" style="95" customWidth="1"/>
    <col min="2281" max="2282" width="7.85546875" style="95" bestFit="1" customWidth="1"/>
    <col min="2283" max="2283" width="8" style="95" bestFit="1" customWidth="1"/>
    <col min="2284" max="2285" width="7.85546875" style="95" bestFit="1" customWidth="1"/>
    <col min="2286" max="2286" width="9.7109375" style="95" customWidth="1"/>
    <col min="2287" max="2287" width="12.85546875" style="95" customWidth="1"/>
    <col min="2288" max="2524" width="9.140625" style="95"/>
    <col min="2525" max="2525" width="9" style="95" bestFit="1" customWidth="1"/>
    <col min="2526" max="2526" width="9.85546875" style="95" bestFit="1" customWidth="1"/>
    <col min="2527" max="2527" width="9.140625" style="95" bestFit="1" customWidth="1"/>
    <col min="2528" max="2528" width="16" style="95" bestFit="1" customWidth="1"/>
    <col min="2529" max="2529" width="9" style="95" bestFit="1" customWidth="1"/>
    <col min="2530" max="2530" width="7.85546875" style="95" bestFit="1" customWidth="1"/>
    <col min="2531" max="2531" width="11.7109375" style="95" bestFit="1" customWidth="1"/>
    <col min="2532" max="2532" width="14.28515625" style="95" customWidth="1"/>
    <col min="2533" max="2533" width="11.7109375" style="95" bestFit="1" customWidth="1"/>
    <col min="2534" max="2534" width="14.140625" style="95" bestFit="1" customWidth="1"/>
    <col min="2535" max="2535" width="16.7109375" style="95" customWidth="1"/>
    <col min="2536" max="2536" width="16.5703125" style="95" customWidth="1"/>
    <col min="2537" max="2538" width="7.85546875" style="95" bestFit="1" customWidth="1"/>
    <col min="2539" max="2539" width="8" style="95" bestFit="1" customWidth="1"/>
    <col min="2540" max="2541" width="7.85546875" style="95" bestFit="1" customWidth="1"/>
    <col min="2542" max="2542" width="9.7109375" style="95" customWidth="1"/>
    <col min="2543" max="2543" width="12.85546875" style="95" customWidth="1"/>
    <col min="2544" max="2780" width="9.140625" style="95"/>
    <col min="2781" max="2781" width="9" style="95" bestFit="1" customWidth="1"/>
    <col min="2782" max="2782" width="9.85546875" style="95" bestFit="1" customWidth="1"/>
    <col min="2783" max="2783" width="9.140625" style="95" bestFit="1" customWidth="1"/>
    <col min="2784" max="2784" width="16" style="95" bestFit="1" customWidth="1"/>
    <col min="2785" max="2785" width="9" style="95" bestFit="1" customWidth="1"/>
    <col min="2786" max="2786" width="7.85546875" style="95" bestFit="1" customWidth="1"/>
    <col min="2787" max="2787" width="11.7109375" style="95" bestFit="1" customWidth="1"/>
    <col min="2788" max="2788" width="14.28515625" style="95" customWidth="1"/>
    <col min="2789" max="2789" width="11.7109375" style="95" bestFit="1" customWidth="1"/>
    <col min="2790" max="2790" width="14.140625" style="95" bestFit="1" customWidth="1"/>
    <col min="2791" max="2791" width="16.7109375" style="95" customWidth="1"/>
    <col min="2792" max="2792" width="16.5703125" style="95" customWidth="1"/>
    <col min="2793" max="2794" width="7.85546875" style="95" bestFit="1" customWidth="1"/>
    <col min="2795" max="2795" width="8" style="95" bestFit="1" customWidth="1"/>
    <col min="2796" max="2797" width="7.85546875" style="95" bestFit="1" customWidth="1"/>
    <col min="2798" max="2798" width="9.7109375" style="95" customWidth="1"/>
    <col min="2799" max="2799" width="12.85546875" style="95" customWidth="1"/>
    <col min="2800" max="3036" width="9.140625" style="95"/>
    <col min="3037" max="3037" width="9" style="95" bestFit="1" customWidth="1"/>
    <col min="3038" max="3038" width="9.85546875" style="95" bestFit="1" customWidth="1"/>
    <col min="3039" max="3039" width="9.140625" style="95" bestFit="1" customWidth="1"/>
    <col min="3040" max="3040" width="16" style="95" bestFit="1" customWidth="1"/>
    <col min="3041" max="3041" width="9" style="95" bestFit="1" customWidth="1"/>
    <col min="3042" max="3042" width="7.85546875" style="95" bestFit="1" customWidth="1"/>
    <col min="3043" max="3043" width="11.7109375" style="95" bestFit="1" customWidth="1"/>
    <col min="3044" max="3044" width="14.28515625" style="95" customWidth="1"/>
    <col min="3045" max="3045" width="11.7109375" style="95" bestFit="1" customWidth="1"/>
    <col min="3046" max="3046" width="14.140625" style="95" bestFit="1" customWidth="1"/>
    <col min="3047" max="3047" width="16.7109375" style="95" customWidth="1"/>
    <col min="3048" max="3048" width="16.5703125" style="95" customWidth="1"/>
    <col min="3049" max="3050" width="7.85546875" style="95" bestFit="1" customWidth="1"/>
    <col min="3051" max="3051" width="8" style="95" bestFit="1" customWidth="1"/>
    <col min="3052" max="3053" width="7.85546875" style="95" bestFit="1" customWidth="1"/>
    <col min="3054" max="3054" width="9.7109375" style="95" customWidth="1"/>
    <col min="3055" max="3055" width="12.85546875" style="95" customWidth="1"/>
    <col min="3056" max="3292" width="9.140625" style="95"/>
    <col min="3293" max="3293" width="9" style="95" bestFit="1" customWidth="1"/>
    <col min="3294" max="3294" width="9.85546875" style="95" bestFit="1" customWidth="1"/>
    <col min="3295" max="3295" width="9.140625" style="95" bestFit="1" customWidth="1"/>
    <col min="3296" max="3296" width="16" style="95" bestFit="1" customWidth="1"/>
    <col min="3297" max="3297" width="9" style="95" bestFit="1" customWidth="1"/>
    <col min="3298" max="3298" width="7.85546875" style="95" bestFit="1" customWidth="1"/>
    <col min="3299" max="3299" width="11.7109375" style="95" bestFit="1" customWidth="1"/>
    <col min="3300" max="3300" width="14.28515625" style="95" customWidth="1"/>
    <col min="3301" max="3301" width="11.7109375" style="95" bestFit="1" customWidth="1"/>
    <col min="3302" max="3302" width="14.140625" style="95" bestFit="1" customWidth="1"/>
    <col min="3303" max="3303" width="16.7109375" style="95" customWidth="1"/>
    <col min="3304" max="3304" width="16.5703125" style="95" customWidth="1"/>
    <col min="3305" max="3306" width="7.85546875" style="95" bestFit="1" customWidth="1"/>
    <col min="3307" max="3307" width="8" style="95" bestFit="1" customWidth="1"/>
    <col min="3308" max="3309" width="7.85546875" style="95" bestFit="1" customWidth="1"/>
    <col min="3310" max="3310" width="9.7109375" style="95" customWidth="1"/>
    <col min="3311" max="3311" width="12.85546875" style="95" customWidth="1"/>
    <col min="3312" max="3548" width="9.140625" style="95"/>
    <col min="3549" max="3549" width="9" style="95" bestFit="1" customWidth="1"/>
    <col min="3550" max="3550" width="9.85546875" style="95" bestFit="1" customWidth="1"/>
    <col min="3551" max="3551" width="9.140625" style="95" bestFit="1" customWidth="1"/>
    <col min="3552" max="3552" width="16" style="95" bestFit="1" customWidth="1"/>
    <col min="3553" max="3553" width="9" style="95" bestFit="1" customWidth="1"/>
    <col min="3554" max="3554" width="7.85546875" style="95" bestFit="1" customWidth="1"/>
    <col min="3555" max="3555" width="11.7109375" style="95" bestFit="1" customWidth="1"/>
    <col min="3556" max="3556" width="14.28515625" style="95" customWidth="1"/>
    <col min="3557" max="3557" width="11.7109375" style="95" bestFit="1" customWidth="1"/>
    <col min="3558" max="3558" width="14.140625" style="95" bestFit="1" customWidth="1"/>
    <col min="3559" max="3559" width="16.7109375" style="95" customWidth="1"/>
    <col min="3560" max="3560" width="16.5703125" style="95" customWidth="1"/>
    <col min="3561" max="3562" width="7.85546875" style="95" bestFit="1" customWidth="1"/>
    <col min="3563" max="3563" width="8" style="95" bestFit="1" customWidth="1"/>
    <col min="3564" max="3565" width="7.85546875" style="95" bestFit="1" customWidth="1"/>
    <col min="3566" max="3566" width="9.7109375" style="95" customWidth="1"/>
    <col min="3567" max="3567" width="12.85546875" style="95" customWidth="1"/>
    <col min="3568" max="3804" width="9.140625" style="95"/>
    <col min="3805" max="3805" width="9" style="95" bestFit="1" customWidth="1"/>
    <col min="3806" max="3806" width="9.85546875" style="95" bestFit="1" customWidth="1"/>
    <col min="3807" max="3807" width="9.140625" style="95" bestFit="1" customWidth="1"/>
    <col min="3808" max="3808" width="16" style="95" bestFit="1" customWidth="1"/>
    <col min="3809" max="3809" width="9" style="95" bestFit="1" customWidth="1"/>
    <col min="3810" max="3810" width="7.85546875" style="95" bestFit="1" customWidth="1"/>
    <col min="3811" max="3811" width="11.7109375" style="95" bestFit="1" customWidth="1"/>
    <col min="3812" max="3812" width="14.28515625" style="95" customWidth="1"/>
    <col min="3813" max="3813" width="11.7109375" style="95" bestFit="1" customWidth="1"/>
    <col min="3814" max="3814" width="14.140625" style="95" bestFit="1" customWidth="1"/>
    <col min="3815" max="3815" width="16.7109375" style="95" customWidth="1"/>
    <col min="3816" max="3816" width="16.5703125" style="95" customWidth="1"/>
    <col min="3817" max="3818" width="7.85546875" style="95" bestFit="1" customWidth="1"/>
    <col min="3819" max="3819" width="8" style="95" bestFit="1" customWidth="1"/>
    <col min="3820" max="3821" width="7.85546875" style="95" bestFit="1" customWidth="1"/>
    <col min="3822" max="3822" width="9.7109375" style="95" customWidth="1"/>
    <col min="3823" max="3823" width="12.85546875" style="95" customWidth="1"/>
    <col min="3824" max="4060" width="9.140625" style="95"/>
    <col min="4061" max="4061" width="9" style="95" bestFit="1" customWidth="1"/>
    <col min="4062" max="4062" width="9.85546875" style="95" bestFit="1" customWidth="1"/>
    <col min="4063" max="4063" width="9.140625" style="95" bestFit="1" customWidth="1"/>
    <col min="4064" max="4064" width="16" style="95" bestFit="1" customWidth="1"/>
    <col min="4065" max="4065" width="9" style="95" bestFit="1" customWidth="1"/>
    <col min="4066" max="4066" width="7.85546875" style="95" bestFit="1" customWidth="1"/>
    <col min="4067" max="4067" width="11.7109375" style="95" bestFit="1" customWidth="1"/>
    <col min="4068" max="4068" width="14.28515625" style="95" customWidth="1"/>
    <col min="4069" max="4069" width="11.7109375" style="95" bestFit="1" customWidth="1"/>
    <col min="4070" max="4070" width="14.140625" style="95" bestFit="1" customWidth="1"/>
    <col min="4071" max="4071" width="16.7109375" style="95" customWidth="1"/>
    <col min="4072" max="4072" width="16.5703125" style="95" customWidth="1"/>
    <col min="4073" max="4074" width="7.85546875" style="95" bestFit="1" customWidth="1"/>
    <col min="4075" max="4075" width="8" style="95" bestFit="1" customWidth="1"/>
    <col min="4076" max="4077" width="7.85546875" style="95" bestFit="1" customWidth="1"/>
    <col min="4078" max="4078" width="9.7109375" style="95" customWidth="1"/>
    <col min="4079" max="4079" width="12.85546875" style="95" customWidth="1"/>
    <col min="4080" max="4316" width="9.140625" style="95"/>
    <col min="4317" max="4317" width="9" style="95" bestFit="1" customWidth="1"/>
    <col min="4318" max="4318" width="9.85546875" style="95" bestFit="1" customWidth="1"/>
    <col min="4319" max="4319" width="9.140625" style="95" bestFit="1" customWidth="1"/>
    <col min="4320" max="4320" width="16" style="95" bestFit="1" customWidth="1"/>
    <col min="4321" max="4321" width="9" style="95" bestFit="1" customWidth="1"/>
    <col min="4322" max="4322" width="7.85546875" style="95" bestFit="1" customWidth="1"/>
    <col min="4323" max="4323" width="11.7109375" style="95" bestFit="1" customWidth="1"/>
    <col min="4324" max="4324" width="14.28515625" style="95" customWidth="1"/>
    <col min="4325" max="4325" width="11.7109375" style="95" bestFit="1" customWidth="1"/>
    <col min="4326" max="4326" width="14.140625" style="95" bestFit="1" customWidth="1"/>
    <col min="4327" max="4327" width="16.7109375" style="95" customWidth="1"/>
    <col min="4328" max="4328" width="16.5703125" style="95" customWidth="1"/>
    <col min="4329" max="4330" width="7.85546875" style="95" bestFit="1" customWidth="1"/>
    <col min="4331" max="4331" width="8" style="95" bestFit="1" customWidth="1"/>
    <col min="4332" max="4333" width="7.85546875" style="95" bestFit="1" customWidth="1"/>
    <col min="4334" max="4334" width="9.7109375" style="95" customWidth="1"/>
    <col min="4335" max="4335" width="12.85546875" style="95" customWidth="1"/>
    <col min="4336" max="4572" width="9.140625" style="95"/>
    <col min="4573" max="4573" width="9" style="95" bestFit="1" customWidth="1"/>
    <col min="4574" max="4574" width="9.85546875" style="95" bestFit="1" customWidth="1"/>
    <col min="4575" max="4575" width="9.140625" style="95" bestFit="1" customWidth="1"/>
    <col min="4576" max="4576" width="16" style="95" bestFit="1" customWidth="1"/>
    <col min="4577" max="4577" width="9" style="95" bestFit="1" customWidth="1"/>
    <col min="4578" max="4578" width="7.85546875" style="95" bestFit="1" customWidth="1"/>
    <col min="4579" max="4579" width="11.7109375" style="95" bestFit="1" customWidth="1"/>
    <col min="4580" max="4580" width="14.28515625" style="95" customWidth="1"/>
    <col min="4581" max="4581" width="11.7109375" style="95" bestFit="1" customWidth="1"/>
    <col min="4582" max="4582" width="14.140625" style="95" bestFit="1" customWidth="1"/>
    <col min="4583" max="4583" width="16.7109375" style="95" customWidth="1"/>
    <col min="4584" max="4584" width="16.5703125" style="95" customWidth="1"/>
    <col min="4585" max="4586" width="7.85546875" style="95" bestFit="1" customWidth="1"/>
    <col min="4587" max="4587" width="8" style="95" bestFit="1" customWidth="1"/>
    <col min="4588" max="4589" width="7.85546875" style="95" bestFit="1" customWidth="1"/>
    <col min="4590" max="4590" width="9.7109375" style="95" customWidth="1"/>
    <col min="4591" max="4591" width="12.85546875" style="95" customWidth="1"/>
    <col min="4592" max="4828" width="9.140625" style="95"/>
    <col min="4829" max="4829" width="9" style="95" bestFit="1" customWidth="1"/>
    <col min="4830" max="4830" width="9.85546875" style="95" bestFit="1" customWidth="1"/>
    <col min="4831" max="4831" width="9.140625" style="95" bestFit="1" customWidth="1"/>
    <col min="4832" max="4832" width="16" style="95" bestFit="1" customWidth="1"/>
    <col min="4833" max="4833" width="9" style="95" bestFit="1" customWidth="1"/>
    <col min="4834" max="4834" width="7.85546875" style="95" bestFit="1" customWidth="1"/>
    <col min="4835" max="4835" width="11.7109375" style="95" bestFit="1" customWidth="1"/>
    <col min="4836" max="4836" width="14.28515625" style="95" customWidth="1"/>
    <col min="4837" max="4837" width="11.7109375" style="95" bestFit="1" customWidth="1"/>
    <col min="4838" max="4838" width="14.140625" style="95" bestFit="1" customWidth="1"/>
    <col min="4839" max="4839" width="16.7109375" style="95" customWidth="1"/>
    <col min="4840" max="4840" width="16.5703125" style="95" customWidth="1"/>
    <col min="4841" max="4842" width="7.85546875" style="95" bestFit="1" customWidth="1"/>
    <col min="4843" max="4843" width="8" style="95" bestFit="1" customWidth="1"/>
    <col min="4844" max="4845" width="7.85546875" style="95" bestFit="1" customWidth="1"/>
    <col min="4846" max="4846" width="9.7109375" style="95" customWidth="1"/>
    <col min="4847" max="4847" width="12.85546875" style="95" customWidth="1"/>
    <col min="4848" max="5084" width="9.140625" style="95"/>
    <col min="5085" max="5085" width="9" style="95" bestFit="1" customWidth="1"/>
    <col min="5086" max="5086" width="9.85546875" style="95" bestFit="1" customWidth="1"/>
    <col min="5087" max="5087" width="9.140625" style="95" bestFit="1" customWidth="1"/>
    <col min="5088" max="5088" width="16" style="95" bestFit="1" customWidth="1"/>
    <col min="5089" max="5089" width="9" style="95" bestFit="1" customWidth="1"/>
    <col min="5090" max="5090" width="7.85546875" style="95" bestFit="1" customWidth="1"/>
    <col min="5091" max="5091" width="11.7109375" style="95" bestFit="1" customWidth="1"/>
    <col min="5092" max="5092" width="14.28515625" style="95" customWidth="1"/>
    <col min="5093" max="5093" width="11.7109375" style="95" bestFit="1" customWidth="1"/>
    <col min="5094" max="5094" width="14.140625" style="95" bestFit="1" customWidth="1"/>
    <col min="5095" max="5095" width="16.7109375" style="95" customWidth="1"/>
    <col min="5096" max="5096" width="16.5703125" style="95" customWidth="1"/>
    <col min="5097" max="5098" width="7.85546875" style="95" bestFit="1" customWidth="1"/>
    <col min="5099" max="5099" width="8" style="95" bestFit="1" customWidth="1"/>
    <col min="5100" max="5101" width="7.85546875" style="95" bestFit="1" customWidth="1"/>
    <col min="5102" max="5102" width="9.7109375" style="95" customWidth="1"/>
    <col min="5103" max="5103" width="12.85546875" style="95" customWidth="1"/>
    <col min="5104" max="5340" width="9.140625" style="95"/>
    <col min="5341" max="5341" width="9" style="95" bestFit="1" customWidth="1"/>
    <col min="5342" max="5342" width="9.85546875" style="95" bestFit="1" customWidth="1"/>
    <col min="5343" max="5343" width="9.140625" style="95" bestFit="1" customWidth="1"/>
    <col min="5344" max="5344" width="16" style="95" bestFit="1" customWidth="1"/>
    <col min="5345" max="5345" width="9" style="95" bestFit="1" customWidth="1"/>
    <col min="5346" max="5346" width="7.85546875" style="95" bestFit="1" customWidth="1"/>
    <col min="5347" max="5347" width="11.7109375" style="95" bestFit="1" customWidth="1"/>
    <col min="5348" max="5348" width="14.28515625" style="95" customWidth="1"/>
    <col min="5349" max="5349" width="11.7109375" style="95" bestFit="1" customWidth="1"/>
    <col min="5350" max="5350" width="14.140625" style="95" bestFit="1" customWidth="1"/>
    <col min="5351" max="5351" width="16.7109375" style="95" customWidth="1"/>
    <col min="5352" max="5352" width="16.5703125" style="95" customWidth="1"/>
    <col min="5353" max="5354" width="7.85546875" style="95" bestFit="1" customWidth="1"/>
    <col min="5355" max="5355" width="8" style="95" bestFit="1" customWidth="1"/>
    <col min="5356" max="5357" width="7.85546875" style="95" bestFit="1" customWidth="1"/>
    <col min="5358" max="5358" width="9.7109375" style="95" customWidth="1"/>
    <col min="5359" max="5359" width="12.85546875" style="95" customWidth="1"/>
    <col min="5360" max="5596" width="9.140625" style="95"/>
    <col min="5597" max="5597" width="9" style="95" bestFit="1" customWidth="1"/>
    <col min="5598" max="5598" width="9.85546875" style="95" bestFit="1" customWidth="1"/>
    <col min="5599" max="5599" width="9.140625" style="95" bestFit="1" customWidth="1"/>
    <col min="5600" max="5600" width="16" style="95" bestFit="1" customWidth="1"/>
    <col min="5601" max="5601" width="9" style="95" bestFit="1" customWidth="1"/>
    <col min="5602" max="5602" width="7.85546875" style="95" bestFit="1" customWidth="1"/>
    <col min="5603" max="5603" width="11.7109375" style="95" bestFit="1" customWidth="1"/>
    <col min="5604" max="5604" width="14.28515625" style="95" customWidth="1"/>
    <col min="5605" max="5605" width="11.7109375" style="95" bestFit="1" customWidth="1"/>
    <col min="5606" max="5606" width="14.140625" style="95" bestFit="1" customWidth="1"/>
    <col min="5607" max="5607" width="16.7109375" style="95" customWidth="1"/>
    <col min="5608" max="5608" width="16.5703125" style="95" customWidth="1"/>
    <col min="5609" max="5610" width="7.85546875" style="95" bestFit="1" customWidth="1"/>
    <col min="5611" max="5611" width="8" style="95" bestFit="1" customWidth="1"/>
    <col min="5612" max="5613" width="7.85546875" style="95" bestFit="1" customWidth="1"/>
    <col min="5614" max="5614" width="9.7109375" style="95" customWidth="1"/>
    <col min="5615" max="5615" width="12.85546875" style="95" customWidth="1"/>
    <col min="5616" max="5852" width="9.140625" style="95"/>
    <col min="5853" max="5853" width="9" style="95" bestFit="1" customWidth="1"/>
    <col min="5854" max="5854" width="9.85546875" style="95" bestFit="1" customWidth="1"/>
    <col min="5855" max="5855" width="9.140625" style="95" bestFit="1" customWidth="1"/>
    <col min="5856" max="5856" width="16" style="95" bestFit="1" customWidth="1"/>
    <col min="5857" max="5857" width="9" style="95" bestFit="1" customWidth="1"/>
    <col min="5858" max="5858" width="7.85546875" style="95" bestFit="1" customWidth="1"/>
    <col min="5859" max="5859" width="11.7109375" style="95" bestFit="1" customWidth="1"/>
    <col min="5860" max="5860" width="14.28515625" style="95" customWidth="1"/>
    <col min="5861" max="5861" width="11.7109375" style="95" bestFit="1" customWidth="1"/>
    <col min="5862" max="5862" width="14.140625" style="95" bestFit="1" customWidth="1"/>
    <col min="5863" max="5863" width="16.7109375" style="95" customWidth="1"/>
    <col min="5864" max="5864" width="16.5703125" style="95" customWidth="1"/>
    <col min="5865" max="5866" width="7.85546875" style="95" bestFit="1" customWidth="1"/>
    <col min="5867" max="5867" width="8" style="95" bestFit="1" customWidth="1"/>
    <col min="5868" max="5869" width="7.85546875" style="95" bestFit="1" customWidth="1"/>
    <col min="5870" max="5870" width="9.7109375" style="95" customWidth="1"/>
    <col min="5871" max="5871" width="12.85546875" style="95" customWidth="1"/>
    <col min="5872" max="6108" width="9.140625" style="95"/>
    <col min="6109" max="6109" width="9" style="95" bestFit="1" customWidth="1"/>
    <col min="6110" max="6110" width="9.85546875" style="95" bestFit="1" customWidth="1"/>
    <col min="6111" max="6111" width="9.140625" style="95" bestFit="1" customWidth="1"/>
    <col min="6112" max="6112" width="16" style="95" bestFit="1" customWidth="1"/>
    <col min="6113" max="6113" width="9" style="95" bestFit="1" customWidth="1"/>
    <col min="6114" max="6114" width="7.85546875" style="95" bestFit="1" customWidth="1"/>
    <col min="6115" max="6115" width="11.7109375" style="95" bestFit="1" customWidth="1"/>
    <col min="6116" max="6116" width="14.28515625" style="95" customWidth="1"/>
    <col min="6117" max="6117" width="11.7109375" style="95" bestFit="1" customWidth="1"/>
    <col min="6118" max="6118" width="14.140625" style="95" bestFit="1" customWidth="1"/>
    <col min="6119" max="6119" width="16.7109375" style="95" customWidth="1"/>
    <col min="6120" max="6120" width="16.5703125" style="95" customWidth="1"/>
    <col min="6121" max="6122" width="7.85546875" style="95" bestFit="1" customWidth="1"/>
    <col min="6123" max="6123" width="8" style="95" bestFit="1" customWidth="1"/>
    <col min="6124" max="6125" width="7.85546875" style="95" bestFit="1" customWidth="1"/>
    <col min="6126" max="6126" width="9.7109375" style="95" customWidth="1"/>
    <col min="6127" max="6127" width="12.85546875" style="95" customWidth="1"/>
    <col min="6128" max="6364" width="9.140625" style="95"/>
    <col min="6365" max="6365" width="9" style="95" bestFit="1" customWidth="1"/>
    <col min="6366" max="6366" width="9.85546875" style="95" bestFit="1" customWidth="1"/>
    <col min="6367" max="6367" width="9.140625" style="95" bestFit="1" customWidth="1"/>
    <col min="6368" max="6368" width="16" style="95" bestFit="1" customWidth="1"/>
    <col min="6369" max="6369" width="9" style="95" bestFit="1" customWidth="1"/>
    <col min="6370" max="6370" width="7.85546875" style="95" bestFit="1" customWidth="1"/>
    <col min="6371" max="6371" width="11.7109375" style="95" bestFit="1" customWidth="1"/>
    <col min="6372" max="6372" width="14.28515625" style="95" customWidth="1"/>
    <col min="6373" max="6373" width="11.7109375" style="95" bestFit="1" customWidth="1"/>
    <col min="6374" max="6374" width="14.140625" style="95" bestFit="1" customWidth="1"/>
    <col min="6375" max="6375" width="16.7109375" style="95" customWidth="1"/>
    <col min="6376" max="6376" width="16.5703125" style="95" customWidth="1"/>
    <col min="6377" max="6378" width="7.85546875" style="95" bestFit="1" customWidth="1"/>
    <col min="6379" max="6379" width="8" style="95" bestFit="1" customWidth="1"/>
    <col min="6380" max="6381" width="7.85546875" style="95" bestFit="1" customWidth="1"/>
    <col min="6382" max="6382" width="9.7109375" style="95" customWidth="1"/>
    <col min="6383" max="6383" width="12.85546875" style="95" customWidth="1"/>
    <col min="6384" max="6620" width="9.140625" style="95"/>
    <col min="6621" max="6621" width="9" style="95" bestFit="1" customWidth="1"/>
    <col min="6622" max="6622" width="9.85546875" style="95" bestFit="1" customWidth="1"/>
    <col min="6623" max="6623" width="9.140625" style="95" bestFit="1" customWidth="1"/>
    <col min="6624" max="6624" width="16" style="95" bestFit="1" customWidth="1"/>
    <col min="6625" max="6625" width="9" style="95" bestFit="1" customWidth="1"/>
    <col min="6626" max="6626" width="7.85546875" style="95" bestFit="1" customWidth="1"/>
    <col min="6627" max="6627" width="11.7109375" style="95" bestFit="1" customWidth="1"/>
    <col min="6628" max="6628" width="14.28515625" style="95" customWidth="1"/>
    <col min="6629" max="6629" width="11.7109375" style="95" bestFit="1" customWidth="1"/>
    <col min="6630" max="6630" width="14.140625" style="95" bestFit="1" customWidth="1"/>
    <col min="6631" max="6631" width="16.7109375" style="95" customWidth="1"/>
    <col min="6632" max="6632" width="16.5703125" style="95" customWidth="1"/>
    <col min="6633" max="6634" width="7.85546875" style="95" bestFit="1" customWidth="1"/>
    <col min="6635" max="6635" width="8" style="95" bestFit="1" customWidth="1"/>
    <col min="6636" max="6637" width="7.85546875" style="95" bestFit="1" customWidth="1"/>
    <col min="6638" max="6638" width="9.7109375" style="95" customWidth="1"/>
    <col min="6639" max="6639" width="12.85546875" style="95" customWidth="1"/>
    <col min="6640" max="6876" width="9.140625" style="95"/>
    <col min="6877" max="6877" width="9" style="95" bestFit="1" customWidth="1"/>
    <col min="6878" max="6878" width="9.85546875" style="95" bestFit="1" customWidth="1"/>
    <col min="6879" max="6879" width="9.140625" style="95" bestFit="1" customWidth="1"/>
    <col min="6880" max="6880" width="16" style="95" bestFit="1" customWidth="1"/>
    <col min="6881" max="6881" width="9" style="95" bestFit="1" customWidth="1"/>
    <col min="6882" max="6882" width="7.85546875" style="95" bestFit="1" customWidth="1"/>
    <col min="6883" max="6883" width="11.7109375" style="95" bestFit="1" customWidth="1"/>
    <col min="6884" max="6884" width="14.28515625" style="95" customWidth="1"/>
    <col min="6885" max="6885" width="11.7109375" style="95" bestFit="1" customWidth="1"/>
    <col min="6886" max="6886" width="14.140625" style="95" bestFit="1" customWidth="1"/>
    <col min="6887" max="6887" width="16.7109375" style="95" customWidth="1"/>
    <col min="6888" max="6888" width="16.5703125" style="95" customWidth="1"/>
    <col min="6889" max="6890" width="7.85546875" style="95" bestFit="1" customWidth="1"/>
    <col min="6891" max="6891" width="8" style="95" bestFit="1" customWidth="1"/>
    <col min="6892" max="6893" width="7.85546875" style="95" bestFit="1" customWidth="1"/>
    <col min="6894" max="6894" width="9.7109375" style="95" customWidth="1"/>
    <col min="6895" max="6895" width="12.85546875" style="95" customWidth="1"/>
    <col min="6896" max="7132" width="9.140625" style="95"/>
    <col min="7133" max="7133" width="9" style="95" bestFit="1" customWidth="1"/>
    <col min="7134" max="7134" width="9.85546875" style="95" bestFit="1" customWidth="1"/>
    <col min="7135" max="7135" width="9.140625" style="95" bestFit="1" customWidth="1"/>
    <col min="7136" max="7136" width="16" style="95" bestFit="1" customWidth="1"/>
    <col min="7137" max="7137" width="9" style="95" bestFit="1" customWidth="1"/>
    <col min="7138" max="7138" width="7.85546875" style="95" bestFit="1" customWidth="1"/>
    <col min="7139" max="7139" width="11.7109375" style="95" bestFit="1" customWidth="1"/>
    <col min="7140" max="7140" width="14.28515625" style="95" customWidth="1"/>
    <col min="7141" max="7141" width="11.7109375" style="95" bestFit="1" customWidth="1"/>
    <col min="7142" max="7142" width="14.140625" style="95" bestFit="1" customWidth="1"/>
    <col min="7143" max="7143" width="16.7109375" style="95" customWidth="1"/>
    <col min="7144" max="7144" width="16.5703125" style="95" customWidth="1"/>
    <col min="7145" max="7146" width="7.85546875" style="95" bestFit="1" customWidth="1"/>
    <col min="7147" max="7147" width="8" style="95" bestFit="1" customWidth="1"/>
    <col min="7148" max="7149" width="7.85546875" style="95" bestFit="1" customWidth="1"/>
    <col min="7150" max="7150" width="9.7109375" style="95" customWidth="1"/>
    <col min="7151" max="7151" width="12.85546875" style="95" customWidth="1"/>
    <col min="7152" max="7388" width="9.140625" style="95"/>
    <col min="7389" max="7389" width="9" style="95" bestFit="1" customWidth="1"/>
    <col min="7390" max="7390" width="9.85546875" style="95" bestFit="1" customWidth="1"/>
    <col min="7391" max="7391" width="9.140625" style="95" bestFit="1" customWidth="1"/>
    <col min="7392" max="7392" width="16" style="95" bestFit="1" customWidth="1"/>
    <col min="7393" max="7393" width="9" style="95" bestFit="1" customWidth="1"/>
    <col min="7394" max="7394" width="7.85546875" style="95" bestFit="1" customWidth="1"/>
    <col min="7395" max="7395" width="11.7109375" style="95" bestFit="1" customWidth="1"/>
    <col min="7396" max="7396" width="14.28515625" style="95" customWidth="1"/>
    <col min="7397" max="7397" width="11.7109375" style="95" bestFit="1" customWidth="1"/>
    <col min="7398" max="7398" width="14.140625" style="95" bestFit="1" customWidth="1"/>
    <col min="7399" max="7399" width="16.7109375" style="95" customWidth="1"/>
    <col min="7400" max="7400" width="16.5703125" style="95" customWidth="1"/>
    <col min="7401" max="7402" width="7.85546875" style="95" bestFit="1" customWidth="1"/>
    <col min="7403" max="7403" width="8" style="95" bestFit="1" customWidth="1"/>
    <col min="7404" max="7405" width="7.85546875" style="95" bestFit="1" customWidth="1"/>
    <col min="7406" max="7406" width="9.7109375" style="95" customWidth="1"/>
    <col min="7407" max="7407" width="12.85546875" style="95" customWidth="1"/>
    <col min="7408" max="7644" width="9.140625" style="95"/>
    <col min="7645" max="7645" width="9" style="95" bestFit="1" customWidth="1"/>
    <col min="7646" max="7646" width="9.85546875" style="95" bestFit="1" customWidth="1"/>
    <col min="7647" max="7647" width="9.140625" style="95" bestFit="1" customWidth="1"/>
    <col min="7648" max="7648" width="16" style="95" bestFit="1" customWidth="1"/>
    <col min="7649" max="7649" width="9" style="95" bestFit="1" customWidth="1"/>
    <col min="7650" max="7650" width="7.85546875" style="95" bestFit="1" customWidth="1"/>
    <col min="7651" max="7651" width="11.7109375" style="95" bestFit="1" customWidth="1"/>
    <col min="7652" max="7652" width="14.28515625" style="95" customWidth="1"/>
    <col min="7653" max="7653" width="11.7109375" style="95" bestFit="1" customWidth="1"/>
    <col min="7654" max="7654" width="14.140625" style="95" bestFit="1" customWidth="1"/>
    <col min="7655" max="7655" width="16.7109375" style="95" customWidth="1"/>
    <col min="7656" max="7656" width="16.5703125" style="95" customWidth="1"/>
    <col min="7657" max="7658" width="7.85546875" style="95" bestFit="1" customWidth="1"/>
    <col min="7659" max="7659" width="8" style="95" bestFit="1" customWidth="1"/>
    <col min="7660" max="7661" width="7.85546875" style="95" bestFit="1" customWidth="1"/>
    <col min="7662" max="7662" width="9.7109375" style="95" customWidth="1"/>
    <col min="7663" max="7663" width="12.85546875" style="95" customWidth="1"/>
    <col min="7664" max="7900" width="9.140625" style="95"/>
    <col min="7901" max="7901" width="9" style="95" bestFit="1" customWidth="1"/>
    <col min="7902" max="7902" width="9.85546875" style="95" bestFit="1" customWidth="1"/>
    <col min="7903" max="7903" width="9.140625" style="95" bestFit="1" customWidth="1"/>
    <col min="7904" max="7904" width="16" style="95" bestFit="1" customWidth="1"/>
    <col min="7905" max="7905" width="9" style="95" bestFit="1" customWidth="1"/>
    <col min="7906" max="7906" width="7.85546875" style="95" bestFit="1" customWidth="1"/>
    <col min="7907" max="7907" width="11.7109375" style="95" bestFit="1" customWidth="1"/>
    <col min="7908" max="7908" width="14.28515625" style="95" customWidth="1"/>
    <col min="7909" max="7909" width="11.7109375" style="95" bestFit="1" customWidth="1"/>
    <col min="7910" max="7910" width="14.140625" style="95" bestFit="1" customWidth="1"/>
    <col min="7911" max="7911" width="16.7109375" style="95" customWidth="1"/>
    <col min="7912" max="7912" width="16.5703125" style="95" customWidth="1"/>
    <col min="7913" max="7914" width="7.85546875" style="95" bestFit="1" customWidth="1"/>
    <col min="7915" max="7915" width="8" style="95" bestFit="1" customWidth="1"/>
    <col min="7916" max="7917" width="7.85546875" style="95" bestFit="1" customWidth="1"/>
    <col min="7918" max="7918" width="9.7109375" style="95" customWidth="1"/>
    <col min="7919" max="7919" width="12.85546875" style="95" customWidth="1"/>
    <col min="7920" max="8156" width="9.140625" style="95"/>
    <col min="8157" max="8157" width="9" style="95" bestFit="1" customWidth="1"/>
    <col min="8158" max="8158" width="9.85546875" style="95" bestFit="1" customWidth="1"/>
    <col min="8159" max="8159" width="9.140625" style="95" bestFit="1" customWidth="1"/>
    <col min="8160" max="8160" width="16" style="95" bestFit="1" customWidth="1"/>
    <col min="8161" max="8161" width="9" style="95" bestFit="1" customWidth="1"/>
    <col min="8162" max="8162" width="7.85546875" style="95" bestFit="1" customWidth="1"/>
    <col min="8163" max="8163" width="11.7109375" style="95" bestFit="1" customWidth="1"/>
    <col min="8164" max="8164" width="14.28515625" style="95" customWidth="1"/>
    <col min="8165" max="8165" width="11.7109375" style="95" bestFit="1" customWidth="1"/>
    <col min="8166" max="8166" width="14.140625" style="95" bestFit="1" customWidth="1"/>
    <col min="8167" max="8167" width="16.7109375" style="95" customWidth="1"/>
    <col min="8168" max="8168" width="16.5703125" style="95" customWidth="1"/>
    <col min="8169" max="8170" width="7.85546875" style="95" bestFit="1" customWidth="1"/>
    <col min="8171" max="8171" width="8" style="95" bestFit="1" customWidth="1"/>
    <col min="8172" max="8173" width="7.85546875" style="95" bestFit="1" customWidth="1"/>
    <col min="8174" max="8174" width="9.7109375" style="95" customWidth="1"/>
    <col min="8175" max="8175" width="12.85546875" style="95" customWidth="1"/>
    <col min="8176" max="8412" width="9.140625" style="95"/>
    <col min="8413" max="8413" width="9" style="95" bestFit="1" customWidth="1"/>
    <col min="8414" max="8414" width="9.85546875" style="95" bestFit="1" customWidth="1"/>
    <col min="8415" max="8415" width="9.140625" style="95" bestFit="1" customWidth="1"/>
    <col min="8416" max="8416" width="16" style="95" bestFit="1" customWidth="1"/>
    <col min="8417" max="8417" width="9" style="95" bestFit="1" customWidth="1"/>
    <col min="8418" max="8418" width="7.85546875" style="95" bestFit="1" customWidth="1"/>
    <col min="8419" max="8419" width="11.7109375" style="95" bestFit="1" customWidth="1"/>
    <col min="8420" max="8420" width="14.28515625" style="95" customWidth="1"/>
    <col min="8421" max="8421" width="11.7109375" style="95" bestFit="1" customWidth="1"/>
    <col min="8422" max="8422" width="14.140625" style="95" bestFit="1" customWidth="1"/>
    <col min="8423" max="8423" width="16.7109375" style="95" customWidth="1"/>
    <col min="8424" max="8424" width="16.5703125" style="95" customWidth="1"/>
    <col min="8425" max="8426" width="7.85546875" style="95" bestFit="1" customWidth="1"/>
    <col min="8427" max="8427" width="8" style="95" bestFit="1" customWidth="1"/>
    <col min="8428" max="8429" width="7.85546875" style="95" bestFit="1" customWidth="1"/>
    <col min="8430" max="8430" width="9.7109375" style="95" customWidth="1"/>
    <col min="8431" max="8431" width="12.85546875" style="95" customWidth="1"/>
    <col min="8432" max="8668" width="9.140625" style="95"/>
    <col min="8669" max="8669" width="9" style="95" bestFit="1" customWidth="1"/>
    <col min="8670" max="8670" width="9.85546875" style="95" bestFit="1" customWidth="1"/>
    <col min="8671" max="8671" width="9.140625" style="95" bestFit="1" customWidth="1"/>
    <col min="8672" max="8672" width="16" style="95" bestFit="1" customWidth="1"/>
    <col min="8673" max="8673" width="9" style="95" bestFit="1" customWidth="1"/>
    <col min="8674" max="8674" width="7.85546875" style="95" bestFit="1" customWidth="1"/>
    <col min="8675" max="8675" width="11.7109375" style="95" bestFit="1" customWidth="1"/>
    <col min="8676" max="8676" width="14.28515625" style="95" customWidth="1"/>
    <col min="8677" max="8677" width="11.7109375" style="95" bestFit="1" customWidth="1"/>
    <col min="8678" max="8678" width="14.140625" style="95" bestFit="1" customWidth="1"/>
    <col min="8679" max="8679" width="16.7109375" style="95" customWidth="1"/>
    <col min="8680" max="8680" width="16.5703125" style="95" customWidth="1"/>
    <col min="8681" max="8682" width="7.85546875" style="95" bestFit="1" customWidth="1"/>
    <col min="8683" max="8683" width="8" style="95" bestFit="1" customWidth="1"/>
    <col min="8684" max="8685" width="7.85546875" style="95" bestFit="1" customWidth="1"/>
    <col min="8686" max="8686" width="9.7109375" style="95" customWidth="1"/>
    <col min="8687" max="8687" width="12.85546875" style="95" customWidth="1"/>
    <col min="8688" max="8924" width="9.140625" style="95"/>
    <col min="8925" max="8925" width="9" style="95" bestFit="1" customWidth="1"/>
    <col min="8926" max="8926" width="9.85546875" style="95" bestFit="1" customWidth="1"/>
    <col min="8927" max="8927" width="9.140625" style="95" bestFit="1" customWidth="1"/>
    <col min="8928" max="8928" width="16" style="95" bestFit="1" customWidth="1"/>
    <col min="8929" max="8929" width="9" style="95" bestFit="1" customWidth="1"/>
    <col min="8930" max="8930" width="7.85546875" style="95" bestFit="1" customWidth="1"/>
    <col min="8931" max="8931" width="11.7109375" style="95" bestFit="1" customWidth="1"/>
    <col min="8932" max="8932" width="14.28515625" style="95" customWidth="1"/>
    <col min="8933" max="8933" width="11.7109375" style="95" bestFit="1" customWidth="1"/>
    <col min="8934" max="8934" width="14.140625" style="95" bestFit="1" customWidth="1"/>
    <col min="8935" max="8935" width="16.7109375" style="95" customWidth="1"/>
    <col min="8936" max="8936" width="16.5703125" style="95" customWidth="1"/>
    <col min="8937" max="8938" width="7.85546875" style="95" bestFit="1" customWidth="1"/>
    <col min="8939" max="8939" width="8" style="95" bestFit="1" customWidth="1"/>
    <col min="8940" max="8941" width="7.85546875" style="95" bestFit="1" customWidth="1"/>
    <col min="8942" max="8942" width="9.7109375" style="95" customWidth="1"/>
    <col min="8943" max="8943" width="12.85546875" style="95" customWidth="1"/>
    <col min="8944" max="9180" width="9.140625" style="95"/>
    <col min="9181" max="9181" width="9" style="95" bestFit="1" customWidth="1"/>
    <col min="9182" max="9182" width="9.85546875" style="95" bestFit="1" customWidth="1"/>
    <col min="9183" max="9183" width="9.140625" style="95" bestFit="1" customWidth="1"/>
    <col min="9184" max="9184" width="16" style="95" bestFit="1" customWidth="1"/>
    <col min="9185" max="9185" width="9" style="95" bestFit="1" customWidth="1"/>
    <col min="9186" max="9186" width="7.85546875" style="95" bestFit="1" customWidth="1"/>
    <col min="9187" max="9187" width="11.7109375" style="95" bestFit="1" customWidth="1"/>
    <col min="9188" max="9188" width="14.28515625" style="95" customWidth="1"/>
    <col min="9189" max="9189" width="11.7109375" style="95" bestFit="1" customWidth="1"/>
    <col min="9190" max="9190" width="14.140625" style="95" bestFit="1" customWidth="1"/>
    <col min="9191" max="9191" width="16.7109375" style="95" customWidth="1"/>
    <col min="9192" max="9192" width="16.5703125" style="95" customWidth="1"/>
    <col min="9193" max="9194" width="7.85546875" style="95" bestFit="1" customWidth="1"/>
    <col min="9195" max="9195" width="8" style="95" bestFit="1" customWidth="1"/>
    <col min="9196" max="9197" width="7.85546875" style="95" bestFit="1" customWidth="1"/>
    <col min="9198" max="9198" width="9.7109375" style="95" customWidth="1"/>
    <col min="9199" max="9199" width="12.85546875" style="95" customWidth="1"/>
    <col min="9200" max="9436" width="9.140625" style="95"/>
    <col min="9437" max="9437" width="9" style="95" bestFit="1" customWidth="1"/>
    <col min="9438" max="9438" width="9.85546875" style="95" bestFit="1" customWidth="1"/>
    <col min="9439" max="9439" width="9.140625" style="95" bestFit="1" customWidth="1"/>
    <col min="9440" max="9440" width="16" style="95" bestFit="1" customWidth="1"/>
    <col min="9441" max="9441" width="9" style="95" bestFit="1" customWidth="1"/>
    <col min="9442" max="9442" width="7.85546875" style="95" bestFit="1" customWidth="1"/>
    <col min="9443" max="9443" width="11.7109375" style="95" bestFit="1" customWidth="1"/>
    <col min="9444" max="9444" width="14.28515625" style="95" customWidth="1"/>
    <col min="9445" max="9445" width="11.7109375" style="95" bestFit="1" customWidth="1"/>
    <col min="9446" max="9446" width="14.140625" style="95" bestFit="1" customWidth="1"/>
    <col min="9447" max="9447" width="16.7109375" style="95" customWidth="1"/>
    <col min="9448" max="9448" width="16.5703125" style="95" customWidth="1"/>
    <col min="9449" max="9450" width="7.85546875" style="95" bestFit="1" customWidth="1"/>
    <col min="9451" max="9451" width="8" style="95" bestFit="1" customWidth="1"/>
    <col min="9452" max="9453" width="7.85546875" style="95" bestFit="1" customWidth="1"/>
    <col min="9454" max="9454" width="9.7109375" style="95" customWidth="1"/>
    <col min="9455" max="9455" width="12.85546875" style="95" customWidth="1"/>
    <col min="9456" max="9692" width="9.140625" style="95"/>
    <col min="9693" max="9693" width="9" style="95" bestFit="1" customWidth="1"/>
    <col min="9694" max="9694" width="9.85546875" style="95" bestFit="1" customWidth="1"/>
    <col min="9695" max="9695" width="9.140625" style="95" bestFit="1" customWidth="1"/>
    <col min="9696" max="9696" width="16" style="95" bestFit="1" customWidth="1"/>
    <col min="9697" max="9697" width="9" style="95" bestFit="1" customWidth="1"/>
    <col min="9698" max="9698" width="7.85546875" style="95" bestFit="1" customWidth="1"/>
    <col min="9699" max="9699" width="11.7109375" style="95" bestFit="1" customWidth="1"/>
    <col min="9700" max="9700" width="14.28515625" style="95" customWidth="1"/>
    <col min="9701" max="9701" width="11.7109375" style="95" bestFit="1" customWidth="1"/>
    <col min="9702" max="9702" width="14.140625" style="95" bestFit="1" customWidth="1"/>
    <col min="9703" max="9703" width="16.7109375" style="95" customWidth="1"/>
    <col min="9704" max="9704" width="16.5703125" style="95" customWidth="1"/>
    <col min="9705" max="9706" width="7.85546875" style="95" bestFit="1" customWidth="1"/>
    <col min="9707" max="9707" width="8" style="95" bestFit="1" customWidth="1"/>
    <col min="9708" max="9709" width="7.85546875" style="95" bestFit="1" customWidth="1"/>
    <col min="9710" max="9710" width="9.7109375" style="95" customWidth="1"/>
    <col min="9711" max="9711" width="12.85546875" style="95" customWidth="1"/>
    <col min="9712" max="9948" width="9.140625" style="95"/>
    <col min="9949" max="9949" width="9" style="95" bestFit="1" customWidth="1"/>
    <col min="9950" max="9950" width="9.85546875" style="95" bestFit="1" customWidth="1"/>
    <col min="9951" max="9951" width="9.140625" style="95" bestFit="1" customWidth="1"/>
    <col min="9952" max="9952" width="16" style="95" bestFit="1" customWidth="1"/>
    <col min="9953" max="9953" width="9" style="95" bestFit="1" customWidth="1"/>
    <col min="9954" max="9954" width="7.85546875" style="95" bestFit="1" customWidth="1"/>
    <col min="9955" max="9955" width="11.7109375" style="95" bestFit="1" customWidth="1"/>
    <col min="9956" max="9956" width="14.28515625" style="95" customWidth="1"/>
    <col min="9957" max="9957" width="11.7109375" style="95" bestFit="1" customWidth="1"/>
    <col min="9958" max="9958" width="14.140625" style="95" bestFit="1" customWidth="1"/>
    <col min="9959" max="9959" width="16.7109375" style="95" customWidth="1"/>
    <col min="9960" max="9960" width="16.5703125" style="95" customWidth="1"/>
    <col min="9961" max="9962" width="7.85546875" style="95" bestFit="1" customWidth="1"/>
    <col min="9963" max="9963" width="8" style="95" bestFit="1" customWidth="1"/>
    <col min="9964" max="9965" width="7.85546875" style="95" bestFit="1" customWidth="1"/>
    <col min="9966" max="9966" width="9.7109375" style="95" customWidth="1"/>
    <col min="9967" max="9967" width="12.85546875" style="95" customWidth="1"/>
    <col min="9968" max="10204" width="9.140625" style="95"/>
    <col min="10205" max="10205" width="9" style="95" bestFit="1" customWidth="1"/>
    <col min="10206" max="10206" width="9.85546875" style="95" bestFit="1" customWidth="1"/>
    <col min="10207" max="10207" width="9.140625" style="95" bestFit="1" customWidth="1"/>
    <col min="10208" max="10208" width="16" style="95" bestFit="1" customWidth="1"/>
    <col min="10209" max="10209" width="9" style="95" bestFit="1" customWidth="1"/>
    <col min="10210" max="10210" width="7.85546875" style="95" bestFit="1" customWidth="1"/>
    <col min="10211" max="10211" width="11.7109375" style="95" bestFit="1" customWidth="1"/>
    <col min="10212" max="10212" width="14.28515625" style="95" customWidth="1"/>
    <col min="10213" max="10213" width="11.7109375" style="95" bestFit="1" customWidth="1"/>
    <col min="10214" max="10214" width="14.140625" style="95" bestFit="1" customWidth="1"/>
    <col min="10215" max="10215" width="16.7109375" style="95" customWidth="1"/>
    <col min="10216" max="10216" width="16.5703125" style="95" customWidth="1"/>
    <col min="10217" max="10218" width="7.85546875" style="95" bestFit="1" customWidth="1"/>
    <col min="10219" max="10219" width="8" style="95" bestFit="1" customWidth="1"/>
    <col min="10220" max="10221" width="7.85546875" style="95" bestFit="1" customWidth="1"/>
    <col min="10222" max="10222" width="9.7109375" style="95" customWidth="1"/>
    <col min="10223" max="10223" width="12.85546875" style="95" customWidth="1"/>
    <col min="10224" max="10460" width="9.140625" style="95"/>
    <col min="10461" max="10461" width="9" style="95" bestFit="1" customWidth="1"/>
    <col min="10462" max="10462" width="9.85546875" style="95" bestFit="1" customWidth="1"/>
    <col min="10463" max="10463" width="9.140625" style="95" bestFit="1" customWidth="1"/>
    <col min="10464" max="10464" width="16" style="95" bestFit="1" customWidth="1"/>
    <col min="10465" max="10465" width="9" style="95" bestFit="1" customWidth="1"/>
    <col min="10466" max="10466" width="7.85546875" style="95" bestFit="1" customWidth="1"/>
    <col min="10467" max="10467" width="11.7109375" style="95" bestFit="1" customWidth="1"/>
    <col min="10468" max="10468" width="14.28515625" style="95" customWidth="1"/>
    <col min="10469" max="10469" width="11.7109375" style="95" bestFit="1" customWidth="1"/>
    <col min="10470" max="10470" width="14.140625" style="95" bestFit="1" customWidth="1"/>
    <col min="10471" max="10471" width="16.7109375" style="95" customWidth="1"/>
    <col min="10472" max="10472" width="16.5703125" style="95" customWidth="1"/>
    <col min="10473" max="10474" width="7.85546875" style="95" bestFit="1" customWidth="1"/>
    <col min="10475" max="10475" width="8" style="95" bestFit="1" customWidth="1"/>
    <col min="10476" max="10477" width="7.85546875" style="95" bestFit="1" customWidth="1"/>
    <col min="10478" max="10478" width="9.7109375" style="95" customWidth="1"/>
    <col min="10479" max="10479" width="12.85546875" style="95" customWidth="1"/>
    <col min="10480" max="10716" width="9.140625" style="95"/>
    <col min="10717" max="10717" width="9" style="95" bestFit="1" customWidth="1"/>
    <col min="10718" max="10718" width="9.85546875" style="95" bestFit="1" customWidth="1"/>
    <col min="10719" max="10719" width="9.140625" style="95" bestFit="1" customWidth="1"/>
    <col min="10720" max="10720" width="16" style="95" bestFit="1" customWidth="1"/>
    <col min="10721" max="10721" width="9" style="95" bestFit="1" customWidth="1"/>
    <col min="10722" max="10722" width="7.85546875" style="95" bestFit="1" customWidth="1"/>
    <col min="10723" max="10723" width="11.7109375" style="95" bestFit="1" customWidth="1"/>
    <col min="10724" max="10724" width="14.28515625" style="95" customWidth="1"/>
    <col min="10725" max="10725" width="11.7109375" style="95" bestFit="1" customWidth="1"/>
    <col min="10726" max="10726" width="14.140625" style="95" bestFit="1" customWidth="1"/>
    <col min="10727" max="10727" width="16.7109375" style="95" customWidth="1"/>
    <col min="10728" max="10728" width="16.5703125" style="95" customWidth="1"/>
    <col min="10729" max="10730" width="7.85546875" style="95" bestFit="1" customWidth="1"/>
    <col min="10731" max="10731" width="8" style="95" bestFit="1" customWidth="1"/>
    <col min="10732" max="10733" width="7.85546875" style="95" bestFit="1" customWidth="1"/>
    <col min="10734" max="10734" width="9.7109375" style="95" customWidth="1"/>
    <col min="10735" max="10735" width="12.85546875" style="95" customWidth="1"/>
    <col min="10736" max="10972" width="9.140625" style="95"/>
    <col min="10973" max="10973" width="9" style="95" bestFit="1" customWidth="1"/>
    <col min="10974" max="10974" width="9.85546875" style="95" bestFit="1" customWidth="1"/>
    <col min="10975" max="10975" width="9.140625" style="95" bestFit="1" customWidth="1"/>
    <col min="10976" max="10976" width="16" style="95" bestFit="1" customWidth="1"/>
    <col min="10977" max="10977" width="9" style="95" bestFit="1" customWidth="1"/>
    <col min="10978" max="10978" width="7.85546875" style="95" bestFit="1" customWidth="1"/>
    <col min="10979" max="10979" width="11.7109375" style="95" bestFit="1" customWidth="1"/>
    <col min="10980" max="10980" width="14.28515625" style="95" customWidth="1"/>
    <col min="10981" max="10981" width="11.7109375" style="95" bestFit="1" customWidth="1"/>
    <col min="10982" max="10982" width="14.140625" style="95" bestFit="1" customWidth="1"/>
    <col min="10983" max="10983" width="16.7109375" style="95" customWidth="1"/>
    <col min="10984" max="10984" width="16.5703125" style="95" customWidth="1"/>
    <col min="10985" max="10986" width="7.85546875" style="95" bestFit="1" customWidth="1"/>
    <col min="10987" max="10987" width="8" style="95" bestFit="1" customWidth="1"/>
    <col min="10988" max="10989" width="7.85546875" style="95" bestFit="1" customWidth="1"/>
    <col min="10990" max="10990" width="9.7109375" style="95" customWidth="1"/>
    <col min="10991" max="10991" width="12.85546875" style="95" customWidth="1"/>
    <col min="10992" max="11228" width="9.140625" style="95"/>
    <col min="11229" max="11229" width="9" style="95" bestFit="1" customWidth="1"/>
    <col min="11230" max="11230" width="9.85546875" style="95" bestFit="1" customWidth="1"/>
    <col min="11231" max="11231" width="9.140625" style="95" bestFit="1" customWidth="1"/>
    <col min="11232" max="11232" width="16" style="95" bestFit="1" customWidth="1"/>
    <col min="11233" max="11233" width="9" style="95" bestFit="1" customWidth="1"/>
    <col min="11234" max="11234" width="7.85546875" style="95" bestFit="1" customWidth="1"/>
    <col min="11235" max="11235" width="11.7109375" style="95" bestFit="1" customWidth="1"/>
    <col min="11236" max="11236" width="14.28515625" style="95" customWidth="1"/>
    <col min="11237" max="11237" width="11.7109375" style="95" bestFit="1" customWidth="1"/>
    <col min="11238" max="11238" width="14.140625" style="95" bestFit="1" customWidth="1"/>
    <col min="11239" max="11239" width="16.7109375" style="95" customWidth="1"/>
    <col min="11240" max="11240" width="16.5703125" style="95" customWidth="1"/>
    <col min="11241" max="11242" width="7.85546875" style="95" bestFit="1" customWidth="1"/>
    <col min="11243" max="11243" width="8" style="95" bestFit="1" customWidth="1"/>
    <col min="11244" max="11245" width="7.85546875" style="95" bestFit="1" customWidth="1"/>
    <col min="11246" max="11246" width="9.7109375" style="95" customWidth="1"/>
    <col min="11247" max="11247" width="12.85546875" style="95" customWidth="1"/>
    <col min="11248" max="11484" width="9.140625" style="95"/>
    <col min="11485" max="11485" width="9" style="95" bestFit="1" customWidth="1"/>
    <col min="11486" max="11486" width="9.85546875" style="95" bestFit="1" customWidth="1"/>
    <col min="11487" max="11487" width="9.140625" style="95" bestFit="1" customWidth="1"/>
    <col min="11488" max="11488" width="16" style="95" bestFit="1" customWidth="1"/>
    <col min="11489" max="11489" width="9" style="95" bestFit="1" customWidth="1"/>
    <col min="11490" max="11490" width="7.85546875" style="95" bestFit="1" customWidth="1"/>
    <col min="11491" max="11491" width="11.7109375" style="95" bestFit="1" customWidth="1"/>
    <col min="11492" max="11492" width="14.28515625" style="95" customWidth="1"/>
    <col min="11493" max="11493" width="11.7109375" style="95" bestFit="1" customWidth="1"/>
    <col min="11494" max="11494" width="14.140625" style="95" bestFit="1" customWidth="1"/>
    <col min="11495" max="11495" width="16.7109375" style="95" customWidth="1"/>
    <col min="11496" max="11496" width="16.5703125" style="95" customWidth="1"/>
    <col min="11497" max="11498" width="7.85546875" style="95" bestFit="1" customWidth="1"/>
    <col min="11499" max="11499" width="8" style="95" bestFit="1" customWidth="1"/>
    <col min="11500" max="11501" width="7.85546875" style="95" bestFit="1" customWidth="1"/>
    <col min="11502" max="11502" width="9.7109375" style="95" customWidth="1"/>
    <col min="11503" max="11503" width="12.85546875" style="95" customWidth="1"/>
    <col min="11504" max="11740" width="9.140625" style="95"/>
    <col min="11741" max="11741" width="9" style="95" bestFit="1" customWidth="1"/>
    <col min="11742" max="11742" width="9.85546875" style="95" bestFit="1" customWidth="1"/>
    <col min="11743" max="11743" width="9.140625" style="95" bestFit="1" customWidth="1"/>
    <col min="11744" max="11744" width="16" style="95" bestFit="1" customWidth="1"/>
    <col min="11745" max="11745" width="9" style="95" bestFit="1" customWidth="1"/>
    <col min="11746" max="11746" width="7.85546875" style="95" bestFit="1" customWidth="1"/>
    <col min="11747" max="11747" width="11.7109375" style="95" bestFit="1" customWidth="1"/>
    <col min="11748" max="11748" width="14.28515625" style="95" customWidth="1"/>
    <col min="11749" max="11749" width="11.7109375" style="95" bestFit="1" customWidth="1"/>
    <col min="11750" max="11750" width="14.140625" style="95" bestFit="1" customWidth="1"/>
    <col min="11751" max="11751" width="16.7109375" style="95" customWidth="1"/>
    <col min="11752" max="11752" width="16.5703125" style="95" customWidth="1"/>
    <col min="11753" max="11754" width="7.85546875" style="95" bestFit="1" customWidth="1"/>
    <col min="11755" max="11755" width="8" style="95" bestFit="1" customWidth="1"/>
    <col min="11756" max="11757" width="7.85546875" style="95" bestFit="1" customWidth="1"/>
    <col min="11758" max="11758" width="9.7109375" style="95" customWidth="1"/>
    <col min="11759" max="11759" width="12.85546875" style="95" customWidth="1"/>
    <col min="11760" max="11996" width="9.140625" style="95"/>
    <col min="11997" max="11997" width="9" style="95" bestFit="1" customWidth="1"/>
    <col min="11998" max="11998" width="9.85546875" style="95" bestFit="1" customWidth="1"/>
    <col min="11999" max="11999" width="9.140625" style="95" bestFit="1" customWidth="1"/>
    <col min="12000" max="12000" width="16" style="95" bestFit="1" customWidth="1"/>
    <col min="12001" max="12001" width="9" style="95" bestFit="1" customWidth="1"/>
    <col min="12002" max="12002" width="7.85546875" style="95" bestFit="1" customWidth="1"/>
    <col min="12003" max="12003" width="11.7109375" style="95" bestFit="1" customWidth="1"/>
    <col min="12004" max="12004" width="14.28515625" style="95" customWidth="1"/>
    <col min="12005" max="12005" width="11.7109375" style="95" bestFit="1" customWidth="1"/>
    <col min="12006" max="12006" width="14.140625" style="95" bestFit="1" customWidth="1"/>
    <col min="12007" max="12007" width="16.7109375" style="95" customWidth="1"/>
    <col min="12008" max="12008" width="16.5703125" style="95" customWidth="1"/>
    <col min="12009" max="12010" width="7.85546875" style="95" bestFit="1" customWidth="1"/>
    <col min="12011" max="12011" width="8" style="95" bestFit="1" customWidth="1"/>
    <col min="12012" max="12013" width="7.85546875" style="95" bestFit="1" customWidth="1"/>
    <col min="12014" max="12014" width="9.7109375" style="95" customWidth="1"/>
    <col min="12015" max="12015" width="12.85546875" style="95" customWidth="1"/>
    <col min="12016" max="12252" width="9.140625" style="95"/>
    <col min="12253" max="12253" width="9" style="95" bestFit="1" customWidth="1"/>
    <col min="12254" max="12254" width="9.85546875" style="95" bestFit="1" customWidth="1"/>
    <col min="12255" max="12255" width="9.140625" style="95" bestFit="1" customWidth="1"/>
    <col min="12256" max="12256" width="16" style="95" bestFit="1" customWidth="1"/>
    <col min="12257" max="12257" width="9" style="95" bestFit="1" customWidth="1"/>
    <col min="12258" max="12258" width="7.85546875" style="95" bestFit="1" customWidth="1"/>
    <col min="12259" max="12259" width="11.7109375" style="95" bestFit="1" customWidth="1"/>
    <col min="12260" max="12260" width="14.28515625" style="95" customWidth="1"/>
    <col min="12261" max="12261" width="11.7109375" style="95" bestFit="1" customWidth="1"/>
    <col min="12262" max="12262" width="14.140625" style="95" bestFit="1" customWidth="1"/>
    <col min="12263" max="12263" width="16.7109375" style="95" customWidth="1"/>
    <col min="12264" max="12264" width="16.5703125" style="95" customWidth="1"/>
    <col min="12265" max="12266" width="7.85546875" style="95" bestFit="1" customWidth="1"/>
    <col min="12267" max="12267" width="8" style="95" bestFit="1" customWidth="1"/>
    <col min="12268" max="12269" width="7.85546875" style="95" bestFit="1" customWidth="1"/>
    <col min="12270" max="12270" width="9.7109375" style="95" customWidth="1"/>
    <col min="12271" max="12271" width="12.85546875" style="95" customWidth="1"/>
    <col min="12272" max="12508" width="9.140625" style="95"/>
    <col min="12509" max="12509" width="9" style="95" bestFit="1" customWidth="1"/>
    <col min="12510" max="12510" width="9.85546875" style="95" bestFit="1" customWidth="1"/>
    <col min="12511" max="12511" width="9.140625" style="95" bestFit="1" customWidth="1"/>
    <col min="12512" max="12512" width="16" style="95" bestFit="1" customWidth="1"/>
    <col min="12513" max="12513" width="9" style="95" bestFit="1" customWidth="1"/>
    <col min="12514" max="12514" width="7.85546875" style="95" bestFit="1" customWidth="1"/>
    <col min="12515" max="12515" width="11.7109375" style="95" bestFit="1" customWidth="1"/>
    <col min="12516" max="12516" width="14.28515625" style="95" customWidth="1"/>
    <col min="12517" max="12517" width="11.7109375" style="95" bestFit="1" customWidth="1"/>
    <col min="12518" max="12518" width="14.140625" style="95" bestFit="1" customWidth="1"/>
    <col min="12519" max="12519" width="16.7109375" style="95" customWidth="1"/>
    <col min="12520" max="12520" width="16.5703125" style="95" customWidth="1"/>
    <col min="12521" max="12522" width="7.85546875" style="95" bestFit="1" customWidth="1"/>
    <col min="12523" max="12523" width="8" style="95" bestFit="1" customWidth="1"/>
    <col min="12524" max="12525" width="7.85546875" style="95" bestFit="1" customWidth="1"/>
    <col min="12526" max="12526" width="9.7109375" style="95" customWidth="1"/>
    <col min="12527" max="12527" width="12.85546875" style="95" customWidth="1"/>
    <col min="12528" max="12764" width="9.140625" style="95"/>
    <col min="12765" max="12765" width="9" style="95" bestFit="1" customWidth="1"/>
    <col min="12766" max="12766" width="9.85546875" style="95" bestFit="1" customWidth="1"/>
    <col min="12767" max="12767" width="9.140625" style="95" bestFit="1" customWidth="1"/>
    <col min="12768" max="12768" width="16" style="95" bestFit="1" customWidth="1"/>
    <col min="12769" max="12769" width="9" style="95" bestFit="1" customWidth="1"/>
    <col min="12770" max="12770" width="7.85546875" style="95" bestFit="1" customWidth="1"/>
    <col min="12771" max="12771" width="11.7109375" style="95" bestFit="1" customWidth="1"/>
    <col min="12772" max="12772" width="14.28515625" style="95" customWidth="1"/>
    <col min="12773" max="12773" width="11.7109375" style="95" bestFit="1" customWidth="1"/>
    <col min="12774" max="12774" width="14.140625" style="95" bestFit="1" customWidth="1"/>
    <col min="12775" max="12775" width="16.7109375" style="95" customWidth="1"/>
    <col min="12776" max="12776" width="16.5703125" style="95" customWidth="1"/>
    <col min="12777" max="12778" width="7.85546875" style="95" bestFit="1" customWidth="1"/>
    <col min="12779" max="12779" width="8" style="95" bestFit="1" customWidth="1"/>
    <col min="12780" max="12781" width="7.85546875" style="95" bestFit="1" customWidth="1"/>
    <col min="12782" max="12782" width="9.7109375" style="95" customWidth="1"/>
    <col min="12783" max="12783" width="12.85546875" style="95" customWidth="1"/>
    <col min="12784" max="13020" width="9.140625" style="95"/>
    <col min="13021" max="13021" width="9" style="95" bestFit="1" customWidth="1"/>
    <col min="13022" max="13022" width="9.85546875" style="95" bestFit="1" customWidth="1"/>
    <col min="13023" max="13023" width="9.140625" style="95" bestFit="1" customWidth="1"/>
    <col min="13024" max="13024" width="16" style="95" bestFit="1" customWidth="1"/>
    <col min="13025" max="13025" width="9" style="95" bestFit="1" customWidth="1"/>
    <col min="13026" max="13026" width="7.85546875" style="95" bestFit="1" customWidth="1"/>
    <col min="13027" max="13027" width="11.7109375" style="95" bestFit="1" customWidth="1"/>
    <col min="13028" max="13028" width="14.28515625" style="95" customWidth="1"/>
    <col min="13029" max="13029" width="11.7109375" style="95" bestFit="1" customWidth="1"/>
    <col min="13030" max="13030" width="14.140625" style="95" bestFit="1" customWidth="1"/>
    <col min="13031" max="13031" width="16.7109375" style="95" customWidth="1"/>
    <col min="13032" max="13032" width="16.5703125" style="95" customWidth="1"/>
    <col min="13033" max="13034" width="7.85546875" style="95" bestFit="1" customWidth="1"/>
    <col min="13035" max="13035" width="8" style="95" bestFit="1" customWidth="1"/>
    <col min="13036" max="13037" width="7.85546875" style="95" bestFit="1" customWidth="1"/>
    <col min="13038" max="13038" width="9.7109375" style="95" customWidth="1"/>
    <col min="13039" max="13039" width="12.85546875" style="95" customWidth="1"/>
    <col min="13040" max="13276" width="9.140625" style="95"/>
    <col min="13277" max="13277" width="9" style="95" bestFit="1" customWidth="1"/>
    <col min="13278" max="13278" width="9.85546875" style="95" bestFit="1" customWidth="1"/>
    <col min="13279" max="13279" width="9.140625" style="95" bestFit="1" customWidth="1"/>
    <col min="13280" max="13280" width="16" style="95" bestFit="1" customWidth="1"/>
    <col min="13281" max="13281" width="9" style="95" bestFit="1" customWidth="1"/>
    <col min="13282" max="13282" width="7.85546875" style="95" bestFit="1" customWidth="1"/>
    <col min="13283" max="13283" width="11.7109375" style="95" bestFit="1" customWidth="1"/>
    <col min="13284" max="13284" width="14.28515625" style="95" customWidth="1"/>
    <col min="13285" max="13285" width="11.7109375" style="95" bestFit="1" customWidth="1"/>
    <col min="13286" max="13286" width="14.140625" style="95" bestFit="1" customWidth="1"/>
    <col min="13287" max="13287" width="16.7109375" style="95" customWidth="1"/>
    <col min="13288" max="13288" width="16.5703125" style="95" customWidth="1"/>
    <col min="13289" max="13290" width="7.85546875" style="95" bestFit="1" customWidth="1"/>
    <col min="13291" max="13291" width="8" style="95" bestFit="1" customWidth="1"/>
    <col min="13292" max="13293" width="7.85546875" style="95" bestFit="1" customWidth="1"/>
    <col min="13294" max="13294" width="9.7109375" style="95" customWidth="1"/>
    <col min="13295" max="13295" width="12.85546875" style="95" customWidth="1"/>
    <col min="13296" max="13532" width="9.140625" style="95"/>
    <col min="13533" max="13533" width="9" style="95" bestFit="1" customWidth="1"/>
    <col min="13534" max="13534" width="9.85546875" style="95" bestFit="1" customWidth="1"/>
    <col min="13535" max="13535" width="9.140625" style="95" bestFit="1" customWidth="1"/>
    <col min="13536" max="13536" width="16" style="95" bestFit="1" customWidth="1"/>
    <col min="13537" max="13537" width="9" style="95" bestFit="1" customWidth="1"/>
    <col min="13538" max="13538" width="7.85546875" style="95" bestFit="1" customWidth="1"/>
    <col min="13539" max="13539" width="11.7109375" style="95" bestFit="1" customWidth="1"/>
    <col min="13540" max="13540" width="14.28515625" style="95" customWidth="1"/>
    <col min="13541" max="13541" width="11.7109375" style="95" bestFit="1" customWidth="1"/>
    <col min="13542" max="13542" width="14.140625" style="95" bestFit="1" customWidth="1"/>
    <col min="13543" max="13543" width="16.7109375" style="95" customWidth="1"/>
    <col min="13544" max="13544" width="16.5703125" style="95" customWidth="1"/>
    <col min="13545" max="13546" width="7.85546875" style="95" bestFit="1" customWidth="1"/>
    <col min="13547" max="13547" width="8" style="95" bestFit="1" customWidth="1"/>
    <col min="13548" max="13549" width="7.85546875" style="95" bestFit="1" customWidth="1"/>
    <col min="13550" max="13550" width="9.7109375" style="95" customWidth="1"/>
    <col min="13551" max="13551" width="12.85546875" style="95" customWidth="1"/>
    <col min="13552" max="13788" width="9.140625" style="95"/>
    <col min="13789" max="13789" width="9" style="95" bestFit="1" customWidth="1"/>
    <col min="13790" max="13790" width="9.85546875" style="95" bestFit="1" customWidth="1"/>
    <col min="13791" max="13791" width="9.140625" style="95" bestFit="1" customWidth="1"/>
    <col min="13792" max="13792" width="16" style="95" bestFit="1" customWidth="1"/>
    <col min="13793" max="13793" width="9" style="95" bestFit="1" customWidth="1"/>
    <col min="13794" max="13794" width="7.85546875" style="95" bestFit="1" customWidth="1"/>
    <col min="13795" max="13795" width="11.7109375" style="95" bestFit="1" customWidth="1"/>
    <col min="13796" max="13796" width="14.28515625" style="95" customWidth="1"/>
    <col min="13797" max="13797" width="11.7109375" style="95" bestFit="1" customWidth="1"/>
    <col min="13798" max="13798" width="14.140625" style="95" bestFit="1" customWidth="1"/>
    <col min="13799" max="13799" width="16.7109375" style="95" customWidth="1"/>
    <col min="13800" max="13800" width="16.5703125" style="95" customWidth="1"/>
    <col min="13801" max="13802" width="7.85546875" style="95" bestFit="1" customWidth="1"/>
    <col min="13803" max="13803" width="8" style="95" bestFit="1" customWidth="1"/>
    <col min="13804" max="13805" width="7.85546875" style="95" bestFit="1" customWidth="1"/>
    <col min="13806" max="13806" width="9.7109375" style="95" customWidth="1"/>
    <col min="13807" max="13807" width="12.85546875" style="95" customWidth="1"/>
    <col min="13808" max="14044" width="9.140625" style="95"/>
    <col min="14045" max="14045" width="9" style="95" bestFit="1" customWidth="1"/>
    <col min="14046" max="14046" width="9.85546875" style="95" bestFit="1" customWidth="1"/>
    <col min="14047" max="14047" width="9.140625" style="95" bestFit="1" customWidth="1"/>
    <col min="14048" max="14048" width="16" style="95" bestFit="1" customWidth="1"/>
    <col min="14049" max="14049" width="9" style="95" bestFit="1" customWidth="1"/>
    <col min="14050" max="14050" width="7.85546875" style="95" bestFit="1" customWidth="1"/>
    <col min="14051" max="14051" width="11.7109375" style="95" bestFit="1" customWidth="1"/>
    <col min="14052" max="14052" width="14.28515625" style="95" customWidth="1"/>
    <col min="14053" max="14053" width="11.7109375" style="95" bestFit="1" customWidth="1"/>
    <col min="14054" max="14054" width="14.140625" style="95" bestFit="1" customWidth="1"/>
    <col min="14055" max="14055" width="16.7109375" style="95" customWidth="1"/>
    <col min="14056" max="14056" width="16.5703125" style="95" customWidth="1"/>
    <col min="14057" max="14058" width="7.85546875" style="95" bestFit="1" customWidth="1"/>
    <col min="14059" max="14059" width="8" style="95" bestFit="1" customWidth="1"/>
    <col min="14060" max="14061" width="7.85546875" style="95" bestFit="1" customWidth="1"/>
    <col min="14062" max="14062" width="9.7109375" style="95" customWidth="1"/>
    <col min="14063" max="14063" width="12.85546875" style="95" customWidth="1"/>
    <col min="14064" max="14300" width="9.140625" style="95"/>
    <col min="14301" max="14301" width="9" style="95" bestFit="1" customWidth="1"/>
    <col min="14302" max="14302" width="9.85546875" style="95" bestFit="1" customWidth="1"/>
    <col min="14303" max="14303" width="9.140625" style="95" bestFit="1" customWidth="1"/>
    <col min="14304" max="14304" width="16" style="95" bestFit="1" customWidth="1"/>
    <col min="14305" max="14305" width="9" style="95" bestFit="1" customWidth="1"/>
    <col min="14306" max="14306" width="7.85546875" style="95" bestFit="1" customWidth="1"/>
    <col min="14307" max="14307" width="11.7109375" style="95" bestFit="1" customWidth="1"/>
    <col min="14308" max="14308" width="14.28515625" style="95" customWidth="1"/>
    <col min="14309" max="14309" width="11.7109375" style="95" bestFit="1" customWidth="1"/>
    <col min="14310" max="14310" width="14.140625" style="95" bestFit="1" customWidth="1"/>
    <col min="14311" max="14311" width="16.7109375" style="95" customWidth="1"/>
    <col min="14312" max="14312" width="16.5703125" style="95" customWidth="1"/>
    <col min="14313" max="14314" width="7.85546875" style="95" bestFit="1" customWidth="1"/>
    <col min="14315" max="14315" width="8" style="95" bestFit="1" customWidth="1"/>
    <col min="14316" max="14317" width="7.85546875" style="95" bestFit="1" customWidth="1"/>
    <col min="14318" max="14318" width="9.7109375" style="95" customWidth="1"/>
    <col min="14319" max="14319" width="12.85546875" style="95" customWidth="1"/>
    <col min="14320" max="14556" width="9.140625" style="95"/>
    <col min="14557" max="14557" width="9" style="95" bestFit="1" customWidth="1"/>
    <col min="14558" max="14558" width="9.85546875" style="95" bestFit="1" customWidth="1"/>
    <col min="14559" max="14559" width="9.140625" style="95" bestFit="1" customWidth="1"/>
    <col min="14560" max="14560" width="16" style="95" bestFit="1" customWidth="1"/>
    <col min="14561" max="14561" width="9" style="95" bestFit="1" customWidth="1"/>
    <col min="14562" max="14562" width="7.85546875" style="95" bestFit="1" customWidth="1"/>
    <col min="14563" max="14563" width="11.7109375" style="95" bestFit="1" customWidth="1"/>
    <col min="14564" max="14564" width="14.28515625" style="95" customWidth="1"/>
    <col min="14565" max="14565" width="11.7109375" style="95" bestFit="1" customWidth="1"/>
    <col min="14566" max="14566" width="14.140625" style="95" bestFit="1" customWidth="1"/>
    <col min="14567" max="14567" width="16.7109375" style="95" customWidth="1"/>
    <col min="14568" max="14568" width="16.5703125" style="95" customWidth="1"/>
    <col min="14569" max="14570" width="7.85546875" style="95" bestFit="1" customWidth="1"/>
    <col min="14571" max="14571" width="8" style="95" bestFit="1" customWidth="1"/>
    <col min="14572" max="14573" width="7.85546875" style="95" bestFit="1" customWidth="1"/>
    <col min="14574" max="14574" width="9.7109375" style="95" customWidth="1"/>
    <col min="14575" max="14575" width="12.85546875" style="95" customWidth="1"/>
    <col min="14576" max="14812" width="9.140625" style="95"/>
    <col min="14813" max="14813" width="9" style="95" bestFit="1" customWidth="1"/>
    <col min="14814" max="14814" width="9.85546875" style="95" bestFit="1" customWidth="1"/>
    <col min="14815" max="14815" width="9.140625" style="95" bestFit="1" customWidth="1"/>
    <col min="14816" max="14816" width="16" style="95" bestFit="1" customWidth="1"/>
    <col min="14817" max="14817" width="9" style="95" bestFit="1" customWidth="1"/>
    <col min="14818" max="14818" width="7.85546875" style="95" bestFit="1" customWidth="1"/>
    <col min="14819" max="14819" width="11.7109375" style="95" bestFit="1" customWidth="1"/>
    <col min="14820" max="14820" width="14.28515625" style="95" customWidth="1"/>
    <col min="14821" max="14821" width="11.7109375" style="95" bestFit="1" customWidth="1"/>
    <col min="14822" max="14822" width="14.140625" style="95" bestFit="1" customWidth="1"/>
    <col min="14823" max="14823" width="16.7109375" style="95" customWidth="1"/>
    <col min="14824" max="14824" width="16.5703125" style="95" customWidth="1"/>
    <col min="14825" max="14826" width="7.85546875" style="95" bestFit="1" customWidth="1"/>
    <col min="14827" max="14827" width="8" style="95" bestFit="1" customWidth="1"/>
    <col min="14828" max="14829" width="7.85546875" style="95" bestFit="1" customWidth="1"/>
    <col min="14830" max="14830" width="9.7109375" style="95" customWidth="1"/>
    <col min="14831" max="14831" width="12.85546875" style="95" customWidth="1"/>
    <col min="14832" max="15068" width="9.140625" style="95"/>
    <col min="15069" max="15069" width="9" style="95" bestFit="1" customWidth="1"/>
    <col min="15070" max="15070" width="9.85546875" style="95" bestFit="1" customWidth="1"/>
    <col min="15071" max="15071" width="9.140625" style="95" bestFit="1" customWidth="1"/>
    <col min="15072" max="15072" width="16" style="95" bestFit="1" customWidth="1"/>
    <col min="15073" max="15073" width="9" style="95" bestFit="1" customWidth="1"/>
    <col min="15074" max="15074" width="7.85546875" style="95" bestFit="1" customWidth="1"/>
    <col min="15075" max="15075" width="11.7109375" style="95" bestFit="1" customWidth="1"/>
    <col min="15076" max="15076" width="14.28515625" style="95" customWidth="1"/>
    <col min="15077" max="15077" width="11.7109375" style="95" bestFit="1" customWidth="1"/>
    <col min="15078" max="15078" width="14.140625" style="95" bestFit="1" customWidth="1"/>
    <col min="15079" max="15079" width="16.7109375" style="95" customWidth="1"/>
    <col min="15080" max="15080" width="16.5703125" style="95" customWidth="1"/>
    <col min="15081" max="15082" width="7.85546875" style="95" bestFit="1" customWidth="1"/>
    <col min="15083" max="15083" width="8" style="95" bestFit="1" customWidth="1"/>
    <col min="15084" max="15085" width="7.85546875" style="95" bestFit="1" customWidth="1"/>
    <col min="15086" max="15086" width="9.7109375" style="95" customWidth="1"/>
    <col min="15087" max="15087" width="12.85546875" style="95" customWidth="1"/>
    <col min="15088" max="15324" width="9.140625" style="95"/>
    <col min="15325" max="15325" width="9" style="95" bestFit="1" customWidth="1"/>
    <col min="15326" max="15326" width="9.85546875" style="95" bestFit="1" customWidth="1"/>
    <col min="15327" max="15327" width="9.140625" style="95" bestFit="1" customWidth="1"/>
    <col min="15328" max="15328" width="16" style="95" bestFit="1" customWidth="1"/>
    <col min="15329" max="15329" width="9" style="95" bestFit="1" customWidth="1"/>
    <col min="15330" max="15330" width="7.85546875" style="95" bestFit="1" customWidth="1"/>
    <col min="15331" max="15331" width="11.7109375" style="95" bestFit="1" customWidth="1"/>
    <col min="15332" max="15332" width="14.28515625" style="95" customWidth="1"/>
    <col min="15333" max="15333" width="11.7109375" style="95" bestFit="1" customWidth="1"/>
    <col min="15334" max="15334" width="14.140625" style="95" bestFit="1" customWidth="1"/>
    <col min="15335" max="15335" width="16.7109375" style="95" customWidth="1"/>
    <col min="15336" max="15336" width="16.5703125" style="95" customWidth="1"/>
    <col min="15337" max="15338" width="7.85546875" style="95" bestFit="1" customWidth="1"/>
    <col min="15339" max="15339" width="8" style="95" bestFit="1" customWidth="1"/>
    <col min="15340" max="15341" width="7.85546875" style="95" bestFit="1" customWidth="1"/>
    <col min="15342" max="15342" width="9.7109375" style="95" customWidth="1"/>
    <col min="15343" max="15343" width="12.85546875" style="95" customWidth="1"/>
    <col min="15344" max="15580" width="9.140625" style="95"/>
    <col min="15581" max="15581" width="9" style="95" bestFit="1" customWidth="1"/>
    <col min="15582" max="15582" width="9.85546875" style="95" bestFit="1" customWidth="1"/>
    <col min="15583" max="15583" width="9.140625" style="95" bestFit="1" customWidth="1"/>
    <col min="15584" max="15584" width="16" style="95" bestFit="1" customWidth="1"/>
    <col min="15585" max="15585" width="9" style="95" bestFit="1" customWidth="1"/>
    <col min="15586" max="15586" width="7.85546875" style="95" bestFit="1" customWidth="1"/>
    <col min="15587" max="15587" width="11.7109375" style="95" bestFit="1" customWidth="1"/>
    <col min="15588" max="15588" width="14.28515625" style="95" customWidth="1"/>
    <col min="15589" max="15589" width="11.7109375" style="95" bestFit="1" customWidth="1"/>
    <col min="15590" max="15590" width="14.140625" style="95" bestFit="1" customWidth="1"/>
    <col min="15591" max="15591" width="16.7109375" style="95" customWidth="1"/>
    <col min="15592" max="15592" width="16.5703125" style="95" customWidth="1"/>
    <col min="15593" max="15594" width="7.85546875" style="95" bestFit="1" customWidth="1"/>
    <col min="15595" max="15595" width="8" style="95" bestFit="1" customWidth="1"/>
    <col min="15596" max="15597" width="7.85546875" style="95" bestFit="1" customWidth="1"/>
    <col min="15598" max="15598" width="9.7109375" style="95" customWidth="1"/>
    <col min="15599" max="15599" width="12.85546875" style="95" customWidth="1"/>
    <col min="15600" max="15836" width="9.140625" style="95"/>
    <col min="15837" max="15837" width="9" style="95" bestFit="1" customWidth="1"/>
    <col min="15838" max="15838" width="9.85546875" style="95" bestFit="1" customWidth="1"/>
    <col min="15839" max="15839" width="9.140625" style="95" bestFit="1" customWidth="1"/>
    <col min="15840" max="15840" width="16" style="95" bestFit="1" customWidth="1"/>
    <col min="15841" max="15841" width="9" style="95" bestFit="1" customWidth="1"/>
    <col min="15842" max="15842" width="7.85546875" style="95" bestFit="1" customWidth="1"/>
    <col min="15843" max="15843" width="11.7109375" style="95" bestFit="1" customWidth="1"/>
    <col min="15844" max="15844" width="14.28515625" style="95" customWidth="1"/>
    <col min="15845" max="15845" width="11.7109375" style="95" bestFit="1" customWidth="1"/>
    <col min="15846" max="15846" width="14.140625" style="95" bestFit="1" customWidth="1"/>
    <col min="15847" max="15847" width="16.7109375" style="95" customWidth="1"/>
    <col min="15848" max="15848" width="16.5703125" style="95" customWidth="1"/>
    <col min="15849" max="15850" width="7.85546875" style="95" bestFit="1" customWidth="1"/>
    <col min="15851" max="15851" width="8" style="95" bestFit="1" customWidth="1"/>
    <col min="15852" max="15853" width="7.85546875" style="95" bestFit="1" customWidth="1"/>
    <col min="15854" max="15854" width="9.7109375" style="95" customWidth="1"/>
    <col min="15855" max="15855" width="12.85546875" style="95" customWidth="1"/>
    <col min="15856" max="16092" width="9.140625" style="95"/>
    <col min="16093" max="16093" width="9" style="95" bestFit="1" customWidth="1"/>
    <col min="16094" max="16094" width="9.85546875" style="95" bestFit="1" customWidth="1"/>
    <col min="16095" max="16095" width="9.140625" style="95" bestFit="1" customWidth="1"/>
    <col min="16096" max="16096" width="16" style="95" bestFit="1" customWidth="1"/>
    <col min="16097" max="16097" width="9" style="95" bestFit="1" customWidth="1"/>
    <col min="16098" max="16098" width="7.85546875" style="95" bestFit="1" customWidth="1"/>
    <col min="16099" max="16099" width="11.7109375" style="95" bestFit="1" customWidth="1"/>
    <col min="16100" max="16100" width="14.28515625" style="95" customWidth="1"/>
    <col min="16101" max="16101" width="11.7109375" style="95" bestFit="1" customWidth="1"/>
    <col min="16102" max="16102" width="14.140625" style="95" bestFit="1" customWidth="1"/>
    <col min="16103" max="16103" width="16.7109375" style="95" customWidth="1"/>
    <col min="16104" max="16104" width="16.5703125" style="95" customWidth="1"/>
    <col min="16105" max="16106" width="7.85546875" style="95" bestFit="1" customWidth="1"/>
    <col min="16107" max="16107" width="8" style="95" bestFit="1" customWidth="1"/>
    <col min="16108" max="16109" width="7.85546875" style="95" bestFit="1" customWidth="1"/>
    <col min="16110" max="16110" width="9.7109375" style="95" customWidth="1"/>
    <col min="16111" max="16111" width="12.85546875" style="95" customWidth="1"/>
    <col min="16112" max="16384" width="9.140625" style="95"/>
  </cols>
  <sheetData>
    <row r="1" spans="1:22" s="97" customFormat="1" ht="15.75" customHeight="1">
      <c r="A1" s="453" t="s">
        <v>1</v>
      </c>
      <c r="B1" s="591" t="s">
        <v>0</v>
      </c>
      <c r="C1" s="593" t="s">
        <v>140</v>
      </c>
      <c r="D1" s="593"/>
      <c r="E1" s="593"/>
      <c r="F1" s="594" t="s">
        <v>29</v>
      </c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6"/>
    </row>
    <row r="2" spans="1:22" ht="16.5" thickBot="1">
      <c r="A2" s="454"/>
      <c r="B2" s="592"/>
      <c r="C2" s="98" t="s">
        <v>23</v>
      </c>
      <c r="D2" s="103" t="s">
        <v>9</v>
      </c>
      <c r="E2" s="105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458</v>
      </c>
      <c r="K2" s="297" t="s">
        <v>459</v>
      </c>
      <c r="L2" s="297" t="s">
        <v>460</v>
      </c>
      <c r="M2" s="298">
        <v>65</v>
      </c>
      <c r="N2" s="299" t="s">
        <v>461</v>
      </c>
      <c r="O2" s="299" t="s">
        <v>462</v>
      </c>
      <c r="P2" s="299" t="s">
        <v>463</v>
      </c>
      <c r="Q2" s="299" t="s">
        <v>464</v>
      </c>
      <c r="R2" s="299" t="s">
        <v>465</v>
      </c>
      <c r="S2" s="295">
        <v>67</v>
      </c>
      <c r="T2" s="175"/>
      <c r="U2" s="175"/>
      <c r="V2" s="294"/>
    </row>
    <row r="3" spans="1:22" s="135" customFormat="1">
      <c r="A3" s="344" t="e">
        <f>'1-συμβολαια'!#REF!</f>
        <v>#REF!</v>
      </c>
      <c r="B3" s="340" t="e">
        <f>'1-συμβολαια'!#REF!</f>
        <v>#REF!</v>
      </c>
      <c r="C3" s="313"/>
      <c r="D3" s="341"/>
      <c r="E3" s="341"/>
      <c r="F3" s="391"/>
      <c r="G3" s="391"/>
      <c r="H3" s="392"/>
      <c r="I3" s="393"/>
      <c r="J3" s="393"/>
      <c r="K3" s="393"/>
      <c r="L3" s="393"/>
      <c r="M3" s="393"/>
      <c r="N3" s="391"/>
      <c r="O3" s="391"/>
      <c r="P3" s="391"/>
      <c r="Q3" s="391"/>
      <c r="R3" s="391"/>
      <c r="S3" s="391"/>
      <c r="T3" s="391"/>
      <c r="U3" s="391"/>
      <c r="V3" s="391"/>
    </row>
    <row r="4" spans="1:22" s="135" customFormat="1">
      <c r="A4" s="369" t="str">
        <f>'1-συμβολαια'!A3</f>
        <v>???</v>
      </c>
      <c r="B4" s="340" t="str">
        <f>'1-συμβολαια'!C3</f>
        <v>γονική { καταστήματος 5.521.373 διαμερίσματος 9.177.000</v>
      </c>
      <c r="C4" s="313"/>
      <c r="D4" s="341"/>
      <c r="E4" s="341"/>
      <c r="F4" s="314"/>
      <c r="G4" s="314"/>
      <c r="H4" s="342"/>
      <c r="I4" s="343"/>
      <c r="J4" s="343"/>
      <c r="K4" s="343"/>
      <c r="L4" s="343"/>
      <c r="M4" s="343"/>
      <c r="N4" s="314"/>
      <c r="O4" s="314"/>
      <c r="P4" s="314"/>
      <c r="Q4" s="314"/>
      <c r="R4" s="314"/>
      <c r="S4" s="314"/>
      <c r="T4" s="314"/>
      <c r="U4" s="314"/>
      <c r="V4" s="314"/>
    </row>
    <row r="5" spans="1:22" ht="15.75">
      <c r="A5" s="471" t="s">
        <v>47</v>
      </c>
      <c r="B5" s="472"/>
      <c r="C5" s="104">
        <f>SUM(C3:C4)</f>
        <v>0</v>
      </c>
      <c r="D5" s="104">
        <f>SUM(D3:D4)</f>
        <v>0</v>
      </c>
      <c r="E5" s="104">
        <f>SUM(E3:E4)</f>
        <v>0</v>
      </c>
      <c r="I5" s="64">
        <f t="shared" ref="I5:T5" si="0">SUM(I3:I4)</f>
        <v>0</v>
      </c>
      <c r="J5" s="64">
        <f t="shared" si="0"/>
        <v>0</v>
      </c>
      <c r="K5" s="64">
        <f t="shared" si="0"/>
        <v>0</v>
      </c>
      <c r="L5" s="64">
        <f t="shared" si="0"/>
        <v>0</v>
      </c>
      <c r="M5" s="64">
        <f t="shared" si="0"/>
        <v>0</v>
      </c>
      <c r="N5" s="64">
        <f t="shared" si="0"/>
        <v>0</v>
      </c>
      <c r="O5" s="64">
        <f t="shared" si="0"/>
        <v>0</v>
      </c>
      <c r="P5" s="64">
        <f t="shared" si="0"/>
        <v>0</v>
      </c>
      <c r="Q5" s="64">
        <f t="shared" si="0"/>
        <v>0</v>
      </c>
      <c r="R5" s="64">
        <f t="shared" si="0"/>
        <v>0</v>
      </c>
      <c r="S5" s="64">
        <f t="shared" si="0"/>
        <v>0</v>
      </c>
      <c r="T5" s="64">
        <f t="shared" si="0"/>
        <v>0</v>
      </c>
    </row>
    <row r="6" spans="1:22"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</row>
    <row r="7" spans="1:22" ht="15.75">
      <c r="F7" s="156" t="s">
        <v>238</v>
      </c>
      <c r="G7" s="123"/>
      <c r="H7" s="300"/>
      <c r="I7" s="300"/>
      <c r="J7" s="300"/>
      <c r="K7" s="300"/>
      <c r="L7" s="300"/>
      <c r="M7" s="300"/>
      <c r="N7" s="300"/>
      <c r="O7" s="300"/>
      <c r="P7" s="300"/>
      <c r="Q7" s="300"/>
      <c r="R7" s="300"/>
      <c r="S7" s="300"/>
      <c r="T7" s="300"/>
      <c r="U7" s="300"/>
      <c r="V7" s="301"/>
    </row>
    <row r="8" spans="1:22" ht="15.75">
      <c r="F8" s="302"/>
      <c r="G8" s="138" t="s">
        <v>239</v>
      </c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1"/>
    </row>
    <row r="9" spans="1:22" ht="15.75">
      <c r="F9" s="301"/>
      <c r="G9" s="301"/>
      <c r="H9" s="156" t="s">
        <v>240</v>
      </c>
      <c r="I9" s="123"/>
      <c r="J9" s="123"/>
      <c r="K9" s="123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1"/>
    </row>
    <row r="10" spans="1:22" ht="15.75">
      <c r="F10" s="301"/>
      <c r="G10" s="302"/>
      <c r="H10" s="301"/>
      <c r="I10" s="138" t="s">
        <v>260</v>
      </c>
      <c r="J10" s="138"/>
      <c r="K10" s="138"/>
      <c r="L10" s="303"/>
      <c r="M10" s="303"/>
      <c r="N10" s="303"/>
      <c r="O10" s="303"/>
      <c r="P10" s="303"/>
      <c r="Q10" s="303"/>
      <c r="R10" s="303"/>
      <c r="S10" s="303"/>
      <c r="T10" s="303"/>
      <c r="U10" s="300"/>
      <c r="V10" s="301"/>
    </row>
    <row r="11" spans="1:22" ht="15.75">
      <c r="F11" s="301"/>
      <c r="G11" s="302"/>
      <c r="H11" s="301"/>
      <c r="I11" s="138"/>
      <c r="J11" s="156" t="s">
        <v>466</v>
      </c>
      <c r="K11" s="138"/>
      <c r="L11" s="303"/>
      <c r="M11" s="303"/>
      <c r="N11" s="303"/>
      <c r="O11" s="303"/>
      <c r="P11" s="303"/>
      <c r="Q11" s="303"/>
      <c r="R11" s="303"/>
      <c r="S11" s="303"/>
      <c r="T11" s="303"/>
      <c r="U11" s="300"/>
      <c r="V11" s="301"/>
    </row>
    <row r="12" spans="1:22" ht="15.75">
      <c r="F12" s="301"/>
      <c r="G12" s="302"/>
      <c r="H12" s="301"/>
      <c r="I12" s="138"/>
      <c r="J12" s="138"/>
      <c r="K12" s="138" t="s">
        <v>467</v>
      </c>
      <c r="L12" s="303"/>
      <c r="M12" s="303"/>
      <c r="N12" s="303"/>
      <c r="O12" s="303"/>
      <c r="P12" s="303"/>
      <c r="Q12" s="303"/>
      <c r="R12" s="303"/>
      <c r="S12" s="303"/>
      <c r="T12" s="303"/>
      <c r="U12" s="300"/>
      <c r="V12" s="301"/>
    </row>
    <row r="13" spans="1:22" ht="15.75">
      <c r="F13" s="301"/>
      <c r="G13" s="301"/>
      <c r="H13" s="300"/>
      <c r="I13" s="303"/>
      <c r="J13" s="303"/>
      <c r="K13" s="303"/>
      <c r="L13" s="156" t="s">
        <v>468</v>
      </c>
      <c r="M13" s="303"/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B14" s="129"/>
      <c r="C14" s="102">
        <f>SUM(C6:C7)</f>
        <v>0</v>
      </c>
      <c r="F14" s="300"/>
      <c r="G14" s="300"/>
      <c r="H14" s="300"/>
      <c r="I14" s="303"/>
      <c r="J14" s="303"/>
      <c r="K14" s="303"/>
      <c r="L14" s="303"/>
      <c r="M14" s="138" t="s">
        <v>261</v>
      </c>
      <c r="N14" s="303"/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B15" s="130"/>
      <c r="F15" s="301"/>
      <c r="G15" s="301"/>
      <c r="H15" s="300"/>
      <c r="I15" s="303"/>
      <c r="J15" s="303"/>
      <c r="K15" s="303"/>
      <c r="L15" s="303"/>
      <c r="M15" s="303"/>
      <c r="N15" s="156" t="s">
        <v>469</v>
      </c>
      <c r="O15" s="303"/>
      <c r="P15" s="303"/>
      <c r="Q15" s="303"/>
      <c r="R15" s="303"/>
      <c r="S15" s="303"/>
      <c r="T15" s="303"/>
      <c r="U15" s="300"/>
      <c r="V15" s="301"/>
    </row>
    <row r="16" spans="1:22" ht="15.75">
      <c r="F16" s="301"/>
      <c r="G16" s="301"/>
      <c r="H16" s="300"/>
      <c r="I16" s="303"/>
      <c r="J16" s="303"/>
      <c r="K16" s="303"/>
      <c r="L16" s="303"/>
      <c r="M16" s="303"/>
      <c r="N16" s="303"/>
      <c r="O16" s="138" t="s">
        <v>470</v>
      </c>
      <c r="P16" s="303"/>
      <c r="Q16" s="303"/>
      <c r="R16" s="303"/>
      <c r="S16" s="303"/>
      <c r="T16" s="303"/>
      <c r="U16" s="300"/>
      <c r="V16" s="301"/>
    </row>
    <row r="17" spans="6:22" ht="15.75">
      <c r="F17" s="301"/>
      <c r="G17" s="301"/>
      <c r="H17" s="300"/>
      <c r="I17" s="303"/>
      <c r="J17" s="303"/>
      <c r="K17" s="303"/>
      <c r="L17" s="303"/>
      <c r="M17" s="303"/>
      <c r="N17" s="303"/>
      <c r="O17" s="303"/>
      <c r="P17" s="156" t="s">
        <v>262</v>
      </c>
      <c r="Q17" s="303"/>
      <c r="R17" s="303"/>
      <c r="S17" s="303"/>
      <c r="T17" s="303"/>
      <c r="U17" s="300"/>
      <c r="V17" s="301"/>
    </row>
    <row r="18" spans="6:22" ht="15.75">
      <c r="F18" s="301"/>
      <c r="G18" s="301"/>
      <c r="H18" s="300"/>
      <c r="I18" s="303"/>
      <c r="J18" s="303"/>
      <c r="K18" s="303"/>
      <c r="L18" s="303"/>
      <c r="M18" s="303"/>
      <c r="N18" s="303"/>
      <c r="O18" s="303"/>
      <c r="P18" s="303"/>
      <c r="Q18" s="138" t="s">
        <v>263</v>
      </c>
      <c r="R18" s="138"/>
      <c r="S18" s="138"/>
      <c r="T18" s="303"/>
      <c r="U18" s="300"/>
      <c r="V18" s="301"/>
    </row>
    <row r="19" spans="6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303"/>
      <c r="P19" s="303"/>
      <c r="Q19" s="303"/>
      <c r="R19" s="156" t="s">
        <v>264</v>
      </c>
      <c r="S19" s="303"/>
      <c r="T19" s="303"/>
      <c r="U19" s="300"/>
      <c r="V19" s="301"/>
    </row>
    <row r="20" spans="6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138" t="s">
        <v>265</v>
      </c>
      <c r="T20" s="303"/>
      <c r="U20" s="300"/>
      <c r="V20" s="301"/>
    </row>
    <row r="21" spans="6:22" ht="15.75">
      <c r="F21" s="301"/>
      <c r="G21" s="301"/>
      <c r="H21" s="300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156" t="s">
        <v>494</v>
      </c>
      <c r="U21" s="300"/>
      <c r="V21" s="301"/>
    </row>
    <row r="22" spans="6:22">
      <c r="F22" s="301"/>
      <c r="G22" s="301"/>
      <c r="H22" s="300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1"/>
    </row>
    <row r="23" spans="6:22"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</row>
    <row r="24" spans="6:22"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</row>
    <row r="25" spans="6:22"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</row>
    <row r="26" spans="6:22"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6:22"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6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6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6:22"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6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6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9" style="7" customWidth="1"/>
    <col min="2" max="2" width="42.140625" style="141" bestFit="1" customWidth="1"/>
    <col min="3" max="3" width="8.140625" style="2" bestFit="1" customWidth="1"/>
    <col min="4" max="4" width="7.140625" style="2" customWidth="1"/>
    <col min="5" max="6" width="7.85546875" style="78" customWidth="1"/>
    <col min="7" max="7" width="10.7109375" style="78" customWidth="1"/>
    <col min="8" max="9" width="7.85546875" style="78" customWidth="1"/>
    <col min="10" max="10" width="7.42578125" style="78" customWidth="1"/>
    <col min="11" max="11" width="6.85546875" style="78" customWidth="1"/>
    <col min="12" max="22" width="7.140625" style="78" customWidth="1"/>
    <col min="23" max="23" width="6.140625" style="78" customWidth="1"/>
    <col min="24" max="24" width="7.140625" style="78" customWidth="1"/>
    <col min="25" max="25" width="6.7109375" style="78" customWidth="1"/>
    <col min="26" max="26" width="6.140625" style="78" customWidth="1"/>
    <col min="27" max="27" width="7.140625" style="78" customWidth="1"/>
    <col min="28" max="28" width="8" style="78" customWidth="1"/>
    <col min="29" max="29" width="7.85546875" style="78" customWidth="1"/>
    <col min="30" max="30" width="16.28515625" style="78" customWidth="1"/>
    <col min="31" max="32" width="7.140625" style="78" customWidth="1"/>
    <col min="33" max="33" width="8.140625" style="78" customWidth="1"/>
    <col min="34" max="34" width="7.7109375" style="78" customWidth="1"/>
    <col min="35" max="35" width="7" style="78" customWidth="1"/>
    <col min="36" max="36" width="6.140625" style="78" customWidth="1"/>
    <col min="37" max="41" width="7.85546875" style="78" customWidth="1"/>
    <col min="42" max="43" width="6.140625" style="78" customWidth="1"/>
    <col min="44" max="44" width="8.28515625" style="78" customWidth="1"/>
    <col min="45" max="45" width="8.42578125" style="78" customWidth="1"/>
    <col min="46" max="46" width="6.140625" style="78" customWidth="1"/>
    <col min="47" max="47" width="7.7109375" style="78" customWidth="1"/>
    <col min="48" max="49" width="6.140625" style="78" customWidth="1"/>
    <col min="50" max="50" width="8" style="78" customWidth="1"/>
    <col min="51" max="52" width="6.140625" style="78" customWidth="1"/>
    <col min="53" max="53" width="7.42578125" style="78" customWidth="1"/>
    <col min="54" max="54" width="8.5703125" style="78" customWidth="1"/>
    <col min="55" max="61" width="6.140625" style="78" customWidth="1"/>
    <col min="62" max="62" width="7" style="78" customWidth="1"/>
    <col min="63" max="64" width="6.140625" style="78" customWidth="1"/>
    <col min="65" max="65" width="5.5703125" style="78" customWidth="1"/>
    <col min="66" max="72" width="10.5703125" style="78" customWidth="1"/>
    <col min="73" max="73" width="10.28515625" style="80" bestFit="1" customWidth="1"/>
    <col min="74" max="74" width="9.7109375" style="8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3" t="s">
        <v>1</v>
      </c>
      <c r="B1" s="609" t="s">
        <v>0</v>
      </c>
      <c r="C1" s="612" t="s">
        <v>94</v>
      </c>
      <c r="D1" s="613"/>
      <c r="E1" s="600" t="s">
        <v>95</v>
      </c>
      <c r="F1" s="600"/>
      <c r="G1" s="600"/>
      <c r="H1" s="601" t="s">
        <v>169</v>
      </c>
      <c r="I1" s="601"/>
      <c r="J1" s="600" t="s">
        <v>173</v>
      </c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11" t="s">
        <v>174</v>
      </c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02" t="s">
        <v>190</v>
      </c>
      <c r="AT1" s="603"/>
      <c r="AU1" s="603"/>
      <c r="AV1" s="603"/>
      <c r="AW1" s="603"/>
      <c r="AX1" s="604"/>
      <c r="AY1" s="605" t="s">
        <v>194</v>
      </c>
      <c r="AZ1" s="606"/>
      <c r="BA1" s="606"/>
      <c r="BB1" s="607"/>
      <c r="BC1" s="608" t="s">
        <v>182</v>
      </c>
      <c r="BD1" s="608"/>
      <c r="BE1" s="608"/>
      <c r="BF1" s="608"/>
      <c r="BG1" s="608"/>
      <c r="BH1" s="608"/>
      <c r="BI1" s="608"/>
      <c r="BJ1" s="608"/>
      <c r="BK1" s="608"/>
      <c r="BL1" s="608"/>
      <c r="BM1" s="608"/>
      <c r="BN1" s="608"/>
      <c r="BO1" s="614" t="s">
        <v>498</v>
      </c>
      <c r="BP1" s="615"/>
      <c r="BQ1" s="615"/>
      <c r="BR1" s="615"/>
      <c r="BS1" s="615"/>
      <c r="BT1" s="616"/>
      <c r="BU1" s="597" t="s">
        <v>287</v>
      </c>
      <c r="BV1" s="597"/>
      <c r="BW1" s="597"/>
    </row>
    <row r="2" spans="1:75" ht="23.25" thickBot="1">
      <c r="A2" s="424"/>
      <c r="B2" s="610"/>
      <c r="C2" s="164"/>
      <c r="D2" s="183" t="s">
        <v>92</v>
      </c>
      <c r="E2" s="144"/>
      <c r="F2" s="184" t="s">
        <v>92</v>
      </c>
      <c r="G2" s="143" t="s">
        <v>168</v>
      </c>
      <c r="H2" s="144"/>
      <c r="I2" s="184" t="s">
        <v>92</v>
      </c>
      <c r="J2" s="144" t="s">
        <v>241</v>
      </c>
      <c r="K2" s="144" t="s">
        <v>242</v>
      </c>
      <c r="L2" s="144" t="s">
        <v>243</v>
      </c>
      <c r="M2" s="144" t="s">
        <v>244</v>
      </c>
      <c r="N2" s="144" t="s">
        <v>245</v>
      </c>
      <c r="O2" s="144" t="s">
        <v>487</v>
      </c>
      <c r="P2" s="144" t="s">
        <v>246</v>
      </c>
      <c r="Q2" s="144" t="s">
        <v>454</v>
      </c>
      <c r="R2" s="144" t="s">
        <v>455</v>
      </c>
      <c r="S2" s="144" t="s">
        <v>481</v>
      </c>
      <c r="T2" s="144" t="s">
        <v>490</v>
      </c>
      <c r="U2" s="144" t="s">
        <v>247</v>
      </c>
      <c r="V2" s="144" t="s">
        <v>248</v>
      </c>
      <c r="W2" s="144" t="s">
        <v>249</v>
      </c>
      <c r="X2" s="144" t="s">
        <v>280</v>
      </c>
      <c r="Y2" s="144" t="s">
        <v>278</v>
      </c>
      <c r="Z2" s="144" t="s">
        <v>279</v>
      </c>
      <c r="AA2" s="144"/>
      <c r="AB2" s="144"/>
      <c r="AC2" s="144" t="s">
        <v>47</v>
      </c>
      <c r="AD2" s="142" t="s">
        <v>29</v>
      </c>
      <c r="AE2" s="144" t="s">
        <v>175</v>
      </c>
      <c r="AF2" s="144" t="s">
        <v>176</v>
      </c>
      <c r="AG2" s="144" t="s">
        <v>177</v>
      </c>
      <c r="AH2" s="144" t="s">
        <v>179</v>
      </c>
      <c r="AI2" s="144" t="s">
        <v>180</v>
      </c>
      <c r="AJ2" s="144" t="s">
        <v>181</v>
      </c>
      <c r="AK2" s="144" t="s">
        <v>266</v>
      </c>
      <c r="AL2" s="144" t="s">
        <v>267</v>
      </c>
      <c r="AM2" s="144" t="s">
        <v>268</v>
      </c>
      <c r="AN2" s="144" t="s">
        <v>483</v>
      </c>
      <c r="AO2" s="144" t="s">
        <v>484</v>
      </c>
      <c r="AP2" s="144"/>
      <c r="AQ2" s="144"/>
      <c r="AR2" s="147" t="s">
        <v>47</v>
      </c>
      <c r="AS2" s="144" t="s">
        <v>187</v>
      </c>
      <c r="AT2" s="144" t="s">
        <v>188</v>
      </c>
      <c r="AU2" s="144" t="s">
        <v>191</v>
      </c>
      <c r="AV2" s="144" t="s">
        <v>189</v>
      </c>
      <c r="AW2" s="144" t="s">
        <v>193</v>
      </c>
      <c r="AX2" s="142" t="s">
        <v>47</v>
      </c>
      <c r="AY2" s="144" t="s">
        <v>198</v>
      </c>
      <c r="AZ2" s="144" t="s">
        <v>199</v>
      </c>
      <c r="BA2" s="144" t="s">
        <v>200</v>
      </c>
      <c r="BB2" s="145" t="s">
        <v>47</v>
      </c>
      <c r="BC2" s="144" t="s">
        <v>209</v>
      </c>
      <c r="BD2" s="144" t="s">
        <v>210</v>
      </c>
      <c r="BE2" s="144" t="s">
        <v>213</v>
      </c>
      <c r="BF2" s="144" t="s">
        <v>218</v>
      </c>
      <c r="BG2" s="144" t="s">
        <v>219</v>
      </c>
      <c r="BH2" s="144" t="s">
        <v>220</v>
      </c>
      <c r="BI2" s="144" t="s">
        <v>282</v>
      </c>
      <c r="BJ2" s="144" t="s">
        <v>283</v>
      </c>
      <c r="BK2" s="144" t="s">
        <v>471</v>
      </c>
      <c r="BL2" s="144" t="s">
        <v>472</v>
      </c>
      <c r="BM2" s="144"/>
      <c r="BN2" s="142" t="s">
        <v>47</v>
      </c>
      <c r="BO2" s="144"/>
      <c r="BP2" s="144"/>
      <c r="BQ2" s="144"/>
      <c r="BR2" s="144"/>
      <c r="BS2" s="144"/>
      <c r="BT2" s="147" t="s">
        <v>499</v>
      </c>
      <c r="BU2" s="399" t="s">
        <v>135</v>
      </c>
      <c r="BV2" s="400" t="s">
        <v>505</v>
      </c>
      <c r="BW2" s="182" t="s">
        <v>286</v>
      </c>
    </row>
    <row r="3" spans="1:75" s="5" customFormat="1">
      <c r="A3" s="319" t="str">
        <f>'1-συμβολαια'!A3</f>
        <v>???</v>
      </c>
      <c r="B3" s="345" t="str">
        <f>'1-συμβολαια'!C3</f>
        <v>γονική { καταστήματος 5.521.373 διαμερίσματος 9.177.000</v>
      </c>
      <c r="C3" s="346">
        <f>'5-αντίγρ'!AN3</f>
        <v>21100</v>
      </c>
      <c r="D3" s="346">
        <f>'5-αντίγρ'!U3+'5-αντίγρ'!Y3+'5-αντίγρ'!AA3+'5-αντίγρ'!AI3</f>
        <v>1200</v>
      </c>
      <c r="E3" s="288">
        <f>'6-μεταγρ'!O3</f>
        <v>4800</v>
      </c>
      <c r="F3" s="288">
        <f>'6-μεταγρ'!M3+'6-μεταγρ'!N3</f>
        <v>800</v>
      </c>
      <c r="G3" s="289">
        <f>'6-μεταγρ'!P3</f>
        <v>0</v>
      </c>
      <c r="H3" s="288">
        <f>'7-προςΔΟΥ'!P3</f>
        <v>18905</v>
      </c>
      <c r="I3" s="288">
        <f>'7-προςΔΟΥ'!K3</f>
        <v>605</v>
      </c>
      <c r="J3" s="287"/>
      <c r="K3" s="287"/>
      <c r="L3" s="287">
        <v>5100</v>
      </c>
      <c r="M3" s="287"/>
      <c r="N3" s="287"/>
      <c r="O3" s="287">
        <v>5100</v>
      </c>
      <c r="P3" s="287"/>
      <c r="Q3" s="287">
        <v>5100</v>
      </c>
      <c r="R3" s="287">
        <v>5100</v>
      </c>
      <c r="S3" s="287">
        <v>5100</v>
      </c>
      <c r="T3" s="287"/>
      <c r="U3" s="287"/>
      <c r="V3" s="287"/>
      <c r="W3" s="287"/>
      <c r="X3" s="287"/>
      <c r="Y3" s="287"/>
      <c r="Z3" s="287"/>
      <c r="AA3" s="287"/>
      <c r="AB3" s="287"/>
      <c r="AC3" s="287">
        <f t="shared" ref="AC3" si="0">SUM(J3:AB3)</f>
        <v>25500</v>
      </c>
      <c r="AD3" s="287"/>
      <c r="AE3" s="287">
        <f>('4-πολλυπρ'!C3+'4-πολλυπρ'!H3)*1100</f>
        <v>2200</v>
      </c>
      <c r="AF3" s="287">
        <f>('4-πολλυπρ'!C3+'4-πολλυπρ'!H3)*1100</f>
        <v>2200</v>
      </c>
      <c r="AG3" s="287">
        <f>('4-πολλυπρ'!C3+'4-πολλυπρ'!H3)*1100</f>
        <v>2200</v>
      </c>
      <c r="AH3" s="287"/>
      <c r="AI3" s="287"/>
      <c r="AJ3" s="287"/>
      <c r="AK3" s="287">
        <f>('4-πολλυπρ'!C3+'4-πολλυπρ'!H3)*1100</f>
        <v>2200</v>
      </c>
      <c r="AL3" s="287"/>
      <c r="AM3" s="287"/>
      <c r="AN3" s="287"/>
      <c r="AO3" s="287"/>
      <c r="AP3" s="287"/>
      <c r="AQ3" s="287"/>
      <c r="AR3" s="287">
        <f t="shared" ref="AR3" si="1">SUM(AE3:AJ3)</f>
        <v>6600</v>
      </c>
      <c r="AS3" s="287">
        <f>2*1100+2000</f>
        <v>4200</v>
      </c>
      <c r="AT3" s="287"/>
      <c r="AU3" s="287">
        <f>2*1100+2000</f>
        <v>4200</v>
      </c>
      <c r="AV3" s="287"/>
      <c r="AW3" s="287"/>
      <c r="AX3" s="287">
        <f t="shared" ref="AX3" si="2">SUM(AS3:AW3)</f>
        <v>8400</v>
      </c>
      <c r="AY3" s="287"/>
      <c r="AZ3" s="287"/>
      <c r="BA3" s="287"/>
      <c r="BB3" s="287">
        <f t="shared" ref="BB3" si="3">SUM(AY3:BA3)</f>
        <v>0</v>
      </c>
      <c r="BC3" s="287"/>
      <c r="BD3" s="287"/>
      <c r="BE3" s="287"/>
      <c r="BF3" s="287"/>
      <c r="BG3" s="287"/>
      <c r="BH3" s="287"/>
      <c r="BI3" s="287"/>
      <c r="BJ3" s="287">
        <v>1200</v>
      </c>
      <c r="BK3" s="287">
        <v>100</v>
      </c>
      <c r="BL3" s="287">
        <v>100</v>
      </c>
      <c r="BM3" s="285"/>
      <c r="BN3" s="290">
        <f t="shared" ref="BN3" si="4">SUM(BC3:BM3)</f>
        <v>1400</v>
      </c>
      <c r="BO3" s="372"/>
      <c r="BP3" s="372"/>
      <c r="BQ3" s="372"/>
      <c r="BR3" s="372"/>
      <c r="BS3" s="372"/>
      <c r="BT3" s="372">
        <f t="shared" ref="BT3" si="5">BO3+BP3+BQ3+BR3</f>
        <v>0</v>
      </c>
      <c r="BU3" s="289">
        <f t="shared" ref="BU3" si="6">C3+E3+G3+H3+AC3-W3+AR3+AX3+BB3+BN3-BJ3+BT3</f>
        <v>85505</v>
      </c>
      <c r="BV3" s="289">
        <f t="shared" ref="BV3" si="7">D3+F3+I3+W3+BJ3+BS3</f>
        <v>3805</v>
      </c>
      <c r="BW3" s="328"/>
    </row>
    <row r="4" spans="1:75" s="7" customFormat="1">
      <c r="A4" s="598" t="s">
        <v>47</v>
      </c>
      <c r="B4" s="599"/>
      <c r="C4" s="153">
        <f t="shared" ref="C4:AC4" si="8">SUM(C3:C3)</f>
        <v>21100</v>
      </c>
      <c r="D4" s="153">
        <f t="shared" si="8"/>
        <v>1200</v>
      </c>
      <c r="E4" s="153">
        <f t="shared" si="8"/>
        <v>4800</v>
      </c>
      <c r="F4" s="153">
        <f t="shared" si="8"/>
        <v>800</v>
      </c>
      <c r="G4" s="153">
        <f t="shared" si="8"/>
        <v>0</v>
      </c>
      <c r="H4" s="153">
        <f t="shared" si="8"/>
        <v>18905</v>
      </c>
      <c r="I4" s="153">
        <f t="shared" si="8"/>
        <v>605</v>
      </c>
      <c r="J4" s="153">
        <f t="shared" si="8"/>
        <v>0</v>
      </c>
      <c r="K4" s="153">
        <f t="shared" si="8"/>
        <v>0</v>
      </c>
      <c r="L4" s="153">
        <f t="shared" si="8"/>
        <v>5100</v>
      </c>
      <c r="M4" s="153">
        <f t="shared" si="8"/>
        <v>0</v>
      </c>
      <c r="N4" s="153">
        <f t="shared" si="8"/>
        <v>0</v>
      </c>
      <c r="O4" s="153">
        <f t="shared" si="8"/>
        <v>5100</v>
      </c>
      <c r="P4" s="153">
        <f t="shared" si="8"/>
        <v>0</v>
      </c>
      <c r="Q4" s="153">
        <f t="shared" si="8"/>
        <v>5100</v>
      </c>
      <c r="R4" s="153">
        <f t="shared" si="8"/>
        <v>5100</v>
      </c>
      <c r="S4" s="153">
        <f t="shared" si="8"/>
        <v>5100</v>
      </c>
      <c r="T4" s="153">
        <f t="shared" si="8"/>
        <v>0</v>
      </c>
      <c r="U4" s="153">
        <f t="shared" si="8"/>
        <v>0</v>
      </c>
      <c r="V4" s="153">
        <f t="shared" si="8"/>
        <v>0</v>
      </c>
      <c r="W4" s="153">
        <f t="shared" si="8"/>
        <v>0</v>
      </c>
      <c r="X4" s="153">
        <f t="shared" si="8"/>
        <v>0</v>
      </c>
      <c r="Y4" s="153">
        <f t="shared" si="8"/>
        <v>0</v>
      </c>
      <c r="Z4" s="153">
        <f t="shared" si="8"/>
        <v>0</v>
      </c>
      <c r="AA4" s="153">
        <f t="shared" si="8"/>
        <v>0</v>
      </c>
      <c r="AB4" s="153">
        <f t="shared" si="8"/>
        <v>0</v>
      </c>
      <c r="AC4" s="153">
        <f t="shared" si="8"/>
        <v>25500</v>
      </c>
      <c r="AD4" s="153"/>
      <c r="AE4" s="153">
        <f t="shared" ref="AE4:BJ4" si="9">SUM(AE3:AE3)</f>
        <v>2200</v>
      </c>
      <c r="AF4" s="153">
        <f t="shared" si="9"/>
        <v>2200</v>
      </c>
      <c r="AG4" s="153">
        <f t="shared" si="9"/>
        <v>2200</v>
      </c>
      <c r="AH4" s="153">
        <f t="shared" si="9"/>
        <v>0</v>
      </c>
      <c r="AI4" s="153">
        <f t="shared" si="9"/>
        <v>0</v>
      </c>
      <c r="AJ4" s="412">
        <f t="shared" si="9"/>
        <v>0</v>
      </c>
      <c r="AK4" s="153">
        <f t="shared" si="9"/>
        <v>2200</v>
      </c>
      <c r="AL4" s="153">
        <f t="shared" si="9"/>
        <v>0</v>
      </c>
      <c r="AM4" s="153">
        <f t="shared" si="9"/>
        <v>0</v>
      </c>
      <c r="AN4" s="153">
        <f t="shared" si="9"/>
        <v>0</v>
      </c>
      <c r="AO4" s="153">
        <f t="shared" si="9"/>
        <v>0</v>
      </c>
      <c r="AP4" s="153">
        <f t="shared" si="9"/>
        <v>0</v>
      </c>
      <c r="AQ4" s="153">
        <f t="shared" si="9"/>
        <v>0</v>
      </c>
      <c r="AR4" s="153">
        <f t="shared" si="9"/>
        <v>6600</v>
      </c>
      <c r="AS4" s="153">
        <f t="shared" si="9"/>
        <v>4200</v>
      </c>
      <c r="AT4" s="413">
        <f t="shared" si="9"/>
        <v>0</v>
      </c>
      <c r="AU4" s="153">
        <f t="shared" si="9"/>
        <v>4200</v>
      </c>
      <c r="AV4" s="413">
        <f t="shared" si="9"/>
        <v>0</v>
      </c>
      <c r="AW4" s="413">
        <f t="shared" si="9"/>
        <v>0</v>
      </c>
      <c r="AX4" s="153">
        <f t="shared" si="9"/>
        <v>8400</v>
      </c>
      <c r="AY4" s="153">
        <f t="shared" si="9"/>
        <v>0</v>
      </c>
      <c r="AZ4" s="413">
        <f t="shared" si="9"/>
        <v>0</v>
      </c>
      <c r="BA4" s="153">
        <f t="shared" si="9"/>
        <v>0</v>
      </c>
      <c r="BB4" s="153">
        <f t="shared" si="9"/>
        <v>0</v>
      </c>
      <c r="BC4" s="153">
        <f t="shared" si="9"/>
        <v>0</v>
      </c>
      <c r="BD4" s="153">
        <f t="shared" si="9"/>
        <v>0</v>
      </c>
      <c r="BE4" s="153">
        <f t="shared" si="9"/>
        <v>0</v>
      </c>
      <c r="BF4" s="153">
        <f t="shared" si="9"/>
        <v>0</v>
      </c>
      <c r="BG4" s="153">
        <f t="shared" si="9"/>
        <v>0</v>
      </c>
      <c r="BH4" s="153">
        <f t="shared" si="9"/>
        <v>0</v>
      </c>
      <c r="BI4" s="153">
        <f t="shared" si="9"/>
        <v>0</v>
      </c>
      <c r="BJ4" s="153">
        <f t="shared" si="9"/>
        <v>1200</v>
      </c>
      <c r="BK4" s="153"/>
      <c r="BL4" s="153"/>
      <c r="BM4" s="153">
        <f t="shared" ref="BM4:BU4" si="10">SUM(BM3:BM3)</f>
        <v>0</v>
      </c>
      <c r="BN4" s="153">
        <f t="shared" si="10"/>
        <v>1400</v>
      </c>
      <c r="BO4" s="153">
        <f t="shared" si="10"/>
        <v>0</v>
      </c>
      <c r="BP4" s="153">
        <f t="shared" si="10"/>
        <v>0</v>
      </c>
      <c r="BQ4" s="153">
        <f t="shared" si="10"/>
        <v>0</v>
      </c>
      <c r="BR4" s="153">
        <f t="shared" si="10"/>
        <v>0</v>
      </c>
      <c r="BS4" s="153">
        <f t="shared" si="10"/>
        <v>0</v>
      </c>
      <c r="BT4" s="153">
        <f t="shared" si="10"/>
        <v>0</v>
      </c>
      <c r="BU4" s="153">
        <f t="shared" si="10"/>
        <v>85505</v>
      </c>
      <c r="BV4" s="153"/>
      <c r="BW4" s="413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7"/>
      <c r="BV5" s="7"/>
      <c r="BW5" s="2"/>
    </row>
    <row r="6" spans="1:75" ht="11.25" customHeight="1">
      <c r="C6" s="126"/>
      <c r="D6" s="126"/>
      <c r="E6" s="2"/>
      <c r="F6" s="2"/>
      <c r="G6" s="2"/>
      <c r="H6" s="2"/>
      <c r="I6" s="2"/>
      <c r="J6" s="160" t="s">
        <v>430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441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51" t="s">
        <v>183</v>
      </c>
      <c r="AT6" s="2"/>
      <c r="AU6" s="2"/>
      <c r="AV6" s="2"/>
      <c r="AW6" s="2"/>
      <c r="AX6" s="2"/>
      <c r="AY6" s="151" t="s">
        <v>195</v>
      </c>
      <c r="AZ6" s="2"/>
      <c r="BA6" s="2"/>
      <c r="BB6" s="2"/>
      <c r="BC6" s="151" t="s">
        <v>208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495</v>
      </c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6"/>
      <c r="D7" s="126"/>
      <c r="E7" s="2"/>
      <c r="F7" s="2"/>
      <c r="G7" s="2"/>
      <c r="H7" s="2"/>
      <c r="I7" s="2"/>
      <c r="J7" s="4"/>
      <c r="K7" s="160" t="s">
        <v>431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60" t="s">
        <v>178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56" t="s">
        <v>186</v>
      </c>
      <c r="AU7" s="2"/>
      <c r="AV7" s="2"/>
      <c r="AW7" s="2"/>
      <c r="AX7" s="2"/>
      <c r="AY7" s="2"/>
      <c r="AZ7" s="255" t="s">
        <v>196</v>
      </c>
      <c r="BA7" s="2"/>
      <c r="BB7" s="2"/>
      <c r="BC7" s="2"/>
      <c r="BD7" s="172" t="s">
        <v>211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496</v>
      </c>
      <c r="BQ7" s="2"/>
      <c r="BR7" s="2"/>
      <c r="BS7" s="2"/>
      <c r="BT7" s="2"/>
      <c r="BU7" s="7"/>
      <c r="BV7" s="7"/>
      <c r="BW7" s="2"/>
    </row>
    <row r="8" spans="1:75" ht="11.25" customHeight="1">
      <c r="C8" s="126"/>
      <c r="D8" s="126"/>
      <c r="E8" s="2"/>
      <c r="F8" s="2"/>
      <c r="G8" s="2"/>
      <c r="H8" s="2"/>
      <c r="I8" s="2"/>
      <c r="J8" s="4"/>
      <c r="K8" s="4"/>
      <c r="L8" s="160" t="s">
        <v>432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442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184</v>
      </c>
      <c r="AV8" s="2"/>
      <c r="AW8" s="2"/>
      <c r="AX8" s="2"/>
      <c r="AY8" s="2"/>
      <c r="AZ8" s="2"/>
      <c r="BA8" s="151" t="s">
        <v>197</v>
      </c>
      <c r="BB8" s="2"/>
      <c r="BC8" s="2"/>
      <c r="BD8" s="2"/>
      <c r="BE8" s="151" t="s">
        <v>212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7"/>
      <c r="BV8" s="7"/>
      <c r="BW8" s="2"/>
    </row>
    <row r="9" spans="1:75" ht="11.25" customHeight="1">
      <c r="C9" s="126"/>
      <c r="D9" s="126"/>
      <c r="E9" s="2"/>
      <c r="F9" s="2"/>
      <c r="G9" s="2"/>
      <c r="H9" s="2"/>
      <c r="I9" s="2"/>
      <c r="J9" s="4"/>
      <c r="K9" s="4"/>
      <c r="L9" s="4"/>
      <c r="M9" s="174" t="s">
        <v>433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11" t="s">
        <v>443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56" t="s">
        <v>185</v>
      </c>
      <c r="AW9" s="2"/>
      <c r="AX9" s="2"/>
      <c r="AY9" s="2"/>
      <c r="AZ9" s="2"/>
      <c r="BA9" s="2"/>
      <c r="BB9" s="2"/>
      <c r="BC9" s="2"/>
      <c r="BD9" s="2"/>
      <c r="BE9" s="2"/>
      <c r="BF9" s="172" t="s">
        <v>214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497</v>
      </c>
      <c r="BS9" s="2"/>
      <c r="BT9" s="2"/>
      <c r="BU9" s="7"/>
      <c r="BV9" s="7"/>
      <c r="BW9" s="2"/>
    </row>
    <row r="10" spans="1:75" ht="11.25" customHeight="1">
      <c r="C10" s="126"/>
      <c r="D10" s="126"/>
      <c r="E10" s="2"/>
      <c r="F10" s="2"/>
      <c r="G10" s="2"/>
      <c r="H10" s="2"/>
      <c r="I10" s="2"/>
      <c r="J10" s="4"/>
      <c r="K10" s="4"/>
      <c r="L10" s="4"/>
      <c r="M10" s="4"/>
      <c r="N10" s="151" t="s">
        <v>434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444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5" t="s">
        <v>192</v>
      </c>
      <c r="AX10" s="2"/>
      <c r="AY10" s="2"/>
      <c r="AZ10" s="2"/>
      <c r="BA10" s="2"/>
      <c r="BB10" s="2"/>
      <c r="BC10" s="2"/>
      <c r="BD10" s="2"/>
      <c r="BE10" s="2"/>
      <c r="BF10" s="2"/>
      <c r="BG10" s="151" t="s">
        <v>215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7"/>
      <c r="BV10" s="7"/>
    </row>
    <row r="11" spans="1:75" ht="11.25" customHeight="1">
      <c r="C11" s="126"/>
      <c r="D11" s="126"/>
      <c r="E11" s="2"/>
      <c r="F11" s="2"/>
      <c r="G11" s="2"/>
      <c r="H11" s="2"/>
      <c r="I11" s="2"/>
      <c r="J11" s="4"/>
      <c r="K11" s="4"/>
      <c r="L11" s="4"/>
      <c r="M11" s="4"/>
      <c r="N11" s="4"/>
      <c r="O11" s="151" t="s">
        <v>488</v>
      </c>
      <c r="P11" s="4"/>
      <c r="Q11" s="174"/>
      <c r="R11" s="174"/>
      <c r="S11" s="17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54" t="s">
        <v>445</v>
      </c>
      <c r="AK11" s="111"/>
      <c r="AL11" s="111"/>
      <c r="AM11" s="111"/>
      <c r="AN11" s="111"/>
      <c r="AO11" s="111"/>
      <c r="AP11" s="111"/>
      <c r="AQ11" s="111"/>
      <c r="AR11" s="2"/>
      <c r="AS11" s="2"/>
      <c r="AT11" s="2"/>
      <c r="AU11" s="2"/>
      <c r="AV11" s="2"/>
      <c r="AW11" s="2"/>
      <c r="AX11" s="2"/>
      <c r="AY11" s="2"/>
      <c r="AZ11" s="2"/>
      <c r="BA11" s="151" t="s">
        <v>203</v>
      </c>
      <c r="BB11" s="2"/>
      <c r="BC11" s="2"/>
      <c r="BD11" s="2"/>
      <c r="BE11" s="2"/>
      <c r="BF11" s="2"/>
      <c r="BG11" s="2"/>
      <c r="BH11" s="172" t="s">
        <v>216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</row>
    <row r="12" spans="1:75">
      <c r="C12" s="78"/>
      <c r="D12" s="78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74" t="s">
        <v>435</v>
      </c>
      <c r="Q12" s="174"/>
      <c r="R12" s="174"/>
      <c r="S12" s="17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59" t="s">
        <v>446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56" t="s">
        <v>201</v>
      </c>
      <c r="BB12" s="2"/>
      <c r="BC12" s="2"/>
      <c r="BD12" s="2"/>
      <c r="BE12" s="2"/>
      <c r="BF12" s="2"/>
      <c r="BG12" s="2"/>
      <c r="BH12" s="2"/>
      <c r="BI12" s="151" t="s">
        <v>217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B13" s="129"/>
      <c r="C13" s="78"/>
      <c r="D13" s="78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1" t="s">
        <v>456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11" t="s">
        <v>485</v>
      </c>
      <c r="AM13" s="111"/>
      <c r="AN13" s="111"/>
      <c r="AO13" s="111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51" t="s">
        <v>202</v>
      </c>
      <c r="BB13" s="2"/>
      <c r="BC13" s="2"/>
      <c r="BD13" s="2"/>
      <c r="BE13" s="2"/>
      <c r="BF13" s="2"/>
      <c r="BG13" s="2"/>
      <c r="BH13" s="2"/>
      <c r="BI13" s="2"/>
      <c r="BJ13" s="172" t="s">
        <v>284</v>
      </c>
      <c r="BK13" s="172"/>
      <c r="BL13" s="17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0"/>
      <c r="C14" s="78"/>
      <c r="D14" s="78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3" t="s">
        <v>457</v>
      </c>
      <c r="S14" s="17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59" t="s">
        <v>486</v>
      </c>
      <c r="AN14" s="2"/>
      <c r="AO14" s="159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72" t="s">
        <v>204</v>
      </c>
      <c r="BB14" s="2"/>
      <c r="BC14" s="2"/>
      <c r="BD14" s="2"/>
      <c r="BE14" s="2"/>
      <c r="BF14" s="2"/>
      <c r="BG14" s="2"/>
      <c r="BH14" s="2"/>
      <c r="BI14" s="2"/>
      <c r="BJ14" s="2"/>
      <c r="BK14" s="151" t="s">
        <v>474</v>
      </c>
      <c r="BL14" s="151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78"/>
      <c r="D15" s="78"/>
      <c r="E15" s="83"/>
      <c r="F15" s="83"/>
      <c r="G15" s="83"/>
      <c r="H15" s="83"/>
      <c r="I15" s="2"/>
      <c r="J15" s="83"/>
      <c r="K15" s="83"/>
      <c r="L15" s="83"/>
      <c r="M15" s="83"/>
      <c r="N15" s="4"/>
      <c r="O15" s="4"/>
      <c r="P15" s="4"/>
      <c r="Q15" s="4"/>
      <c r="R15" s="4"/>
      <c r="S15" s="151" t="s">
        <v>482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3"/>
      <c r="AH15" s="83"/>
      <c r="AI15" s="83"/>
      <c r="AJ15" s="83"/>
      <c r="AK15" s="83"/>
      <c r="AL15" s="83"/>
      <c r="AM15" s="83"/>
      <c r="AN15" s="111" t="s">
        <v>447</v>
      </c>
      <c r="AO15" s="111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177" t="s">
        <v>250</v>
      </c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174" t="s">
        <v>473</v>
      </c>
      <c r="BM15" s="83"/>
      <c r="BN15" s="83"/>
      <c r="BO15" s="83"/>
      <c r="BP15" s="83"/>
      <c r="BQ15" s="83"/>
      <c r="BR15" s="83"/>
      <c r="BS15" s="83"/>
      <c r="BT15" s="83"/>
      <c r="BU15" s="7"/>
      <c r="BV15" s="7"/>
    </row>
    <row r="16" spans="1:75">
      <c r="C16" s="78"/>
      <c r="D16" s="78"/>
      <c r="J16" s="83"/>
      <c r="K16" s="83"/>
      <c r="L16" s="83"/>
      <c r="M16" s="83"/>
      <c r="N16" s="83"/>
      <c r="O16" s="83"/>
      <c r="P16" s="4"/>
      <c r="Q16" s="4"/>
      <c r="R16" s="4"/>
      <c r="S16" s="4"/>
      <c r="T16" s="174" t="s">
        <v>489</v>
      </c>
      <c r="U16" s="4"/>
      <c r="V16" s="4"/>
      <c r="W16" s="4"/>
      <c r="X16" s="4"/>
      <c r="Y16" s="4"/>
      <c r="Z16" s="4"/>
      <c r="AA16" s="4"/>
      <c r="AB16" s="4"/>
      <c r="AC16" s="2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2"/>
      <c r="AO16" s="159" t="s">
        <v>448</v>
      </c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178" t="s">
        <v>251</v>
      </c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7"/>
      <c r="BV16" s="7"/>
    </row>
    <row r="17" spans="3:74">
      <c r="C17" s="78"/>
      <c r="D17" s="78"/>
      <c r="L17" s="83"/>
      <c r="M17" s="83"/>
      <c r="N17" s="83"/>
      <c r="O17" s="83"/>
      <c r="P17" s="4"/>
      <c r="Q17" s="4"/>
      <c r="R17" s="4"/>
      <c r="S17" s="4"/>
      <c r="T17" s="4"/>
      <c r="U17" s="174" t="s">
        <v>436</v>
      </c>
      <c r="V17" s="4"/>
      <c r="W17" s="4"/>
      <c r="X17" s="4"/>
      <c r="Y17" s="4"/>
      <c r="Z17" s="4"/>
      <c r="AA17" s="4"/>
      <c r="AB17" s="4"/>
      <c r="AC17" s="2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177" t="s">
        <v>252</v>
      </c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7"/>
      <c r="BV17" s="7"/>
    </row>
    <row r="18" spans="3:74" ht="20.25">
      <c r="C18" s="78"/>
      <c r="D18" s="78"/>
      <c r="L18" s="83"/>
      <c r="M18" s="83"/>
      <c r="N18" s="83"/>
      <c r="O18" s="83"/>
      <c r="P18" s="83"/>
      <c r="Q18" s="83"/>
      <c r="R18" s="83"/>
      <c r="S18" s="83"/>
      <c r="T18" s="4"/>
      <c r="U18" s="4"/>
      <c r="V18" s="151" t="s">
        <v>437</v>
      </c>
      <c r="W18" s="4"/>
      <c r="X18" s="4"/>
      <c r="Y18" s="4"/>
      <c r="Z18" s="4"/>
      <c r="AA18" s="4"/>
      <c r="AB18" s="4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398" t="s">
        <v>517</v>
      </c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7"/>
      <c r="BV18" s="7"/>
    </row>
    <row r="19" spans="3:74">
      <c r="C19" s="78"/>
      <c r="D19" s="78"/>
      <c r="L19" s="83"/>
      <c r="M19" s="83"/>
      <c r="N19" s="83"/>
      <c r="O19" s="83"/>
      <c r="P19" s="83"/>
      <c r="Q19" s="83"/>
      <c r="R19" s="83"/>
      <c r="S19" s="83"/>
      <c r="T19" s="4"/>
      <c r="U19" s="4"/>
      <c r="V19" s="4"/>
      <c r="W19" s="173" t="s">
        <v>438</v>
      </c>
      <c r="X19" s="4"/>
      <c r="Y19" s="4"/>
      <c r="Z19" s="4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7"/>
      <c r="BV19" s="7"/>
    </row>
    <row r="20" spans="3:74">
      <c r="L20" s="83"/>
      <c r="M20" s="83"/>
      <c r="N20" s="83"/>
      <c r="O20" s="83"/>
      <c r="P20" s="83"/>
      <c r="Q20" s="83"/>
      <c r="R20" s="83"/>
      <c r="S20" s="83"/>
      <c r="T20" s="4"/>
      <c r="U20" s="4"/>
      <c r="V20" s="4"/>
      <c r="W20" s="4"/>
      <c r="X20" s="174" t="s">
        <v>439</v>
      </c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</row>
    <row r="21" spans="3:74">
      <c r="K21" s="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151" t="s">
        <v>281</v>
      </c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</row>
    <row r="22" spans="3:74">
      <c r="K22" s="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174" t="s">
        <v>440</v>
      </c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</row>
    <row r="23" spans="3:74">
      <c r="K23" s="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</row>
    <row r="24" spans="3:74"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</row>
    <row r="25" spans="3:74"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</row>
    <row r="26" spans="3:74"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</row>
    <row r="27" spans="3:74"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</row>
    <row r="28" spans="3:74"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</row>
    <row r="29" spans="3:74"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</row>
    <row r="30" spans="3:74"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</row>
    <row r="31" spans="3:74"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</row>
    <row r="32" spans="3:74"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</row>
    <row r="33" spans="12:72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</row>
    <row r="34" spans="12:72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</row>
    <row r="35" spans="12:72"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1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6" style="7" bestFit="1" customWidth="1"/>
    <col min="2" max="2" width="8.140625" style="7" bestFit="1" customWidth="1"/>
    <col min="3" max="3" width="42.140625" style="86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9" t="s">
        <v>1</v>
      </c>
      <c r="B1" s="631" t="s">
        <v>2</v>
      </c>
      <c r="C1" s="633" t="s">
        <v>0</v>
      </c>
      <c r="D1" s="635" t="s">
        <v>7</v>
      </c>
      <c r="E1" s="624" t="s">
        <v>6</v>
      </c>
      <c r="F1" s="625"/>
      <c r="G1" s="626" t="s">
        <v>5</v>
      </c>
      <c r="H1" s="627"/>
      <c r="I1" s="624" t="s">
        <v>64</v>
      </c>
      <c r="J1" s="625"/>
      <c r="K1" s="621" t="s">
        <v>9</v>
      </c>
      <c r="L1" s="431" t="s">
        <v>449</v>
      </c>
      <c r="M1" s="623"/>
      <c r="N1" s="431" t="s">
        <v>83</v>
      </c>
      <c r="O1" s="432"/>
      <c r="P1" s="432"/>
      <c r="Q1" s="432"/>
      <c r="R1" s="432"/>
      <c r="S1" s="617" t="s">
        <v>85</v>
      </c>
      <c r="T1" s="617"/>
      <c r="U1" s="617"/>
      <c r="V1" s="617"/>
      <c r="W1" s="617"/>
      <c r="X1" s="617"/>
    </row>
    <row r="2" spans="1:28" ht="15.75" customHeight="1" thickBot="1">
      <c r="A2" s="630"/>
      <c r="B2" s="632"/>
      <c r="C2" s="634"/>
      <c r="D2" s="491"/>
      <c r="E2" s="57"/>
      <c r="F2" s="31" t="s">
        <v>9</v>
      </c>
      <c r="G2" s="57"/>
      <c r="H2" s="58" t="s">
        <v>9</v>
      </c>
      <c r="I2" s="57"/>
      <c r="J2" s="31" t="s">
        <v>9</v>
      </c>
      <c r="K2" s="622"/>
      <c r="L2" s="252"/>
      <c r="M2" s="176" t="s">
        <v>9</v>
      </c>
      <c r="N2" s="179" t="s">
        <v>136</v>
      </c>
      <c r="O2" s="179" t="s">
        <v>449</v>
      </c>
      <c r="P2" s="179" t="s">
        <v>365</v>
      </c>
      <c r="Q2" s="179" t="s">
        <v>59</v>
      </c>
      <c r="R2" s="179" t="s">
        <v>135</v>
      </c>
      <c r="S2" s="618" t="s">
        <v>453</v>
      </c>
      <c r="T2" s="619"/>
      <c r="U2" s="619"/>
      <c r="V2" s="619"/>
      <c r="W2" s="620"/>
      <c r="X2" s="180" t="s">
        <v>47</v>
      </c>
    </row>
    <row r="3" spans="1:28" s="5" customFormat="1">
      <c r="A3" s="319" t="str">
        <f>'1-συμβολαια'!A3</f>
        <v>???</v>
      </c>
      <c r="B3" s="347">
        <f>'1-συμβολαια'!B3</f>
        <v>36078</v>
      </c>
      <c r="C3" s="345" t="str">
        <f>'1-συμβολαια'!C3</f>
        <v>γονική { καταστήματος 5.521.373 διαμερίσματος 9.177.000</v>
      </c>
      <c r="D3" s="348">
        <f>'1-συμβολαια'!D3</f>
        <v>14698373</v>
      </c>
      <c r="E3" s="286"/>
      <c r="F3" s="286"/>
      <c r="G3" s="286"/>
      <c r="H3" s="286"/>
      <c r="I3" s="286"/>
      <c r="J3" s="286"/>
      <c r="K3" s="282">
        <f>'1-συμβολαια'!N3</f>
        <v>165012</v>
      </c>
      <c r="L3" s="282">
        <f>'2-δικαιώμ'!O3+'5-αντίγρ'!O3</f>
        <v>27859.071400000001</v>
      </c>
      <c r="M3" s="282">
        <v>25091</v>
      </c>
      <c r="N3" s="282">
        <f>'1-συμβολαια'!O3</f>
        <v>5069.4046000000089</v>
      </c>
      <c r="O3" s="282">
        <f t="shared" ref="O3" si="0">L3-M3</f>
        <v>2768.0714000000007</v>
      </c>
      <c r="P3" s="282">
        <f>'8-κ-15-17'!AG3</f>
        <v>1.3907500000059372</v>
      </c>
      <c r="Q3" s="282">
        <f>'11-χαρτόσ'!L3+'13-ντιΜιΧο'!BV3</f>
        <v>3805</v>
      </c>
      <c r="R3" s="282">
        <f>'13-ντιΜιΧο'!BU3</f>
        <v>85505</v>
      </c>
      <c r="S3" s="291"/>
      <c r="T3" s="284"/>
      <c r="U3" s="284"/>
      <c r="V3" s="284"/>
      <c r="W3" s="284"/>
      <c r="X3" s="286"/>
    </row>
    <row r="4" spans="1:28">
      <c r="A4" s="628" t="s">
        <v>56</v>
      </c>
      <c r="B4" s="628"/>
      <c r="C4" s="628"/>
      <c r="D4" s="628"/>
      <c r="E4" s="258">
        <f t="shared" ref="E4:X4" si="1">SUM(E3:E3)</f>
        <v>0</v>
      </c>
      <c r="F4" s="258">
        <f t="shared" si="1"/>
        <v>0</v>
      </c>
      <c r="G4" s="258">
        <f t="shared" si="1"/>
        <v>0</v>
      </c>
      <c r="H4" s="258">
        <f t="shared" si="1"/>
        <v>0</v>
      </c>
      <c r="I4" s="258">
        <f t="shared" si="1"/>
        <v>0</v>
      </c>
      <c r="J4" s="258">
        <f t="shared" si="1"/>
        <v>0</v>
      </c>
      <c r="K4" s="258">
        <f t="shared" si="1"/>
        <v>165012</v>
      </c>
      <c r="L4" s="258">
        <f t="shared" si="1"/>
        <v>27859.071400000001</v>
      </c>
      <c r="M4" s="258">
        <f t="shared" si="1"/>
        <v>25091</v>
      </c>
      <c r="N4" s="258">
        <f t="shared" si="1"/>
        <v>5069.4046000000089</v>
      </c>
      <c r="O4" s="258">
        <f t="shared" si="1"/>
        <v>2768.0714000000007</v>
      </c>
      <c r="P4" s="258">
        <f t="shared" si="1"/>
        <v>1.3907500000059372</v>
      </c>
      <c r="Q4" s="258">
        <f t="shared" si="1"/>
        <v>3805</v>
      </c>
      <c r="R4" s="258">
        <f t="shared" si="1"/>
        <v>85505</v>
      </c>
      <c r="S4" s="292">
        <f t="shared" si="1"/>
        <v>0</v>
      </c>
      <c r="T4" s="292">
        <f t="shared" si="1"/>
        <v>0</v>
      </c>
      <c r="U4" s="292">
        <f t="shared" si="1"/>
        <v>0</v>
      </c>
      <c r="V4" s="292">
        <f t="shared" si="1"/>
        <v>0</v>
      </c>
      <c r="W4" s="292">
        <f t="shared" si="1"/>
        <v>0</v>
      </c>
      <c r="X4" s="293">
        <f t="shared" si="1"/>
        <v>0</v>
      </c>
    </row>
    <row r="6" spans="1:28">
      <c r="T6" s="80"/>
      <c r="U6" s="80"/>
      <c r="V6" s="80"/>
      <c r="W6" s="80"/>
      <c r="X6" s="80"/>
      <c r="Y6" s="80"/>
      <c r="Z6" s="80"/>
      <c r="AA6" s="80"/>
      <c r="AB6" s="80"/>
    </row>
    <row r="7" spans="1:28">
      <c r="T7" s="80"/>
      <c r="U7" s="80"/>
      <c r="V7" s="80"/>
      <c r="W7" s="80"/>
      <c r="X7" s="80"/>
      <c r="Y7" s="80"/>
      <c r="Z7" s="80"/>
      <c r="AA7" s="80"/>
      <c r="AB7" s="80"/>
    </row>
    <row r="8" spans="1:28" s="5" customFormat="1">
      <c r="A8" s="53"/>
      <c r="B8" s="106"/>
      <c r="C8" s="107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0"/>
      <c r="T8" s="80"/>
      <c r="U8" s="80"/>
      <c r="V8" s="80"/>
      <c r="W8" s="80"/>
      <c r="X8" s="80"/>
      <c r="Y8" s="80"/>
      <c r="Z8" s="80"/>
      <c r="AA8" s="80"/>
      <c r="AB8" s="80"/>
    </row>
    <row r="9" spans="1:28" s="5" customFormat="1">
      <c r="A9" s="53"/>
      <c r="B9" s="106"/>
      <c r="C9" s="129"/>
      <c r="D9" s="317"/>
      <c r="E9" s="7"/>
      <c r="F9" s="7"/>
      <c r="G9" s="7"/>
      <c r="H9" s="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7"/>
      <c r="V9" s="7"/>
      <c r="W9" s="80"/>
      <c r="X9" s="80"/>
      <c r="Y9" s="80"/>
      <c r="Z9" s="80"/>
      <c r="AA9" s="80"/>
      <c r="AB9" s="80"/>
    </row>
    <row r="10" spans="1:28" s="5" customFormat="1">
      <c r="A10" s="53"/>
      <c r="B10" s="106"/>
      <c r="C10" s="130"/>
      <c r="D10" s="317"/>
      <c r="E10" s="7"/>
      <c r="F10" s="7"/>
      <c r="G10" s="7"/>
      <c r="H10" s="7"/>
      <c r="I10" s="4"/>
      <c r="J10" s="4"/>
      <c r="K10" s="317"/>
      <c r="L10" s="4"/>
      <c r="M10" s="53"/>
      <c r="N10" s="4"/>
      <c r="O10" s="4"/>
      <c r="P10" s="4"/>
      <c r="Q10" s="4"/>
      <c r="R10" s="4"/>
      <c r="S10" s="4"/>
      <c r="T10" s="4"/>
      <c r="U10" s="7"/>
      <c r="V10" s="7"/>
      <c r="W10" s="80"/>
      <c r="X10" s="80"/>
      <c r="Y10" s="80"/>
      <c r="Z10" s="80"/>
      <c r="AA10" s="80"/>
      <c r="AB10" s="80"/>
    </row>
    <row r="11" spans="1:28" s="5" customFormat="1">
      <c r="A11" s="53"/>
      <c r="B11" s="106"/>
      <c r="C11" s="107"/>
      <c r="D11" s="317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0"/>
      <c r="X11" s="80"/>
      <c r="Y11" s="80"/>
      <c r="Z11" s="80"/>
      <c r="AA11" s="80"/>
      <c r="AB11" s="80"/>
    </row>
    <row r="12" spans="1:28" s="5" customFormat="1">
      <c r="A12" s="53"/>
      <c r="B12" s="106"/>
      <c r="C12" s="107"/>
      <c r="D12" s="317"/>
      <c r="E12" s="7"/>
      <c r="F12" s="7"/>
      <c r="G12" s="7"/>
      <c r="H12" s="7"/>
      <c r="I12" s="4"/>
      <c r="J12" s="4"/>
      <c r="K12" s="317"/>
      <c r="L12" s="7"/>
      <c r="M12" s="7"/>
      <c r="N12" s="7"/>
      <c r="O12" s="7"/>
      <c r="P12" s="4"/>
      <c r="Q12" s="4"/>
      <c r="R12" s="4"/>
      <c r="S12" s="4"/>
      <c r="T12" s="4"/>
      <c r="U12" s="7"/>
      <c r="V12" s="7"/>
      <c r="W12" s="80"/>
      <c r="X12" s="80"/>
      <c r="Y12" s="80"/>
      <c r="Z12" s="80"/>
      <c r="AA12" s="80"/>
      <c r="AB12" s="80"/>
    </row>
    <row r="13" spans="1:28">
      <c r="D13" s="317"/>
      <c r="E13" s="7"/>
      <c r="F13" s="7"/>
      <c r="G13" s="7"/>
      <c r="H13" s="7"/>
      <c r="L13" s="7"/>
      <c r="M13" s="7"/>
      <c r="N13" s="7"/>
      <c r="O13" s="7"/>
      <c r="P13" s="4"/>
      <c r="Q13" s="4"/>
      <c r="R13" s="4"/>
      <c r="S13" s="4"/>
      <c r="T13" s="4"/>
      <c r="U13" s="53"/>
      <c r="V13" s="53"/>
      <c r="W13" s="80"/>
      <c r="X13" s="80"/>
      <c r="Y13" s="80"/>
      <c r="Z13" s="80"/>
      <c r="AA13" s="80"/>
      <c r="AB13" s="80"/>
    </row>
    <row r="14" spans="1:28">
      <c r="D14" s="317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3"/>
      <c r="V14" s="53"/>
    </row>
    <row r="15" spans="1:28">
      <c r="D15" s="317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3"/>
      <c r="V15" s="53"/>
    </row>
    <row r="16" spans="1:28">
      <c r="D16" s="317"/>
      <c r="E16" s="7"/>
      <c r="F16" s="7"/>
      <c r="G16" s="7"/>
      <c r="H16" s="7"/>
      <c r="L16" s="7"/>
      <c r="M16" s="229"/>
      <c r="N16" s="7"/>
      <c r="O16" s="7"/>
      <c r="P16" s="4"/>
      <c r="Q16" s="4"/>
      <c r="R16" s="4"/>
      <c r="S16" s="4"/>
      <c r="T16" s="4"/>
      <c r="U16" s="53"/>
      <c r="V16" s="53"/>
    </row>
    <row r="17" spans="4:22">
      <c r="D17" s="317"/>
      <c r="E17" s="7"/>
      <c r="F17" s="7"/>
      <c r="G17" s="7"/>
      <c r="H17" s="7"/>
      <c r="L17" s="7"/>
      <c r="M17" s="229"/>
      <c r="N17" s="7"/>
      <c r="O17" s="7"/>
      <c r="P17" s="4"/>
      <c r="Q17" s="4"/>
      <c r="R17" s="4"/>
      <c r="S17" s="4"/>
      <c r="T17" s="4"/>
      <c r="U17" s="53"/>
      <c r="V17" s="53"/>
    </row>
    <row r="18" spans="4:22">
      <c r="D18" s="317"/>
      <c r="E18" s="7"/>
      <c r="F18" s="7"/>
      <c r="G18" s="7"/>
      <c r="H18" s="7"/>
      <c r="K18" s="317"/>
      <c r="L18" s="7"/>
      <c r="M18" s="7"/>
      <c r="N18" s="7"/>
      <c r="O18" s="7"/>
      <c r="P18" s="4"/>
      <c r="Q18" s="4"/>
      <c r="R18" s="4"/>
      <c r="S18" s="4"/>
      <c r="T18" s="4"/>
      <c r="U18" s="53"/>
      <c r="V18" s="53"/>
    </row>
    <row r="19" spans="4:22">
      <c r="D19" s="317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3"/>
      <c r="V19" s="53"/>
    </row>
    <row r="20" spans="4:22">
      <c r="D20" s="317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</row>
    <row r="21" spans="4:22">
      <c r="D21" s="317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3"/>
      <c r="V21" s="53"/>
    </row>
    <row r="22" spans="4:22">
      <c r="D22" s="317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3"/>
      <c r="V22" s="53"/>
    </row>
    <row r="23" spans="4:22">
      <c r="D23" s="317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3"/>
      <c r="V23" s="53"/>
    </row>
    <row r="24" spans="4:22">
      <c r="L24" s="7"/>
      <c r="M24" s="7"/>
      <c r="N24" s="7"/>
      <c r="O24" s="7"/>
      <c r="P24" s="4"/>
      <c r="Q24" s="4"/>
      <c r="R24" s="4"/>
      <c r="S24" s="4"/>
      <c r="T24" s="4"/>
    </row>
    <row r="25" spans="4:22">
      <c r="K25" s="317"/>
      <c r="L25" s="7"/>
      <c r="M25" s="7"/>
      <c r="N25" s="7"/>
      <c r="O25" s="7"/>
      <c r="P25" s="4"/>
    </row>
    <row r="26" spans="4:22"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8" t="s">
        <v>76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</row>
    <row r="2" spans="1:23" s="8" customFormat="1" ht="23.25" customHeight="1" thickBot="1">
      <c r="A2" s="261" t="s">
        <v>19</v>
      </c>
      <c r="B2" s="639" t="s">
        <v>29</v>
      </c>
      <c r="C2" s="640"/>
      <c r="D2" s="641"/>
      <c r="E2" s="642" t="s">
        <v>85</v>
      </c>
      <c r="F2" s="643"/>
      <c r="G2" s="643"/>
      <c r="H2" s="644"/>
      <c r="I2" s="645" t="s">
        <v>85</v>
      </c>
      <c r="J2" s="646"/>
      <c r="K2" s="646"/>
      <c r="L2" s="647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5" spans="1:23" ht="15.75" customHeight="1">
      <c r="B5" s="636" t="s">
        <v>104</v>
      </c>
      <c r="C5" s="636"/>
      <c r="D5" s="636"/>
      <c r="E5" s="636"/>
      <c r="F5" s="636"/>
      <c r="G5" s="636"/>
      <c r="H5" s="636"/>
      <c r="I5" s="636"/>
      <c r="J5" s="636"/>
      <c r="K5" s="636"/>
      <c r="L5" s="3"/>
      <c r="M5" s="3"/>
      <c r="N5" s="3"/>
      <c r="O5" s="3"/>
      <c r="P5" s="3"/>
      <c r="Q5" s="3"/>
    </row>
    <row r="6" spans="1:23" ht="15.75" customHeight="1">
      <c r="C6" s="637" t="s">
        <v>105</v>
      </c>
      <c r="D6" s="637"/>
      <c r="E6" s="637"/>
      <c r="F6" s="637"/>
      <c r="G6" s="637"/>
      <c r="H6" s="637"/>
      <c r="I6" s="637"/>
      <c r="J6" s="637"/>
      <c r="K6" s="637"/>
      <c r="L6" s="3"/>
      <c r="M6" s="3"/>
      <c r="N6" s="3"/>
      <c r="O6" s="3"/>
      <c r="P6" s="3"/>
      <c r="Q6" s="3"/>
    </row>
    <row r="7" spans="1:23" ht="15.75" customHeight="1">
      <c r="D7" s="636" t="s">
        <v>285</v>
      </c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  <c r="P7" s="3"/>
      <c r="Q7" s="3"/>
    </row>
    <row r="8" spans="1:23" s="5" customFormat="1" ht="15.75" customHeight="1">
      <c r="A8" s="53"/>
      <c r="B8" s="259"/>
      <c r="C8" s="259"/>
      <c r="D8" s="260"/>
      <c r="E8" s="637" t="s">
        <v>450</v>
      </c>
      <c r="F8" s="637"/>
      <c r="G8" s="637"/>
      <c r="H8" s="637"/>
      <c r="I8" s="637"/>
      <c r="J8" s="637"/>
      <c r="K8" s="637"/>
      <c r="L8" s="637"/>
      <c r="M8" s="637"/>
      <c r="N8" s="3"/>
      <c r="O8" s="3"/>
      <c r="P8" s="3"/>
      <c r="Q8" s="3"/>
    </row>
    <row r="9" spans="1:23" s="5" customFormat="1" ht="15.75" customHeight="1">
      <c r="A9" s="53"/>
      <c r="B9" s="259"/>
      <c r="C9" s="259"/>
      <c r="D9" s="260"/>
      <c r="E9" s="6"/>
      <c r="F9" s="636" t="s">
        <v>127</v>
      </c>
      <c r="G9" s="636"/>
      <c r="H9" s="636"/>
      <c r="I9" s="636"/>
      <c r="J9" s="636"/>
      <c r="K9" s="636"/>
      <c r="L9" s="636"/>
      <c r="M9" s="636"/>
      <c r="N9" s="636"/>
      <c r="O9" s="636"/>
      <c r="P9" s="636"/>
      <c r="Q9" s="3"/>
    </row>
    <row r="10" spans="1:23" s="5" customFormat="1" ht="15.75" customHeight="1">
      <c r="A10" s="53"/>
      <c r="B10" s="259"/>
      <c r="C10" s="259"/>
      <c r="D10" s="260"/>
      <c r="E10" s="6"/>
      <c r="F10" s="6"/>
      <c r="G10" s="637" t="s">
        <v>451</v>
      </c>
      <c r="H10" s="637"/>
      <c r="I10" s="637"/>
      <c r="J10" s="637"/>
      <c r="K10" s="637"/>
      <c r="L10" s="637"/>
      <c r="M10" s="637"/>
      <c r="N10" s="637"/>
      <c r="O10" s="637"/>
      <c r="P10" s="637"/>
      <c r="Q10" s="637"/>
    </row>
    <row r="11" spans="1:23" s="5" customFormat="1" ht="15.75" customHeight="1">
      <c r="A11" s="53"/>
      <c r="B11" s="259"/>
      <c r="C11" s="259"/>
      <c r="D11" s="260"/>
      <c r="E11" s="6"/>
      <c r="F11" s="6"/>
      <c r="G11" s="253"/>
      <c r="H11" s="636" t="s">
        <v>106</v>
      </c>
      <c r="I11" s="636"/>
      <c r="J11" s="636"/>
      <c r="K11" s="636"/>
      <c r="L11" s="636"/>
      <c r="M11" s="636"/>
      <c r="N11" s="636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3"/>
      <c r="B12" s="259"/>
      <c r="C12" s="259"/>
      <c r="D12" s="260"/>
      <c r="E12" s="6"/>
      <c r="F12" s="6"/>
      <c r="G12" s="253"/>
      <c r="H12" s="6"/>
      <c r="I12" s="637" t="s">
        <v>107</v>
      </c>
      <c r="J12" s="637"/>
      <c r="K12" s="637"/>
      <c r="L12" s="637"/>
      <c r="M12" s="637"/>
      <c r="N12" s="637"/>
      <c r="O12" s="637"/>
      <c r="P12" s="637"/>
      <c r="Q12" s="637"/>
      <c r="R12" s="637"/>
      <c r="S12" s="3"/>
      <c r="T12" s="3"/>
      <c r="U12" s="3"/>
      <c r="V12" s="3"/>
      <c r="W12" s="3"/>
    </row>
    <row r="13" spans="1:23" s="5" customFormat="1" ht="15.75" customHeight="1">
      <c r="A13" s="53"/>
      <c r="B13" s="259"/>
      <c r="C13" s="259"/>
      <c r="D13" s="260"/>
      <c r="E13" s="6"/>
      <c r="F13" s="6"/>
      <c r="G13" s="253"/>
      <c r="H13" s="6"/>
      <c r="I13" s="6"/>
      <c r="J13" s="636" t="s">
        <v>108</v>
      </c>
      <c r="K13" s="636"/>
      <c r="L13" s="636"/>
      <c r="M13" s="636"/>
      <c r="N13" s="636"/>
      <c r="O13" s="636"/>
      <c r="P13" s="636"/>
      <c r="Q13" s="636"/>
      <c r="R13" s="3"/>
      <c r="S13" s="3"/>
      <c r="T13" s="3"/>
      <c r="U13" s="3"/>
      <c r="V13" s="3"/>
      <c r="W13" s="3"/>
    </row>
    <row r="14" spans="1:23" s="5" customFormat="1" ht="15.75" customHeight="1">
      <c r="A14" s="53"/>
      <c r="B14" s="259"/>
      <c r="C14" s="259"/>
      <c r="D14" s="260"/>
      <c r="E14" s="6"/>
      <c r="F14" s="6"/>
      <c r="G14" s="253"/>
      <c r="H14" s="6"/>
      <c r="I14" s="6"/>
      <c r="J14" s="6"/>
      <c r="K14" s="648" t="s">
        <v>128</v>
      </c>
      <c r="L14" s="648"/>
      <c r="M14" s="648"/>
      <c r="N14" s="648"/>
      <c r="O14" s="648"/>
      <c r="P14" s="648"/>
      <c r="Q14" s="648"/>
      <c r="R14" s="648"/>
      <c r="S14" s="648"/>
      <c r="T14" s="648"/>
      <c r="U14" s="648"/>
      <c r="V14" s="3"/>
      <c r="W14" s="3"/>
    </row>
    <row r="15" spans="1:23" s="5" customFormat="1" ht="15.75" customHeight="1">
      <c r="A15" s="53"/>
      <c r="B15" s="259"/>
      <c r="C15" s="259"/>
      <c r="D15" s="260"/>
      <c r="E15" s="6"/>
      <c r="F15" s="6"/>
      <c r="G15" s="253"/>
      <c r="H15" s="6"/>
      <c r="I15" s="6"/>
      <c r="J15" s="6"/>
      <c r="K15" s="6"/>
      <c r="L15" s="636" t="s">
        <v>109</v>
      </c>
      <c r="M15" s="636"/>
      <c r="N15" s="636"/>
      <c r="O15" s="636"/>
      <c r="P15" s="636"/>
      <c r="Q15" s="636"/>
      <c r="R15" s="636"/>
      <c r="S15" s="636"/>
      <c r="T15" s="3"/>
      <c r="U15" s="3"/>
      <c r="V15" s="3"/>
      <c r="W15" s="3"/>
    </row>
    <row r="16" spans="1:23" s="5" customFormat="1" ht="15.75" customHeight="1">
      <c r="A16" s="53"/>
      <c r="B16" s="259"/>
      <c r="C16" s="259"/>
      <c r="D16" s="260"/>
      <c r="E16" s="6"/>
      <c r="F16" s="6"/>
      <c r="G16" s="253"/>
      <c r="H16" s="6"/>
      <c r="I16" s="6"/>
      <c r="J16" s="6"/>
      <c r="K16" s="6"/>
      <c r="L16" s="3"/>
      <c r="M16" s="637" t="s">
        <v>110</v>
      </c>
      <c r="N16" s="637"/>
      <c r="O16" s="637"/>
      <c r="P16" s="637"/>
      <c r="Q16" s="637"/>
      <c r="R16" s="637"/>
      <c r="S16" s="637"/>
      <c r="T16" s="637"/>
      <c r="U16" s="3"/>
      <c r="V16" s="3"/>
      <c r="W16" s="3"/>
    </row>
    <row r="17" spans="1:23" s="5" customFormat="1" ht="15.75" customHeight="1">
      <c r="A17" s="53"/>
      <c r="B17" s="259"/>
      <c r="C17" s="259"/>
      <c r="D17" s="260"/>
      <c r="E17" s="6"/>
      <c r="F17" s="6"/>
      <c r="G17" s="253"/>
      <c r="H17" s="6"/>
      <c r="I17" s="6"/>
      <c r="J17" s="6"/>
      <c r="K17" s="6"/>
      <c r="L17" s="3"/>
      <c r="M17" s="3"/>
      <c r="N17" s="636" t="s">
        <v>111</v>
      </c>
      <c r="O17" s="636"/>
      <c r="P17" s="636"/>
      <c r="Q17" s="636"/>
      <c r="R17" s="636"/>
      <c r="S17" s="636"/>
      <c r="T17" s="636"/>
      <c r="U17" s="636"/>
      <c r="V17" s="636"/>
      <c r="W17" s="636"/>
    </row>
    <row r="18" spans="1:23" s="5" customFormat="1" ht="15.75" customHeight="1">
      <c r="A18" s="53"/>
      <c r="B18" s="259"/>
      <c r="C18" s="259"/>
      <c r="D18" s="260"/>
      <c r="E18" s="6"/>
      <c r="F18" s="6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D18" sqref="D18"/>
    </sheetView>
  </sheetViews>
  <sheetFormatPr defaultRowHeight="11.25"/>
  <cols>
    <col min="1" max="1" width="7.42578125" style="7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38" t="s">
        <v>76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</row>
    <row r="2" spans="1:20" s="8" customFormat="1" ht="23.25" customHeight="1" thickBot="1">
      <c r="A2" s="261" t="s">
        <v>19</v>
      </c>
      <c r="B2" s="639" t="s">
        <v>29</v>
      </c>
      <c r="C2" s="640"/>
      <c r="D2" s="641"/>
      <c r="E2" s="642" t="s">
        <v>85</v>
      </c>
      <c r="F2" s="643"/>
      <c r="G2" s="644"/>
      <c r="H2" s="649" t="s">
        <v>85</v>
      </c>
      <c r="I2" s="650"/>
      <c r="J2" s="651"/>
      <c r="K2" s="645" t="s">
        <v>85</v>
      </c>
      <c r="L2" s="646"/>
      <c r="M2" s="647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7" customFormat="1">
      <c r="A3" s="29" t="str">
        <f>'1-συμβολαια'!A3</f>
        <v>???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5" spans="1:20" ht="15.75">
      <c r="B5" s="636" t="s">
        <v>112</v>
      </c>
      <c r="C5" s="636"/>
      <c r="D5" s="636"/>
      <c r="E5" s="636"/>
      <c r="F5" s="636"/>
      <c r="G5" s="636"/>
      <c r="H5" s="636"/>
      <c r="I5" s="115"/>
      <c r="J5" s="6"/>
      <c r="K5" s="6"/>
      <c r="L5" s="3"/>
      <c r="M5" s="3"/>
      <c r="N5" s="3"/>
      <c r="O5" s="3"/>
    </row>
    <row r="6" spans="1:20" ht="15.75">
      <c r="B6" s="6"/>
      <c r="C6" s="637" t="s">
        <v>113</v>
      </c>
      <c r="D6" s="637"/>
      <c r="E6" s="637"/>
      <c r="F6" s="637"/>
      <c r="G6" s="637"/>
      <c r="H6" s="637"/>
      <c r="I6" s="63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36" t="s">
        <v>114</v>
      </c>
      <c r="E7" s="636"/>
      <c r="F7" s="636"/>
      <c r="G7" s="636"/>
      <c r="H7" s="636"/>
      <c r="I7" s="636"/>
      <c r="J7" s="636"/>
      <c r="K7" s="636"/>
      <c r="L7" s="3"/>
      <c r="M7" s="3"/>
      <c r="N7" s="3"/>
      <c r="O7" s="3"/>
    </row>
    <row r="8" spans="1:20" ht="15.75" customHeight="1">
      <c r="B8" s="6"/>
      <c r="C8" s="6"/>
      <c r="D8" s="6"/>
      <c r="E8" s="652" t="s">
        <v>119</v>
      </c>
      <c r="F8" s="652"/>
      <c r="G8" s="652"/>
      <c r="H8" s="652"/>
      <c r="I8" s="652"/>
      <c r="J8" s="652"/>
      <c r="K8" s="652"/>
      <c r="L8" s="652"/>
      <c r="M8" s="3"/>
      <c r="N8" s="3"/>
      <c r="O8" s="3"/>
    </row>
    <row r="9" spans="1:20" ht="15.75" customHeight="1">
      <c r="B9" s="6"/>
      <c r="C9" s="6"/>
      <c r="D9" s="6"/>
      <c r="E9" s="6"/>
      <c r="F9" s="636" t="s">
        <v>115</v>
      </c>
      <c r="G9" s="636"/>
      <c r="H9" s="636"/>
      <c r="I9" s="636"/>
      <c r="J9" s="636"/>
      <c r="K9" s="636"/>
      <c r="L9" s="636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37" t="s">
        <v>116</v>
      </c>
      <c r="H10" s="637"/>
      <c r="I10" s="637"/>
      <c r="J10" s="637"/>
      <c r="K10" s="637"/>
      <c r="L10" s="637"/>
      <c r="M10" s="637"/>
      <c r="N10" s="3"/>
      <c r="O10" s="3"/>
    </row>
    <row r="11" spans="1:20" ht="15.75">
      <c r="B11" s="6"/>
      <c r="C11" s="6"/>
      <c r="D11" s="6"/>
      <c r="E11" s="6"/>
      <c r="F11" s="6"/>
      <c r="G11" s="6"/>
      <c r="H11" s="636" t="s">
        <v>117</v>
      </c>
      <c r="I11" s="636"/>
      <c r="J11" s="636"/>
      <c r="K11" s="636"/>
      <c r="L11" s="636"/>
      <c r="M11" s="636"/>
      <c r="N11" s="636"/>
      <c r="O11" s="3"/>
    </row>
    <row r="12" spans="1:20" ht="15.75">
      <c r="B12" s="6"/>
      <c r="C12" s="6"/>
      <c r="D12" s="6"/>
      <c r="E12" s="6"/>
      <c r="F12" s="6"/>
      <c r="G12" s="6"/>
      <c r="H12" s="6"/>
      <c r="I12" s="637" t="s">
        <v>118</v>
      </c>
      <c r="J12" s="637"/>
      <c r="K12" s="637"/>
      <c r="L12" s="637"/>
      <c r="M12" s="637"/>
      <c r="N12" s="637"/>
      <c r="O12" s="637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53" t="s">
        <v>66</v>
      </c>
      <c r="B1" s="653"/>
      <c r="C1" s="655" t="s">
        <v>67</v>
      </c>
      <c r="D1" s="655"/>
      <c r="E1" s="653" t="s">
        <v>0</v>
      </c>
      <c r="F1" s="653"/>
      <c r="G1" s="656" t="s">
        <v>10</v>
      </c>
      <c r="H1" s="656"/>
      <c r="I1" s="656"/>
      <c r="J1" s="653" t="s">
        <v>8</v>
      </c>
      <c r="K1" s="653"/>
      <c r="L1" s="657" t="s">
        <v>452</v>
      </c>
      <c r="M1" s="658"/>
      <c r="N1" s="658"/>
      <c r="O1" s="659"/>
      <c r="P1" s="654" t="s">
        <v>65</v>
      </c>
      <c r="Q1" s="654"/>
      <c r="R1" s="656" t="s">
        <v>55</v>
      </c>
      <c r="S1" s="656"/>
      <c r="T1" s="662" t="s">
        <v>46</v>
      </c>
      <c r="U1" s="660" t="s">
        <v>85</v>
      </c>
      <c r="V1" s="660"/>
      <c r="W1" s="660"/>
      <c r="X1" s="660"/>
      <c r="Y1" s="660"/>
      <c r="Z1" s="660"/>
      <c r="AA1" s="660"/>
      <c r="AB1" s="660"/>
      <c r="AC1" s="660"/>
    </row>
    <row r="2" spans="1:35" s="10" customFormat="1" ht="15.75" customHeight="1" thickBot="1">
      <c r="A2" s="91"/>
      <c r="B2" s="46"/>
      <c r="C2" s="81"/>
      <c r="D2" s="49" t="s">
        <v>68</v>
      </c>
      <c r="E2" s="92"/>
      <c r="F2" s="47" t="s">
        <v>68</v>
      </c>
      <c r="G2" s="43" t="s">
        <v>11</v>
      </c>
      <c r="H2" s="41" t="s">
        <v>12</v>
      </c>
      <c r="I2" s="42" t="s">
        <v>29</v>
      </c>
      <c r="J2" s="69" t="s">
        <v>23</v>
      </c>
      <c r="K2" s="48" t="s">
        <v>68</v>
      </c>
      <c r="L2" s="69" t="s">
        <v>315</v>
      </c>
      <c r="M2" s="69" t="s">
        <v>319</v>
      </c>
      <c r="N2" s="69" t="s">
        <v>320</v>
      </c>
      <c r="O2" s="257" t="s">
        <v>29</v>
      </c>
      <c r="P2" s="55" t="s">
        <v>23</v>
      </c>
      <c r="Q2" s="48" t="s">
        <v>68</v>
      </c>
      <c r="R2" s="69" t="s">
        <v>23</v>
      </c>
      <c r="S2" s="30" t="s">
        <v>68</v>
      </c>
      <c r="T2" s="663"/>
      <c r="U2" s="661"/>
      <c r="V2" s="661"/>
      <c r="W2" s="661"/>
      <c r="X2" s="661"/>
      <c r="Y2" s="661"/>
      <c r="Z2" s="661"/>
      <c r="AA2" s="661"/>
      <c r="AB2" s="661"/>
      <c r="AC2" s="661"/>
    </row>
    <row r="3" spans="1:35" s="17" customFormat="1">
      <c r="A3" s="12" t="str">
        <f>'1-συμβολαια'!A3</f>
        <v>???</v>
      </c>
      <c r="B3" s="45"/>
      <c r="C3" s="76">
        <f>'1-συμβολαια'!B3</f>
        <v>36078</v>
      </c>
      <c r="D3" s="18"/>
      <c r="E3" s="87" t="str">
        <f>'1-συμβολαια'!C3</f>
        <v>γονική { καταστήματος 5.521.373 διαμερίσματος 9.177.000</v>
      </c>
      <c r="F3" s="13"/>
      <c r="G3" s="14" t="str">
        <f>'4-πολλυπρ'!D3</f>
        <v xml:space="preserve">219-112 </v>
      </c>
      <c r="H3" s="14" t="str">
        <f>'4-πολλυπρ'!I3</f>
        <v>219-112κόρη</v>
      </c>
      <c r="I3" s="19"/>
      <c r="J3" s="19">
        <f>'1-συμβολαια'!D3</f>
        <v>14698373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2"/>
      <c r="V3" s="82"/>
      <c r="W3" s="77"/>
      <c r="X3" s="24"/>
      <c r="Y3" s="24"/>
      <c r="Z3" s="24"/>
      <c r="AA3" s="24"/>
      <c r="AB3" s="24"/>
      <c r="AC3" s="24"/>
    </row>
    <row r="4" spans="1:35">
      <c r="A4" s="421" t="s">
        <v>56</v>
      </c>
      <c r="B4" s="422"/>
      <c r="C4" s="422"/>
      <c r="D4" s="422"/>
      <c r="E4" s="422"/>
      <c r="F4" s="422"/>
      <c r="G4" s="422"/>
      <c r="H4" s="422"/>
      <c r="I4" s="422"/>
      <c r="J4" s="422"/>
      <c r="K4" s="40"/>
      <c r="L4" s="1">
        <f>SUM(L3:L3)</f>
        <v>0</v>
      </c>
      <c r="M4" s="1"/>
      <c r="N4" s="1"/>
      <c r="O4" s="1">
        <f>SUM(O3:O3)</f>
        <v>0</v>
      </c>
      <c r="P4" s="33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8"/>
      <c r="V4" s="78"/>
    </row>
    <row r="5" spans="1:35">
      <c r="T5" s="117"/>
    </row>
    <row r="6" spans="1:35" ht="15.75" customHeight="1">
      <c r="T6" s="117"/>
      <c r="U6" s="636" t="s">
        <v>120</v>
      </c>
      <c r="V6" s="636"/>
      <c r="W6" s="636"/>
      <c r="X6" s="636"/>
      <c r="Y6" s="636"/>
      <c r="Z6" s="636"/>
      <c r="AA6" s="636"/>
      <c r="AB6" s="636"/>
      <c r="AC6" s="636"/>
      <c r="AD6" s="115"/>
      <c r="AE6" s="115"/>
      <c r="AF6" s="115"/>
      <c r="AG6" s="115"/>
      <c r="AH6" s="110"/>
      <c r="AI6" s="110"/>
    </row>
    <row r="7" spans="1:35" ht="15.75" customHeight="1">
      <c r="T7" s="117"/>
      <c r="U7" s="116"/>
      <c r="V7" s="637" t="s">
        <v>121</v>
      </c>
      <c r="W7" s="637"/>
      <c r="X7" s="637"/>
      <c r="Y7" s="637"/>
      <c r="Z7" s="637"/>
      <c r="AA7" s="637"/>
      <c r="AB7" s="637"/>
      <c r="AC7" s="637"/>
      <c r="AD7" s="637"/>
      <c r="AE7" s="110"/>
      <c r="AF7" s="110"/>
      <c r="AG7" s="110"/>
      <c r="AH7" s="110"/>
      <c r="AI7" s="110"/>
    </row>
    <row r="8" spans="1:35" ht="15.75" customHeight="1">
      <c r="T8" s="117"/>
      <c r="U8" s="116"/>
      <c r="V8" s="116"/>
      <c r="W8" s="636" t="s">
        <v>122</v>
      </c>
      <c r="X8" s="636"/>
      <c r="Y8" s="636"/>
      <c r="Z8" s="636"/>
      <c r="AA8" s="636"/>
      <c r="AB8" s="636"/>
      <c r="AC8" s="636"/>
      <c r="AD8" s="636"/>
      <c r="AE8" s="636"/>
      <c r="AF8" s="110"/>
      <c r="AG8" s="110"/>
      <c r="AH8" s="110"/>
      <c r="AI8" s="110"/>
    </row>
    <row r="9" spans="1:35" ht="15.75">
      <c r="U9" s="116"/>
      <c r="V9" s="116"/>
      <c r="W9" s="116"/>
      <c r="X9" s="637" t="s">
        <v>123</v>
      </c>
      <c r="Y9" s="637"/>
      <c r="Z9" s="637"/>
      <c r="AA9" s="637"/>
      <c r="AB9" s="637"/>
      <c r="AC9" s="637"/>
      <c r="AD9" s="637"/>
      <c r="AE9" s="637"/>
      <c r="AF9" s="637"/>
      <c r="AG9" s="110"/>
      <c r="AH9" s="110"/>
      <c r="AI9" s="110"/>
    </row>
    <row r="10" spans="1:35" ht="15.75">
      <c r="U10" s="116"/>
      <c r="V10" s="116"/>
      <c r="W10" s="116"/>
      <c r="X10" s="116"/>
      <c r="Y10" s="636" t="s">
        <v>124</v>
      </c>
      <c r="Z10" s="636"/>
      <c r="AA10" s="636"/>
      <c r="AB10" s="636"/>
      <c r="AC10" s="636"/>
      <c r="AD10" s="636"/>
      <c r="AE10" s="636"/>
      <c r="AF10" s="636"/>
      <c r="AG10" s="636"/>
      <c r="AH10" s="110"/>
      <c r="AI10" s="110"/>
    </row>
    <row r="11" spans="1:35" ht="15.75">
      <c r="U11" s="116"/>
      <c r="V11" s="116"/>
      <c r="W11" s="116"/>
      <c r="X11" s="116"/>
      <c r="Y11" s="116"/>
      <c r="Z11" s="637" t="s">
        <v>125</v>
      </c>
      <c r="AA11" s="637"/>
      <c r="AB11" s="637"/>
      <c r="AC11" s="637"/>
      <c r="AD11" s="637"/>
      <c r="AE11" s="637"/>
      <c r="AF11" s="637"/>
      <c r="AG11" s="637"/>
      <c r="AH11" s="637"/>
      <c r="AI11" s="110"/>
    </row>
    <row r="12" spans="1:35" ht="15.75">
      <c r="U12" s="116"/>
      <c r="V12" s="116"/>
      <c r="W12" s="116"/>
      <c r="X12" s="116"/>
      <c r="Y12" s="116"/>
      <c r="Z12" s="116"/>
      <c r="AA12" s="636" t="s">
        <v>126</v>
      </c>
      <c r="AB12" s="636"/>
      <c r="AC12" s="636"/>
      <c r="AD12" s="636"/>
      <c r="AE12" s="636"/>
      <c r="AF12" s="636"/>
      <c r="AG12" s="636"/>
      <c r="AH12" s="636"/>
      <c r="AI12" s="636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668" t="s">
        <v>31</v>
      </c>
      <c r="B1" s="669"/>
      <c r="C1" s="669"/>
      <c r="D1" s="669"/>
      <c r="E1" s="670"/>
      <c r="F1" s="671" t="s">
        <v>288</v>
      </c>
      <c r="G1" s="672"/>
      <c r="H1" s="672"/>
      <c r="I1" s="673"/>
      <c r="J1" s="664" t="s">
        <v>289</v>
      </c>
      <c r="K1" s="665"/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6"/>
      <c r="Z1" s="674" t="s">
        <v>290</v>
      </c>
      <c r="AA1" s="675"/>
      <c r="AB1" s="675"/>
      <c r="AC1" s="676"/>
      <c r="AD1" s="664" t="s">
        <v>291</v>
      </c>
      <c r="AE1" s="665"/>
      <c r="AF1" s="665"/>
      <c r="AG1" s="665"/>
      <c r="AH1" s="665"/>
      <c r="AI1" s="665"/>
      <c r="AJ1" s="665"/>
      <c r="AK1" s="665"/>
      <c r="AL1" s="665"/>
      <c r="AM1" s="665"/>
      <c r="AN1" s="665"/>
      <c r="AO1" s="665"/>
      <c r="AP1" s="665"/>
      <c r="AQ1" s="665"/>
      <c r="AR1" s="665"/>
      <c r="AS1" s="666"/>
      <c r="AT1" s="671" t="s">
        <v>292</v>
      </c>
      <c r="AU1" s="672"/>
      <c r="AV1" s="672"/>
      <c r="AW1" s="673"/>
      <c r="AX1" s="664" t="s">
        <v>293</v>
      </c>
      <c r="AY1" s="665"/>
      <c r="AZ1" s="665"/>
      <c r="BA1" s="665"/>
      <c r="BB1" s="665"/>
      <c r="BC1" s="665"/>
      <c r="BD1" s="665"/>
      <c r="BE1" s="665"/>
      <c r="BF1" s="665"/>
      <c r="BG1" s="665"/>
      <c r="BH1" s="665"/>
      <c r="BI1" s="665"/>
      <c r="BJ1" s="665"/>
      <c r="BK1" s="665"/>
      <c r="BL1" s="665"/>
      <c r="BM1" s="666"/>
    </row>
    <row r="2" spans="1:65" s="4" customFormat="1" ht="23.25" customHeight="1">
      <c r="A2" s="186" t="s">
        <v>19</v>
      </c>
      <c r="B2" s="186" t="s">
        <v>294</v>
      </c>
      <c r="C2" s="187" t="s">
        <v>295</v>
      </c>
      <c r="D2" s="431" t="s">
        <v>29</v>
      </c>
      <c r="E2" s="623"/>
      <c r="F2" s="188" t="s">
        <v>296</v>
      </c>
      <c r="G2" s="186" t="s">
        <v>18</v>
      </c>
      <c r="H2" s="188" t="s">
        <v>23</v>
      </c>
      <c r="I2" s="189" t="s">
        <v>85</v>
      </c>
      <c r="J2" s="190" t="s">
        <v>297</v>
      </c>
      <c r="K2" s="190" t="s">
        <v>298</v>
      </c>
      <c r="L2" s="188" t="s">
        <v>299</v>
      </c>
      <c r="M2" s="188" t="s">
        <v>300</v>
      </c>
      <c r="N2" s="188" t="s">
        <v>301</v>
      </c>
      <c r="O2" s="188" t="s">
        <v>302</v>
      </c>
      <c r="P2" s="188" t="s">
        <v>303</v>
      </c>
      <c r="Q2" s="188" t="s">
        <v>304</v>
      </c>
      <c r="R2" s="188" t="s">
        <v>305</v>
      </c>
      <c r="S2" s="188" t="s">
        <v>306</v>
      </c>
      <c r="T2" s="188" t="s">
        <v>307</v>
      </c>
      <c r="U2" s="188" t="s">
        <v>23</v>
      </c>
      <c r="V2" s="188" t="s">
        <v>308</v>
      </c>
      <c r="W2" s="188" t="s">
        <v>309</v>
      </c>
      <c r="X2" s="188" t="s">
        <v>310</v>
      </c>
      <c r="Y2" s="191" t="s">
        <v>311</v>
      </c>
      <c r="Z2" s="188" t="s">
        <v>296</v>
      </c>
      <c r="AA2" s="186" t="s">
        <v>18</v>
      </c>
      <c r="AB2" s="188" t="s">
        <v>23</v>
      </c>
      <c r="AC2" s="192" t="s">
        <v>85</v>
      </c>
      <c r="AD2" s="190" t="s">
        <v>297</v>
      </c>
      <c r="AE2" s="190" t="s">
        <v>298</v>
      </c>
      <c r="AF2" s="188" t="s">
        <v>299</v>
      </c>
      <c r="AG2" s="188" t="s">
        <v>300</v>
      </c>
      <c r="AH2" s="188" t="s">
        <v>301</v>
      </c>
      <c r="AI2" s="188" t="s">
        <v>302</v>
      </c>
      <c r="AJ2" s="188" t="s">
        <v>303</v>
      </c>
      <c r="AK2" s="188" t="s">
        <v>304</v>
      </c>
      <c r="AL2" s="188" t="s">
        <v>305</v>
      </c>
      <c r="AM2" s="188" t="s">
        <v>306</v>
      </c>
      <c r="AN2" s="188" t="s">
        <v>307</v>
      </c>
      <c r="AO2" s="188" t="s">
        <v>23</v>
      </c>
      <c r="AP2" s="188" t="s">
        <v>308</v>
      </c>
      <c r="AQ2" s="188" t="s">
        <v>309</v>
      </c>
      <c r="AR2" s="188" t="s">
        <v>310</v>
      </c>
      <c r="AS2" s="191" t="s">
        <v>311</v>
      </c>
      <c r="AT2" s="188" t="s">
        <v>296</v>
      </c>
      <c r="AU2" s="186" t="s">
        <v>18</v>
      </c>
      <c r="AV2" s="188" t="s">
        <v>23</v>
      </c>
      <c r="AW2" s="189" t="s">
        <v>85</v>
      </c>
      <c r="AX2" s="190" t="s">
        <v>297</v>
      </c>
      <c r="AY2" s="190" t="s">
        <v>298</v>
      </c>
      <c r="AZ2" s="188" t="s">
        <v>299</v>
      </c>
      <c r="BA2" s="188" t="s">
        <v>300</v>
      </c>
      <c r="BB2" s="188" t="s">
        <v>301</v>
      </c>
      <c r="BC2" s="188" t="s">
        <v>302</v>
      </c>
      <c r="BD2" s="188" t="s">
        <v>303</v>
      </c>
      <c r="BE2" s="188" t="s">
        <v>304</v>
      </c>
      <c r="BF2" s="188" t="s">
        <v>305</v>
      </c>
      <c r="BG2" s="188" t="s">
        <v>306</v>
      </c>
      <c r="BH2" s="188" t="s">
        <v>307</v>
      </c>
      <c r="BI2" s="188" t="s">
        <v>23</v>
      </c>
      <c r="BJ2" s="188" t="s">
        <v>308</v>
      </c>
      <c r="BK2" s="188" t="s">
        <v>309</v>
      </c>
      <c r="BL2" s="188" t="s">
        <v>312</v>
      </c>
      <c r="BM2" s="191" t="s">
        <v>311</v>
      </c>
    </row>
    <row r="3" spans="1:65">
      <c r="A3" s="29" t="str">
        <f>'1-συμβολαια'!A3</f>
        <v>???</v>
      </c>
      <c r="B3" s="14" t="str">
        <f>'4-πολλυπρ'!D3</f>
        <v xml:space="preserve">219-112 </v>
      </c>
      <c r="C3" s="14" t="str">
        <f>'4-πολλυπρ'!I3</f>
        <v>219-112κόρη</v>
      </c>
      <c r="D3" s="24"/>
      <c r="E3" s="24"/>
      <c r="F3" s="11"/>
      <c r="G3" s="28"/>
      <c r="H3" s="11"/>
      <c r="I3" s="24"/>
      <c r="J3" s="11"/>
      <c r="K3" s="140" t="s">
        <v>313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3" t="s">
        <v>313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5" spans="1:65">
      <c r="F5" s="667" t="s">
        <v>314</v>
      </c>
      <c r="G5" s="667"/>
      <c r="H5" s="667"/>
      <c r="I5" s="667"/>
    </row>
    <row r="6" spans="1:65">
      <c r="F6" s="667"/>
      <c r="G6" s="667"/>
      <c r="H6" s="667"/>
      <c r="I6" s="66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4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8.140625" style="7" bestFit="1" customWidth="1"/>
    <col min="2" max="2" width="8.7109375" style="134" bestFit="1" customWidth="1"/>
    <col min="3" max="3" width="42.140625" style="88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2" bestFit="1" customWidth="1"/>
    <col min="19" max="19" width="8.5703125" style="72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9.42578125" style="27" bestFit="1" customWidth="1"/>
    <col min="37" max="37" width="21.42578125" style="7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8" t="s">
        <v>1</v>
      </c>
      <c r="B1" s="710" t="s">
        <v>2</v>
      </c>
      <c r="C1" s="707" t="s">
        <v>0</v>
      </c>
      <c r="D1" s="711" t="s">
        <v>11</v>
      </c>
      <c r="E1" s="705" t="s">
        <v>12</v>
      </c>
      <c r="F1" s="657" t="s">
        <v>501</v>
      </c>
      <c r="G1" s="658"/>
      <c r="H1" s="658"/>
      <c r="I1" s="659"/>
      <c r="J1" s="700" t="s">
        <v>504</v>
      </c>
      <c r="K1" s="701"/>
      <c r="L1" s="681" t="s">
        <v>135</v>
      </c>
      <c r="M1" s="682"/>
      <c r="N1" s="698" t="s">
        <v>500</v>
      </c>
      <c r="O1" s="699"/>
      <c r="P1" s="695" t="s">
        <v>77</v>
      </c>
      <c r="Q1" s="696"/>
      <c r="R1" s="696"/>
      <c r="S1" s="696"/>
      <c r="T1" s="697"/>
      <c r="U1" s="698" t="s">
        <v>492</v>
      </c>
      <c r="V1" s="698"/>
      <c r="W1" s="687" t="s">
        <v>43</v>
      </c>
      <c r="X1" s="688"/>
      <c r="Y1" s="689"/>
      <c r="Z1" s="577" t="s">
        <v>58</v>
      </c>
      <c r="AA1" s="578"/>
      <c r="AB1" s="690"/>
      <c r="AC1" s="685" t="s">
        <v>78</v>
      </c>
      <c r="AD1" s="686"/>
      <c r="AE1" s="686"/>
      <c r="AF1" s="686"/>
      <c r="AG1" s="686"/>
      <c r="AH1" s="394"/>
      <c r="AI1" s="691" t="s">
        <v>54</v>
      </c>
      <c r="AJ1" s="693" t="s">
        <v>44</v>
      </c>
      <c r="AK1" s="683" t="s">
        <v>81</v>
      </c>
      <c r="AL1" s="678" t="s">
        <v>29</v>
      </c>
      <c r="AM1" s="679"/>
      <c r="AN1" s="679"/>
      <c r="AO1" s="679"/>
      <c r="AP1" s="680"/>
    </row>
    <row r="2" spans="1:49" ht="39" thickBot="1">
      <c r="A2" s="709"/>
      <c r="B2" s="426"/>
      <c r="C2" s="456"/>
      <c r="D2" s="712"/>
      <c r="E2" s="706"/>
      <c r="F2" s="352" t="s">
        <v>252</v>
      </c>
      <c r="G2" s="353" t="s">
        <v>92</v>
      </c>
      <c r="H2" s="353" t="s">
        <v>47</v>
      </c>
      <c r="I2" s="349" t="s">
        <v>410</v>
      </c>
      <c r="J2" s="266" t="s">
        <v>23</v>
      </c>
      <c r="K2" s="351" t="s">
        <v>410</v>
      </c>
      <c r="L2" s="36" t="s">
        <v>23</v>
      </c>
      <c r="M2" s="349" t="s">
        <v>410</v>
      </c>
      <c r="N2" s="65" t="s">
        <v>23</v>
      </c>
      <c r="O2" s="350" t="s">
        <v>410</v>
      </c>
      <c r="P2" s="407" t="s">
        <v>23</v>
      </c>
      <c r="Q2" s="408" t="s">
        <v>410</v>
      </c>
      <c r="R2" s="71" t="s">
        <v>82</v>
      </c>
      <c r="S2" s="71" t="s">
        <v>531</v>
      </c>
      <c r="T2" s="406" t="s">
        <v>532</v>
      </c>
      <c r="U2" s="65" t="s">
        <v>23</v>
      </c>
      <c r="V2" s="350" t="s">
        <v>410</v>
      </c>
      <c r="W2" s="36" t="s">
        <v>23</v>
      </c>
      <c r="X2" s="266" t="s">
        <v>410</v>
      </c>
      <c r="Y2" s="32" t="s">
        <v>34</v>
      </c>
      <c r="Z2" s="36" t="s">
        <v>23</v>
      </c>
      <c r="AA2" s="266" t="s">
        <v>410</v>
      </c>
      <c r="AB2" s="240" t="s">
        <v>34</v>
      </c>
      <c r="AC2" s="36" t="s">
        <v>502</v>
      </c>
      <c r="AD2" s="266" t="s">
        <v>410</v>
      </c>
      <c r="AE2" s="9" t="s">
        <v>503</v>
      </c>
      <c r="AF2" s="266" t="s">
        <v>410</v>
      </c>
      <c r="AG2" s="66" t="s">
        <v>33</v>
      </c>
      <c r="AH2" s="395" t="s">
        <v>410</v>
      </c>
      <c r="AI2" s="692"/>
      <c r="AJ2" s="694"/>
      <c r="AK2" s="684"/>
      <c r="AL2" s="678"/>
      <c r="AM2" s="679"/>
      <c r="AN2" s="679"/>
      <c r="AO2" s="679"/>
      <c r="AP2" s="680"/>
    </row>
    <row r="3" spans="1:49" s="5" customFormat="1">
      <c r="A3" s="370" t="str">
        <f>'1-συμβολαια'!A3</f>
        <v>???</v>
      </c>
      <c r="B3" s="371">
        <f>'1-συμβολαια'!B3</f>
        <v>36078</v>
      </c>
      <c r="C3" s="321" t="str">
        <f>'1-συμβολαια'!C3</f>
        <v>γονική { καταστήματος 5.521.373 διαμερίσματος 9.177.000</v>
      </c>
      <c r="D3" s="308" t="str">
        <f>'4-πολλυπρ'!D3</f>
        <v xml:space="preserve">219-112 </v>
      </c>
      <c r="E3" s="308" t="str">
        <f>'4-πολλυπρ'!I3</f>
        <v>219-112κόρη</v>
      </c>
      <c r="F3" s="308">
        <f>'14-βιβλΕσ'!O3</f>
        <v>2768.0714000000007</v>
      </c>
      <c r="G3" s="283">
        <f>'14-βιβλΕσ'!Q3</f>
        <v>3805</v>
      </c>
      <c r="H3" s="283">
        <f t="shared" ref="H3" si="0">F3+G3</f>
        <v>6573.0714000000007</v>
      </c>
      <c r="I3" s="322">
        <f t="shared" ref="I3" si="1">H3/340.75</f>
        <v>19.290011445341161</v>
      </c>
      <c r="J3" s="283">
        <f>'8-κ-15-17'!AG3</f>
        <v>1.3907500000059372</v>
      </c>
      <c r="K3" s="322">
        <f t="shared" ref="K3" si="2">J3/340.75</f>
        <v>4.0814380044194784E-3</v>
      </c>
      <c r="L3" s="283">
        <f>'14-βιβλΕσ'!R3</f>
        <v>85505</v>
      </c>
      <c r="M3" s="322">
        <f t="shared" ref="M3" si="3">L3/340.75</f>
        <v>250.93176815847394</v>
      </c>
      <c r="N3" s="283">
        <f>('14-βιβλΕσ'!N3+'14-βιβλΕσ'!O3+'14-βιβλΕσ'!R3)*30%</f>
        <v>28002.742800000004</v>
      </c>
      <c r="O3" s="322">
        <f t="shared" ref="O3" si="4">N3/340.75</f>
        <v>82.1797294203962</v>
      </c>
      <c r="P3" s="373"/>
      <c r="Q3" s="374"/>
      <c r="R3" s="373"/>
      <c r="S3" s="373"/>
      <c r="T3" s="373"/>
      <c r="U3" s="373"/>
      <c r="V3" s="373"/>
      <c r="W3" s="283">
        <f t="shared" ref="W3" si="5">H3+J3+N3</f>
        <v>34577.204950000014</v>
      </c>
      <c r="X3" s="322">
        <f t="shared" ref="X3" si="6">W3/340.75</f>
        <v>101.47382230374178</v>
      </c>
      <c r="Y3" s="286">
        <v>2543</v>
      </c>
      <c r="Z3" s="283">
        <f t="shared" ref="Z3" si="7">AG3-W3</f>
        <v>57407.661800000031</v>
      </c>
      <c r="AA3" s="322">
        <f t="shared" ref="AA3" si="8">Z3/340.75</f>
        <v>168.47442934702872</v>
      </c>
      <c r="AB3" s="286">
        <v>2152</v>
      </c>
      <c r="AC3" s="283">
        <f>'1-συμβολαια'!L3+'8-κ-15-17'!AE3+'14-βιβλΕσ'!L3+'14-βιβλΕσ'!Q3+'14-βιβλΕσ'!R3</f>
        <v>401162.86675000004</v>
      </c>
      <c r="AD3" s="322">
        <f t="shared" ref="AD3" si="9">AC3/340.75</f>
        <v>1177.2938129126928</v>
      </c>
      <c r="AE3" s="283">
        <f>'1-συμβολαια'!M3</f>
        <v>309178</v>
      </c>
      <c r="AF3" s="322">
        <f t="shared" ref="AF3:AH3" si="10">AE3/340.75</f>
        <v>907.34556126192228</v>
      </c>
      <c r="AG3" s="283">
        <f t="shared" ref="AG3" si="11">AC3-AE3</f>
        <v>91984.866750000045</v>
      </c>
      <c r="AH3" s="322">
        <f t="shared" si="10"/>
        <v>269.94825165077049</v>
      </c>
      <c r="AI3" s="323">
        <v>45880</v>
      </c>
      <c r="AJ3" s="324">
        <f t="shared" ref="AJ3" si="12">Y3+AB3</f>
        <v>4695</v>
      </c>
      <c r="AK3" s="325"/>
      <c r="AL3" s="70"/>
      <c r="AM3" s="70"/>
      <c r="AN3" s="70"/>
      <c r="AO3" s="70"/>
      <c r="AP3" s="70"/>
    </row>
    <row r="4" spans="1:49">
      <c r="A4" s="702" t="s">
        <v>35</v>
      </c>
      <c r="B4" s="703"/>
      <c r="C4" s="703"/>
      <c r="D4" s="703"/>
      <c r="E4" s="704"/>
      <c r="F4" s="265">
        <f t="shared" ref="F4:R4" si="13">SUM(F3:F3)</f>
        <v>2768.0714000000007</v>
      </c>
      <c r="G4" s="265">
        <f t="shared" si="13"/>
        <v>3805</v>
      </c>
      <c r="H4" s="265">
        <f t="shared" si="13"/>
        <v>6573.0714000000007</v>
      </c>
      <c r="I4" s="38">
        <f t="shared" si="13"/>
        <v>19.290011445341161</v>
      </c>
      <c r="J4" s="265">
        <f t="shared" si="13"/>
        <v>1.3907500000059372</v>
      </c>
      <c r="K4" s="38">
        <f t="shared" si="13"/>
        <v>4.0814380044194784E-3</v>
      </c>
      <c r="L4" s="265">
        <f t="shared" si="13"/>
        <v>85505</v>
      </c>
      <c r="M4" s="38">
        <f t="shared" si="13"/>
        <v>250.93176815847394</v>
      </c>
      <c r="N4" s="265">
        <f t="shared" si="13"/>
        <v>28002.742800000004</v>
      </c>
      <c r="O4" s="38">
        <f t="shared" si="13"/>
        <v>82.1797294203962</v>
      </c>
      <c r="P4" s="265">
        <f t="shared" si="13"/>
        <v>0</v>
      </c>
      <c r="Q4" s="38">
        <f t="shared" si="13"/>
        <v>0</v>
      </c>
      <c r="R4" s="265">
        <f t="shared" si="13"/>
        <v>0</v>
      </c>
      <c r="S4" s="265"/>
      <c r="T4" s="265">
        <f>SUM(T3:T3)</f>
        <v>0</v>
      </c>
      <c r="U4" s="265">
        <f>SUM(U3:U3)</f>
        <v>0</v>
      </c>
      <c r="V4" s="265"/>
      <c r="W4" s="265">
        <f t="shared" ref="W4:AH4" si="14">SUM(W3:W3)</f>
        <v>34577.204950000014</v>
      </c>
      <c r="X4" s="38">
        <f t="shared" si="14"/>
        <v>101.47382230374178</v>
      </c>
      <c r="Y4" s="265">
        <f t="shared" si="14"/>
        <v>2543</v>
      </c>
      <c r="Z4" s="265">
        <f t="shared" si="14"/>
        <v>57407.661800000031</v>
      </c>
      <c r="AA4" s="38">
        <f t="shared" si="14"/>
        <v>168.47442934702872</v>
      </c>
      <c r="AB4" s="265">
        <f t="shared" si="14"/>
        <v>2152</v>
      </c>
      <c r="AC4" s="265">
        <f t="shared" si="14"/>
        <v>401162.86675000004</v>
      </c>
      <c r="AD4" s="38">
        <f t="shared" si="14"/>
        <v>1177.2938129126928</v>
      </c>
      <c r="AE4" s="265">
        <f t="shared" si="14"/>
        <v>309178</v>
      </c>
      <c r="AF4" s="38">
        <f t="shared" si="14"/>
        <v>907.34556126192228</v>
      </c>
      <c r="AG4" s="265">
        <f t="shared" si="14"/>
        <v>91984.866750000045</v>
      </c>
      <c r="AH4" s="38">
        <f t="shared" si="14"/>
        <v>269.94825165077049</v>
      </c>
      <c r="AI4" s="38"/>
      <c r="AJ4" s="38">
        <f>SUM(AJ3:AJ3)</f>
        <v>4695</v>
      </c>
    </row>
    <row r="5" spans="1:49">
      <c r="L5" s="72"/>
      <c r="M5" s="72"/>
      <c r="N5" s="72"/>
      <c r="O5" s="72"/>
    </row>
    <row r="6" spans="1:49">
      <c r="L6" s="131"/>
      <c r="M6" s="131"/>
      <c r="N6" s="131"/>
      <c r="O6" s="131"/>
      <c r="AC6" s="131"/>
      <c r="AD6" s="131"/>
    </row>
    <row r="7" spans="1:49">
      <c r="AC7" s="132"/>
      <c r="AD7" s="132"/>
    </row>
    <row r="10" spans="1:49" ht="15">
      <c r="AL10" s="119"/>
      <c r="AM10" s="109"/>
      <c r="AN10" s="109"/>
      <c r="AO10" s="109"/>
      <c r="AP10" s="119"/>
    </row>
    <row r="11" spans="1:49" ht="15">
      <c r="AL11" s="120"/>
      <c r="AM11" s="120"/>
      <c r="AN11" s="120"/>
      <c r="AO11" s="120"/>
      <c r="AP11" s="120"/>
      <c r="AQ11" s="119"/>
      <c r="AR11" s="119"/>
      <c r="AS11" s="119"/>
      <c r="AT11" s="119"/>
      <c r="AU11" s="119"/>
      <c r="AV11" s="119"/>
      <c r="AW11" s="119"/>
    </row>
    <row r="12" spans="1:49" ht="15.75">
      <c r="AL12" s="119"/>
      <c r="AM12" s="121"/>
      <c r="AN12" s="121"/>
      <c r="AO12" s="121"/>
      <c r="AP12" s="121"/>
      <c r="AQ12" s="122"/>
      <c r="AR12" s="122"/>
      <c r="AS12" s="122"/>
      <c r="AT12" s="122"/>
      <c r="AU12" s="122"/>
      <c r="AV12" s="122"/>
      <c r="AW12" s="122"/>
    </row>
    <row r="13" spans="1:49" ht="15.75">
      <c r="AL13" s="119"/>
      <c r="AM13" s="123"/>
      <c r="AN13" s="123"/>
      <c r="AO13" s="123"/>
      <c r="AP13" s="123"/>
      <c r="AQ13" s="122"/>
      <c r="AR13" s="122"/>
      <c r="AS13" s="122"/>
      <c r="AT13" s="122"/>
      <c r="AU13" s="122"/>
      <c r="AV13" s="122"/>
      <c r="AW13" s="122"/>
    </row>
    <row r="14" spans="1:49" ht="15.75"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</row>
    <row r="15" spans="1:49" ht="15.75">
      <c r="AL15" s="122"/>
      <c r="AM15" s="122"/>
      <c r="AN15" s="122"/>
      <c r="AO15" s="122"/>
      <c r="AP15" s="122"/>
      <c r="AQ15" s="124"/>
      <c r="AR15" s="124"/>
      <c r="AS15" s="124"/>
      <c r="AT15" s="124"/>
      <c r="AU15" s="124"/>
      <c r="AV15" s="124"/>
      <c r="AW15" s="122"/>
    </row>
    <row r="16" spans="1:49" ht="15.75"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</row>
    <row r="17" spans="38:49" ht="15.75"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</row>
    <row r="18" spans="38:49" ht="15.75"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</row>
    <row r="19" spans="38:49" ht="15.75"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</row>
    <row r="20" spans="38:49" ht="15.75"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</row>
    <row r="21" spans="38:49" ht="15">
      <c r="AL21" s="119"/>
      <c r="AM21" s="119"/>
      <c r="AN21" s="119"/>
      <c r="AO21" s="119"/>
      <c r="AP21" s="119"/>
      <c r="AQ21" s="119"/>
      <c r="AR21" s="119"/>
      <c r="AS21" s="119"/>
      <c r="AT21" s="119"/>
      <c r="AU21" s="119"/>
      <c r="AV21" s="119"/>
      <c r="AW21" s="119"/>
    </row>
    <row r="22" spans="38:49" ht="15"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</row>
    <row r="23" spans="38:49" ht="15"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</row>
    <row r="24" spans="38:49" ht="15"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</row>
    <row r="25" spans="38:49" ht="15"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</row>
    <row r="26" spans="38:49" ht="15"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</row>
    <row r="27" spans="38:49" ht="15"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</row>
    <row r="28" spans="38:49" ht="15">
      <c r="AL28" s="119"/>
      <c r="AM28" s="119"/>
      <c r="AN28" s="119"/>
      <c r="AO28" s="119"/>
      <c r="AP28" s="119"/>
      <c r="AQ28" s="119"/>
      <c r="AR28" s="119"/>
      <c r="AS28" s="119"/>
      <c r="AT28" s="119"/>
      <c r="AU28" s="119"/>
      <c r="AV28" s="119"/>
      <c r="AW28" s="119"/>
    </row>
    <row r="29" spans="38:49" ht="15"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</row>
    <row r="30" spans="38:49" ht="15"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</row>
    <row r="31" spans="38:49" ht="15"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</row>
    <row r="32" spans="38:49" ht="15"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</row>
    <row r="33" spans="38:49" ht="15"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</row>
    <row r="34" spans="38:49" ht="15"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</row>
    <row r="35" spans="38:49" ht="15"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</row>
    <row r="36" spans="38:49" ht="15"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</row>
    <row r="37" spans="38:49" ht="15"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</row>
    <row r="38" spans="38:49" ht="15"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</row>
    <row r="39" spans="38:49" ht="15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</row>
    <row r="40" spans="38:49" ht="15"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</row>
    <row r="41" spans="38:49" ht="15"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</row>
    <row r="42" spans="38:49" ht="15.75" customHeight="1"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</row>
    <row r="43" spans="38:49" ht="15"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</row>
    <row r="44" spans="38:49" ht="15"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</row>
    <row r="45" spans="38:49" ht="15.75">
      <c r="AL45" s="119"/>
      <c r="AM45" s="119"/>
      <c r="AN45" s="119"/>
      <c r="AO45" s="119"/>
      <c r="AP45" s="119"/>
      <c r="AQ45" s="125"/>
      <c r="AR45" s="125"/>
      <c r="AS45" s="125"/>
      <c r="AT45" s="125"/>
      <c r="AU45" s="125"/>
      <c r="AV45" s="125"/>
      <c r="AW45" s="125"/>
    </row>
    <row r="46" spans="38:49" ht="15.75" customHeight="1">
      <c r="AL46" s="119"/>
      <c r="AM46" s="119"/>
      <c r="AN46" s="119"/>
      <c r="AO46" s="119"/>
      <c r="AP46" s="119"/>
      <c r="AQ46" s="125"/>
      <c r="AR46" s="125"/>
      <c r="AS46" s="125"/>
      <c r="AT46" s="125"/>
      <c r="AU46" s="125"/>
      <c r="AV46" s="125"/>
      <c r="AW46" s="125"/>
    </row>
    <row r="47" spans="38:49" ht="15"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</row>
    <row r="48" spans="38:49" ht="15"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</row>
    <row r="49" spans="38:49" ht="15"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</row>
    <row r="50" spans="38:49" ht="15"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</row>
    <row r="51" spans="38:49" ht="15"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</row>
    <row r="52" spans="38:49" ht="15"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</row>
    <row r="53" spans="38:49" ht="15"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</row>
    <row r="54" spans="38:49" ht="15"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</row>
    <row r="55" spans="38:49" ht="15"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</row>
    <row r="56" spans="38:49" ht="15"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</row>
    <row r="57" spans="38:49" ht="15.75">
      <c r="AL57" s="119"/>
      <c r="AM57" s="119"/>
      <c r="AN57" s="119"/>
      <c r="AO57" s="119"/>
      <c r="AP57" s="119"/>
      <c r="AQ57" s="677"/>
      <c r="AR57" s="677"/>
      <c r="AS57" s="677"/>
      <c r="AT57" s="124"/>
      <c r="AU57" s="124"/>
      <c r="AV57" s="124"/>
      <c r="AW57" s="119"/>
    </row>
    <row r="58" spans="38:49" ht="15.75">
      <c r="AL58" s="119"/>
      <c r="AM58" s="119"/>
      <c r="AN58" s="119"/>
      <c r="AO58" s="119"/>
      <c r="AP58" s="119"/>
      <c r="AQ58" s="648"/>
      <c r="AR58" s="648"/>
      <c r="AS58" s="648"/>
      <c r="AT58" s="648"/>
      <c r="AU58" s="119"/>
      <c r="AV58" s="119"/>
      <c r="AW58" s="119"/>
    </row>
    <row r="59" spans="38:49" ht="15.75">
      <c r="AL59" s="119"/>
      <c r="AM59" s="119"/>
      <c r="AN59" s="119"/>
      <c r="AO59" s="119"/>
      <c r="AP59" s="119"/>
      <c r="AQ59" s="677"/>
      <c r="AR59" s="677"/>
      <c r="AS59" s="677"/>
      <c r="AT59" s="677"/>
      <c r="AU59" s="677"/>
      <c r="AV59" s="119"/>
      <c r="AW59" s="119"/>
    </row>
    <row r="60" spans="38:49" ht="15"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</row>
    <row r="61" spans="38:49" ht="15"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</row>
    <row r="62" spans="38:49" ht="15"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</row>
    <row r="63" spans="38:49" ht="15"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</row>
    <row r="64" spans="38:49" ht="15"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</row>
    <row r="65" spans="38:49" ht="15"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</row>
    <row r="66" spans="38:49" ht="15"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</row>
    <row r="67" spans="38:49" ht="15"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</row>
    <row r="68" spans="38:49" ht="15"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</row>
    <row r="69" spans="38:49" ht="15"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</row>
    <row r="70" spans="38:49" ht="15"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</row>
    <row r="71" spans="38:49" ht="15"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</row>
    <row r="72" spans="38:49" ht="15"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</row>
    <row r="73" spans="38:49" ht="15"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</row>
    <row r="74" spans="38:49" ht="15"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</row>
  </sheetData>
  <mergeCells count="22">
    <mergeCell ref="J1:K1"/>
    <mergeCell ref="F1:I1"/>
    <mergeCell ref="A4:E4"/>
    <mergeCell ref="E1:E2"/>
    <mergeCell ref="C1:C2"/>
    <mergeCell ref="A1:A2"/>
    <mergeCell ref="B1:B2"/>
    <mergeCell ref="D1:D2"/>
    <mergeCell ref="AQ57:AS57"/>
    <mergeCell ref="AQ58:AT58"/>
    <mergeCell ref="AQ59:AU59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1" topLeftCell="A2" activePane="bottomLeft" state="frozen"/>
      <selection pane="bottomLeft" activeCell="H5" sqref="H5"/>
    </sheetView>
  </sheetViews>
  <sheetFormatPr defaultRowHeight="11.25"/>
  <cols>
    <col min="1" max="1" width="6" style="3" bestFit="1" customWidth="1"/>
    <col min="2" max="2" width="56.855468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5"/>
      <c r="B1" s="195"/>
      <c r="C1" s="195"/>
      <c r="D1" s="195" t="s">
        <v>315</v>
      </c>
      <c r="E1" s="195" t="s">
        <v>316</v>
      </c>
      <c r="F1" s="195" t="s">
        <v>317</v>
      </c>
      <c r="G1" s="195" t="s">
        <v>318</v>
      </c>
      <c r="H1" s="195" t="s">
        <v>319</v>
      </c>
      <c r="I1" s="195" t="s">
        <v>320</v>
      </c>
      <c r="J1" s="195" t="s">
        <v>321</v>
      </c>
      <c r="K1" s="196" t="s">
        <v>322</v>
      </c>
      <c r="L1" s="195" t="s">
        <v>323</v>
      </c>
      <c r="M1" s="195" t="s">
        <v>95</v>
      </c>
      <c r="N1" s="195" t="s">
        <v>324</v>
      </c>
      <c r="O1" s="195" t="s">
        <v>319</v>
      </c>
      <c r="P1" s="197" t="s">
        <v>29</v>
      </c>
      <c r="Q1" s="433" t="s">
        <v>325</v>
      </c>
      <c r="R1" s="434"/>
      <c r="S1" s="435"/>
      <c r="T1" s="396"/>
      <c r="U1" s="441" t="s">
        <v>408</v>
      </c>
      <c r="V1" s="442"/>
      <c r="W1" s="442"/>
      <c r="X1" s="436" t="s">
        <v>326</v>
      </c>
      <c r="Y1" s="436"/>
      <c r="Z1" s="436"/>
      <c r="AA1" s="436"/>
      <c r="AB1" s="437"/>
    </row>
    <row r="2" spans="1:28">
      <c r="A2" s="198" t="str">
        <f>'1-συμβολαια'!A3</f>
        <v>???</v>
      </c>
      <c r="B2" s="73" t="str">
        <f>'1-συμβολαια'!C3</f>
        <v>γονική { καταστήματος 5.521.373 διαμερίσματος 9.177.000</v>
      </c>
      <c r="C2" s="199">
        <f>'1-συμβολαια'!D3</f>
        <v>14698373</v>
      </c>
      <c r="D2" s="198">
        <v>1000</v>
      </c>
      <c r="E2" s="198">
        <v>384</v>
      </c>
      <c r="F2" s="198">
        <v>3600</v>
      </c>
      <c r="G2" s="198">
        <v>180</v>
      </c>
      <c r="H2" s="357"/>
      <c r="I2" s="357"/>
      <c r="J2" s="403">
        <v>130069</v>
      </c>
      <c r="K2" s="310">
        <f>SUM(D2:G2)</f>
        <v>5164</v>
      </c>
      <c r="L2" s="198">
        <v>95538</v>
      </c>
      <c r="M2" s="198">
        <v>16158</v>
      </c>
      <c r="N2" s="198">
        <v>18373</v>
      </c>
      <c r="O2" s="357"/>
      <c r="P2" s="198"/>
      <c r="Q2" s="404">
        <v>36257</v>
      </c>
      <c r="R2" s="286">
        <v>1992</v>
      </c>
      <c r="S2" s="286">
        <v>402</v>
      </c>
      <c r="T2" s="286" t="s">
        <v>522</v>
      </c>
      <c r="U2" s="286" t="s">
        <v>523</v>
      </c>
      <c r="V2" s="286"/>
      <c r="W2" s="357"/>
      <c r="X2" s="357"/>
      <c r="Y2" s="357"/>
      <c r="Z2" s="73"/>
      <c r="AA2" s="73"/>
      <c r="AB2" s="73"/>
    </row>
    <row r="3" spans="1:28">
      <c r="A3" s="438" t="str">
        <f>'1-συμβολαια'!A4</f>
        <v>σύνολο</v>
      </c>
      <c r="B3" s="439"/>
      <c r="C3" s="440"/>
      <c r="D3" s="73">
        <f t="shared" ref="D3:K3" si="0">SUM(D2:D2)</f>
        <v>1000</v>
      </c>
      <c r="E3" s="73">
        <f t="shared" si="0"/>
        <v>384</v>
      </c>
      <c r="F3" s="73">
        <f t="shared" si="0"/>
        <v>3600</v>
      </c>
      <c r="G3" s="73">
        <f t="shared" si="0"/>
        <v>180</v>
      </c>
      <c r="H3" s="73">
        <f t="shared" si="0"/>
        <v>0</v>
      </c>
      <c r="I3" s="73">
        <f t="shared" si="0"/>
        <v>0</v>
      </c>
      <c r="J3" s="73">
        <f t="shared" si="0"/>
        <v>130069</v>
      </c>
      <c r="K3" s="73">
        <f t="shared" si="0"/>
        <v>5164</v>
      </c>
    </row>
    <row r="4" spans="1:28">
      <c r="I4" s="3" t="s">
        <v>410</v>
      </c>
      <c r="J4" s="2">
        <f>J3/340.75</f>
        <v>381.7138664710198</v>
      </c>
    </row>
    <row r="5" spans="1:28">
      <c r="C5" s="3" t="s">
        <v>409</v>
      </c>
      <c r="D5" s="3">
        <v>900</v>
      </c>
      <c r="E5" s="3">
        <v>384</v>
      </c>
      <c r="F5" s="3">
        <v>3600</v>
      </c>
      <c r="G5" s="3">
        <v>100</v>
      </c>
      <c r="I5" s="5" t="s">
        <v>382</v>
      </c>
    </row>
    <row r="6" spans="1:28">
      <c r="I6" s="3" t="s">
        <v>410</v>
      </c>
      <c r="J6" s="2">
        <f>J5/340.75</f>
        <v>0</v>
      </c>
    </row>
    <row r="7" spans="1:28">
      <c r="H7" s="160" t="s">
        <v>383</v>
      </c>
    </row>
    <row r="8" spans="1:28">
      <c r="I8" s="3" t="s">
        <v>410</v>
      </c>
      <c r="J8" s="2">
        <f>J7/340.75</f>
        <v>0</v>
      </c>
    </row>
    <row r="9" spans="1:28">
      <c r="E9" s="111" t="s">
        <v>491</v>
      </c>
      <c r="J9" s="2"/>
    </row>
    <row r="10" spans="1:28">
      <c r="E10" s="6"/>
      <c r="I10" s="3" t="s">
        <v>410</v>
      </c>
      <c r="J10" s="2">
        <f>J9/340.75</f>
        <v>0</v>
      </c>
    </row>
    <row r="13" spans="1:28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23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3:17">
      <c r="C17" s="23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D19" s="5"/>
    </row>
    <row r="20" spans="3:17">
      <c r="D20" s="5"/>
      <c r="L20" s="317"/>
      <c r="M20" s="7"/>
      <c r="N20" s="7"/>
      <c r="O20" s="7"/>
      <c r="P20" s="7"/>
      <c r="Q20" s="7"/>
    </row>
    <row r="21" spans="3:17">
      <c r="D21" s="5"/>
      <c r="L21" s="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229"/>
    </row>
    <row r="25" spans="3:17">
      <c r="D25" s="5"/>
      <c r="L25" s="2"/>
      <c r="M25" s="7"/>
      <c r="N25" s="7"/>
      <c r="O25" s="7"/>
      <c r="P25" s="7"/>
      <c r="Q25" s="229"/>
    </row>
    <row r="26" spans="3:17">
      <c r="D26" s="5"/>
      <c r="L26" s="317"/>
      <c r="M26" s="7"/>
      <c r="N26" s="7"/>
      <c r="O26" s="7"/>
      <c r="P26" s="7"/>
      <c r="Q26" s="7"/>
    </row>
    <row r="27" spans="3:17">
      <c r="L27" s="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317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2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7" style="7" customWidth="1"/>
    <col min="2" max="2" width="46.42578125" style="8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8" customWidth="1"/>
    <col min="17" max="23" width="8" style="78" customWidth="1"/>
    <col min="24" max="24" width="13.140625" style="78" bestFit="1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3" t="s">
        <v>1</v>
      </c>
      <c r="B1" s="455" t="s">
        <v>0</v>
      </c>
      <c r="C1" s="457" t="s">
        <v>7</v>
      </c>
      <c r="D1" s="451" t="s">
        <v>367</v>
      </c>
      <c r="E1" s="452"/>
      <c r="F1" s="452"/>
      <c r="G1" s="452"/>
      <c r="H1" s="452"/>
      <c r="I1" s="452"/>
      <c r="J1" s="452"/>
      <c r="K1" s="452"/>
      <c r="L1" s="452"/>
      <c r="M1" s="459" t="s">
        <v>93</v>
      </c>
      <c r="N1" s="460"/>
      <c r="O1" s="461" t="s">
        <v>252</v>
      </c>
      <c r="P1" s="443" t="s">
        <v>85</v>
      </c>
      <c r="Q1" s="444"/>
      <c r="R1" s="444"/>
      <c r="S1" s="444"/>
      <c r="T1" s="444"/>
      <c r="U1" s="444"/>
      <c r="V1" s="444"/>
      <c r="W1" s="444"/>
      <c r="X1" s="444"/>
      <c r="Y1" s="444"/>
      <c r="Z1" s="445"/>
    </row>
    <row r="2" spans="1:26" s="10" customFormat="1" ht="24" customHeight="1" thickBot="1">
      <c r="A2" s="454"/>
      <c r="B2" s="456"/>
      <c r="C2" s="458"/>
      <c r="D2" s="55" t="s">
        <v>79</v>
      </c>
      <c r="E2" s="55" t="s">
        <v>80</v>
      </c>
      <c r="F2" s="55" t="s">
        <v>368</v>
      </c>
      <c r="G2" s="55" t="s">
        <v>369</v>
      </c>
      <c r="H2" s="55" t="s">
        <v>23</v>
      </c>
      <c r="I2" s="219" t="s">
        <v>357</v>
      </c>
      <c r="J2" s="219" t="s">
        <v>358</v>
      </c>
      <c r="K2" s="219" t="s">
        <v>384</v>
      </c>
      <c r="L2" s="220" t="s">
        <v>360</v>
      </c>
      <c r="M2" s="224" t="s">
        <v>385</v>
      </c>
      <c r="N2" s="223" t="s">
        <v>386</v>
      </c>
      <c r="O2" s="462"/>
      <c r="P2" s="446"/>
      <c r="Q2" s="447"/>
      <c r="R2" s="447"/>
      <c r="S2" s="447"/>
      <c r="T2" s="447"/>
      <c r="U2" s="447"/>
      <c r="V2" s="447"/>
      <c r="W2" s="447"/>
      <c r="X2" s="447"/>
      <c r="Y2" s="447"/>
      <c r="Z2" s="448"/>
    </row>
    <row r="3" spans="1:26" s="5" customFormat="1">
      <c r="A3" s="356" t="str">
        <f>'1-συμβολαια'!A3</f>
        <v>???</v>
      </c>
      <c r="B3" s="307" t="str">
        <f>'1-συμβολαια'!C3</f>
        <v>γονική { καταστήματος 5.521.373 διαμερίσματος 9.177.000</v>
      </c>
      <c r="C3" s="308">
        <f>'1-συμβολαια'!D3</f>
        <v>14698373</v>
      </c>
      <c r="D3" s="305"/>
      <c r="E3" s="305">
        <v>1000</v>
      </c>
      <c r="F3" s="305">
        <v>3600</v>
      </c>
      <c r="G3" s="305">
        <f t="shared" ref="G3" si="0">(C3-120000)*1.2%</f>
        <v>174940.476</v>
      </c>
      <c r="H3" s="305">
        <f t="shared" ref="H3" si="1">D3+E3+F3+G3</f>
        <v>179540.476</v>
      </c>
      <c r="I3" s="282">
        <f t="shared" ref="I3" si="2">(F3+G3)*9%</f>
        <v>16068.642839999999</v>
      </c>
      <c r="J3" s="282">
        <f t="shared" ref="J3" si="3">(D3+E3)*5%</f>
        <v>50</v>
      </c>
      <c r="K3" s="282">
        <f t="shared" ref="K3" si="4">H3*5%</f>
        <v>8977.0238000000008</v>
      </c>
      <c r="L3" s="308">
        <f t="shared" ref="L3" si="5">H3*1%</f>
        <v>1795.4047599999999</v>
      </c>
      <c r="M3" s="308">
        <f t="shared" ref="M3" si="6">H3-O3</f>
        <v>152649.40460000001</v>
      </c>
      <c r="N3" s="308">
        <f t="shared" ref="N3" si="7">D3+E3</f>
        <v>1000</v>
      </c>
      <c r="O3" s="308">
        <f t="shared" ref="O3" si="8">I3+J3+K3+L3</f>
        <v>26891.071400000001</v>
      </c>
      <c r="P3" s="309" t="s">
        <v>404</v>
      </c>
      <c r="Q3" s="309" t="s">
        <v>405</v>
      </c>
      <c r="R3" s="309" t="s">
        <v>406</v>
      </c>
      <c r="S3" s="309"/>
      <c r="T3" s="309"/>
      <c r="U3" s="309"/>
      <c r="V3" s="309" t="s">
        <v>407</v>
      </c>
      <c r="W3" s="285"/>
      <c r="X3" s="285"/>
      <c r="Y3" s="285"/>
      <c r="Z3" s="285"/>
    </row>
    <row r="4" spans="1:26">
      <c r="A4" s="421" t="s">
        <v>56</v>
      </c>
      <c r="B4" s="422"/>
      <c r="C4" s="422"/>
      <c r="D4" s="153">
        <f t="shared" ref="D4:O4" si="9">SUM(D3:D3)</f>
        <v>0</v>
      </c>
      <c r="E4" s="153">
        <f t="shared" si="9"/>
        <v>1000</v>
      </c>
      <c r="F4" s="153">
        <f t="shared" si="9"/>
        <v>3600</v>
      </c>
      <c r="G4" s="153">
        <f t="shared" si="9"/>
        <v>174940.476</v>
      </c>
      <c r="H4" s="153">
        <f t="shared" si="9"/>
        <v>179540.476</v>
      </c>
      <c r="I4" s="153">
        <f t="shared" si="9"/>
        <v>16068.642839999999</v>
      </c>
      <c r="J4" s="153">
        <f t="shared" si="9"/>
        <v>50</v>
      </c>
      <c r="K4" s="153">
        <f t="shared" si="9"/>
        <v>8977.0238000000008</v>
      </c>
      <c r="L4" s="153">
        <f t="shared" si="9"/>
        <v>1795.4047599999999</v>
      </c>
      <c r="M4" s="153">
        <f t="shared" si="9"/>
        <v>152649.40460000001</v>
      </c>
      <c r="N4" s="153">
        <f t="shared" si="9"/>
        <v>1000</v>
      </c>
      <c r="O4" s="153">
        <f t="shared" si="9"/>
        <v>26891.071400000001</v>
      </c>
    </row>
    <row r="5" spans="1:26">
      <c r="J5" s="229"/>
      <c r="K5" s="229"/>
      <c r="L5" s="7"/>
      <c r="P5" s="158" t="s">
        <v>387</v>
      </c>
      <c r="Q5" s="126"/>
      <c r="R5" s="126"/>
      <c r="S5" s="126"/>
      <c r="T5" s="126"/>
      <c r="U5" s="126"/>
      <c r="V5" s="126"/>
      <c r="W5" s="126"/>
      <c r="X5" s="126"/>
      <c r="Y5" s="126"/>
    </row>
    <row r="6" spans="1:26">
      <c r="K6" s="229"/>
      <c r="L6" s="7"/>
      <c r="P6" s="136"/>
      <c r="Q6" s="158" t="s">
        <v>388</v>
      </c>
      <c r="R6" s="126"/>
      <c r="S6" s="126"/>
      <c r="T6" s="126"/>
      <c r="U6" s="126"/>
      <c r="V6" s="126"/>
      <c r="W6" s="126"/>
      <c r="X6" s="126"/>
      <c r="Y6" s="136"/>
    </row>
    <row r="7" spans="1:26">
      <c r="P7" s="136"/>
      <c r="Q7" s="136"/>
      <c r="R7" s="126" t="s">
        <v>389</v>
      </c>
      <c r="S7" s="136"/>
      <c r="T7" s="136"/>
      <c r="U7" s="136"/>
      <c r="V7" s="136"/>
      <c r="W7" s="136"/>
      <c r="X7" s="136"/>
      <c r="Y7" s="136"/>
    </row>
    <row r="8" spans="1:26">
      <c r="P8" s="136"/>
      <c r="Q8" s="136"/>
      <c r="R8" s="136"/>
      <c r="S8" s="158" t="s">
        <v>390</v>
      </c>
      <c r="T8" s="136"/>
      <c r="U8" s="136"/>
      <c r="V8" s="136"/>
      <c r="W8" s="136"/>
      <c r="X8" s="136"/>
      <c r="Y8" s="136"/>
    </row>
    <row r="9" spans="1:26">
      <c r="P9" s="136"/>
      <c r="Q9" s="136"/>
      <c r="R9" s="136"/>
      <c r="S9" s="136"/>
      <c r="T9" s="126" t="s">
        <v>391</v>
      </c>
      <c r="U9" s="136"/>
      <c r="V9" s="136"/>
      <c r="W9" s="136"/>
      <c r="X9" s="136"/>
      <c r="Y9" s="136"/>
    </row>
    <row r="10" spans="1:26">
      <c r="P10" s="136"/>
      <c r="Q10" s="136"/>
      <c r="R10" s="126"/>
      <c r="S10" s="126"/>
      <c r="T10" s="136"/>
      <c r="U10" s="158" t="s">
        <v>392</v>
      </c>
      <c r="V10" s="136"/>
      <c r="W10" s="126"/>
      <c r="X10" s="126"/>
      <c r="Y10" s="126"/>
      <c r="Z10" s="126"/>
    </row>
    <row r="11" spans="1:26">
      <c r="P11" s="136"/>
      <c r="Q11" s="136"/>
      <c r="R11" s="126"/>
      <c r="S11" s="126"/>
      <c r="T11" s="136"/>
      <c r="U11" s="136"/>
      <c r="V11" s="126" t="s">
        <v>393</v>
      </c>
      <c r="W11" s="126"/>
      <c r="X11" s="126"/>
      <c r="Y11" s="126"/>
      <c r="Z11" s="136"/>
    </row>
    <row r="12" spans="1:26">
      <c r="P12" s="136"/>
      <c r="Q12" s="136"/>
      <c r="R12" s="136"/>
      <c r="S12" s="126"/>
      <c r="T12" s="136"/>
      <c r="U12" s="136"/>
      <c r="V12" s="136"/>
      <c r="W12" s="136"/>
      <c r="X12" s="136"/>
      <c r="Y12" s="136"/>
      <c r="Z12" s="136"/>
    </row>
    <row r="13" spans="1:26" ht="15.75">
      <c r="B13" s="449" t="s">
        <v>394</v>
      </c>
      <c r="C13" s="449"/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  <c r="O13" s="449"/>
      <c r="P13" s="449"/>
    </row>
    <row r="14" spans="1:26" ht="15.75">
      <c r="C14" s="464" t="s">
        <v>395</v>
      </c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56"/>
      <c r="O14" s="230"/>
      <c r="P14" s="231"/>
      <c r="Q14" s="5"/>
      <c r="R14" s="3"/>
      <c r="S14" s="230"/>
    </row>
    <row r="15" spans="1:26" ht="15.75">
      <c r="C15" s="225"/>
      <c r="D15" s="463" t="s">
        <v>396</v>
      </c>
      <c r="E15" s="463"/>
      <c r="F15" s="463"/>
      <c r="G15" s="463"/>
      <c r="H15" s="463"/>
      <c r="I15" s="463"/>
      <c r="J15" s="463"/>
      <c r="K15" s="463"/>
      <c r="L15" s="463"/>
      <c r="M15" s="56"/>
      <c r="N15" s="56"/>
      <c r="O15" s="161"/>
      <c r="P15" s="232"/>
      <c r="Q15" s="232"/>
      <c r="R15" s="3"/>
      <c r="S15" s="161"/>
    </row>
    <row r="16" spans="1:26" ht="15">
      <c r="L16" s="221"/>
      <c r="M16" s="221"/>
      <c r="N16" s="221"/>
      <c r="O16" s="7"/>
      <c r="P16" s="231"/>
      <c r="Q16" s="231"/>
      <c r="R16" s="3"/>
      <c r="S16" s="5"/>
    </row>
    <row r="17" spans="2:24" ht="15">
      <c r="C17" s="450" t="s">
        <v>61</v>
      </c>
      <c r="D17" s="450"/>
      <c r="E17" s="450"/>
      <c r="F17" s="450"/>
      <c r="G17" s="450"/>
      <c r="H17" s="450"/>
      <c r="L17" s="7"/>
      <c r="M17" s="222"/>
      <c r="N17" s="222"/>
      <c r="O17" s="7"/>
      <c r="P17" s="231"/>
      <c r="Q17" s="232"/>
      <c r="R17" s="3"/>
      <c r="S17" s="3"/>
    </row>
    <row r="18" spans="2:24" ht="15">
      <c r="H18" s="3"/>
      <c r="J18" s="3"/>
      <c r="K18" s="3"/>
      <c r="L18" s="221"/>
      <c r="M18" s="221"/>
      <c r="N18" s="221"/>
      <c r="O18" s="7"/>
      <c r="P18" s="233"/>
      <c r="Q18" s="231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22"/>
      <c r="M19" s="222"/>
      <c r="N19" s="222"/>
      <c r="O19" s="7"/>
      <c r="P19" s="5"/>
      <c r="Q19" s="5"/>
      <c r="R19" s="5"/>
      <c r="S19" s="5"/>
      <c r="U19" s="3"/>
      <c r="V19" s="3"/>
      <c r="W19" s="3"/>
      <c r="X19" s="3"/>
    </row>
    <row r="20" spans="2:24" ht="12.75">
      <c r="B20" s="226" t="s">
        <v>397</v>
      </c>
      <c r="H20" s="3"/>
      <c r="J20" s="3"/>
      <c r="K20" s="3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7" t="s">
        <v>398</v>
      </c>
      <c r="H21" s="53"/>
      <c r="J21" s="53"/>
      <c r="K21" s="53"/>
      <c r="O21" s="7"/>
      <c r="P21" s="5"/>
      <c r="Q21" s="5"/>
      <c r="R21" s="5"/>
      <c r="S21" s="5"/>
    </row>
    <row r="22" spans="2:24" ht="15.75">
      <c r="B22" s="228" t="s">
        <v>399</v>
      </c>
      <c r="H22" s="53"/>
      <c r="I22" s="53"/>
      <c r="J22" s="53"/>
      <c r="K22" s="53"/>
      <c r="O22" s="7"/>
      <c r="P22" s="5"/>
      <c r="Q22" s="5"/>
      <c r="R22" s="5"/>
      <c r="S22" s="5"/>
    </row>
    <row r="23" spans="2:24" ht="15">
      <c r="B23" s="89"/>
      <c r="C23" s="4"/>
      <c r="D23" s="53"/>
      <c r="E23" s="4"/>
      <c r="F23" s="4"/>
      <c r="G23" s="4"/>
      <c r="H23" s="53"/>
      <c r="I23" s="53"/>
      <c r="J23" s="53"/>
      <c r="K23" s="53"/>
      <c r="O23" s="7"/>
      <c r="P23" s="234"/>
      <c r="Q23" s="231"/>
      <c r="R23" s="5"/>
      <c r="S23" s="5"/>
    </row>
    <row r="24" spans="2:24" ht="15">
      <c r="B24" s="89"/>
      <c r="C24" s="4"/>
      <c r="D24" s="53"/>
      <c r="E24" s="4"/>
      <c r="F24" s="4"/>
      <c r="G24" s="4"/>
      <c r="H24" s="53"/>
      <c r="I24" s="53"/>
      <c r="J24" s="53"/>
      <c r="K24" s="53"/>
      <c r="O24" s="7"/>
      <c r="P24" s="235"/>
      <c r="Q24" s="232"/>
      <c r="R24" s="3"/>
      <c r="S24" s="3"/>
    </row>
    <row r="25" spans="2:24" ht="15">
      <c r="B25" s="89"/>
      <c r="C25" s="4"/>
      <c r="D25" s="53"/>
      <c r="E25" s="4"/>
      <c r="F25" s="4"/>
      <c r="G25" s="4"/>
      <c r="H25" s="53"/>
      <c r="I25" s="53"/>
      <c r="J25" s="53"/>
      <c r="K25" s="53"/>
      <c r="O25" s="161"/>
      <c r="P25" s="232"/>
      <c r="Q25" s="232"/>
      <c r="R25" s="3"/>
      <c r="S25" s="161"/>
    </row>
    <row r="26" spans="2:24">
      <c r="B26" s="89"/>
      <c r="C26" s="4"/>
      <c r="D26" s="53"/>
      <c r="E26" s="4"/>
      <c r="F26" s="4"/>
      <c r="G26" s="4"/>
      <c r="H26" s="53"/>
      <c r="I26" s="53"/>
      <c r="J26" s="53"/>
      <c r="K26" s="53"/>
      <c r="O26" s="7"/>
      <c r="P26" s="5"/>
      <c r="Q26" s="5"/>
      <c r="R26" s="5"/>
      <c r="S26" s="5"/>
    </row>
    <row r="27" spans="2:24">
      <c r="C27" s="317"/>
      <c r="E27" s="7"/>
      <c r="F27" s="7"/>
      <c r="G27" s="7"/>
      <c r="K27" s="317"/>
      <c r="L27" s="7"/>
      <c r="M27" s="7"/>
      <c r="N27" s="7"/>
      <c r="O27" s="7"/>
      <c r="P27" s="7"/>
      <c r="Q27" s="5"/>
      <c r="R27" s="5"/>
      <c r="S27" s="5"/>
    </row>
    <row r="28" spans="2:24">
      <c r="C28" s="317"/>
      <c r="E28" s="7"/>
      <c r="F28" s="7"/>
      <c r="G28" s="7"/>
      <c r="K28" s="2"/>
      <c r="L28" s="7"/>
      <c r="M28" s="7"/>
      <c r="N28" s="7"/>
      <c r="O28" s="7"/>
      <c r="P28" s="7"/>
      <c r="Q28" s="5"/>
      <c r="R28" s="5"/>
      <c r="S28" s="5"/>
    </row>
    <row r="29" spans="2:24">
      <c r="C29" s="317"/>
      <c r="E29" s="7"/>
      <c r="F29" s="7"/>
      <c r="G29" s="7"/>
      <c r="K29" s="2"/>
      <c r="L29" s="7"/>
      <c r="M29" s="7"/>
      <c r="N29" s="7"/>
      <c r="O29" s="7"/>
      <c r="P29" s="7"/>
    </row>
    <row r="30" spans="2:24">
      <c r="C30" s="317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17"/>
      <c r="E31" s="7"/>
      <c r="F31" s="7"/>
      <c r="G31" s="7"/>
      <c r="K31" s="2"/>
      <c r="L31" s="7"/>
      <c r="M31" s="7"/>
      <c r="N31" s="7"/>
      <c r="O31" s="7"/>
      <c r="P31" s="229"/>
    </row>
    <row r="32" spans="2:24">
      <c r="C32" s="317"/>
      <c r="E32" s="7"/>
      <c r="F32" s="7"/>
      <c r="G32" s="7"/>
      <c r="K32" s="2"/>
      <c r="L32" s="7"/>
      <c r="M32" s="7"/>
      <c r="N32" s="7"/>
      <c r="O32" s="7"/>
      <c r="P32" s="229"/>
    </row>
    <row r="33" spans="3:16">
      <c r="C33" s="317"/>
      <c r="E33" s="7"/>
      <c r="F33" s="7"/>
      <c r="G33" s="7"/>
      <c r="K33" s="317"/>
      <c r="L33" s="7"/>
      <c r="M33" s="7"/>
      <c r="N33" s="7"/>
      <c r="O33" s="7"/>
      <c r="P33" s="7"/>
    </row>
    <row r="34" spans="3:16">
      <c r="C34" s="317"/>
      <c r="E34" s="7"/>
      <c r="F34" s="7"/>
      <c r="G34" s="7"/>
      <c r="K34" s="2"/>
      <c r="L34" s="7"/>
      <c r="M34" s="7"/>
      <c r="N34" s="7"/>
      <c r="O34" s="7"/>
      <c r="P34" s="7"/>
    </row>
    <row r="35" spans="3:16">
      <c r="C35" s="317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17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7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7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7"/>
      <c r="E39" s="7"/>
      <c r="F39" s="7"/>
      <c r="G39" s="7"/>
      <c r="K39" s="317"/>
      <c r="L39" s="7"/>
      <c r="M39" s="7"/>
      <c r="N39" s="7"/>
      <c r="O39" s="7"/>
      <c r="P39" s="7"/>
    </row>
    <row r="40" spans="3:16">
      <c r="C40" s="317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7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H42" s="2"/>
      <c r="K42" s="2"/>
      <c r="M42" s="7"/>
      <c r="N42" s="7"/>
      <c r="O42" s="7"/>
      <c r="P42" s="7"/>
    </row>
    <row r="43" spans="3:16">
      <c r="H43" s="2"/>
      <c r="I43" s="2"/>
      <c r="L43" s="7"/>
      <c r="M43" s="7"/>
    </row>
    <row r="44" spans="3:16">
      <c r="H44" s="2"/>
      <c r="I44" s="2"/>
      <c r="L44" s="7"/>
      <c r="M44" s="7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11.5703125" style="3" bestFit="1" customWidth="1"/>
    <col min="2" max="2" width="70.85546875" style="86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8" customWidth="1"/>
    <col min="9" max="12" width="5.5703125" style="78" customWidth="1"/>
    <col min="13" max="13" width="19.7109375" style="78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74" t="s">
        <v>1</v>
      </c>
      <c r="B1" s="480" t="s">
        <v>0</v>
      </c>
      <c r="C1" s="482" t="s">
        <v>86</v>
      </c>
      <c r="D1" s="476" t="s">
        <v>3</v>
      </c>
      <c r="E1" s="477"/>
      <c r="F1" s="478" t="s">
        <v>514</v>
      </c>
      <c r="G1" s="479"/>
      <c r="H1" s="465" t="s">
        <v>29</v>
      </c>
      <c r="I1" s="466"/>
      <c r="J1" s="466"/>
      <c r="K1" s="466"/>
      <c r="L1" s="466"/>
      <c r="M1" s="466"/>
      <c r="N1" s="467"/>
    </row>
    <row r="2" spans="1:14" s="8" customFormat="1" ht="23.25" customHeight="1" thickBot="1">
      <c r="A2" s="475"/>
      <c r="B2" s="481"/>
      <c r="C2" s="483"/>
      <c r="D2" s="43"/>
      <c r="E2" s="54" t="s">
        <v>9</v>
      </c>
      <c r="F2" s="389">
        <v>1000</v>
      </c>
      <c r="G2" s="96" t="s">
        <v>9</v>
      </c>
      <c r="H2" s="468"/>
      <c r="I2" s="469"/>
      <c r="J2" s="469"/>
      <c r="K2" s="469"/>
      <c r="L2" s="469"/>
      <c r="M2" s="469"/>
      <c r="N2" s="470"/>
    </row>
    <row r="3" spans="1:14" s="135" customFormat="1" ht="15">
      <c r="A3" s="358" t="str">
        <f>'1-συμβολαια'!A3</f>
        <v>???</v>
      </c>
      <c r="B3" s="311" t="str">
        <f>'1-συμβολαια'!C3</f>
        <v>γονική { καταστήματος 5.521.373 διαμερίσματος 9.177.000</v>
      </c>
      <c r="C3" s="315">
        <f>'1-συμβολαια'!D3</f>
        <v>14698373</v>
      </c>
      <c r="D3" s="312">
        <v>4</v>
      </c>
      <c r="E3" s="312">
        <v>4</v>
      </c>
      <c r="F3" s="313">
        <f t="shared" ref="F3" si="0">(D3-1)*1000</f>
        <v>3000</v>
      </c>
      <c r="G3" s="313">
        <f t="shared" ref="G3" si="1">(E3-1)*1000</f>
        <v>3000</v>
      </c>
      <c r="H3" s="309"/>
      <c r="I3" s="309"/>
      <c r="J3" s="309"/>
      <c r="K3" s="314"/>
      <c r="L3" s="314"/>
      <c r="M3" s="314"/>
      <c r="N3" s="314"/>
    </row>
    <row r="4" spans="1:14" ht="15.75">
      <c r="A4" s="471" t="s">
        <v>60</v>
      </c>
      <c r="B4" s="472"/>
      <c r="C4" s="472"/>
      <c r="D4" s="472"/>
      <c r="E4" s="473"/>
      <c r="F4" s="318">
        <f>SUM(F3:F3)</f>
        <v>3000</v>
      </c>
      <c r="G4" s="318">
        <f>SUM(G3:G3)</f>
        <v>3000</v>
      </c>
    </row>
    <row r="5" spans="1:14" ht="15.75">
      <c r="H5" s="137" t="s">
        <v>141</v>
      </c>
      <c r="I5" s="138"/>
      <c r="J5" s="138"/>
      <c r="K5" s="138"/>
      <c r="L5" s="138"/>
      <c r="M5" s="138"/>
    </row>
    <row r="6" spans="1:14" ht="15.75">
      <c r="I6" s="138" t="s">
        <v>142</v>
      </c>
      <c r="J6" s="138"/>
      <c r="K6" s="138"/>
      <c r="L6" s="138"/>
      <c r="M6" s="83"/>
    </row>
    <row r="7" spans="1:14" ht="15.75">
      <c r="J7" s="137" t="s">
        <v>143</v>
      </c>
    </row>
    <row r="8" spans="1:14">
      <c r="A8" s="2"/>
    </row>
    <row r="9" spans="1:14" ht="15.75">
      <c r="B9" s="383" t="s">
        <v>515</v>
      </c>
    </row>
    <row r="10" spans="1:14" ht="15.75">
      <c r="B10" s="383" t="s">
        <v>516</v>
      </c>
      <c r="C10" s="382"/>
      <c r="D10" s="382"/>
      <c r="E10" s="382"/>
      <c r="F10" s="382"/>
      <c r="G10" s="382"/>
      <c r="H10" s="382"/>
      <c r="I10" s="382"/>
      <c r="J10" s="382"/>
    </row>
    <row r="11" spans="1:14" ht="15.75">
      <c r="B11" s="3"/>
      <c r="C11" s="238" t="s">
        <v>61</v>
      </c>
      <c r="D11" s="3"/>
      <c r="H11" s="2"/>
      <c r="I11" s="2"/>
      <c r="J11" s="2"/>
    </row>
    <row r="13" spans="1:14">
      <c r="B13" s="129"/>
    </row>
    <row r="14" spans="1:14">
      <c r="B14" s="130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2"/>
  <sheetViews>
    <sheetView workbookViewId="0">
      <pane ySplit="2" topLeftCell="A3" activePane="bottomLeft" state="frozen"/>
      <selection pane="bottomLeft" activeCell="I16" sqref="I16"/>
    </sheetView>
  </sheetViews>
  <sheetFormatPr defaultRowHeight="11.25"/>
  <cols>
    <col min="1" max="1" width="6" style="7" bestFit="1" customWidth="1"/>
    <col min="2" max="2" width="45.140625" style="88" bestFit="1" customWidth="1"/>
    <col min="3" max="3" width="7.28515625" style="7" bestFit="1" customWidth="1"/>
    <col min="4" max="4" width="26.7109375" style="7" bestFit="1" customWidth="1"/>
    <col min="5" max="5" width="11.140625" style="7" bestFit="1" customWidth="1"/>
    <col min="6" max="6" width="10.7109375" style="7" bestFit="1" customWidth="1"/>
    <col min="7" max="7" width="20.42578125" style="7" bestFit="1" customWidth="1"/>
    <col min="8" max="8" width="7.28515625" style="7" bestFit="1" customWidth="1"/>
    <col min="9" max="9" width="17.28515625" style="7" bestFit="1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3" t="s">
        <v>1</v>
      </c>
      <c r="B1" s="490" t="s">
        <v>0</v>
      </c>
      <c r="C1" s="492" t="s">
        <v>11</v>
      </c>
      <c r="D1" s="492"/>
      <c r="E1" s="492"/>
      <c r="F1" s="492"/>
      <c r="G1" s="492"/>
      <c r="H1" s="493" t="s">
        <v>12</v>
      </c>
      <c r="I1" s="493"/>
      <c r="J1" s="493"/>
      <c r="K1" s="493"/>
      <c r="L1" s="493"/>
      <c r="M1" s="493"/>
      <c r="N1" s="493"/>
      <c r="O1" s="496" t="s">
        <v>87</v>
      </c>
      <c r="P1" s="494" t="s">
        <v>227</v>
      </c>
      <c r="Q1" s="484" t="s">
        <v>29</v>
      </c>
      <c r="R1" s="485"/>
      <c r="S1" s="485"/>
      <c r="T1" s="485"/>
      <c r="U1" s="486"/>
    </row>
    <row r="2" spans="1:24" ht="24" customHeight="1" thickBot="1">
      <c r="A2" s="424"/>
      <c r="B2" s="491"/>
      <c r="C2" s="355" t="s">
        <v>47</v>
      </c>
      <c r="D2" s="355" t="s">
        <v>48</v>
      </c>
      <c r="E2" s="355" t="s">
        <v>49</v>
      </c>
      <c r="F2" s="355" t="s">
        <v>50</v>
      </c>
      <c r="G2" s="34" t="s">
        <v>51</v>
      </c>
      <c r="H2" s="355" t="s">
        <v>47</v>
      </c>
      <c r="I2" s="355" t="s">
        <v>48</v>
      </c>
      <c r="J2" s="355" t="s">
        <v>49</v>
      </c>
      <c r="K2" s="355" t="s">
        <v>50</v>
      </c>
      <c r="L2" s="355" t="s">
        <v>51</v>
      </c>
      <c r="M2" s="355" t="s">
        <v>52</v>
      </c>
      <c r="N2" s="35" t="s">
        <v>53</v>
      </c>
      <c r="O2" s="497"/>
      <c r="P2" s="495"/>
      <c r="Q2" s="487"/>
      <c r="R2" s="488"/>
      <c r="S2" s="488"/>
      <c r="T2" s="488"/>
      <c r="U2" s="489"/>
    </row>
    <row r="3" spans="1:24" s="5" customFormat="1">
      <c r="A3" s="356" t="str">
        <f>'1-συμβολαια'!A3</f>
        <v>???</v>
      </c>
      <c r="B3" s="307" t="str">
        <f>'1-συμβολαια'!C3</f>
        <v>γονική { καταστήματος 5.521.373 διαμερίσματος 9.177.000</v>
      </c>
      <c r="C3" s="286">
        <v>1</v>
      </c>
      <c r="D3" s="286" t="s">
        <v>533</v>
      </c>
      <c r="E3" s="286"/>
      <c r="F3" s="286"/>
      <c r="G3" s="286"/>
      <c r="H3" s="286">
        <v>1</v>
      </c>
      <c r="I3" s="286" t="s">
        <v>534</v>
      </c>
      <c r="J3" s="286"/>
      <c r="K3" s="286"/>
      <c r="L3" s="286"/>
      <c r="M3" s="286"/>
      <c r="N3" s="286"/>
      <c r="O3" s="281"/>
      <c r="P3" s="305">
        <f>O3*('2-δικαιώμ'!N3+'3-φύλλα2α'!F3)</f>
        <v>0</v>
      </c>
      <c r="Q3" s="309"/>
      <c r="R3" s="309"/>
      <c r="S3" s="309"/>
      <c r="T3" s="309"/>
      <c r="U3" s="285"/>
    </row>
    <row r="4" spans="1:24">
      <c r="A4" s="421" t="s">
        <v>47</v>
      </c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153">
        <f>SUM(P3:P3)</f>
        <v>0</v>
      </c>
    </row>
    <row r="6" spans="1:24">
      <c r="Q6" s="157" t="s">
        <v>144</v>
      </c>
      <c r="R6" s="359"/>
      <c r="S6" s="359"/>
      <c r="T6" s="359"/>
      <c r="U6" s="359"/>
      <c r="V6" s="359"/>
      <c r="W6" s="359"/>
      <c r="X6" s="359"/>
    </row>
    <row r="7" spans="1:24">
      <c r="R7" s="113" t="s">
        <v>145</v>
      </c>
      <c r="S7" s="113"/>
      <c r="T7" s="113"/>
      <c r="U7" s="113"/>
      <c r="V7" s="113"/>
      <c r="W7" s="113"/>
      <c r="X7" s="113"/>
    </row>
    <row r="8" spans="1:24">
      <c r="S8" s="157" t="s">
        <v>146</v>
      </c>
    </row>
    <row r="11" spans="1:24">
      <c r="B11" s="129"/>
    </row>
    <row r="12" spans="1:24">
      <c r="B12" s="130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9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6" style="7" bestFit="1" customWidth="1"/>
    <col min="2" max="2" width="45.5703125" style="88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0" customWidth="1"/>
    <col min="19" max="19" width="7.28515625" style="78" customWidth="1"/>
    <col min="20" max="21" width="7.28515625" style="80" customWidth="1"/>
    <col min="22" max="22" width="7.28515625" style="78" customWidth="1"/>
    <col min="23" max="23" width="7.140625" style="78" customWidth="1"/>
    <col min="24" max="24" width="4.85546875" style="78" customWidth="1"/>
    <col min="25" max="25" width="5.85546875" style="78" customWidth="1"/>
    <col min="26" max="26" width="5" style="78" customWidth="1"/>
    <col min="27" max="27" width="6.7109375" style="78" customWidth="1"/>
    <col min="28" max="28" width="7.42578125" style="78" customWidth="1"/>
    <col min="29" max="29" width="7.28515625" style="78" customWidth="1"/>
    <col min="30" max="33" width="6.28515625" style="78" customWidth="1"/>
    <col min="34" max="34" width="7.42578125" style="78" customWidth="1"/>
    <col min="35" max="38" width="6.28515625" style="78" customWidth="1"/>
    <col min="39" max="39" width="7.425781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3" t="s">
        <v>1</v>
      </c>
      <c r="B1" s="490" t="s">
        <v>0</v>
      </c>
      <c r="C1" s="429" t="s">
        <v>7</v>
      </c>
      <c r="D1" s="499" t="s">
        <v>3</v>
      </c>
      <c r="E1" s="500"/>
      <c r="F1" s="501" t="s">
        <v>411</v>
      </c>
      <c r="G1" s="502"/>
      <c r="H1" s="502"/>
      <c r="I1" s="502"/>
      <c r="J1" s="502"/>
      <c r="K1" s="502"/>
      <c r="L1" s="503"/>
      <c r="M1" s="504" t="s">
        <v>414</v>
      </c>
      <c r="N1" s="505"/>
      <c r="O1" s="506" t="s">
        <v>252</v>
      </c>
      <c r="P1" s="507"/>
      <c r="Q1" s="508" t="s">
        <v>412</v>
      </c>
      <c r="R1" s="498" t="s">
        <v>172</v>
      </c>
      <c r="S1" s="498"/>
      <c r="T1" s="498"/>
      <c r="U1" s="498"/>
      <c r="V1" s="498"/>
      <c r="W1" s="498"/>
      <c r="X1" s="498"/>
      <c r="Y1" s="498"/>
      <c r="Z1" s="498"/>
      <c r="AA1" s="498"/>
      <c r="AB1" s="498"/>
      <c r="AC1" s="498"/>
      <c r="AD1" s="498"/>
      <c r="AE1" s="498"/>
      <c r="AF1" s="498"/>
      <c r="AG1" s="498"/>
      <c r="AH1" s="498"/>
      <c r="AI1" s="498"/>
      <c r="AJ1" s="498"/>
      <c r="AK1" s="498"/>
      <c r="AL1" s="498"/>
      <c r="AM1" s="498"/>
      <c r="AN1" s="498"/>
      <c r="AO1" s="498"/>
    </row>
    <row r="2" spans="1:41" ht="23.25" thickBot="1">
      <c r="A2" s="424"/>
      <c r="B2" s="491"/>
      <c r="C2" s="430"/>
      <c r="D2" s="162" t="s">
        <v>4</v>
      </c>
      <c r="E2" s="146" t="s">
        <v>9</v>
      </c>
      <c r="F2" s="239" t="s">
        <v>4</v>
      </c>
      <c r="G2" s="163" t="s">
        <v>9</v>
      </c>
      <c r="H2" s="397" t="s">
        <v>47</v>
      </c>
      <c r="I2" s="239" t="s">
        <v>9</v>
      </c>
      <c r="J2" s="379" t="s">
        <v>358</v>
      </c>
      <c r="K2" s="379" t="s">
        <v>384</v>
      </c>
      <c r="L2" s="380" t="s">
        <v>360</v>
      </c>
      <c r="M2" s="239" t="s">
        <v>23</v>
      </c>
      <c r="N2" s="381" t="s">
        <v>88</v>
      </c>
      <c r="O2" s="239" t="s">
        <v>23</v>
      </c>
      <c r="P2" s="377" t="s">
        <v>9</v>
      </c>
      <c r="Q2" s="509"/>
      <c r="R2" s="384" t="s">
        <v>129</v>
      </c>
      <c r="S2" s="165" t="s">
        <v>170</v>
      </c>
      <c r="T2" s="384" t="s">
        <v>130</v>
      </c>
      <c r="U2" s="384" t="s">
        <v>254</v>
      </c>
      <c r="V2" s="165" t="s">
        <v>131</v>
      </c>
      <c r="W2" s="165" t="s">
        <v>255</v>
      </c>
      <c r="X2" s="165" t="s">
        <v>147</v>
      </c>
      <c r="Y2" s="165" t="s">
        <v>171</v>
      </c>
      <c r="Z2" s="165" t="s">
        <v>148</v>
      </c>
      <c r="AA2" s="165" t="s">
        <v>256</v>
      </c>
      <c r="AB2" s="165" t="s">
        <v>149</v>
      </c>
      <c r="AC2" s="165" t="s">
        <v>257</v>
      </c>
      <c r="AD2" s="165" t="s">
        <v>150</v>
      </c>
      <c r="AE2" s="165" t="s">
        <v>269</v>
      </c>
      <c r="AF2" s="165" t="s">
        <v>270</v>
      </c>
      <c r="AG2" s="279" t="s">
        <v>271</v>
      </c>
      <c r="AH2" s="165" t="s">
        <v>272</v>
      </c>
      <c r="AI2" s="165" t="s">
        <v>273</v>
      </c>
      <c r="AJ2" s="165" t="s">
        <v>475</v>
      </c>
      <c r="AK2" s="165" t="s">
        <v>476</v>
      </c>
      <c r="AL2" s="165"/>
      <c r="AM2" s="365" t="s">
        <v>92</v>
      </c>
      <c r="AN2" s="263" t="s">
        <v>47</v>
      </c>
      <c r="AO2" s="264" t="s">
        <v>29</v>
      </c>
    </row>
    <row r="3" spans="1:41" s="5" customFormat="1">
      <c r="A3" s="356" t="str">
        <f>'1-συμβολαια'!A3</f>
        <v>???</v>
      </c>
      <c r="B3" s="307" t="str">
        <f>'1-συμβολαια'!C3</f>
        <v>γονική { καταστήματος 5.521.373 διαμερίσματος 9.177.000</v>
      </c>
      <c r="C3" s="308">
        <f>'1-συμβολαια'!D3</f>
        <v>14698373</v>
      </c>
      <c r="D3" s="319">
        <f>'3-φύλλα2α'!D3</f>
        <v>4</v>
      </c>
      <c r="E3" s="319">
        <f>'3-φύλλα2α'!E3</f>
        <v>4</v>
      </c>
      <c r="F3" s="286">
        <v>2</v>
      </c>
      <c r="G3" s="286">
        <v>2</v>
      </c>
      <c r="H3" s="305">
        <f t="shared" ref="H3" si="0">F3*D3*1100</f>
        <v>8800</v>
      </c>
      <c r="I3" s="320">
        <f t="shared" ref="I3" si="1">E3*G3*1100</f>
        <v>8800</v>
      </c>
      <c r="J3" s="320">
        <f t="shared" ref="J3" si="2">H3*5%</f>
        <v>440</v>
      </c>
      <c r="K3" s="320">
        <f t="shared" ref="K3" si="3">H3*5%</f>
        <v>440</v>
      </c>
      <c r="L3" s="320">
        <f t="shared" ref="L3" si="4">H3*1%</f>
        <v>88</v>
      </c>
      <c r="M3" s="320">
        <f t="shared" ref="M3" si="5">H3-O3</f>
        <v>7832</v>
      </c>
      <c r="N3" s="320">
        <f t="shared" ref="N3" si="6">I3-P3</f>
        <v>7832</v>
      </c>
      <c r="O3" s="320">
        <f t="shared" ref="O3" si="7">J3+K3+L3</f>
        <v>968</v>
      </c>
      <c r="P3" s="320">
        <f t="shared" ref="P3" si="8">I3*11%</f>
        <v>968</v>
      </c>
      <c r="Q3" s="320">
        <f t="shared" ref="Q3" si="9">O3-P3</f>
        <v>0</v>
      </c>
      <c r="R3" s="362"/>
      <c r="S3" s="309"/>
      <c r="T3" s="362">
        <v>4400</v>
      </c>
      <c r="U3" s="362">
        <v>800</v>
      </c>
      <c r="V3" s="362">
        <v>4400</v>
      </c>
      <c r="W3" s="309">
        <v>500</v>
      </c>
      <c r="X3" s="309"/>
      <c r="Y3" s="362"/>
      <c r="Z3" s="309"/>
      <c r="AA3" s="362"/>
      <c r="AB3" s="309">
        <f>2*4400</f>
        <v>8800</v>
      </c>
      <c r="AC3" s="309">
        <v>1000</v>
      </c>
      <c r="AD3" s="309"/>
      <c r="AE3" s="309"/>
      <c r="AF3" s="378"/>
      <c r="AG3" s="378"/>
      <c r="AH3" s="378">
        <v>2000</v>
      </c>
      <c r="AI3" s="378">
        <v>400</v>
      </c>
      <c r="AJ3" s="378"/>
      <c r="AK3" s="378"/>
      <c r="AL3" s="378"/>
      <c r="AM3" s="363">
        <f t="shared" ref="AM3" si="10">U3+Y3+AA3+AI3+AK3</f>
        <v>1200</v>
      </c>
      <c r="AN3" s="363">
        <f t="shared" ref="AN3" si="11">R3+S3+T3+V3+W3+X3+Z3+AB3+AC3+AD3+AE3++AF3+AG3+AH3+AJ3</f>
        <v>21100</v>
      </c>
      <c r="AO3" s="285"/>
    </row>
    <row r="4" spans="1:41">
      <c r="A4" s="421" t="s">
        <v>47</v>
      </c>
      <c r="B4" s="422"/>
      <c r="C4" s="422"/>
      <c r="D4" s="422"/>
      <c r="E4" s="422"/>
      <c r="F4" s="153">
        <f t="shared" ref="F4:AF4" si="12">SUM(F3:F3)</f>
        <v>2</v>
      </c>
      <c r="G4" s="153">
        <f t="shared" si="12"/>
        <v>2</v>
      </c>
      <c r="H4" s="153">
        <f t="shared" si="12"/>
        <v>8800</v>
      </c>
      <c r="I4" s="153">
        <f t="shared" si="12"/>
        <v>8800</v>
      </c>
      <c r="J4" s="153">
        <f t="shared" si="12"/>
        <v>440</v>
      </c>
      <c r="K4" s="153">
        <f t="shared" si="12"/>
        <v>440</v>
      </c>
      <c r="L4" s="153">
        <f t="shared" si="12"/>
        <v>88</v>
      </c>
      <c r="M4" s="153">
        <f t="shared" si="12"/>
        <v>7832</v>
      </c>
      <c r="N4" s="153">
        <f t="shared" si="12"/>
        <v>7832</v>
      </c>
      <c r="O4" s="153">
        <f t="shared" si="12"/>
        <v>968</v>
      </c>
      <c r="P4" s="153">
        <f t="shared" si="12"/>
        <v>968</v>
      </c>
      <c r="Q4" s="153">
        <f t="shared" si="12"/>
        <v>0</v>
      </c>
      <c r="R4" s="153">
        <f t="shared" si="12"/>
        <v>0</v>
      </c>
      <c r="S4" s="153">
        <f t="shared" si="12"/>
        <v>0</v>
      </c>
      <c r="T4" s="153">
        <f t="shared" si="12"/>
        <v>4400</v>
      </c>
      <c r="U4" s="153">
        <f t="shared" si="12"/>
        <v>800</v>
      </c>
      <c r="V4" s="153">
        <f t="shared" si="12"/>
        <v>4400</v>
      </c>
      <c r="W4" s="153">
        <f t="shared" si="12"/>
        <v>500</v>
      </c>
      <c r="X4" s="153">
        <f t="shared" si="12"/>
        <v>0</v>
      </c>
      <c r="Y4" s="153">
        <f t="shared" si="12"/>
        <v>0</v>
      </c>
      <c r="Z4" s="153">
        <f t="shared" si="12"/>
        <v>0</v>
      </c>
      <c r="AA4" s="153">
        <f t="shared" si="12"/>
        <v>0</v>
      </c>
      <c r="AB4" s="153">
        <f t="shared" si="12"/>
        <v>8800</v>
      </c>
      <c r="AC4" s="153">
        <f t="shared" si="12"/>
        <v>1000</v>
      </c>
      <c r="AD4" s="153">
        <f t="shared" si="12"/>
        <v>0</v>
      </c>
      <c r="AE4" s="153">
        <f t="shared" si="12"/>
        <v>0</v>
      </c>
      <c r="AF4" s="153">
        <f t="shared" si="12"/>
        <v>0</v>
      </c>
      <c r="AG4" s="364"/>
      <c r="AH4" s="153">
        <f>SUM(AH3:AH3)</f>
        <v>2000</v>
      </c>
      <c r="AI4" s="153">
        <f>SUM(AI3:AI3)</f>
        <v>400</v>
      </c>
      <c r="AJ4" s="153"/>
      <c r="AK4" s="153"/>
      <c r="AL4" s="153">
        <f>SUM(AL3:AL3)</f>
        <v>0</v>
      </c>
      <c r="AM4" s="153">
        <f>SUM(AM3:AM3)</f>
        <v>1200</v>
      </c>
      <c r="AN4" s="153">
        <f>SUM(AN3:AN3)</f>
        <v>21100</v>
      </c>
    </row>
    <row r="6" spans="1:41">
      <c r="R6" s="390" t="s">
        <v>518</v>
      </c>
      <c r="S6" s="168"/>
      <c r="T6" s="385"/>
      <c r="U6" s="385"/>
      <c r="V6" s="168"/>
      <c r="W6" s="168"/>
      <c r="X6" s="169"/>
      <c r="Y6" s="169"/>
      <c r="Z6" s="169"/>
      <c r="AA6" s="169"/>
      <c r="AB6" s="169"/>
      <c r="AC6" s="169"/>
      <c r="AD6" s="169"/>
      <c r="AE6" s="83"/>
      <c r="AF6" s="83"/>
      <c r="AG6" s="83"/>
      <c r="AH6" s="83"/>
      <c r="AI6" s="83"/>
      <c r="AJ6" s="83"/>
      <c r="AK6" s="83"/>
      <c r="AL6" s="83"/>
      <c r="AM6" s="83"/>
      <c r="AN6" s="83"/>
    </row>
    <row r="7" spans="1:41" ht="15.75">
      <c r="B7" s="411" t="s">
        <v>413</v>
      </c>
      <c r="D7" s="2"/>
      <c r="E7" s="2"/>
      <c r="F7" s="2"/>
      <c r="R7" s="386"/>
      <c r="S7" s="170" t="s">
        <v>512</v>
      </c>
      <c r="T7" s="386"/>
      <c r="U7" s="386"/>
      <c r="V7" s="169"/>
      <c r="W7" s="169"/>
      <c r="X7" s="169"/>
      <c r="Y7" s="169"/>
      <c r="Z7" s="169"/>
      <c r="AA7" s="169"/>
      <c r="AB7" s="169"/>
      <c r="AC7" s="169"/>
      <c r="AD7" s="169"/>
      <c r="AE7" s="83"/>
      <c r="AF7" s="83"/>
      <c r="AG7" s="83"/>
      <c r="AH7" s="83"/>
      <c r="AI7" s="83"/>
      <c r="AJ7" s="83"/>
      <c r="AK7" s="83"/>
      <c r="AL7" s="83"/>
      <c r="AM7" s="83"/>
      <c r="AN7" s="83"/>
    </row>
    <row r="8" spans="1:41">
      <c r="R8" s="386"/>
      <c r="S8" s="169"/>
      <c r="T8" s="390" t="s">
        <v>228</v>
      </c>
      <c r="U8" s="386"/>
      <c r="V8" s="169"/>
      <c r="W8" s="169"/>
      <c r="X8" s="169"/>
      <c r="Y8" s="169"/>
      <c r="Z8" s="169"/>
      <c r="AA8" s="169"/>
      <c r="AB8" s="169"/>
      <c r="AC8" s="169"/>
      <c r="AD8" s="169"/>
      <c r="AE8" s="83"/>
      <c r="AF8" s="83"/>
      <c r="AG8" s="83"/>
      <c r="AH8" s="83"/>
      <c r="AI8" s="83"/>
      <c r="AJ8" s="83"/>
      <c r="AK8" s="83"/>
      <c r="AL8" s="83"/>
      <c r="AM8" s="83"/>
      <c r="AN8" s="83"/>
    </row>
    <row r="9" spans="1:41">
      <c r="R9" s="386"/>
      <c r="S9" s="169"/>
      <c r="T9" s="386"/>
      <c r="U9" s="387" t="s">
        <v>229</v>
      </c>
      <c r="V9" s="169"/>
      <c r="W9" s="169"/>
      <c r="X9" s="169"/>
      <c r="Y9" s="169"/>
      <c r="Z9" s="169"/>
      <c r="AA9" s="169"/>
      <c r="AB9" s="169"/>
      <c r="AC9" s="169"/>
      <c r="AD9" s="169"/>
      <c r="AE9" s="83"/>
      <c r="AF9" s="83"/>
      <c r="AG9" s="83"/>
      <c r="AH9" s="83"/>
      <c r="AI9" s="83"/>
      <c r="AJ9" s="83"/>
      <c r="AK9" s="83"/>
      <c r="AL9" s="83"/>
      <c r="AM9" s="83"/>
      <c r="AN9" s="83"/>
    </row>
    <row r="10" spans="1:41">
      <c r="R10" s="386"/>
      <c r="S10" s="169"/>
      <c r="T10" s="386"/>
      <c r="U10" s="386"/>
      <c r="V10" s="167" t="s">
        <v>513</v>
      </c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83"/>
      <c r="AN10" s="83"/>
    </row>
    <row r="11" spans="1:41">
      <c r="B11" s="405"/>
      <c r="R11" s="386"/>
      <c r="S11" s="169"/>
      <c r="T11" s="386"/>
      <c r="U11" s="386"/>
      <c r="V11" s="169"/>
      <c r="W11" s="170" t="s">
        <v>230</v>
      </c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83"/>
      <c r="AN11" s="83"/>
    </row>
    <row r="12" spans="1:41">
      <c r="B12" s="405"/>
      <c r="R12" s="386"/>
      <c r="S12" s="169"/>
      <c r="T12" s="386"/>
      <c r="U12" s="386"/>
      <c r="V12" s="169"/>
      <c r="W12" s="169"/>
      <c r="X12" s="167" t="s">
        <v>231</v>
      </c>
      <c r="Y12" s="167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3"/>
      <c r="AN12" s="83"/>
    </row>
    <row r="13" spans="1:41">
      <c r="B13" s="405"/>
      <c r="R13" s="386"/>
      <c r="S13" s="169"/>
      <c r="T13" s="386"/>
      <c r="U13" s="386"/>
      <c r="V13" s="169"/>
      <c r="W13" s="169"/>
      <c r="X13" s="169"/>
      <c r="Y13" s="170" t="s">
        <v>258</v>
      </c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3"/>
      <c r="AN13" s="83"/>
    </row>
    <row r="14" spans="1:41">
      <c r="B14" s="405"/>
      <c r="R14" s="386"/>
      <c r="S14" s="169"/>
      <c r="T14" s="386"/>
      <c r="U14" s="386"/>
      <c r="V14" s="169"/>
      <c r="W14" s="169"/>
      <c r="X14" s="169"/>
      <c r="Y14" s="169"/>
      <c r="Z14" s="167" t="s">
        <v>232</v>
      </c>
      <c r="AA14" s="170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3"/>
      <c r="AN14" s="83"/>
      <c r="AO14" s="166"/>
    </row>
    <row r="15" spans="1:41">
      <c r="B15" s="405"/>
      <c r="R15" s="386"/>
      <c r="S15" s="169"/>
      <c r="T15" s="386"/>
      <c r="U15" s="386"/>
      <c r="V15" s="169"/>
      <c r="W15" s="169"/>
      <c r="X15" s="169"/>
      <c r="Y15" s="169"/>
      <c r="Z15" s="170"/>
      <c r="AA15" s="170" t="s">
        <v>259</v>
      </c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3"/>
      <c r="AN15" s="83"/>
      <c r="AO15" s="166"/>
    </row>
    <row r="16" spans="1:41">
      <c r="B16" s="405"/>
      <c r="G16" s="7" t="s">
        <v>530</v>
      </c>
      <c r="H16" s="7">
        <v>4400</v>
      </c>
      <c r="R16" s="386"/>
      <c r="S16" s="169"/>
      <c r="T16" s="386"/>
      <c r="U16" s="386"/>
      <c r="V16" s="169"/>
      <c r="W16" s="169"/>
      <c r="X16" s="169"/>
      <c r="Y16" s="169"/>
      <c r="Z16" s="169"/>
      <c r="AA16" s="169"/>
      <c r="AB16" s="167" t="s">
        <v>233</v>
      </c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3"/>
      <c r="AN16" s="170"/>
    </row>
    <row r="17" spans="4:40">
      <c r="D17" s="317"/>
      <c r="F17" s="317"/>
      <c r="R17" s="386"/>
      <c r="S17" s="169"/>
      <c r="T17" s="386"/>
      <c r="U17" s="386"/>
      <c r="V17" s="169"/>
      <c r="W17" s="169"/>
      <c r="X17" s="169"/>
      <c r="Y17" s="169"/>
      <c r="Z17" s="169"/>
      <c r="AA17" s="169"/>
      <c r="AB17" s="169"/>
      <c r="AC17" s="170" t="s">
        <v>234</v>
      </c>
      <c r="AD17" s="169"/>
      <c r="AE17" s="169"/>
      <c r="AF17" s="169"/>
      <c r="AG17" s="169"/>
      <c r="AH17" s="169"/>
      <c r="AI17" s="169"/>
      <c r="AJ17" s="169"/>
      <c r="AK17" s="169"/>
      <c r="AL17" s="169"/>
      <c r="AM17" s="83"/>
      <c r="AN17" s="83"/>
    </row>
    <row r="18" spans="4:40">
      <c r="D18" s="317"/>
      <c r="F18" s="2"/>
      <c r="R18" s="386"/>
      <c r="S18" s="169"/>
      <c r="T18" s="386"/>
      <c r="U18" s="386"/>
      <c r="V18" s="169"/>
      <c r="W18" s="169"/>
      <c r="X18" s="169"/>
      <c r="Y18" s="169"/>
      <c r="Z18" s="169"/>
      <c r="AA18" s="169"/>
      <c r="AB18" s="169"/>
      <c r="AC18" s="169"/>
      <c r="AD18" s="167" t="s">
        <v>274</v>
      </c>
      <c r="AE18" s="171"/>
      <c r="AF18" s="171"/>
      <c r="AG18" s="171"/>
      <c r="AH18" s="171"/>
      <c r="AI18" s="171"/>
      <c r="AJ18" s="171"/>
      <c r="AK18" s="171"/>
      <c r="AL18" s="171"/>
      <c r="AM18" s="170"/>
    </row>
    <row r="19" spans="4:40">
      <c r="D19" s="317"/>
      <c r="F19" s="2"/>
      <c r="R19" s="388"/>
      <c r="S19" s="83"/>
      <c r="T19" s="388"/>
      <c r="U19" s="388"/>
      <c r="V19" s="169"/>
      <c r="W19" s="169"/>
      <c r="X19" s="169"/>
      <c r="Y19" s="169"/>
      <c r="Z19" s="169"/>
      <c r="AA19" s="169"/>
      <c r="AB19" s="169"/>
      <c r="AC19" s="169"/>
      <c r="AD19" s="169"/>
      <c r="AE19" s="167" t="s">
        <v>275</v>
      </c>
      <c r="AF19" s="170"/>
      <c r="AG19" s="170"/>
      <c r="AH19" s="170"/>
      <c r="AI19" s="170"/>
      <c r="AJ19" s="170"/>
      <c r="AK19" s="170"/>
      <c r="AL19" s="170"/>
      <c r="AM19" s="83"/>
    </row>
    <row r="20" spans="4:40">
      <c r="D20" s="317"/>
      <c r="F20" s="2"/>
      <c r="R20" s="7"/>
      <c r="S20" s="2"/>
      <c r="T20" s="7"/>
      <c r="U20" s="7"/>
      <c r="AF20" s="170" t="s">
        <v>276</v>
      </c>
      <c r="AG20" s="171"/>
      <c r="AH20" s="171"/>
      <c r="AI20" s="171"/>
      <c r="AJ20" s="171"/>
      <c r="AK20" s="171"/>
    </row>
    <row r="21" spans="4:40">
      <c r="D21" s="317"/>
      <c r="E21" s="7"/>
      <c r="F21" s="2"/>
      <c r="M21" s="229"/>
      <c r="AF21" s="169"/>
      <c r="AG21" s="280" t="s">
        <v>277</v>
      </c>
      <c r="AH21" s="280"/>
      <c r="AI21" s="280"/>
      <c r="AJ21" s="280"/>
      <c r="AK21" s="280"/>
      <c r="AL21" s="280"/>
    </row>
    <row r="22" spans="4:40">
      <c r="D22" s="317"/>
      <c r="E22" s="7"/>
      <c r="F22" s="2"/>
      <c r="M22" s="229"/>
      <c r="AG22" s="169"/>
      <c r="AH22" s="167" t="s">
        <v>480</v>
      </c>
      <c r="AI22" s="169"/>
      <c r="AJ22" s="169"/>
      <c r="AK22" s="169"/>
      <c r="AL22" s="170"/>
    </row>
    <row r="23" spans="4:40">
      <c r="D23" s="317"/>
      <c r="F23" s="317"/>
      <c r="AI23" s="170" t="s">
        <v>477</v>
      </c>
      <c r="AJ23" s="170"/>
      <c r="AK23" s="170"/>
    </row>
    <row r="24" spans="4:40">
      <c r="D24" s="317"/>
      <c r="E24" s="361"/>
      <c r="F24" s="2"/>
      <c r="AJ24" s="167" t="s">
        <v>478</v>
      </c>
      <c r="AK24" s="169"/>
    </row>
    <row r="25" spans="4:40">
      <c r="D25" s="317"/>
      <c r="F25" s="2"/>
      <c r="AK25" s="170" t="s">
        <v>479</v>
      </c>
    </row>
    <row r="26" spans="4:40">
      <c r="D26" s="317"/>
      <c r="F26" s="2"/>
    </row>
    <row r="27" spans="4:40">
      <c r="D27" s="317"/>
      <c r="E27" s="7"/>
      <c r="F27" s="2"/>
    </row>
    <row r="28" spans="4:40">
      <c r="E28" s="7"/>
      <c r="F28" s="2"/>
    </row>
    <row r="29" spans="4:40">
      <c r="F29" s="317"/>
    </row>
  </sheetData>
  <mergeCells count="10">
    <mergeCell ref="R1:AO1"/>
    <mergeCell ref="A4:E4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5703125" style="7" bestFit="1" customWidth="1"/>
    <col min="2" max="2" width="42.140625" style="86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0" customFormat="1" ht="15.75" customHeight="1">
      <c r="A1" s="513" t="s">
        <v>31</v>
      </c>
      <c r="B1" s="514"/>
      <c r="C1" s="514"/>
      <c r="D1" s="515"/>
      <c r="E1" s="517" t="s">
        <v>415</v>
      </c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08" t="s">
        <v>70</v>
      </c>
      <c r="S1" s="525" t="s">
        <v>160</v>
      </c>
      <c r="T1" s="513" t="s">
        <v>13</v>
      </c>
      <c r="U1" s="514"/>
      <c r="V1" s="514"/>
      <c r="W1" s="514"/>
      <c r="X1" s="514"/>
      <c r="Y1" s="514"/>
      <c r="Z1" s="514"/>
      <c r="AA1" s="514"/>
      <c r="AB1" s="514"/>
      <c r="AC1" s="515"/>
      <c r="AD1" s="516" t="s">
        <v>14</v>
      </c>
      <c r="AE1" s="516"/>
      <c r="AF1" s="516"/>
      <c r="AG1" s="516"/>
      <c r="AH1" s="516"/>
      <c r="AI1" s="516"/>
      <c r="AJ1" s="516"/>
      <c r="AK1" s="516"/>
      <c r="AL1" s="516"/>
      <c r="AM1" s="513" t="s">
        <v>15</v>
      </c>
      <c r="AN1" s="514"/>
      <c r="AO1" s="514"/>
      <c r="AP1" s="514"/>
      <c r="AQ1" s="514"/>
      <c r="AR1" s="514"/>
      <c r="AS1" s="514"/>
      <c r="AT1" s="514"/>
      <c r="AU1" s="514"/>
      <c r="AV1" s="515"/>
      <c r="AW1" s="527" t="s">
        <v>16</v>
      </c>
      <c r="AX1" s="527"/>
      <c r="AY1" s="527"/>
      <c r="AZ1" s="527"/>
      <c r="BA1" s="527"/>
      <c r="BB1" s="527"/>
      <c r="BC1" s="527"/>
      <c r="BD1" s="527"/>
      <c r="BE1" s="528" t="s">
        <v>17</v>
      </c>
      <c r="BF1" s="529"/>
      <c r="BG1" s="529"/>
      <c r="BH1" s="529"/>
      <c r="BI1" s="530"/>
    </row>
    <row r="2" spans="1:61" s="4" customFormat="1" ht="45.75" customHeight="1" thickBot="1">
      <c r="A2" s="75" t="s">
        <v>19</v>
      </c>
      <c r="B2" s="85" t="s">
        <v>0</v>
      </c>
      <c r="C2" s="61" t="s">
        <v>11</v>
      </c>
      <c r="D2" s="62" t="s">
        <v>12</v>
      </c>
      <c r="E2" s="50" t="s">
        <v>71</v>
      </c>
      <c r="F2" s="36" t="s">
        <v>72</v>
      </c>
      <c r="G2" s="36" t="s">
        <v>253</v>
      </c>
      <c r="H2" s="36" t="s">
        <v>73</v>
      </c>
      <c r="I2" s="523" t="s">
        <v>29</v>
      </c>
      <c r="J2" s="524"/>
      <c r="K2" s="36" t="s">
        <v>151</v>
      </c>
      <c r="L2" s="36" t="s">
        <v>152</v>
      </c>
      <c r="M2" s="36" t="s">
        <v>92</v>
      </c>
      <c r="N2" s="36" t="s">
        <v>520</v>
      </c>
      <c r="O2" s="36" t="s">
        <v>159</v>
      </c>
      <c r="P2" s="90" t="s">
        <v>98</v>
      </c>
      <c r="Q2" s="108" t="s">
        <v>97</v>
      </c>
      <c r="R2" s="509"/>
      <c r="S2" s="526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19" t="s">
        <v>29</v>
      </c>
      <c r="AC2" s="520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7" t="s">
        <v>74</v>
      </c>
      <c r="AJ2" s="67" t="s">
        <v>75</v>
      </c>
      <c r="AK2" s="521" t="s">
        <v>29</v>
      </c>
      <c r="AL2" s="522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19" t="s">
        <v>29</v>
      </c>
      <c r="AV2" s="520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19" t="s">
        <v>29</v>
      </c>
      <c r="BI2" s="520"/>
    </row>
    <row r="3" spans="1:61" s="5" customFormat="1">
      <c r="A3" s="366" t="str">
        <f>'1-συμβολαια'!A3</f>
        <v>???</v>
      </c>
      <c r="B3" s="326" t="str">
        <f>'1-συμβολαια'!C3</f>
        <v>γονική { καταστήματος 5.521.373 διαμερίσματος 9.177.000</v>
      </c>
      <c r="C3" s="281" t="str">
        <f>'4-πολλυπρ'!D3</f>
        <v xml:space="preserve">219-112 </v>
      </c>
      <c r="D3" s="281" t="str">
        <f>'4-πολλυπρ'!I3</f>
        <v>219-112κόρη</v>
      </c>
      <c r="E3" s="281">
        <v>3</v>
      </c>
      <c r="F3" s="331">
        <f t="shared" ref="F3" si="0">E3*1100</f>
        <v>3300</v>
      </c>
      <c r="G3" s="308">
        <v>1100</v>
      </c>
      <c r="H3" s="308">
        <f t="shared" ref="H3" si="1">F3+G3</f>
        <v>4400</v>
      </c>
      <c r="I3" s="330" t="s">
        <v>157</v>
      </c>
      <c r="J3" s="330" t="s">
        <v>158</v>
      </c>
      <c r="K3" s="308">
        <v>2000</v>
      </c>
      <c r="L3" s="308">
        <v>2000</v>
      </c>
      <c r="M3" s="308">
        <v>800</v>
      </c>
      <c r="N3" s="308"/>
      <c r="O3" s="308">
        <f t="shared" ref="O3" si="2">K3+L3+M3</f>
        <v>4800</v>
      </c>
      <c r="P3" s="281"/>
      <c r="Q3" s="281"/>
      <c r="R3" s="281"/>
      <c r="S3" s="329"/>
      <c r="T3" s="323"/>
      <c r="U3" s="70"/>
      <c r="V3" s="327" t="s">
        <v>416</v>
      </c>
      <c r="W3" s="70"/>
      <c r="X3" s="327" t="s">
        <v>9</v>
      </c>
      <c r="Y3" s="328"/>
      <c r="Z3" s="70"/>
      <c r="AA3" s="70"/>
      <c r="AB3" s="70"/>
      <c r="AC3" s="70"/>
      <c r="AD3" s="323"/>
      <c r="AE3" s="70"/>
      <c r="AF3" s="70"/>
      <c r="AG3" s="70"/>
      <c r="AH3" s="70"/>
      <c r="AI3" s="286"/>
      <c r="AJ3" s="286"/>
      <c r="AK3" s="286"/>
      <c r="AL3" s="70"/>
      <c r="AM3" s="70"/>
      <c r="AN3" s="70"/>
      <c r="AO3" s="327" t="s">
        <v>416</v>
      </c>
      <c r="AP3" s="70"/>
      <c r="AQ3" s="327" t="s">
        <v>9</v>
      </c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323"/>
      <c r="BH3" s="70"/>
      <c r="BI3" s="70"/>
    </row>
    <row r="4" spans="1:61">
      <c r="A4" s="510" t="s">
        <v>35</v>
      </c>
      <c r="B4" s="511"/>
      <c r="C4" s="511"/>
      <c r="D4" s="512"/>
      <c r="E4" s="68">
        <f>SUM(E3:E3)</f>
        <v>3</v>
      </c>
      <c r="F4" s="68">
        <f>SUM(F3:F3)</f>
        <v>3300</v>
      </c>
      <c r="G4" s="68">
        <f>SUM(G3:G3)</f>
        <v>1100</v>
      </c>
      <c r="H4" s="68">
        <f>SUM(H3:H3)</f>
        <v>4400</v>
      </c>
      <c r="I4" s="68"/>
      <c r="J4" s="68"/>
      <c r="K4" s="68">
        <f>SUM(K3:K3)</f>
        <v>2000</v>
      </c>
      <c r="L4" s="68">
        <f>SUM(L3:L3)</f>
        <v>2000</v>
      </c>
      <c r="M4" s="68">
        <f>SUM(M3:M3)</f>
        <v>800</v>
      </c>
      <c r="N4" s="68"/>
      <c r="O4" s="68">
        <f>SUM(O3:O3)</f>
        <v>4800</v>
      </c>
      <c r="P4" s="63">
        <f>SUM(P3:P3)</f>
        <v>0</v>
      </c>
      <c r="Q4" s="63">
        <f>SUM(Q3:Q3)</f>
        <v>0</v>
      </c>
      <c r="R4" s="63">
        <f>SUM(R3:R3)</f>
        <v>0</v>
      </c>
      <c r="S4" s="63"/>
      <c r="T4" s="133"/>
      <c r="U4" s="63">
        <f>SUM(U3:U3)</f>
        <v>0</v>
      </c>
      <c r="V4" s="63"/>
      <c r="W4" s="63">
        <f>SUM(W3:W3)</f>
        <v>0</v>
      </c>
      <c r="X4" s="63"/>
      <c r="Y4" s="63">
        <f>SUM(Y3:Y3)</f>
        <v>0</v>
      </c>
      <c r="Z4" s="63">
        <f>SUM(Z3:Z3)</f>
        <v>0</v>
      </c>
      <c r="AA4" s="63">
        <f>SUM(AA3:AA3)</f>
        <v>0</v>
      </c>
      <c r="AB4" s="63">
        <f>SUM(AB3:AB3)</f>
        <v>0</v>
      </c>
      <c r="AC4" s="63">
        <f>SUM(AC3:AC3)</f>
        <v>0</v>
      </c>
      <c r="AD4" s="133"/>
      <c r="AE4" s="63">
        <f t="shared" ref="AE4:AJ4" si="3">SUM(AE3:AE3)</f>
        <v>0</v>
      </c>
      <c r="AF4" s="63">
        <f t="shared" si="3"/>
        <v>0</v>
      </c>
      <c r="AG4" s="63">
        <f t="shared" si="3"/>
        <v>0</v>
      </c>
      <c r="AH4" s="63">
        <f t="shared" si="3"/>
        <v>0</v>
      </c>
      <c r="AI4" s="68">
        <f t="shared" si="3"/>
        <v>0</v>
      </c>
      <c r="AJ4" s="68">
        <f t="shared" si="3"/>
        <v>0</v>
      </c>
      <c r="AK4" s="68"/>
      <c r="AL4" s="63">
        <f>SUM(AL3:AL3)</f>
        <v>0</v>
      </c>
      <c r="AM4" s="63">
        <f>SUM(AM3:AM3)</f>
        <v>0</v>
      </c>
      <c r="AN4" s="63">
        <f>SUM(AN3:AN3)</f>
        <v>0</v>
      </c>
      <c r="AO4" s="63"/>
      <c r="AP4" s="63">
        <f t="shared" ref="AP4:BI4" si="4">SUM(AP3:AP3)</f>
        <v>0</v>
      </c>
      <c r="AQ4" s="63">
        <f t="shared" si="4"/>
        <v>0</v>
      </c>
      <c r="AR4" s="63">
        <f t="shared" si="4"/>
        <v>0</v>
      </c>
      <c r="AS4" s="63">
        <f t="shared" si="4"/>
        <v>0</v>
      </c>
      <c r="AT4" s="63">
        <f t="shared" si="4"/>
        <v>0</v>
      </c>
      <c r="AU4" s="63">
        <f t="shared" si="4"/>
        <v>0</v>
      </c>
      <c r="AV4" s="63">
        <f t="shared" si="4"/>
        <v>0</v>
      </c>
      <c r="AW4" s="63">
        <f t="shared" si="4"/>
        <v>0</v>
      </c>
      <c r="AX4" s="63">
        <f t="shared" si="4"/>
        <v>0</v>
      </c>
      <c r="AY4" s="63">
        <f t="shared" si="4"/>
        <v>0</v>
      </c>
      <c r="AZ4" s="63">
        <f t="shared" si="4"/>
        <v>0</v>
      </c>
      <c r="BA4" s="63">
        <f t="shared" si="4"/>
        <v>0</v>
      </c>
      <c r="BB4" s="63">
        <f t="shared" si="4"/>
        <v>0</v>
      </c>
      <c r="BC4" s="63">
        <f t="shared" si="4"/>
        <v>0</v>
      </c>
      <c r="BD4" s="63">
        <f t="shared" si="4"/>
        <v>0</v>
      </c>
      <c r="BE4" s="63">
        <f t="shared" si="4"/>
        <v>0</v>
      </c>
      <c r="BF4" s="63">
        <f t="shared" si="4"/>
        <v>0</v>
      </c>
      <c r="BG4" s="63">
        <f t="shared" si="4"/>
        <v>0</v>
      </c>
      <c r="BH4" s="63">
        <f t="shared" si="4"/>
        <v>0</v>
      </c>
      <c r="BI4" s="63">
        <f t="shared" si="4"/>
        <v>0</v>
      </c>
    </row>
    <row r="6" spans="1:61">
      <c r="G6" s="136"/>
      <c r="H6" s="136"/>
      <c r="I6" s="136"/>
      <c r="J6" s="136"/>
      <c r="K6" s="136" t="s">
        <v>417</v>
      </c>
      <c r="L6" s="111"/>
      <c r="M6" s="111"/>
      <c r="N6" s="111"/>
      <c r="S6" s="181" t="s">
        <v>160</v>
      </c>
      <c r="Z6" s="2"/>
      <c r="AB6" s="111" t="s">
        <v>100</v>
      </c>
      <c r="AI6" s="229" t="s">
        <v>101</v>
      </c>
    </row>
    <row r="7" spans="1:61">
      <c r="F7" s="3"/>
      <c r="G7" s="3"/>
      <c r="H7" s="3"/>
      <c r="I7" s="157" t="s">
        <v>153</v>
      </c>
      <c r="J7" s="113"/>
      <c r="L7" s="136" t="s">
        <v>417</v>
      </c>
      <c r="M7" s="3"/>
      <c r="N7" s="3"/>
      <c r="O7" s="3"/>
      <c r="P7" s="157" t="s">
        <v>161</v>
      </c>
      <c r="S7" s="8"/>
    </row>
    <row r="8" spans="1:61">
      <c r="E8" s="112"/>
      <c r="F8" s="3"/>
      <c r="G8" s="3"/>
      <c r="H8" s="3"/>
      <c r="I8" s="113" t="s">
        <v>154</v>
      </c>
      <c r="J8" s="113"/>
      <c r="L8" s="3"/>
      <c r="M8" s="3"/>
      <c r="N8" s="3"/>
      <c r="O8" s="3"/>
      <c r="Q8" s="113" t="s">
        <v>162</v>
      </c>
      <c r="S8" s="8"/>
    </row>
    <row r="9" spans="1:61">
      <c r="I9" s="113"/>
      <c r="J9" s="157" t="s">
        <v>155</v>
      </c>
      <c r="M9" s="151" t="s">
        <v>429</v>
      </c>
      <c r="N9" s="151"/>
      <c r="S9" s="8"/>
    </row>
    <row r="10" spans="1:61">
      <c r="J10" s="113" t="s">
        <v>156</v>
      </c>
      <c r="S10" s="8"/>
    </row>
    <row r="11" spans="1:61">
      <c r="S11" s="8"/>
      <c r="T11" s="8"/>
      <c r="U11" s="8"/>
      <c r="V11" s="8"/>
    </row>
    <row r="12" spans="1:61">
      <c r="S12" s="8"/>
    </row>
    <row r="13" spans="1:61">
      <c r="B13" s="129"/>
      <c r="S13" s="8"/>
    </row>
    <row r="14" spans="1:61">
      <c r="B14" s="130"/>
    </row>
    <row r="16" spans="1:61">
      <c r="P16" s="2"/>
      <c r="Q16" s="2"/>
      <c r="R16" s="2"/>
      <c r="S16" s="2"/>
      <c r="T16" s="134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5703125" style="7" bestFit="1" customWidth="1"/>
    <col min="2" max="2" width="42.140625" style="86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8" customWidth="1"/>
    <col min="19" max="19" width="11.42578125" style="78" bestFit="1" customWidth="1"/>
    <col min="20" max="20" width="13" style="78" customWidth="1"/>
    <col min="21" max="16384" width="9.140625" style="3"/>
  </cols>
  <sheetData>
    <row r="1" spans="1:20" s="4" customFormat="1" ht="15.75" customHeight="1">
      <c r="A1" s="536" t="s">
        <v>31</v>
      </c>
      <c r="B1" s="537"/>
      <c r="C1" s="537"/>
      <c r="D1" s="538"/>
      <c r="E1" s="539" t="s">
        <v>165</v>
      </c>
      <c r="F1" s="540"/>
      <c r="G1" s="540"/>
      <c r="H1" s="540"/>
      <c r="I1" s="531" t="s">
        <v>159</v>
      </c>
      <c r="J1" s="531"/>
      <c r="K1" s="531"/>
      <c r="L1" s="531"/>
      <c r="M1" s="531"/>
      <c r="N1" s="531"/>
      <c r="O1" s="531"/>
      <c r="P1" s="531"/>
      <c r="Q1" s="532" t="s">
        <v>29</v>
      </c>
      <c r="R1" s="533"/>
      <c r="S1" s="533"/>
      <c r="T1" s="533"/>
    </row>
    <row r="2" spans="1:20" s="4" customFormat="1" ht="23.25" thickBot="1">
      <c r="A2" s="9" t="s">
        <v>19</v>
      </c>
      <c r="B2" s="148" t="s">
        <v>0</v>
      </c>
      <c r="C2" s="50" t="s">
        <v>11</v>
      </c>
      <c r="D2" s="149" t="s">
        <v>12</v>
      </c>
      <c r="E2" s="36" t="s">
        <v>418</v>
      </c>
      <c r="F2" s="541" t="s">
        <v>29</v>
      </c>
      <c r="G2" s="542"/>
      <c r="H2" s="543"/>
      <c r="I2" s="36" t="s">
        <v>89</v>
      </c>
      <c r="J2" s="50" t="s">
        <v>90</v>
      </c>
      <c r="K2" s="50" t="s">
        <v>92</v>
      </c>
      <c r="L2" s="50" t="s">
        <v>235</v>
      </c>
      <c r="M2" s="50" t="s">
        <v>236</v>
      </c>
      <c r="N2" s="50" t="s">
        <v>237</v>
      </c>
      <c r="O2" s="50"/>
      <c r="P2" s="50" t="s">
        <v>47</v>
      </c>
      <c r="Q2" s="534"/>
      <c r="R2" s="535"/>
      <c r="S2" s="535"/>
      <c r="T2" s="535"/>
    </row>
    <row r="3" spans="1:20" s="5" customFormat="1">
      <c r="A3" s="366" t="str">
        <f>'1-συμβολαια'!A3</f>
        <v>???</v>
      </c>
      <c r="B3" s="326" t="str">
        <f>'1-συμβολαια'!C3</f>
        <v>γονική { καταστήματος 5.521.373 διαμερίσματος 9.177.000</v>
      </c>
      <c r="C3" s="281" t="str">
        <f>'4-πολλυπρ'!D3</f>
        <v xml:space="preserve">219-112 </v>
      </c>
      <c r="D3" s="281" t="str">
        <f>'4-πολλυπρ'!I3</f>
        <v>219-112κόρη</v>
      </c>
      <c r="E3" s="308">
        <v>2200</v>
      </c>
      <c r="F3" s="330" t="s">
        <v>166</v>
      </c>
      <c r="G3" s="330" t="s">
        <v>167</v>
      </c>
      <c r="H3" s="331"/>
      <c r="I3" s="308">
        <v>2000</v>
      </c>
      <c r="J3" s="308">
        <v>2000</v>
      </c>
      <c r="K3" s="308">
        <v>605</v>
      </c>
      <c r="L3" s="308"/>
      <c r="M3" s="308">
        <v>7700</v>
      </c>
      <c r="N3" s="308">
        <v>6600</v>
      </c>
      <c r="O3" s="308"/>
      <c r="P3" s="308">
        <f t="shared" ref="P3" si="0">SUM(I3:O3)</f>
        <v>18905</v>
      </c>
      <c r="Q3" s="309"/>
      <c r="R3" s="309"/>
      <c r="S3" s="332"/>
      <c r="T3" s="285"/>
    </row>
    <row r="4" spans="1:20">
      <c r="A4" s="510" t="s">
        <v>35</v>
      </c>
      <c r="B4" s="511"/>
      <c r="C4" s="511"/>
      <c r="D4" s="512"/>
      <c r="E4" s="68">
        <f>SUM(E3:E3)</f>
        <v>2200</v>
      </c>
      <c r="F4" s="63"/>
      <c r="G4" s="63"/>
      <c r="H4" s="63"/>
      <c r="I4" s="68">
        <f t="shared" ref="I4:Q4" si="1">SUM(I3:I3)</f>
        <v>2000</v>
      </c>
      <c r="J4" s="68">
        <f t="shared" si="1"/>
        <v>2000</v>
      </c>
      <c r="K4" s="68">
        <f t="shared" si="1"/>
        <v>605</v>
      </c>
      <c r="L4" s="68">
        <f t="shared" si="1"/>
        <v>0</v>
      </c>
      <c r="M4" s="68">
        <f t="shared" si="1"/>
        <v>7700</v>
      </c>
      <c r="N4" s="68">
        <f t="shared" si="1"/>
        <v>6600</v>
      </c>
      <c r="O4" s="68">
        <f t="shared" si="1"/>
        <v>0</v>
      </c>
      <c r="P4" s="68">
        <f t="shared" si="1"/>
        <v>18905</v>
      </c>
      <c r="Q4" s="79">
        <f t="shared" si="1"/>
        <v>0</v>
      </c>
      <c r="R4" s="139"/>
      <c r="S4" s="3"/>
      <c r="T4" s="3"/>
    </row>
    <row r="6" spans="1:20" ht="15.75" customHeight="1">
      <c r="I6" s="131" t="s">
        <v>417</v>
      </c>
      <c r="L6" s="131" t="s">
        <v>419</v>
      </c>
      <c r="R6" s="150"/>
      <c r="S6" s="83"/>
      <c r="T6" s="150"/>
    </row>
    <row r="7" spans="1:20">
      <c r="F7" s="157" t="s">
        <v>163</v>
      </c>
      <c r="G7" s="113"/>
      <c r="H7" s="78"/>
      <c r="L7" s="173" t="s">
        <v>205</v>
      </c>
      <c r="R7" s="2"/>
    </row>
    <row r="8" spans="1:20">
      <c r="F8" s="78"/>
      <c r="G8" s="113" t="s">
        <v>164</v>
      </c>
      <c r="M8" s="172" t="s">
        <v>206</v>
      </c>
      <c r="Q8" s="2"/>
      <c r="R8" s="2"/>
    </row>
    <row r="9" spans="1:20">
      <c r="N9" s="151" t="s">
        <v>207</v>
      </c>
      <c r="Q9" s="2"/>
      <c r="R9" s="2"/>
    </row>
    <row r="10" spans="1:20">
      <c r="Q10" s="2"/>
      <c r="R10" s="2"/>
    </row>
    <row r="11" spans="1:20">
      <c r="B11" s="129"/>
    </row>
    <row r="12" spans="1:20">
      <c r="B12" s="130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6"/>
  <sheetViews>
    <sheetView workbookViewId="0">
      <pane ySplit="2" topLeftCell="A3" activePane="bottomLeft" state="frozen"/>
      <selection pane="bottomLeft" activeCell="AA3" sqref="AA3"/>
    </sheetView>
  </sheetViews>
  <sheetFormatPr defaultRowHeight="11.25"/>
  <cols>
    <col min="1" max="1" width="6" style="3" bestFit="1" customWidth="1"/>
    <col min="2" max="2" width="42.140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5" t="s">
        <v>327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6"/>
      <c r="AB1" s="556"/>
      <c r="AC1" s="556"/>
      <c r="AD1" s="556"/>
      <c r="AE1" s="557" t="s">
        <v>47</v>
      </c>
      <c r="AF1" s="559" t="s">
        <v>9</v>
      </c>
      <c r="AG1" s="561" t="s">
        <v>33</v>
      </c>
      <c r="AH1" s="544" t="s">
        <v>337</v>
      </c>
      <c r="AI1" s="546" t="s">
        <v>85</v>
      </c>
      <c r="AJ1" s="547"/>
      <c r="AK1" s="547"/>
      <c r="AL1" s="548"/>
    </row>
    <row r="2" spans="1:38" ht="12" thickBot="1">
      <c r="A2" s="200"/>
      <c r="B2" s="201" t="s">
        <v>336</v>
      </c>
      <c r="C2" s="201" t="s">
        <v>86</v>
      </c>
      <c r="D2" s="202" t="s">
        <v>328</v>
      </c>
      <c r="E2" s="176" t="s">
        <v>31</v>
      </c>
      <c r="F2" s="176" t="s">
        <v>329</v>
      </c>
      <c r="G2" s="176" t="s">
        <v>330</v>
      </c>
      <c r="H2" s="176" t="s">
        <v>331</v>
      </c>
      <c r="I2" s="176" t="s">
        <v>332</v>
      </c>
      <c r="J2" s="176" t="s">
        <v>333</v>
      </c>
      <c r="K2" s="519" t="s">
        <v>29</v>
      </c>
      <c r="L2" s="520"/>
      <c r="M2" s="185" t="s">
        <v>334</v>
      </c>
      <c r="N2" s="185" t="s">
        <v>31</v>
      </c>
      <c r="O2" s="185" t="s">
        <v>329</v>
      </c>
      <c r="P2" s="185" t="s">
        <v>330</v>
      </c>
      <c r="Q2" s="185" t="s">
        <v>331</v>
      </c>
      <c r="R2" s="185" t="s">
        <v>332</v>
      </c>
      <c r="S2" s="185" t="s">
        <v>333</v>
      </c>
      <c r="T2" s="521" t="s">
        <v>29</v>
      </c>
      <c r="U2" s="522"/>
      <c r="V2" s="176" t="s">
        <v>335</v>
      </c>
      <c r="W2" s="176" t="s">
        <v>31</v>
      </c>
      <c r="X2" s="176" t="s">
        <v>329</v>
      </c>
      <c r="Y2" s="176" t="s">
        <v>330</v>
      </c>
      <c r="Z2" s="176" t="s">
        <v>331</v>
      </c>
      <c r="AA2" s="176" t="s">
        <v>332</v>
      </c>
      <c r="AB2" s="176" t="s">
        <v>333</v>
      </c>
      <c r="AC2" s="519" t="s">
        <v>29</v>
      </c>
      <c r="AD2" s="520"/>
      <c r="AE2" s="558"/>
      <c r="AF2" s="560"/>
      <c r="AG2" s="562"/>
      <c r="AH2" s="545"/>
      <c r="AI2" s="549"/>
      <c r="AJ2" s="550"/>
      <c r="AK2" s="550"/>
      <c r="AL2" s="551"/>
    </row>
    <row r="3" spans="1:38" s="5" customFormat="1">
      <c r="A3" s="70" t="str">
        <f>'1-συμβολαια'!A3</f>
        <v>???</v>
      </c>
      <c r="B3" s="70" t="str">
        <f>'1-συμβολαια'!C3</f>
        <v>γονική { καταστήματος 5.521.373 διαμερίσματος 9.177.000</v>
      </c>
      <c r="C3" s="333">
        <f>'1-συμβολαια'!D3</f>
        <v>14698373</v>
      </c>
      <c r="D3" s="333"/>
      <c r="E3" s="333"/>
      <c r="F3" s="333"/>
      <c r="G3" s="333"/>
      <c r="H3" s="333"/>
      <c r="I3" s="333"/>
      <c r="J3" s="333"/>
      <c r="K3" s="333"/>
      <c r="L3" s="333"/>
      <c r="M3" s="333">
        <f t="shared" ref="M3" si="0">C3*0.65%</f>
        <v>95539.424500000008</v>
      </c>
      <c r="N3" s="333">
        <v>95538</v>
      </c>
      <c r="O3" s="333"/>
      <c r="P3" s="333">
        <v>95539</v>
      </c>
      <c r="Q3" s="333"/>
      <c r="R3" s="367"/>
      <c r="S3" s="333"/>
      <c r="T3" s="7"/>
      <c r="U3" s="333"/>
      <c r="V3" s="333">
        <f t="shared" ref="V3" si="1">C3*0.125%</f>
        <v>18372.966250000001</v>
      </c>
      <c r="W3" s="333">
        <v>18373</v>
      </c>
      <c r="X3" s="333"/>
      <c r="Y3" s="333">
        <v>18373</v>
      </c>
      <c r="Z3" s="333"/>
      <c r="AA3" s="367"/>
      <c r="AB3" s="333"/>
      <c r="AC3" s="333"/>
      <c r="AD3" s="333"/>
      <c r="AE3" s="324">
        <f t="shared" ref="AE3" si="2">D3+M3+V3</f>
        <v>113912.39075000001</v>
      </c>
      <c r="AF3" s="324">
        <f t="shared" ref="AF3" si="3">E3+N3+W3</f>
        <v>113911</v>
      </c>
      <c r="AG3" s="324">
        <f t="shared" ref="AG3" si="4">AE3-AF3</f>
        <v>1.3907500000059372</v>
      </c>
      <c r="AH3" s="70"/>
      <c r="AI3" s="70"/>
      <c r="AJ3" s="70"/>
      <c r="AK3" s="70"/>
      <c r="AL3" s="70"/>
    </row>
    <row r="4" spans="1:38">
      <c r="A4" s="552" t="str">
        <f>'1-συμβολαια'!A4</f>
        <v>σύνολο</v>
      </c>
      <c r="B4" s="553"/>
      <c r="C4" s="554"/>
      <c r="D4" s="316">
        <f>SUM(D3:D3)</f>
        <v>0</v>
      </c>
      <c r="E4" s="316"/>
      <c r="F4" s="316"/>
      <c r="G4" s="316"/>
      <c r="H4" s="316"/>
      <c r="I4" s="316"/>
      <c r="J4" s="316"/>
      <c r="K4" s="316"/>
      <c r="L4" s="316"/>
      <c r="M4" s="316">
        <f>SUM(M3:M3)</f>
        <v>95539.424500000008</v>
      </c>
      <c r="N4" s="316"/>
      <c r="O4" s="316"/>
      <c r="P4" s="316"/>
      <c r="Q4" s="316"/>
      <c r="R4" s="316"/>
      <c r="S4" s="316"/>
      <c r="T4" s="316"/>
      <c r="U4" s="316"/>
      <c r="V4" s="316">
        <f>SUM(V3:V3)</f>
        <v>18372.966250000001</v>
      </c>
      <c r="W4" s="316"/>
      <c r="X4" s="316"/>
      <c r="Y4" s="316"/>
      <c r="Z4" s="316"/>
      <c r="AA4" s="316"/>
      <c r="AB4" s="316"/>
      <c r="AC4" s="316"/>
      <c r="AD4" s="316"/>
      <c r="AE4" s="316">
        <f>SUM(AE3:AE3)</f>
        <v>113912.39075000001</v>
      </c>
      <c r="AF4" s="316">
        <f>SUM(AF3:AF3)</f>
        <v>113911</v>
      </c>
      <c r="AG4" s="316">
        <f>SUM(AG3:AG3)</f>
        <v>1.3907500000059372</v>
      </c>
      <c r="AH4" s="316">
        <f>SUM(AH3:AH3)</f>
        <v>0</v>
      </c>
      <c r="AI4" s="316"/>
      <c r="AJ4" s="316"/>
      <c r="AK4" s="316"/>
      <c r="AL4" s="316"/>
    </row>
    <row r="6" spans="1:38">
      <c r="E6" s="2"/>
      <c r="F6" s="2"/>
      <c r="G6" s="2"/>
      <c r="H6" s="166" t="s">
        <v>338</v>
      </c>
      <c r="I6" s="2"/>
      <c r="J6" s="2"/>
      <c r="K6" s="2"/>
      <c r="L6" s="2"/>
      <c r="M6" s="2"/>
      <c r="N6" s="2"/>
      <c r="O6" s="2"/>
      <c r="P6" s="2"/>
      <c r="Q6" s="166" t="s">
        <v>338</v>
      </c>
      <c r="R6" s="2"/>
      <c r="S6" s="2"/>
      <c r="T6" s="2"/>
      <c r="U6" s="2"/>
      <c r="V6" s="2"/>
      <c r="W6" s="2"/>
      <c r="X6" s="2"/>
      <c r="Y6" s="2"/>
      <c r="Z6" s="166" t="s">
        <v>338</v>
      </c>
      <c r="AA6" s="2"/>
      <c r="AB6" s="2"/>
      <c r="AC6" s="2"/>
      <c r="AD6" s="2"/>
      <c r="AE6" s="2"/>
    </row>
    <row r="7" spans="1:38">
      <c r="E7" s="2"/>
      <c r="F7" s="203" t="s">
        <v>339</v>
      </c>
      <c r="G7" s="203"/>
      <c r="H7" s="203"/>
      <c r="I7" s="203"/>
      <c r="J7" s="203"/>
      <c r="K7" s="203"/>
      <c r="L7" s="203"/>
      <c r="M7" s="203"/>
      <c r="N7" s="203"/>
      <c r="O7" s="203" t="s">
        <v>339</v>
      </c>
      <c r="P7" s="2"/>
      <c r="Q7" s="2"/>
      <c r="R7" s="2"/>
      <c r="S7" s="2"/>
      <c r="T7" s="2"/>
      <c r="U7" s="2"/>
      <c r="V7" s="2"/>
      <c r="W7" s="2"/>
      <c r="X7" s="203" t="s">
        <v>339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70" t="s">
        <v>340</v>
      </c>
      <c r="K8" s="166"/>
      <c r="L8" s="2"/>
      <c r="M8" s="2"/>
      <c r="N8" s="2"/>
      <c r="O8" s="2"/>
      <c r="P8" s="2"/>
      <c r="Q8" s="4"/>
      <c r="R8" s="170" t="s">
        <v>341</v>
      </c>
      <c r="S8" s="170"/>
      <c r="T8" s="170"/>
      <c r="U8" s="170"/>
      <c r="V8" s="4"/>
      <c r="W8" s="4"/>
      <c r="X8" s="4"/>
      <c r="Y8" s="4"/>
      <c r="Z8" s="4"/>
      <c r="AA8" s="170" t="s">
        <v>341</v>
      </c>
      <c r="AB8" s="170"/>
      <c r="AC8" s="170"/>
      <c r="AD8" s="166"/>
      <c r="AE8" s="2"/>
    </row>
    <row r="9" spans="1:38">
      <c r="E9" s="2"/>
      <c r="F9" s="2"/>
      <c r="G9" s="2"/>
      <c r="H9" s="2"/>
      <c r="I9" s="170" t="s">
        <v>341</v>
      </c>
      <c r="J9" s="4"/>
      <c r="K9" s="2"/>
      <c r="L9" s="2"/>
      <c r="M9" s="2"/>
      <c r="N9" s="2"/>
      <c r="O9" s="2"/>
      <c r="P9" s="2"/>
      <c r="Q9" s="4"/>
      <c r="R9" s="4"/>
      <c r="S9" s="170" t="s">
        <v>340</v>
      </c>
      <c r="T9" s="170"/>
      <c r="U9" s="4"/>
      <c r="V9" s="4"/>
      <c r="W9" s="4"/>
      <c r="X9" s="4"/>
      <c r="Y9" s="4"/>
      <c r="Z9" s="4"/>
      <c r="AA9" s="4"/>
      <c r="AB9" s="170" t="s">
        <v>340</v>
      </c>
      <c r="AC9" s="170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4" t="s">
        <v>342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5" t="s">
        <v>343</v>
      </c>
      <c r="R11" s="2"/>
      <c r="S11" s="2"/>
      <c r="T11" s="2"/>
      <c r="U11" s="2"/>
      <c r="V11" s="2"/>
      <c r="W11" s="2"/>
      <c r="X11" s="2"/>
      <c r="Y11" s="2"/>
      <c r="Z11" s="206" t="s">
        <v>344</v>
      </c>
      <c r="AA11" s="2"/>
      <c r="AB11" s="2"/>
      <c r="AC11" s="2"/>
      <c r="AD11" s="2"/>
      <c r="AE11" s="2"/>
    </row>
    <row r="12" spans="1:38">
      <c r="E12" s="207" t="s">
        <v>345</v>
      </c>
      <c r="F12" s="2"/>
      <c r="G12" s="2"/>
      <c r="H12" s="2"/>
      <c r="I12" s="2"/>
      <c r="J12" s="2"/>
      <c r="K12" s="2"/>
      <c r="L12" s="2"/>
      <c r="M12" s="7"/>
      <c r="N12" s="2"/>
      <c r="O12" s="166"/>
      <c r="P12" s="166"/>
      <c r="Q12" s="166"/>
      <c r="R12" s="166"/>
      <c r="S12" s="208" t="s">
        <v>346</v>
      </c>
      <c r="T12" s="166"/>
      <c r="U12" s="166"/>
      <c r="V12" s="166"/>
      <c r="W12" s="2"/>
      <c r="X12" s="2"/>
      <c r="Y12" s="2"/>
      <c r="Z12" s="2"/>
      <c r="AA12" s="209" t="s">
        <v>347</v>
      </c>
      <c r="AB12" s="2"/>
      <c r="AC12" s="2"/>
      <c r="AD12" s="2"/>
      <c r="AE12" s="2"/>
    </row>
    <row r="13" spans="1:38">
      <c r="E13" s="2"/>
      <c r="F13" s="207" t="s">
        <v>348</v>
      </c>
      <c r="G13" s="2"/>
      <c r="H13" s="2"/>
      <c r="I13" s="2"/>
      <c r="J13" s="2"/>
      <c r="K13" s="2"/>
      <c r="L13" s="2"/>
      <c r="M13" s="7"/>
      <c r="N13" s="2"/>
      <c r="O13" s="2"/>
      <c r="P13" s="2"/>
      <c r="Q13" s="2"/>
      <c r="R13" s="2"/>
      <c r="S13" s="210" t="s">
        <v>349</v>
      </c>
      <c r="T13" s="2"/>
      <c r="U13" s="2"/>
      <c r="V13" s="2"/>
      <c r="W13" s="2"/>
      <c r="X13" s="2"/>
      <c r="Y13" s="2"/>
      <c r="Z13" s="2"/>
      <c r="AA13" s="2"/>
      <c r="AB13" s="210" t="s">
        <v>349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7"/>
      <c r="N14" s="2"/>
      <c r="O14" s="2"/>
      <c r="P14" s="166"/>
      <c r="Q14" s="166"/>
      <c r="R14" s="166"/>
      <c r="S14" s="166"/>
      <c r="T14" s="166"/>
      <c r="U14" s="166"/>
      <c r="V14" s="166"/>
      <c r="W14" s="166"/>
      <c r="X14" s="166"/>
      <c r="Y14" s="2"/>
      <c r="Z14" s="2"/>
      <c r="AA14" s="2"/>
      <c r="AB14" s="208" t="s">
        <v>346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D16" s="317"/>
      <c r="E16" s="7"/>
      <c r="F16" s="7"/>
      <c r="G16" s="7"/>
      <c r="H16" s="7"/>
      <c r="I16" s="7"/>
    </row>
    <row r="17" spans="4:9">
      <c r="D17" s="317"/>
      <c r="E17" s="7"/>
      <c r="F17" s="7"/>
      <c r="G17" s="7"/>
      <c r="H17" s="7"/>
      <c r="I17" s="7"/>
    </row>
    <row r="18" spans="4:9">
      <c r="D18" s="317"/>
      <c r="E18" s="7"/>
      <c r="F18" s="7"/>
      <c r="G18" s="7"/>
      <c r="H18" s="7"/>
      <c r="I18" s="7"/>
    </row>
    <row r="19" spans="4:9">
      <c r="D19" s="317"/>
      <c r="E19" s="7"/>
      <c r="F19" s="7"/>
      <c r="G19" s="7"/>
      <c r="H19" s="7"/>
      <c r="I19" s="7"/>
    </row>
    <row r="20" spans="4:9">
      <c r="D20" s="317"/>
      <c r="E20" s="7"/>
      <c r="F20" s="7"/>
      <c r="G20" s="7"/>
      <c r="H20" s="7"/>
      <c r="I20" s="7"/>
    </row>
    <row r="21" spans="4:9">
      <c r="D21" s="317"/>
      <c r="E21" s="7"/>
      <c r="F21" s="7"/>
      <c r="G21" s="7"/>
      <c r="H21" s="7"/>
      <c r="I21" s="7"/>
    </row>
    <row r="22" spans="4:9">
      <c r="D22" s="317"/>
      <c r="E22" s="7"/>
      <c r="F22" s="7"/>
      <c r="G22" s="7"/>
      <c r="H22" s="7"/>
      <c r="I22" s="7"/>
    </row>
    <row r="23" spans="4:9">
      <c r="D23" s="317"/>
      <c r="E23" s="7"/>
      <c r="F23" s="7"/>
      <c r="G23" s="7"/>
      <c r="H23" s="7"/>
      <c r="I23" s="7"/>
    </row>
    <row r="24" spans="4:9">
      <c r="D24" s="317"/>
      <c r="E24" s="7"/>
      <c r="F24" s="7"/>
      <c r="G24" s="7"/>
      <c r="H24" s="7"/>
      <c r="I24" s="7"/>
    </row>
    <row r="25" spans="4:9">
      <c r="D25" s="317"/>
      <c r="E25" s="7"/>
      <c r="F25" s="7"/>
      <c r="G25" s="7"/>
      <c r="H25" s="7"/>
      <c r="I25" s="7"/>
    </row>
    <row r="26" spans="4:9">
      <c r="D26" s="317"/>
      <c r="E26" s="7"/>
      <c r="F26" s="7"/>
      <c r="G26" s="7"/>
      <c r="H26" s="7"/>
      <c r="I26" s="7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2025-08-11T16:35:28Z</dcterms:modified>
</cp:coreProperties>
</file>