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externalReferences>
    <externalReference r:id="rId21"/>
  </externalReferences>
  <calcPr calcId="125725"/>
</workbook>
</file>

<file path=xl/calcChain.xml><?xml version="1.0" encoding="utf-8"?>
<calcChain xmlns="http://schemas.openxmlformats.org/spreadsheetml/2006/main">
  <c r="AB12" i="5"/>
  <c r="AB11"/>
  <c r="V12"/>
  <c r="V11"/>
  <c r="T12"/>
  <c r="T11"/>
  <c r="W13"/>
  <c r="U13"/>
  <c r="AB13" l="1"/>
  <c r="V13"/>
  <c r="T13"/>
  <c r="T4" l="1"/>
  <c r="T3"/>
  <c r="S5"/>
  <c r="Q4"/>
  <c r="Q3"/>
  <c r="E4" i="23"/>
  <c r="C4"/>
  <c r="T4" i="20"/>
  <c r="T3"/>
  <c r="S4"/>
  <c r="S3"/>
  <c r="H10" i="16"/>
  <c r="Y4" i="5"/>
  <c r="Y3"/>
  <c r="N4" i="1"/>
  <c r="O4" i="9" s="1"/>
  <c r="N3" i="1"/>
  <c r="O3" i="9" s="1"/>
  <c r="H26" i="1"/>
  <c r="G3" i="12"/>
  <c r="M25" i="1"/>
  <c r="L25"/>
  <c r="J25"/>
  <c r="I25"/>
  <c r="H25"/>
  <c r="N25" l="1"/>
  <c r="P5" i="20" l="1"/>
  <c r="Q5"/>
  <c r="R5"/>
  <c r="S5"/>
  <c r="T5"/>
  <c r="U5"/>
  <c r="V4"/>
  <c r="V3"/>
  <c r="BO5" i="24"/>
  <c r="BP5"/>
  <c r="BR5"/>
  <c r="BS5"/>
  <c r="BT5"/>
  <c r="BU5"/>
  <c r="BV5"/>
  <c r="BW5"/>
  <c r="BW4"/>
  <c r="BW3"/>
  <c r="N4" i="9" l="1"/>
  <c r="AB4" i="5"/>
  <c r="AB3"/>
  <c r="N3" i="9"/>
  <c r="BF4" i="24"/>
  <c r="BB4"/>
  <c r="AV4"/>
  <c r="AF4"/>
  <c r="BF3"/>
  <c r="BB3"/>
  <c r="AV3"/>
  <c r="AF3"/>
  <c r="K3" i="9" l="1"/>
  <c r="G4" i="15"/>
  <c r="G3"/>
  <c r="P3" i="14"/>
  <c r="F4" i="12" l="1"/>
  <c r="F3"/>
  <c r="F3" i="4" l="1"/>
  <c r="H3" s="1"/>
  <c r="I3" i="13"/>
  <c r="I4"/>
  <c r="Z5" i="9" l="1"/>
  <c r="N5" i="4"/>
  <c r="Q5" i="24"/>
  <c r="P5" l="1"/>
  <c r="O4" i="4"/>
  <c r="O3"/>
  <c r="AN4" i="16"/>
  <c r="AM3"/>
  <c r="D3" i="24" s="1"/>
  <c r="AM4" i="16"/>
  <c r="D4" i="24" s="1"/>
  <c r="BQ4"/>
  <c r="BQ3"/>
  <c r="BQ5" s="1"/>
  <c r="O5" l="1"/>
  <c r="AR5"/>
  <c r="AS5"/>
  <c r="V5"/>
  <c r="J4" i="1"/>
  <c r="J3"/>
  <c r="T5" i="23"/>
  <c r="T5" i="24"/>
  <c r="U5"/>
  <c r="X5" i="9"/>
  <c r="Y5"/>
  <c r="AA5"/>
  <c r="AB5"/>
  <c r="O5" i="5" l="1"/>
  <c r="Q5"/>
  <c r="AD5" i="16" l="1"/>
  <c r="AE5"/>
  <c r="AF5"/>
  <c r="AH5"/>
  <c r="AI5"/>
  <c r="AL5"/>
  <c r="AM5"/>
  <c r="M5" i="9"/>
  <c r="D5" i="15" l="1"/>
  <c r="E5"/>
  <c r="F5"/>
  <c r="G5" l="1"/>
  <c r="F4" i="1" l="1"/>
  <c r="F3"/>
  <c r="U5" i="5" l="1"/>
  <c r="G4" l="1"/>
  <c r="E4"/>
  <c r="D4"/>
  <c r="C4"/>
  <c r="A4"/>
  <c r="AB5"/>
  <c r="G3" l="1"/>
  <c r="E3"/>
  <c r="D3"/>
  <c r="C3"/>
  <c r="B3"/>
  <c r="A3"/>
  <c r="C4" i="28"/>
  <c r="B4"/>
  <c r="A4"/>
  <c r="C3"/>
  <c r="B3"/>
  <c r="A3"/>
  <c r="S5" i="10"/>
  <c r="G5" i="5" l="1"/>
  <c r="Q5" i="10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W5" i="9" l="1"/>
  <c r="V5"/>
  <c r="J5" l="1"/>
  <c r="I5"/>
  <c r="H5"/>
  <c r="G5"/>
  <c r="F5"/>
  <c r="E5"/>
  <c r="S4" l="1"/>
  <c r="D4"/>
  <c r="C4"/>
  <c r="A4"/>
  <c r="S3" l="1"/>
  <c r="S5" s="1"/>
  <c r="D3" l="1"/>
  <c r="C3"/>
  <c r="B3"/>
  <c r="A3"/>
  <c r="BN5" i="24"/>
  <c r="BM5"/>
  <c r="BL5"/>
  <c r="BK5"/>
  <c r="BJ5"/>
  <c r="BI5"/>
  <c r="BH5"/>
  <c r="BG5"/>
  <c r="BE5"/>
  <c r="BD5"/>
  <c r="BC5"/>
  <c r="BA5"/>
  <c r="AZ5"/>
  <c r="AY5"/>
  <c r="AX5"/>
  <c r="AW5"/>
  <c r="AU5"/>
  <c r="AQ5"/>
  <c r="AP5"/>
  <c r="AO5"/>
  <c r="AN5"/>
  <c r="AM5"/>
  <c r="AL5"/>
  <c r="AK5"/>
  <c r="AJ5"/>
  <c r="AI5"/>
  <c r="AH5"/>
  <c r="AE5"/>
  <c r="AD5"/>
  <c r="AC5"/>
  <c r="AB5"/>
  <c r="AA5"/>
  <c r="Z5"/>
  <c r="Y5"/>
  <c r="X5"/>
  <c r="W5"/>
  <c r="S5"/>
  <c r="N5"/>
  <c r="M5"/>
  <c r="L5"/>
  <c r="K5"/>
  <c r="J5"/>
  <c r="I4"/>
  <c r="F4"/>
  <c r="B4"/>
  <c r="A4"/>
  <c r="BB5"/>
  <c r="I3"/>
  <c r="F3"/>
  <c r="B3"/>
  <c r="A3"/>
  <c r="C14" i="23"/>
  <c r="S5"/>
  <c r="R5"/>
  <c r="Q5"/>
  <c r="P5"/>
  <c r="O5"/>
  <c r="N5"/>
  <c r="M5"/>
  <c r="L5"/>
  <c r="K5"/>
  <c r="J5"/>
  <c r="I5"/>
  <c r="BY3" i="24" l="1"/>
  <c r="BY4"/>
  <c r="BF5"/>
  <c r="AV5"/>
  <c r="AF5"/>
  <c r="F5"/>
  <c r="D5"/>
  <c r="I5"/>
  <c r="BY5" l="1"/>
  <c r="B4" i="23" l="1"/>
  <c r="A4"/>
  <c r="B3"/>
  <c r="A3"/>
  <c r="H5" i="15"/>
  <c r="C4" l="1"/>
  <c r="B4"/>
  <c r="A4"/>
  <c r="C3"/>
  <c r="B3"/>
  <c r="A3"/>
  <c r="C11" i="17"/>
  <c r="F5"/>
  <c r="B4" l="1"/>
  <c r="A4"/>
  <c r="B3"/>
  <c r="A3"/>
  <c r="A5" i="27" l="1"/>
  <c r="D4"/>
  <c r="C4"/>
  <c r="B4"/>
  <c r="D3"/>
  <c r="C3"/>
  <c r="B3"/>
  <c r="A3"/>
  <c r="AH5" i="26"/>
  <c r="A5"/>
  <c r="C4" l="1"/>
  <c r="B4"/>
  <c r="AF3"/>
  <c r="C3"/>
  <c r="B3"/>
  <c r="A3"/>
  <c r="O5" i="20"/>
  <c r="N5"/>
  <c r="M5"/>
  <c r="L5"/>
  <c r="K5"/>
  <c r="J5"/>
  <c r="I5"/>
  <c r="E5"/>
  <c r="H4" i="24"/>
  <c r="D4" i="20"/>
  <c r="C4"/>
  <c r="B4"/>
  <c r="A4"/>
  <c r="H3" i="24"/>
  <c r="D3" i="20"/>
  <c r="C3"/>
  <c r="B3"/>
  <c r="A3"/>
  <c r="BI5" i="4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D5"/>
  <c r="AC5"/>
  <c r="AB5"/>
  <c r="AA5"/>
  <c r="Z5"/>
  <c r="Y5"/>
  <c r="W5"/>
  <c r="R5"/>
  <c r="Q5"/>
  <c r="P5"/>
  <c r="M5"/>
  <c r="L5"/>
  <c r="K5"/>
  <c r="G5"/>
  <c r="F5"/>
  <c r="E5"/>
  <c r="E4" i="24"/>
  <c r="D4" i="4"/>
  <c r="C4"/>
  <c r="B4"/>
  <c r="A4"/>
  <c r="E3" i="24"/>
  <c r="D3" i="4"/>
  <c r="C3"/>
  <c r="M4" i="26" l="1"/>
  <c r="V4"/>
  <c r="V3"/>
  <c r="M3"/>
  <c r="Y5" i="5"/>
  <c r="G3" i="27"/>
  <c r="H5" i="24"/>
  <c r="V5" i="20"/>
  <c r="E5" i="24"/>
  <c r="O5" i="4"/>
  <c r="H5"/>
  <c r="E4" i="27"/>
  <c r="F3"/>
  <c r="B3" i="4"/>
  <c r="A3"/>
  <c r="AC5" i="16"/>
  <c r="AB5"/>
  <c r="AA5"/>
  <c r="W5"/>
  <c r="V5"/>
  <c r="U5"/>
  <c r="S5"/>
  <c r="R5"/>
  <c r="E3" i="27" l="1"/>
  <c r="D5" i="26"/>
  <c r="AE3"/>
  <c r="M5"/>
  <c r="AG3" l="1"/>
  <c r="I3" i="5" l="1"/>
  <c r="Q3" i="9"/>
  <c r="C4" i="24"/>
  <c r="E4" i="16"/>
  <c r="I4" s="1"/>
  <c r="D4"/>
  <c r="H4" s="1"/>
  <c r="C4"/>
  <c r="B4"/>
  <c r="A4"/>
  <c r="E3"/>
  <c r="I3" s="1"/>
  <c r="D3"/>
  <c r="H3" s="1"/>
  <c r="T3" s="1"/>
  <c r="C3"/>
  <c r="B3"/>
  <c r="A3"/>
  <c r="B4" i="14"/>
  <c r="A4"/>
  <c r="B3"/>
  <c r="A3"/>
  <c r="G5" i="12"/>
  <c r="BX4" i="24" l="1"/>
  <c r="BZ4" s="1"/>
  <c r="AN3" i="16"/>
  <c r="AN5" s="1"/>
  <c r="T5"/>
  <c r="H4" i="17"/>
  <c r="U4" i="9" s="1"/>
  <c r="K4" i="5" s="1"/>
  <c r="L3" i="16"/>
  <c r="J3"/>
  <c r="K3"/>
  <c r="P3"/>
  <c r="N3" s="1"/>
  <c r="L4"/>
  <c r="K4"/>
  <c r="J4"/>
  <c r="T4" i="9" l="1"/>
  <c r="C3" i="24"/>
  <c r="C5" s="1"/>
  <c r="O4" i="16"/>
  <c r="M4" s="1"/>
  <c r="O3"/>
  <c r="J5"/>
  <c r="P4"/>
  <c r="N4" s="1"/>
  <c r="L5"/>
  <c r="K5"/>
  <c r="I5"/>
  <c r="H5"/>
  <c r="C4" i="12"/>
  <c r="B4"/>
  <c r="A4"/>
  <c r="F5"/>
  <c r="C3"/>
  <c r="B3"/>
  <c r="A3"/>
  <c r="BX3" i="24" l="1"/>
  <c r="BZ3" s="1"/>
  <c r="BZ5" s="1"/>
  <c r="Q4" i="16"/>
  <c r="R4" i="10" s="1"/>
  <c r="Q3" i="16"/>
  <c r="M3"/>
  <c r="H3" i="1" s="1"/>
  <c r="P5" i="16"/>
  <c r="O5"/>
  <c r="H4" i="1"/>
  <c r="E5" i="13"/>
  <c r="D5"/>
  <c r="T3" i="9" l="1"/>
  <c r="T5" s="1"/>
  <c r="BX5" i="24"/>
  <c r="H3" i="17"/>
  <c r="U3" i="9" s="1"/>
  <c r="K3" i="5" s="1"/>
  <c r="K5" s="1"/>
  <c r="N5" i="16"/>
  <c r="Q5"/>
  <c r="R3" i="10"/>
  <c r="R5" s="1"/>
  <c r="M5" i="16"/>
  <c r="M4" i="13" l="1"/>
  <c r="P4" i="14" s="1"/>
  <c r="C4" i="13"/>
  <c r="F4" s="1"/>
  <c r="B4"/>
  <c r="A4"/>
  <c r="M3"/>
  <c r="C3"/>
  <c r="F3" s="1"/>
  <c r="B3"/>
  <c r="A3"/>
  <c r="D4" i="25"/>
  <c r="A4"/>
  <c r="C3"/>
  <c r="B3"/>
  <c r="A3"/>
  <c r="C2"/>
  <c r="B2"/>
  <c r="A2"/>
  <c r="M5" i="1"/>
  <c r="K5"/>
  <c r="G4" i="13" l="1"/>
  <c r="H4"/>
  <c r="H3"/>
  <c r="G3"/>
  <c r="P5" i="14"/>
  <c r="I4" i="1" l="1"/>
  <c r="G4" s="1"/>
  <c r="I3"/>
  <c r="F5"/>
  <c r="I5" l="1"/>
  <c r="J5"/>
  <c r="G3"/>
  <c r="M3" i="5" l="1"/>
  <c r="M4"/>
  <c r="H5" i="17" l="1"/>
  <c r="U5" i="9" l="1"/>
  <c r="G5" i="1" l="1"/>
  <c r="H5" l="1"/>
  <c r="M5" i="13" l="1"/>
  <c r="AE4" i="26"/>
  <c r="AG4" s="1"/>
  <c r="AF5"/>
  <c r="F4" i="27"/>
  <c r="I4" i="5" l="1"/>
  <c r="Q4" i="9"/>
  <c r="M5" i="5"/>
  <c r="E5" i="27"/>
  <c r="F5"/>
  <c r="J4" i="13"/>
  <c r="K4"/>
  <c r="I4" i="27"/>
  <c r="G4"/>
  <c r="J3" i="13"/>
  <c r="X3" i="27" s="1"/>
  <c r="K3" i="13"/>
  <c r="Y3" i="27" s="1"/>
  <c r="F5" i="13"/>
  <c r="G5"/>
  <c r="W3" i="27" l="1"/>
  <c r="W4"/>
  <c r="K4"/>
  <c r="Y4"/>
  <c r="J4"/>
  <c r="X4"/>
  <c r="N4" i="13"/>
  <c r="D4" i="17" s="1"/>
  <c r="H4" i="27"/>
  <c r="AG5" i="26"/>
  <c r="I3" i="27"/>
  <c r="I5" i="13"/>
  <c r="J3" i="27"/>
  <c r="J5" i="13"/>
  <c r="AE5" i="26"/>
  <c r="K3" i="27"/>
  <c r="K5" i="13"/>
  <c r="H3" i="27"/>
  <c r="N3" i="13"/>
  <c r="H5"/>
  <c r="G5" i="27"/>
  <c r="L3" i="9" l="1"/>
  <c r="D3" i="17"/>
  <c r="Q5" i="9"/>
  <c r="I5" i="5"/>
  <c r="J5" i="27"/>
  <c r="L4" i="13"/>
  <c r="E4" i="1" s="1"/>
  <c r="L4" s="1"/>
  <c r="L4" i="9"/>
  <c r="K5" i="27"/>
  <c r="I5"/>
  <c r="N5" i="13"/>
  <c r="L3"/>
  <c r="H5" i="27"/>
  <c r="X4" i="5" l="1"/>
  <c r="O4" i="1"/>
  <c r="P3" i="9"/>
  <c r="F3" i="5" s="1"/>
  <c r="H3" s="1"/>
  <c r="C4" i="17"/>
  <c r="E4" s="1"/>
  <c r="G4" s="1"/>
  <c r="R4" i="9" s="1"/>
  <c r="J4" i="5" s="1"/>
  <c r="L4" s="1"/>
  <c r="P4" i="9"/>
  <c r="F4" i="5" s="1"/>
  <c r="H4" s="1"/>
  <c r="L5" i="9"/>
  <c r="E3" i="1"/>
  <c r="L3" s="1"/>
  <c r="L5" i="13"/>
  <c r="X3" i="5" l="1"/>
  <c r="O3" i="1"/>
  <c r="S4" i="5"/>
  <c r="C3" i="17"/>
  <c r="E3" s="1"/>
  <c r="G3" s="1"/>
  <c r="R3" i="9" s="1"/>
  <c r="J3" i="5" s="1"/>
  <c r="L3" s="1"/>
  <c r="P3" i="10"/>
  <c r="P4"/>
  <c r="P5" i="9"/>
  <c r="F5" i="5"/>
  <c r="N5" i="1"/>
  <c r="E5"/>
  <c r="L5"/>
  <c r="C5" i="17" l="1"/>
  <c r="Z4" i="5"/>
  <c r="K5" i="9"/>
  <c r="H5" i="5"/>
  <c r="D5" i="23"/>
  <c r="Z3" i="5"/>
  <c r="N5" i="9" l="1"/>
  <c r="G5" i="17"/>
  <c r="P5" i="10"/>
  <c r="X5" i="5"/>
  <c r="E5" i="23"/>
  <c r="C5"/>
  <c r="O5" i="9" l="1"/>
  <c r="S3" i="5"/>
  <c r="R5" i="9"/>
  <c r="Z5" i="5"/>
  <c r="L5" l="1"/>
  <c r="J5"/>
  <c r="T5"/>
  <c r="N5"/>
</calcChain>
</file>

<file path=xl/sharedStrings.xml><?xml version="1.0" encoding="utf-8"?>
<sst xmlns="http://schemas.openxmlformats.org/spreadsheetml/2006/main" count="855" uniqueCount="545">
  <si>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</si>
  <si>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</si>
  <si>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</si>
  <si>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</si>
  <si>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</si>
  <si>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</si>
  <si>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</si>
  <si>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</si>
  <si>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</si>
  <si>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</si>
  <si>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</si>
  <si>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</si>
  <si>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</si>
  <si>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</si>
  <si>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</si>
  <si>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</si>
  <si>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</si>
  <si>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</si>
  <si>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</si>
  <si>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</si>
  <si>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</si>
  <si>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</si>
  <si>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</si>
  <si>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</si>
  <si>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</si>
  <si>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</si>
  <si>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</si>
  <si>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</si>
  <si>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</si>
  <si>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</si>
  <si>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</si>
  <si>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</si>
  <si>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</si>
  <si>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</si>
  <si>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</si>
  <si>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</si>
  <si>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</si>
  <si>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</si>
  <si>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</si>
  <si>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</si>
  <si>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</si>
  <si>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</si>
  <si>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</si>
  <si>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</si>
  <si>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</si>
  <si>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</si>
  <si>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</si>
  <si>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</si>
  <si>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</si>
  <si>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</si>
  <si>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</si>
  <si>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</si>
  <si>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</si>
  <si>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</si>
  <si>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</si>
  <si>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</si>
  <si>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</si>
  <si>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</si>
  <si>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</si>
  <si>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</si>
  <si>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</si>
  <si>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</si>
  <si>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</si>
  <si>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</si>
  <si>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</si>
  <si>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</si>
  <si>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</si>
  <si>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</si>
  <si>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</si>
  <si>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</si>
  <si>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</si>
  <si>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</si>
  <si>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</si>
  <si>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</si>
  <si>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</si>
  <si>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</si>
  <si>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</si>
  <si>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</si>
  <si>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</si>
  <si>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</si>
  <si>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</si>
  <si>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</si>
  <si>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</si>
  <si>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</si>
  <si>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</si>
  <si>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</si>
  <si>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</si>
  <si>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</si>
  <si>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</si>
  <si>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</si>
  <si>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</si>
  <si>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</si>
  <si>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</si>
  <si>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</si>
  <si>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</si>
  <si>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</si>
  <si>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</si>
  <si>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</si>
  <si>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</si>
  <si>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</si>
  <si>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</si>
  <si>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</si>
  <si>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</si>
  <si>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</si>
  <si>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</si>
  <si>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</si>
  <si>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</si>
  <si>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</si>
  <si>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</si>
  <si>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</si>
  <si>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</si>
  <si>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</si>
  <si>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</si>
  <si>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</si>
  <si>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</si>
  <si>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</si>
  <si>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</si>
  <si>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</si>
  <si>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</si>
  <si>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</si>
  <si>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</si>
  <si>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</si>
  <si>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</si>
  <si>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</si>
  <si>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</si>
  <si>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</si>
  <si>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</si>
  <si>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</si>
  <si>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</si>
  <si>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</si>
  <si>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</si>
  <si>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</si>
  <si>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</si>
  <si>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</si>
  <si>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</si>
  <si>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</si>
  <si>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*1β2* = πολύ χαμηλά το κείμενο</t>
  </si>
  <si>
    <t>ντιΜιΧο</t>
  </si>
  <si>
    <t>συμβ/γράφος</t>
  </si>
  <si>
    <t>εκτόςΓραφ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</si>
  <si>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</si>
  <si>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</si>
  <si>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</si>
  <si>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</si>
  <si>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</si>
  <si>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</si>
  <si>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</si>
  <si>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</si>
  <si>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</si>
  <si>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</si>
  <si>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</si>
  <si>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</si>
  <si>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</si>
  <si>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</si>
  <si>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</si>
  <si>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</si>
  <si>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</si>
  <si>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</si>
  <si>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</si>
  <si>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</si>
  <si>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</si>
  <si>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</si>
  <si>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</si>
  <si>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</si>
  <si>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</si>
  <si>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</si>
  <si>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</si>
  <si>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</si>
  <si>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</si>
  <si>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</si>
  <si>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</si>
  <si>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</si>
  <si>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</si>
  <si>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</si>
  <si>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</si>
  <si>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</si>
  <si>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</si>
  <si>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</si>
  <si>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</si>
  <si>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</si>
  <si>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</si>
  <si>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</si>
  <si>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</si>
  <si>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</si>
  <si>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</si>
  <si>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</si>
  <si>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</si>
  <si>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</si>
  <si>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</si>
  <si>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</si>
  <si>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</si>
  <si>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</si>
  <si>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</si>
  <si>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</si>
  <si>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</si>
  <si>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</si>
  <si>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</si>
  <si>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</si>
  <si>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</si>
  <si>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</si>
  <si>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</si>
  <si>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</si>
  <si>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</si>
  <si>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</si>
  <si>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</si>
  <si>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</si>
  <si>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</si>
  <si>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</si>
  <si>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</si>
  <si>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</si>
  <si>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</si>
  <si>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</si>
  <si>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</si>
  <si>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</si>
  <si>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</si>
  <si>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</si>
  <si>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</si>
  <si>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</si>
  <si>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</si>
  <si>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</si>
  <si>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</si>
  <si>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</si>
  <si>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</si>
  <si>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</si>
  <si>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</si>
  <si>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</si>
  <si>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</si>
  <si>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</si>
  <si>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</si>
  <si>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</si>
  <si>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</si>
  <si>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</si>
  <si>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</si>
  <si>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</si>
  <si>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</si>
  <si>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</si>
  <si>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</si>
  <si>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</si>
  <si>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</si>
  <si>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</si>
  <si>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</si>
  <si>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</si>
  <si>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</si>
  <si>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</si>
  <si>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</si>
  <si>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</si>
  <si>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</si>
  <si>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</si>
  <si>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</si>
  <si>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</si>
  <si>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</si>
  <si>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</si>
  <si>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</si>
  <si>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</si>
  <si>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</si>
  <si>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</si>
  <si>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</si>
  <si>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</si>
  <si>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</si>
  <si>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</si>
  <si>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</si>
  <si>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</si>
  <si>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</si>
  <si>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</si>
  <si>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</si>
  <si>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</si>
  <si>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</si>
  <si>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</si>
  <si>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</si>
  <si>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</si>
  <si>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</si>
  <si>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</si>
  <si>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</si>
  <si>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</si>
  <si>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</si>
  <si>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</si>
  <si>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</si>
  <si>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</si>
  <si>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</si>
  <si>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</si>
  <si>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</si>
  <si>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</si>
  <si>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</si>
  <si>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</si>
  <si>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</si>
  <si>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</si>
  <si>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</si>
  <si>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</si>
  <si>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</si>
  <si>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</si>
  <si>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</si>
  <si>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</si>
  <si>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</si>
  <si>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</si>
  <si>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</si>
  <si>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</si>
  <si>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</si>
  <si>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</si>
  <si>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</si>
  <si>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</si>
  <si>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</si>
  <si>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</si>
  <si>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</si>
  <si>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</si>
  <si>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</si>
  <si>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</si>
  <si>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</si>
  <si>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</si>
  <si>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</si>
  <si>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</si>
  <si>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</si>
  <si>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</si>
  <si>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</si>
  <si>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</si>
  <si>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</si>
  <si>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</si>
  <si>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</si>
  <si>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</si>
  <si>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</si>
  <si>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</si>
  <si>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</si>
  <si>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</si>
  <si>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</si>
  <si>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</si>
  <si>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</si>
  <si>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</si>
  <si>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</si>
  <si>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</si>
  <si>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</si>
  <si>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</si>
  <si>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</si>
  <si>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</si>
  <si>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</si>
  <si>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</si>
  <si>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</si>
  <si>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</si>
  <si>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</si>
  <si>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</si>
  <si>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</si>
  <si>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</si>
  <si>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</si>
  <si>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</si>
  <si>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</si>
  <si>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</si>
  <si>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</si>
  <si>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</si>
  <si>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</si>
  <si>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</si>
  <si>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</si>
  <si>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</si>
  <si>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</si>
  <si>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</si>
  <si>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</si>
  <si>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</si>
  <si>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</si>
  <si>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</si>
  <si>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</si>
  <si>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</si>
  <si>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</si>
  <si>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</si>
  <si>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</si>
  <si>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</si>
  <si>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</si>
  <si>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</si>
  <si>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</si>
  <si>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</si>
  <si>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</si>
  <si>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</si>
  <si>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</si>
  <si>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</si>
  <si>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</si>
  <si>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</si>
  <si>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</si>
  <si>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</si>
  <si>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</si>
  <si>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</si>
  <si>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</si>
  <si>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</si>
  <si>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</si>
  <si>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</si>
  <si>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</si>
  <si>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</si>
  <si>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</si>
  <si>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</si>
  <si>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1δ2α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</si>
  <si>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</si>
  <si>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</si>
  <si>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</si>
  <si>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</si>
  <si>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</si>
  <si>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</si>
  <si>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</si>
  <si>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</si>
  <si>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</si>
  <si>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</si>
  <si>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</si>
  <si>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</si>
  <si>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</si>
  <si>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</si>
  <si>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</si>
  <si>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</si>
  <si>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</si>
  <si>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</si>
  <si>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</si>
  <si>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</si>
  <si>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</si>
  <si>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</si>
  <si>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</si>
  <si>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</si>
  <si>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</si>
  <si>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</si>
  <si>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</si>
  <si>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</si>
  <si>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</si>
  <si>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</si>
  <si>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</si>
  <si>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</si>
  <si>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</si>
  <si>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</si>
  <si>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</si>
  <si>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</si>
  <si>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</si>
  <si>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</si>
  <si>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</si>
  <si>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</si>
  <si>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</si>
  <si>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</si>
  <si>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</si>
  <si>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</si>
  <si>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</si>
  <si>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</si>
  <si>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</si>
  <si>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</si>
  <si>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</si>
  <si>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</si>
  <si>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</si>
  <si>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</si>
  <si>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</si>
  <si>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</si>
  <si>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</si>
  <si>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</si>
  <si>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</si>
  <si>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</si>
  <si>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</si>
  <si>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</si>
  <si>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</si>
  <si>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</si>
  <si>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</si>
  <si>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</si>
  <si>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</si>
  <si>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</si>
  <si>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</si>
  <si>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</si>
  <si>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</si>
  <si>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</si>
  <si>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</si>
  <si>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</si>
  <si>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</si>
  <si>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</si>
  <si>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</si>
  <si>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</si>
  <si>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</si>
  <si>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 + 15</t>
  </si>
  <si>
    <t>ΤΑΝ = πάγιες = 5%  --- διαθήκες = 0,73 ( έως ???</t>
  </si>
  <si>
    <t>ΤΑΣπρονείας = 5% πάγιες = 0,03 --- διαθήκες = 0,15</t>
  </si>
  <si>
    <t>2'+κλπ φύλλα = 6€</t>
  </si>
  <si>
    <t>αντίγραφα = 5€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</si>
  <si>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</si>
  <si>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</si>
  <si>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</si>
  <si>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</si>
  <si>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</si>
  <si>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</si>
  <si>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</si>
  <si>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</si>
  <si>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</si>
  <si>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</si>
  <si>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</si>
  <si>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</si>
  <si>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</si>
  <si>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</si>
  <si>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</si>
  <si>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</si>
  <si>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</si>
  <si>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bookmanOldStyle</t>
  </si>
  <si>
    <t>1% ( έως 120χιλ ) + 0,7% ( έως 380χιλ ) + 0,65 ( έως 380χιλ ) + κλιμακούμενο το υπόλοιπο {{{ 21/1/2012 έως 8/10/2015 }}}</t>
  </si>
  <si>
    <t>υπόλοιπα φύλλα = 5€ για αναλογικές /// 6€ για υπόλοιπες πράξεις {{{ 21/1/2012 έως σήμερα }}}</t>
  </si>
  <si>
    <t>4€ για αναλογικές επί πράξει &amp; 5€ για μετά &amp; 5€ παγίων {{{ 3/8/2009 έως σήμερα }}}</t>
  </si>
  <si>
    <t>ταμείων</t>
  </si>
  <si>
    <t>ΔΕΝ</t>
  </si>
  <si>
    <t>ΕΠΙ ΠΑΝΤΟΣ συμβολαιογραφικού εγγράφου ο Συμβολαιογράφος παίρνει ως αμοιβή = 20€ ( 3/8/2009 έως σήμερα )</t>
  </si>
  <si>
    <t>παγιοΑναλογικης</t>
  </si>
  <si>
    <t>αναλογικα</t>
  </si>
  <si>
    <t>φυλλα</t>
  </si>
  <si>
    <t>οκ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</si>
  <si>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</si>
  <si>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</si>
  <si>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</si>
  <si>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</si>
  <si>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</si>
  <si>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</si>
  <si>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</si>
  <si>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</si>
  <si>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</si>
  <si>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προς Υποθηκοφυλακείο = στο ΑΡΧΕΙΟ</t>
  </si>
  <si>
    <t>94α</t>
  </si>
  <si>
    <t>94β</t>
  </si>
  <si>
    <t>94γ</t>
  </si>
  <si>
    <t>94δ</t>
  </si>
  <si>
    <t>94ε</t>
  </si>
  <si>
    <t>συνολο</t>
  </si>
  <si>
    <t>ντιΜιΧο - ΦΠΑ</t>
  </si>
  <si>
    <t>*93θ* = σφραγίδα -υπογραφή εγγράφου συμβολαίου  (π.χ. τοπογραφικό</t>
  </si>
  <si>
    <t>94α = αίτηση</t>
  </si>
  <si>
    <t>94β = περίληψη</t>
  </si>
  <si>
    <t>94γ = συμβόλαιο</t>
  </si>
  <si>
    <t>κλπ</t>
  </si>
  <si>
    <t>94δ = χαρτόσημα</t>
  </si>
  <si>
    <t>καβαλα</t>
  </si>
  <si>
    <t>έπρεπεΒάσειΑΓΑΠΕ</t>
  </si>
  <si>
    <t>έπρεπε βάσει Ζηλ</t>
  </si>
  <si>
    <t>παγια</t>
  </si>
  <si>
    <t>πάγιοΑναλογικής</t>
  </si>
  <si>
    <t>2' φύλλα</t>
  </si>
  <si>
    <t>???</t>
  </si>
  <si>
    <t>ΤΑΝ-ΤΑΣ</t>
  </si>
  <si>
    <t>219-105 = μήτηρ</t>
  </si>
  <si>
    <t>219-105 = καρλα-μπιρζαμανηΜαρια</t>
  </si>
  <si>
    <t>γονική παροχή οκοπέδου {Ποταμιά Ο.Τ.-32Α 675,90μ2</t>
  </si>
  <si>
    <t>χρησικτησία οικοπεδου = πατρός ΔΩΡΕΑ ατυπος</t>
  </si>
  <si>
    <t>ΓΙΑΤΙ η Δ.Ο.Υ. έβγαλε χρησικτησία = γονική ;;;;???</t>
  </si>
  <si>
    <t>ΦΠΑ ΣΤΑ 238,04 = 38,09</t>
  </si>
  <si>
    <t>ΑΡΑ χρέωσε 205,85 + 32,39</t>
  </si>
  <si>
    <t>λέει ΕΠΙ των … (μικτή αμοιβή)</t>
  </si>
  <si>
    <t>προς τροποποίηση</t>
  </si>
  <si>
    <t>1δ2β</t>
  </si>
  <si>
    <t>1δ6</t>
  </si>
  <si>
    <t>2β</t>
  </si>
  <si>
    <t>2α</t>
  </si>
  <si>
    <t>*57*</t>
  </si>
  <si>
    <t>71η</t>
  </si>
  <si>
    <t>**71η** = δήμος = δόμησης ΟΡΟΙ</t>
  </si>
  <si>
    <t>ζημία</t>
  </si>
  <si>
    <t>καθεστώς ΤΟΓΚΑΣ</t>
  </si>
  <si>
    <t>ΑΝ όχι σε καθεστώς ΤΟΓΚΑΣ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</si>
</sst>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31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2" fillId="4" borderId="0" xfId="1" applyFont="1" applyFill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43" fontId="19" fillId="7" borderId="14" xfId="1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wrapText="1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43" fontId="43" fillId="0" borderId="0" xfId="1" applyFont="1" applyAlignment="1"/>
    <xf numFmtId="43" fontId="19" fillId="7" borderId="0" xfId="1" applyFont="1" applyFill="1" applyAlignment="1"/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2" fillId="7" borderId="14" xfId="1" applyNumberFormat="1" applyFont="1" applyFill="1" applyBorder="1" applyAlignment="1">
      <alignment wrapText="1"/>
    </xf>
    <xf numFmtId="0" fontId="22" fillId="7" borderId="14" xfId="0" applyFont="1" applyFill="1" applyBorder="1" applyAlignment="1">
      <alignment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3" borderId="17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0" borderId="0" xfId="1" applyFont="1" applyFill="1" applyAlignme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6" xfId="1" applyFont="1" applyFill="1" applyBorder="1" applyAlignment="1">
      <alignment horizontal="center" wrapText="1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0" fontId="0" fillId="5" borderId="10" xfId="0" applyFill="1" applyBorder="1" applyAlignment="1"/>
    <xf numFmtId="43" fontId="21" fillId="0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14" fontId="22" fillId="0" borderId="1" xfId="0" applyNumberFormat="1" applyFont="1" applyBorder="1"/>
    <xf numFmtId="9" fontId="22" fillId="0" borderId="0" xfId="1" applyNumberFormat="1" applyFont="1" applyFill="1"/>
    <xf numFmtId="43" fontId="28" fillId="6" borderId="0" xfId="1" applyFont="1" applyFill="1" applyAlignment="1"/>
    <xf numFmtId="43" fontId="29" fillId="5" borderId="0" xfId="1" applyFont="1" applyFill="1" applyAlignment="1"/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21" fillId="0" borderId="9" xfId="1" applyFont="1" applyFill="1" applyBorder="1" applyAlignment="1">
      <alignment wrapText="1"/>
    </xf>
    <xf numFmtId="43" fontId="21" fillId="12" borderId="9" xfId="1" applyFont="1" applyFill="1" applyBorder="1" applyAlignment="1">
      <alignment wrapText="1"/>
    </xf>
    <xf numFmtId="43" fontId="21" fillId="3" borderId="9" xfId="1" applyFont="1" applyFill="1" applyBorder="1" applyAlignment="1">
      <alignment wrapText="1"/>
    </xf>
    <xf numFmtId="43" fontId="21" fillId="7" borderId="9" xfId="1" applyFont="1" applyFill="1" applyBorder="1" applyAlignment="1">
      <alignment wrapText="1"/>
    </xf>
    <xf numFmtId="43" fontId="43" fillId="12" borderId="14" xfId="1" applyFont="1" applyFill="1" applyBorder="1" applyAlignment="1">
      <alignment horizontal="center" wrapText="1"/>
    </xf>
    <xf numFmtId="43" fontId="19" fillId="0" borderId="0" xfId="1" applyFont="1" applyFill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0" borderId="14" xfId="0" applyFont="1" applyFill="1" applyBorder="1"/>
    <xf numFmtId="0" fontId="41" fillId="0" borderId="1" xfId="0" applyFont="1" applyFill="1" applyBorder="1" applyAlignment="1">
      <alignment horizontal="left"/>
    </xf>
    <xf numFmtId="0" fontId="36" fillId="0" borderId="0" xfId="0" applyFont="1" applyFill="1"/>
    <xf numFmtId="43" fontId="41" fillId="0" borderId="14" xfId="1" applyFont="1" applyFill="1" applyBorder="1"/>
    <xf numFmtId="43" fontId="36" fillId="0" borderId="14" xfId="1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right" vertical="center"/>
    </xf>
    <xf numFmtId="0" fontId="24" fillId="0" borderId="1" xfId="1" applyNumberFormat="1" applyFont="1" applyFill="1" applyBorder="1" applyAlignment="1">
      <alignment horizontal="left" vertical="center"/>
    </xf>
    <xf numFmtId="14" fontId="19" fillId="0" borderId="1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wrapText="1"/>
    </xf>
    <xf numFmtId="43" fontId="42" fillId="0" borderId="1" xfId="1" applyFont="1" applyFill="1" applyBorder="1" applyAlignment="1">
      <alignment horizontal="center"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2" fillId="6" borderId="1" xfId="0" applyFont="1" applyFill="1" applyBorder="1"/>
    <xf numFmtId="43" fontId="22" fillId="12" borderId="14" xfId="1" applyFont="1" applyFill="1" applyBorder="1"/>
    <xf numFmtId="164" fontId="21" fillId="0" borderId="9" xfId="1" applyNumberFormat="1" applyFont="1" applyBorder="1" applyAlignment="1">
      <alignment horizontal="center" vertical="center" wrapText="1"/>
    </xf>
    <xf numFmtId="164" fontId="28" fillId="6" borderId="0" xfId="1" applyNumberFormat="1" applyFont="1" applyFill="1"/>
    <xf numFmtId="0" fontId="43" fillId="0" borderId="14" xfId="0" applyFont="1" applyFill="1" applyBorder="1"/>
    <xf numFmtId="164" fontId="24" fillId="0" borderId="1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0" fontId="22" fillId="4" borderId="14" xfId="0" applyFont="1" applyFill="1" applyBorder="1"/>
    <xf numFmtId="0" fontId="22" fillId="12" borderId="14" xfId="0" applyFont="1" applyFill="1" applyBorder="1"/>
    <xf numFmtId="43" fontId="41" fillId="0" borderId="1" xfId="1" applyFont="1" applyFill="1" applyBorder="1" applyAlignment="1">
      <alignment horizontal="center" vertical="center"/>
    </xf>
    <xf numFmtId="43" fontId="36" fillId="0" borderId="1" xfId="1" applyFont="1" applyFill="1" applyBorder="1"/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43" fontId="20" fillId="0" borderId="1" xfId="1" applyFont="1" applyFill="1" applyBorder="1"/>
    <xf numFmtId="164" fontId="20" fillId="0" borderId="1" xfId="1" applyNumberFormat="1" applyFont="1" applyFill="1" applyBorder="1"/>
    <xf numFmtId="43" fontId="22" fillId="7" borderId="3" xfId="1" applyFont="1" applyFill="1" applyBorder="1" applyAlignment="1">
      <alignment horizontal="center" vertical="center" wrapText="1"/>
    </xf>
    <xf numFmtId="43" fontId="48" fillId="0" borderId="0" xfId="1" applyFont="1" applyFill="1"/>
    <xf numFmtId="43" fontId="34" fillId="0" borderId="0" xfId="1" applyFont="1"/>
    <xf numFmtId="43" fontId="34" fillId="7" borderId="0" xfId="1" applyFont="1" applyFill="1"/>
    <xf numFmtId="43" fontId="21" fillId="6" borderId="10" xfId="1" applyFont="1" applyFill="1" applyBorder="1" applyAlignment="1">
      <alignment vertical="center" wrapText="1"/>
    </xf>
    <xf numFmtId="43" fontId="21" fillId="5" borderId="19" xfId="1" applyFont="1" applyFill="1" applyBorder="1" applyAlignment="1">
      <alignment vertical="center" wrapText="1"/>
    </xf>
    <xf numFmtId="43" fontId="22" fillId="7" borderId="14" xfId="1" applyFont="1" applyFill="1" applyBorder="1" applyAlignment="1">
      <alignment horizontal="center" wrapText="1"/>
    </xf>
    <xf numFmtId="43" fontId="22" fillId="7" borderId="14" xfId="0" applyNumberFormat="1" applyFont="1" applyFill="1" applyBorder="1" applyAlignment="1">
      <alignment horizontal="center" wrapText="1"/>
    </xf>
    <xf numFmtId="43" fontId="22" fillId="7" borderId="1" xfId="0" applyNumberFormat="1" applyFont="1" applyFill="1" applyBorder="1"/>
    <xf numFmtId="43" fontId="19" fillId="7" borderId="14" xfId="1" applyFont="1" applyFill="1" applyBorder="1"/>
    <xf numFmtId="164" fontId="24" fillId="2" borderId="2" xfId="1" applyNumberFormat="1" applyFont="1" applyFill="1" applyBorder="1" applyAlignment="1">
      <alignment horizontal="center" vertical="center"/>
    </xf>
    <xf numFmtId="164" fontId="25" fillId="0" borderId="0" xfId="1" applyNumberFormat="1" applyFont="1"/>
    <xf numFmtId="164" fontId="22" fillId="0" borderId="0" xfId="1" applyNumberFormat="1" applyFont="1" applyAlignment="1">
      <alignment horizontal="right"/>
    </xf>
    <xf numFmtId="10" fontId="19" fillId="0" borderId="0" xfId="1" applyNumberFormat="1" applyFont="1" applyAlignment="1">
      <alignment horizontal="right"/>
    </xf>
    <xf numFmtId="43" fontId="22" fillId="0" borderId="0" xfId="1" applyFont="1" applyAlignment="1">
      <alignment horizontal="right"/>
    </xf>
    <xf numFmtId="43" fontId="19" fillId="0" borderId="0" xfId="1" applyFont="1"/>
    <xf numFmtId="43" fontId="21" fillId="3" borderId="0" xfId="1" applyFont="1" applyFill="1"/>
    <xf numFmtId="43" fontId="43" fillId="7" borderId="0" xfId="1" applyFont="1" applyFill="1" applyAlignment="1">
      <alignment horizontal="center"/>
    </xf>
    <xf numFmtId="164" fontId="37" fillId="2" borderId="2" xfId="1" applyNumberFormat="1" applyFont="1" applyFill="1" applyBorder="1" applyAlignment="1">
      <alignment horizontal="center" vertical="center"/>
    </xf>
    <xf numFmtId="164" fontId="40" fillId="2" borderId="2" xfId="1" applyNumberFormat="1" applyFont="1" applyFill="1" applyBorder="1" applyAlignment="1">
      <alignment horizontal="center" vertical="center"/>
    </xf>
    <xf numFmtId="43" fontId="22" fillId="0" borderId="0" xfId="0" applyNumberFormat="1" applyFont="1"/>
    <xf numFmtId="0" fontId="22" fillId="2" borderId="14" xfId="0" applyFont="1" applyFill="1" applyBorder="1"/>
    <xf numFmtId="0" fontId="22" fillId="2" borderId="1" xfId="0" applyFont="1" applyFill="1" applyBorder="1"/>
    <xf numFmtId="0" fontId="22" fillId="0" borderId="1" xfId="0" applyFont="1" applyFill="1" applyBorder="1" applyAlignment="1">
      <alignment horizontal="center"/>
    </xf>
    <xf numFmtId="43" fontId="22" fillId="5" borderId="0" xfId="1" applyFont="1" applyFill="1"/>
    <xf numFmtId="0" fontId="22" fillId="0" borderId="0" xfId="0" applyFont="1" applyAlignment="1">
      <alignment horizontal="right"/>
    </xf>
    <xf numFmtId="164" fontId="37" fillId="2" borderId="1" xfId="1" applyNumberFormat="1" applyFont="1" applyFill="1" applyBorder="1" applyAlignment="1">
      <alignment horizontal="center" vertical="center"/>
    </xf>
    <xf numFmtId="43" fontId="22" fillId="7" borderId="25" xfId="1" applyFont="1" applyFill="1" applyBorder="1" applyAlignment="1">
      <alignment horizontal="center" vertical="center" wrapText="1"/>
    </xf>
    <xf numFmtId="43" fontId="20" fillId="0" borderId="0" xfId="1" applyFont="1" applyFill="1" applyBorder="1" applyAlignment="1"/>
    <xf numFmtId="43" fontId="19" fillId="0" borderId="1" xfId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164" fontId="22" fillId="2" borderId="1" xfId="1" applyNumberFormat="1" applyFont="1" applyFill="1" applyBorder="1" applyAlignment="1">
      <alignment wrapText="1"/>
    </xf>
    <xf numFmtId="164" fontId="22" fillId="7" borderId="14" xfId="1" applyNumberFormat="1" applyFont="1" applyFill="1" applyBorder="1"/>
    <xf numFmtId="43" fontId="22" fillId="7" borderId="14" xfId="1" applyFont="1" applyFill="1" applyBorder="1"/>
    <xf numFmtId="43" fontId="22" fillId="7" borderId="1" xfId="1" applyFont="1" applyFill="1" applyBorder="1"/>
    <xf numFmtId="43" fontId="41" fillId="4" borderId="1" xfId="1" applyFont="1" applyFill="1" applyBorder="1" applyAlignment="1">
      <alignment horizontal="center" vertical="center"/>
    </xf>
    <xf numFmtId="43" fontId="36" fillId="4" borderId="1" xfId="1" applyFont="1" applyFill="1" applyBorder="1"/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7" borderId="3" xfId="0" applyFont="1" applyFill="1" applyBorder="1" applyAlignment="1">
      <alignment horizontal="right"/>
    </xf>
    <xf numFmtId="0" fontId="21" fillId="7" borderId="12" xfId="0" applyFont="1" applyFill="1" applyBorder="1" applyAlignment="1">
      <alignment horizontal="right"/>
    </xf>
    <xf numFmtId="0" fontId="21" fillId="7" borderId="13" xfId="0" applyFont="1" applyFill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164" fontId="21" fillId="0" borderId="15" xfId="1" applyNumberFormat="1" applyFont="1" applyBorder="1" applyAlignment="1">
      <alignment horizontal="center"/>
    </xf>
    <xf numFmtId="164" fontId="21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6" borderId="22" xfId="1" applyFont="1" applyFill="1" applyBorder="1" applyAlignment="1">
      <alignment horizontal="center" vertical="center"/>
    </xf>
    <xf numFmtId="43" fontId="21" fillId="6" borderId="23" xfId="1" applyFont="1" applyFill="1" applyBorder="1" applyAlignment="1">
      <alignment horizontal="center" vertical="center"/>
    </xf>
    <xf numFmtId="43" fontId="21" fillId="6" borderId="24" xfId="1" applyFont="1" applyFill="1" applyBorder="1" applyAlignment="1">
      <alignment horizontal="center" vertical="center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38" fillId="4" borderId="3" xfId="1" applyFont="1" applyFill="1" applyBorder="1" applyAlignment="1">
      <alignment horizontal="center" vertical="center" wrapText="1"/>
    </xf>
    <xf numFmtId="43" fontId="38" fillId="4" borderId="13" xfId="1" applyFont="1" applyFill="1" applyBorder="1" applyAlignment="1">
      <alignment horizontal="center" vertical="center" wrapText="1"/>
    </xf>
    <xf numFmtId="14" fontId="30" fillId="6" borderId="19" xfId="0" applyNumberFormat="1" applyFont="1" applyFill="1" applyBorder="1" applyAlignment="1">
      <alignment horizontal="center" textRotation="18" wrapText="1"/>
    </xf>
    <xf numFmtId="14" fontId="30" fillId="6" borderId="10" xfId="0" applyNumberFormat="1" applyFont="1" applyFill="1" applyBorder="1" applyAlignment="1">
      <alignment horizontal="center" textRotation="18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31" fillId="4" borderId="15" xfId="1" applyFont="1" applyFill="1" applyBorder="1" applyAlignment="1">
      <alignment horizontal="center"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horizontal="center" vertical="center"/>
    </xf>
    <xf numFmtId="164" fontId="24" fillId="2" borderId="18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/>
    <xf numFmtId="43" fontId="31" fillId="5" borderId="3" xfId="1" applyFont="1" applyFill="1" applyBorder="1" applyAlignment="1">
      <alignment horizontal="center" vertical="center" wrapText="1"/>
    </xf>
    <xf numFmtId="43" fontId="31" fillId="5" borderId="12" xfId="1" applyFont="1" applyFill="1" applyBorder="1" applyAlignment="1">
      <alignment horizontal="center" vertical="center" wrapText="1"/>
    </xf>
    <xf numFmtId="43" fontId="31" fillId="5" borderId="13" xfId="1" applyFont="1" applyFill="1" applyBorder="1" applyAlignment="1">
      <alignment horizontal="center" vertical="center" wrapText="1"/>
    </xf>
    <xf numFmtId="43" fontId="22" fillId="5" borderId="10" xfId="1" applyFont="1" applyFill="1" applyBorder="1" applyAlignment="1">
      <alignment horizontal="center" vertical="center" wrapText="1"/>
    </xf>
    <xf numFmtId="0" fontId="28" fillId="7" borderId="0" xfId="1" applyNumberFormat="1" applyFont="1" applyFill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hn/&#949;&#961;&#947;&#945;&#963;&#953;&#945;/&#949;&#961;&#947;&#945;&#963;&#943;&#945;%20&#961;&#945;&#955;&#955;&#959;&#965;/&#966;&#959;&#961;&#959;&#955;&#916;&#951;&#955;/2014/&#949;&#963;&#959;&#948;&#945;/1201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συμβολαια"/>
      <sheetName val="1β-ΤΑΧΔΙΚκλπ"/>
      <sheetName val="2-δικαιώμ"/>
      <sheetName val="3-φύλλα2α"/>
      <sheetName val="4-πολλυπρ"/>
      <sheetName val="5-αντίγρ"/>
      <sheetName val="6-μεταγρ"/>
      <sheetName val="7-προςΔΟΥ"/>
      <sheetName val="8-κ-15-17"/>
      <sheetName val="9-ταμεια"/>
      <sheetName val="10-φπα"/>
      <sheetName val="11-χαρτόσ"/>
      <sheetName val="12-πολλαπλές"/>
      <sheetName val="13-ντιΜιΧο"/>
      <sheetName val="14-βιβλΕσ"/>
      <sheetName val="15-φάκελ"/>
      <sheetName val="16-bSymb"/>
      <sheetName val="17-βιβλΣυμβ"/>
      <sheetName val="18-εθνΠλ"/>
      <sheetName val="19-πολ200"/>
    </sheetNames>
    <sheetDataSet>
      <sheetData sheetId="0" refreshError="1"/>
      <sheetData sheetId="1" refreshError="1"/>
      <sheetData sheetId="2">
        <row r="3">
          <cell r="M3">
            <v>20</v>
          </cell>
        </row>
      </sheetData>
      <sheetData sheetId="3">
        <row r="3">
          <cell r="F3">
            <v>18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8"/>
  <sheetViews>
    <sheetView tabSelected="1"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9.28515625" style="8" customWidth="1"/>
    <col min="2" max="2" width="9" style="134" customWidth="1"/>
    <col min="3" max="3" width="44.7109375" style="3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4" style="2" bestFit="1" customWidth="1"/>
    <col min="15" max="15" width="10.5703125" style="2" bestFit="1" customWidth="1"/>
    <col min="16" max="16" width="6.85546875" style="2" customWidth="1"/>
    <col min="17" max="17" width="8.85546875" style="3" customWidth="1"/>
    <col min="18" max="18" width="7.28515625" style="3" customWidth="1"/>
    <col min="19" max="19" width="10.570312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42" t="s">
        <v>1</v>
      </c>
      <c r="B1" s="444" t="s">
        <v>2</v>
      </c>
      <c r="C1" s="446" t="s">
        <v>0</v>
      </c>
      <c r="D1" s="448" t="s">
        <v>63</v>
      </c>
      <c r="E1" s="450" t="s">
        <v>85</v>
      </c>
      <c r="F1" s="451"/>
      <c r="G1" s="451"/>
      <c r="H1" s="451"/>
      <c r="I1" s="451"/>
      <c r="J1" s="451"/>
      <c r="K1" s="451"/>
      <c r="L1" s="436" t="s">
        <v>362</v>
      </c>
      <c r="M1" s="436"/>
      <c r="N1" s="399" t="s">
        <v>64</v>
      </c>
      <c r="O1" s="426" t="s">
        <v>534</v>
      </c>
      <c r="P1" s="437" t="s">
        <v>29</v>
      </c>
      <c r="Q1" s="438"/>
      <c r="R1" s="438"/>
      <c r="S1" s="438"/>
      <c r="T1" s="438"/>
      <c r="U1" s="438"/>
      <c r="V1" s="438"/>
      <c r="W1" s="438"/>
      <c r="X1" s="438"/>
      <c r="Y1" s="439"/>
    </row>
    <row r="2" spans="1:25" ht="12" thickBot="1">
      <c r="A2" s="443"/>
      <c r="B2" s="445"/>
      <c r="C2" s="447"/>
      <c r="D2" s="449"/>
      <c r="E2" s="86" t="s">
        <v>94</v>
      </c>
      <c r="F2" s="86" t="s">
        <v>3</v>
      </c>
      <c r="G2" s="86" t="s">
        <v>140</v>
      </c>
      <c r="H2" s="86" t="s">
        <v>95</v>
      </c>
      <c r="I2" s="86" t="s">
        <v>96</v>
      </c>
      <c r="J2" s="86" t="s">
        <v>97</v>
      </c>
      <c r="K2" s="95" t="s">
        <v>139</v>
      </c>
      <c r="L2" s="63" t="s">
        <v>23</v>
      </c>
      <c r="M2" s="152" t="s">
        <v>70</v>
      </c>
      <c r="N2" s="144" t="s">
        <v>23</v>
      </c>
      <c r="O2" s="144"/>
      <c r="P2" s="386">
        <v>1</v>
      </c>
      <c r="Q2" s="153" t="s">
        <v>221</v>
      </c>
      <c r="R2" s="153" t="s">
        <v>222</v>
      </c>
      <c r="S2" s="153" t="s">
        <v>223</v>
      </c>
      <c r="T2" s="153" t="s">
        <v>224</v>
      </c>
      <c r="U2" s="153" t="s">
        <v>369</v>
      </c>
      <c r="V2" s="153" t="s">
        <v>370</v>
      </c>
      <c r="W2" s="153"/>
      <c r="X2" s="153"/>
      <c r="Y2" s="154"/>
    </row>
    <row r="3" spans="1:25" s="5" customFormat="1">
      <c r="A3" s="409">
        <v>11700</v>
      </c>
      <c r="B3" s="368">
        <v>41761</v>
      </c>
      <c r="C3" s="318" t="s">
        <v>528</v>
      </c>
      <c r="D3" s="319">
        <v>11841.77</v>
      </c>
      <c r="E3" s="320">
        <f>'2-δικαιώμ'!L3</f>
        <v>118.45504500000001</v>
      </c>
      <c r="F3" s="321">
        <f>'3-φύλλα2α'!F3</f>
        <v>20</v>
      </c>
      <c r="G3" s="321">
        <f>'4-πολλυπρ'!P3</f>
        <v>0</v>
      </c>
      <c r="H3" s="319">
        <f>'5-αντίγρ'!M3</f>
        <v>35.6</v>
      </c>
      <c r="I3" s="319">
        <f>'6-μεταγρ'!H3</f>
        <v>20</v>
      </c>
      <c r="J3" s="319">
        <f>'7-προςΔΟΥ'!E3</f>
        <v>20</v>
      </c>
      <c r="K3" s="319"/>
      <c r="L3" s="320">
        <f>E3+F3+G3+H3+I3+J3+K3</f>
        <v>214.05504500000001</v>
      </c>
      <c r="M3" s="320">
        <v>139.80000000000001</v>
      </c>
      <c r="N3" s="322">
        <f>M3-P3-4-'14-βιβλΕσ'!M3-'10-φπα'!F3</f>
        <v>76.050000000000011</v>
      </c>
      <c r="O3" s="322">
        <f>L3-N3</f>
        <v>138.005045</v>
      </c>
      <c r="P3" s="387">
        <v>3</v>
      </c>
      <c r="Q3" s="323"/>
      <c r="R3" s="323"/>
      <c r="S3" s="323" t="s">
        <v>484</v>
      </c>
      <c r="T3" s="323"/>
      <c r="U3" s="323"/>
      <c r="V3" s="323"/>
      <c r="W3" s="383"/>
      <c r="X3" s="356"/>
      <c r="Y3" s="356"/>
    </row>
    <row r="4" spans="1:25" s="5" customFormat="1">
      <c r="A4" s="409"/>
      <c r="B4" s="368"/>
      <c r="C4" s="318" t="s">
        <v>529</v>
      </c>
      <c r="D4" s="319">
        <v>11841.77</v>
      </c>
      <c r="E4" s="320">
        <f>'2-δικαιώμ'!L4</f>
        <v>118.45504500000001</v>
      </c>
      <c r="F4" s="321">
        <f>'3-φύλλα2α'!F4</f>
        <v>20</v>
      </c>
      <c r="G4" s="321">
        <f>'4-πολλυπρ'!P4</f>
        <v>0</v>
      </c>
      <c r="H4" s="319">
        <f>'5-αντίγρ'!M4</f>
        <v>0</v>
      </c>
      <c r="I4" s="319">
        <f>'6-μεταγρ'!H4</f>
        <v>0</v>
      </c>
      <c r="J4" s="319">
        <f>'7-προςΔΟΥ'!E4</f>
        <v>20</v>
      </c>
      <c r="K4" s="319"/>
      <c r="L4" s="320">
        <f t="shared" ref="L4" si="0">E4+F4+G4+H4+I4+J4+K4</f>
        <v>158.45504500000001</v>
      </c>
      <c r="M4" s="320"/>
      <c r="N4" s="322">
        <f>M4-'14-βιβλΕσ'!M4-'10-φπα'!F4</f>
        <v>0</v>
      </c>
      <c r="O4" s="322">
        <f>L4-N4</f>
        <v>158.45504500000001</v>
      </c>
      <c r="P4" s="387"/>
      <c r="Q4" s="323"/>
      <c r="R4" s="323"/>
      <c r="S4" s="323"/>
      <c r="T4" s="323"/>
      <c r="U4" s="323"/>
      <c r="V4" s="323"/>
      <c r="W4" s="323"/>
      <c r="X4" s="73"/>
      <c r="Y4" s="73"/>
    </row>
    <row r="5" spans="1:25">
      <c r="A5" s="440" t="s">
        <v>47</v>
      </c>
      <c r="B5" s="441"/>
      <c r="C5" s="441"/>
      <c r="D5" s="441"/>
      <c r="E5" s="36">
        <f t="shared" ref="E5:N5" si="1">SUM(E3:E4)</f>
        <v>236.91009000000003</v>
      </c>
      <c r="F5" s="36">
        <f t="shared" si="1"/>
        <v>40</v>
      </c>
      <c r="G5" s="36">
        <f t="shared" si="1"/>
        <v>0</v>
      </c>
      <c r="H5" s="36">
        <f t="shared" si="1"/>
        <v>35.6</v>
      </c>
      <c r="I5" s="36">
        <f t="shared" si="1"/>
        <v>20</v>
      </c>
      <c r="J5" s="36">
        <f t="shared" si="1"/>
        <v>40</v>
      </c>
      <c r="K5" s="36">
        <f t="shared" si="1"/>
        <v>0</v>
      </c>
      <c r="L5" s="36">
        <f t="shared" si="1"/>
        <v>372.51008999999999</v>
      </c>
      <c r="M5" s="36">
        <f t="shared" si="1"/>
        <v>139.80000000000001</v>
      </c>
      <c r="N5" s="36">
        <f t="shared" si="1"/>
        <v>76.050000000000011</v>
      </c>
      <c r="O5" s="427"/>
    </row>
    <row r="7" spans="1:25">
      <c r="P7" s="163" t="s">
        <v>100</v>
      </c>
      <c r="Q7" s="127"/>
      <c r="R7" s="127"/>
      <c r="S7" s="127"/>
      <c r="T7" s="136"/>
      <c r="U7" s="136"/>
      <c r="V7" s="136"/>
      <c r="X7" s="127"/>
      <c r="Y7" s="127"/>
    </row>
    <row r="8" spans="1:25">
      <c r="C8" s="113" t="s">
        <v>530</v>
      </c>
      <c r="K8" s="216" t="s">
        <v>462</v>
      </c>
      <c r="L8" s="8"/>
      <c r="M8" s="8"/>
      <c r="Q8" s="113" t="s">
        <v>365</v>
      </c>
      <c r="R8" s="113"/>
      <c r="S8" s="113"/>
      <c r="T8" s="129"/>
      <c r="U8" s="136"/>
      <c r="V8" s="136"/>
      <c r="X8" s="128"/>
      <c r="Y8" s="113"/>
    </row>
    <row r="9" spans="1:25">
      <c r="C9" s="113" t="s">
        <v>531</v>
      </c>
      <c r="K9" s="156" t="s">
        <v>225</v>
      </c>
      <c r="L9" s="115"/>
      <c r="M9" s="115"/>
      <c r="Q9" s="113"/>
      <c r="R9" s="113" t="s">
        <v>136</v>
      </c>
      <c r="S9" s="113"/>
      <c r="T9" s="136"/>
      <c r="U9" s="136"/>
      <c r="V9" s="136"/>
      <c r="X9" s="113"/>
    </row>
    <row r="10" spans="1:25">
      <c r="C10" s="424" t="s">
        <v>532</v>
      </c>
      <c r="K10" s="215" t="s">
        <v>226</v>
      </c>
      <c r="S10" s="113" t="s">
        <v>364</v>
      </c>
      <c r="T10" s="90"/>
      <c r="U10" s="90"/>
      <c r="V10" s="90"/>
    </row>
    <row r="11" spans="1:25">
      <c r="C11" s="411" t="s">
        <v>533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T11" s="113" t="s">
        <v>366</v>
      </c>
      <c r="U11" s="136"/>
      <c r="V11" s="136"/>
    </row>
    <row r="12" spans="1:25">
      <c r="T12" s="90"/>
      <c r="U12" s="136" t="s">
        <v>367</v>
      </c>
      <c r="V12" s="136"/>
    </row>
    <row r="13" spans="1:25">
      <c r="T13" s="90"/>
      <c r="U13" s="90"/>
      <c r="V13" s="136" t="s">
        <v>368</v>
      </c>
    </row>
    <row r="15" spans="1:25">
      <c r="E15" s="410"/>
      <c r="F15" s="8"/>
      <c r="G15" s="8"/>
      <c r="H15" s="8"/>
      <c r="I15" s="8" t="s">
        <v>525</v>
      </c>
      <c r="J15" s="8" t="s">
        <v>519</v>
      </c>
      <c r="L15" s="416" t="s">
        <v>520</v>
      </c>
      <c r="M15" s="416"/>
      <c r="P15" s="3"/>
    </row>
    <row r="16" spans="1:25">
      <c r="E16" s="410">
        <v>11700</v>
      </c>
      <c r="F16" s="2">
        <v>238.04</v>
      </c>
      <c r="G16" s="411" t="s">
        <v>318</v>
      </c>
      <c r="H16" s="2">
        <v>4</v>
      </c>
      <c r="J16" s="2">
        <v>4</v>
      </c>
      <c r="L16" s="2">
        <v>3</v>
      </c>
      <c r="M16" s="2">
        <v>3</v>
      </c>
      <c r="P16" s="3"/>
      <c r="Q16" s="2">
        <v>3</v>
      </c>
      <c r="R16" s="3" t="s">
        <v>318</v>
      </c>
      <c r="S16" s="2">
        <v>1</v>
      </c>
    </row>
    <row r="17" spans="5:19">
      <c r="E17" s="410"/>
      <c r="F17" s="8"/>
      <c r="G17" s="411" t="s">
        <v>521</v>
      </c>
      <c r="P17" s="3"/>
      <c r="Q17" s="2"/>
      <c r="R17" s="2" t="s">
        <v>79</v>
      </c>
      <c r="S17" s="2"/>
    </row>
    <row r="18" spans="5:19">
      <c r="E18" s="412"/>
      <c r="F18" s="8"/>
      <c r="G18" s="411" t="s">
        <v>522</v>
      </c>
      <c r="H18" s="2">
        <v>20</v>
      </c>
      <c r="J18" s="2">
        <v>20</v>
      </c>
      <c r="L18" s="2">
        <v>20</v>
      </c>
      <c r="M18" s="2">
        <v>20</v>
      </c>
      <c r="P18" s="3"/>
      <c r="Q18" s="2"/>
      <c r="R18" s="2" t="s">
        <v>491</v>
      </c>
      <c r="S18" s="2"/>
    </row>
    <row r="19" spans="5:19">
      <c r="E19" s="8"/>
      <c r="F19" s="8"/>
      <c r="G19" s="411" t="s">
        <v>363</v>
      </c>
      <c r="H19" s="423">
        <v>117.66</v>
      </c>
      <c r="I19" s="2">
        <v>20.76</v>
      </c>
      <c r="J19" s="2">
        <v>118.42</v>
      </c>
      <c r="L19" s="2">
        <v>118.42</v>
      </c>
      <c r="M19" s="2">
        <v>118.42</v>
      </c>
      <c r="P19" s="3"/>
      <c r="Q19" s="2">
        <v>117.66</v>
      </c>
      <c r="R19" s="2" t="s">
        <v>492</v>
      </c>
      <c r="S19" s="2"/>
    </row>
    <row r="20" spans="5:19">
      <c r="E20" s="8"/>
      <c r="F20" s="8"/>
      <c r="G20" s="411" t="s">
        <v>523</v>
      </c>
      <c r="H20" s="2">
        <v>20</v>
      </c>
      <c r="J20" s="2">
        <v>20</v>
      </c>
      <c r="L20" s="2">
        <v>20</v>
      </c>
      <c r="M20" s="2">
        <v>20</v>
      </c>
      <c r="P20" s="3"/>
      <c r="Q20" s="2"/>
      <c r="R20" s="2" t="s">
        <v>493</v>
      </c>
      <c r="S20" s="2"/>
    </row>
    <row r="21" spans="5:19">
      <c r="E21" s="8"/>
      <c r="F21" s="8"/>
      <c r="G21" s="413" t="s">
        <v>95</v>
      </c>
      <c r="H21" s="2">
        <v>40</v>
      </c>
      <c r="I21" s="2">
        <v>4.4000000000000004</v>
      </c>
      <c r="J21" s="2">
        <v>40</v>
      </c>
      <c r="L21" s="2">
        <v>40</v>
      </c>
      <c r="P21" s="3"/>
      <c r="Q21" s="2"/>
      <c r="R21" s="2" t="s">
        <v>55</v>
      </c>
      <c r="S21" s="2"/>
    </row>
    <row r="22" spans="5:19">
      <c r="E22" s="8"/>
      <c r="G22" s="413" t="s">
        <v>361</v>
      </c>
      <c r="H22" s="62"/>
      <c r="J22" s="2">
        <v>91.77</v>
      </c>
      <c r="L22" s="2">
        <v>91.77</v>
      </c>
      <c r="M22" s="2">
        <v>91.77</v>
      </c>
      <c r="P22" s="3"/>
      <c r="Q22" s="2">
        <v>20.76</v>
      </c>
      <c r="R22" s="2" t="s">
        <v>256</v>
      </c>
      <c r="S22" s="2"/>
    </row>
    <row r="23" spans="5:19">
      <c r="E23" s="8"/>
      <c r="G23" s="413" t="s">
        <v>62</v>
      </c>
      <c r="P23" s="3"/>
      <c r="Q23" s="2">
        <v>32.39</v>
      </c>
      <c r="R23" s="2" t="s">
        <v>62</v>
      </c>
      <c r="S23" s="2"/>
    </row>
    <row r="24" spans="5:19">
      <c r="E24" s="414"/>
      <c r="G24" s="413" t="s">
        <v>524</v>
      </c>
      <c r="H24" s="2">
        <v>4.1900000000000004</v>
      </c>
      <c r="P24" s="3"/>
      <c r="R24" s="2"/>
      <c r="S24" s="2"/>
    </row>
    <row r="25" spans="5:19">
      <c r="E25" s="414"/>
      <c r="G25" s="413"/>
      <c r="H25" s="167">
        <f>SUM(H16:H24)</f>
        <v>205.85</v>
      </c>
      <c r="I25" s="167">
        <f>SUM(I16:I24)</f>
        <v>25.160000000000004</v>
      </c>
      <c r="J25" s="167">
        <f>SUM(J16:J24)</f>
        <v>294.19</v>
      </c>
      <c r="K25" s="167"/>
      <c r="L25" s="170">
        <f>SUM(L16:L24)</f>
        <v>293.19</v>
      </c>
      <c r="M25" s="170">
        <f>SUM(M16:M24)</f>
        <v>253.19</v>
      </c>
      <c r="N25" s="415">
        <f>SUM(L25:M25)</f>
        <v>546.38</v>
      </c>
      <c r="O25" s="415"/>
      <c r="P25" s="3"/>
    </row>
    <row r="26" spans="5:19">
      <c r="H26" s="206">
        <f>205.85-H25</f>
        <v>0</v>
      </c>
      <c r="Q26" s="2">
        <v>91.773717500000004</v>
      </c>
    </row>
    <row r="28" spans="5:19">
      <c r="Q28" s="419"/>
    </row>
  </sheetData>
  <mergeCells count="8">
    <mergeCell ref="L1:M1"/>
    <mergeCell ref="P1:Y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13"/>
  <sheetViews>
    <sheetView workbookViewId="0">
      <pane ySplit="2" topLeftCell="A3" activePane="bottomLeft" state="frozen"/>
      <selection pane="bottomLeft" activeCell="D34" sqref="D34"/>
    </sheetView>
  </sheetViews>
  <sheetFormatPr defaultRowHeight="11.25"/>
  <cols>
    <col min="1" max="2" width="8.140625" style="3" bestFit="1" customWidth="1"/>
    <col min="3" max="3" width="38.1406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82" t="s">
        <v>19</v>
      </c>
      <c r="B1" s="584" t="s">
        <v>18</v>
      </c>
      <c r="C1" s="586" t="s">
        <v>346</v>
      </c>
      <c r="D1" s="586" t="s">
        <v>87</v>
      </c>
      <c r="E1" s="588" t="s">
        <v>347</v>
      </c>
      <c r="F1" s="589"/>
      <c r="G1" s="589"/>
      <c r="H1" s="590" t="s">
        <v>319</v>
      </c>
      <c r="I1" s="591"/>
      <c r="J1" s="578" t="s">
        <v>320</v>
      </c>
      <c r="K1" s="578"/>
      <c r="L1" s="254"/>
      <c r="M1" s="255"/>
      <c r="N1" s="579" t="s">
        <v>348</v>
      </c>
      <c r="O1" s="579"/>
      <c r="P1" s="579"/>
      <c r="Q1" s="255"/>
      <c r="R1" s="579" t="s">
        <v>349</v>
      </c>
      <c r="S1" s="579"/>
      <c r="T1" s="579"/>
      <c r="U1" s="579"/>
      <c r="V1" s="256"/>
      <c r="W1" s="580" t="s">
        <v>319</v>
      </c>
      <c r="X1" s="580" t="s">
        <v>350</v>
      </c>
      <c r="Y1" s="580" t="s">
        <v>351</v>
      </c>
      <c r="Z1" s="256"/>
      <c r="AA1" s="572" t="s">
        <v>352</v>
      </c>
      <c r="AB1" s="573"/>
      <c r="AC1" s="573"/>
      <c r="AD1" s="573"/>
      <c r="AE1" s="574"/>
    </row>
    <row r="2" spans="1:31" ht="12" thickBot="1">
      <c r="A2" s="583"/>
      <c r="B2" s="585"/>
      <c r="C2" s="587"/>
      <c r="D2" s="587"/>
      <c r="E2" s="211" t="s">
        <v>324</v>
      </c>
      <c r="F2" s="211" t="s">
        <v>330</v>
      </c>
      <c r="G2" s="147" t="s">
        <v>331</v>
      </c>
      <c r="H2" s="212" t="s">
        <v>353</v>
      </c>
      <c r="I2" s="213" t="s">
        <v>354</v>
      </c>
      <c r="J2" s="212" t="s">
        <v>355</v>
      </c>
      <c r="K2" s="214" t="s">
        <v>356</v>
      </c>
      <c r="L2" s="257" t="s">
        <v>357</v>
      </c>
      <c r="M2" s="258"/>
      <c r="N2" s="259" t="s">
        <v>360</v>
      </c>
      <c r="O2" s="259" t="s">
        <v>358</v>
      </c>
      <c r="P2" s="259" t="s">
        <v>359</v>
      </c>
      <c r="Q2" s="258"/>
      <c r="R2" s="260" t="s">
        <v>360</v>
      </c>
      <c r="S2" s="261">
        <v>1.2999999999999999E-2</v>
      </c>
      <c r="T2" s="261">
        <v>6.4999999999999997E-3</v>
      </c>
      <c r="U2" s="262">
        <v>1.25E-3</v>
      </c>
      <c r="V2" s="263"/>
      <c r="W2" s="581"/>
      <c r="X2" s="581"/>
      <c r="Y2" s="581"/>
      <c r="Z2" s="263"/>
      <c r="AA2" s="264" t="s">
        <v>360</v>
      </c>
      <c r="AB2" s="264" t="s">
        <v>358</v>
      </c>
      <c r="AC2" s="265" t="s">
        <v>359</v>
      </c>
      <c r="AD2" s="264" t="s">
        <v>350</v>
      </c>
      <c r="AE2" s="264" t="s">
        <v>351</v>
      </c>
    </row>
    <row r="3" spans="1:31" s="18" customFormat="1">
      <c r="A3" s="122">
        <f>'1-συμβολαια'!A3</f>
        <v>11700</v>
      </c>
      <c r="B3" s="122">
        <f>'1-συμβολαια'!B3</f>
        <v>41761</v>
      </c>
      <c r="C3" s="122" t="str">
        <f>'1-συμβολαια'!C3</f>
        <v>γονική παροχή οκοπέδου {Ποταμιά Ο.Τ.-32Α 675,90μ2</v>
      </c>
      <c r="D3" s="431">
        <f>'1-συμβολαια'!D3</f>
        <v>11841.77</v>
      </c>
      <c r="E3" s="432">
        <f>'8-κ-15-17'!D3</f>
        <v>0</v>
      </c>
      <c r="F3" s="432">
        <f>'8-κ-15-17'!M3</f>
        <v>76.971505000000008</v>
      </c>
      <c r="G3" s="432">
        <f>'8-κ-15-17'!V3</f>
        <v>14.802212500000001</v>
      </c>
      <c r="H3" s="432">
        <f>'2-δικαιώμ'!H3</f>
        <v>10.657593</v>
      </c>
      <c r="I3" s="432">
        <f>'2-δικαιώμ'!I3</f>
        <v>1</v>
      </c>
      <c r="J3" s="432">
        <f>'2-δικαιώμ'!J3</f>
        <v>6.920885000000002</v>
      </c>
      <c r="K3" s="432">
        <f>'2-δικαιώμ'!K3</f>
        <v>1.3841770000000002</v>
      </c>
      <c r="L3" s="151"/>
      <c r="M3" s="151"/>
      <c r="N3" s="432"/>
      <c r="O3" s="432"/>
      <c r="P3" s="432"/>
      <c r="Q3" s="151"/>
      <c r="R3" s="432"/>
      <c r="S3" s="432"/>
      <c r="T3" s="432"/>
      <c r="U3" s="432"/>
      <c r="V3" s="151"/>
      <c r="W3" s="432">
        <f>'2-δικαιώμ'!H3+'2-δικαιώμ'!I3</f>
        <v>11.657593</v>
      </c>
      <c r="X3" s="432">
        <f>'2-δικαιώμ'!J3</f>
        <v>6.920885000000002</v>
      </c>
      <c r="Y3" s="432">
        <f>'2-δικαιώμ'!K3</f>
        <v>1.3841770000000002</v>
      </c>
      <c r="Z3" s="151"/>
      <c r="AA3" s="432"/>
      <c r="AB3" s="432"/>
      <c r="AC3" s="432"/>
      <c r="AD3" s="432"/>
      <c r="AE3" s="432"/>
    </row>
    <row r="4" spans="1:31" s="18" customFormat="1">
      <c r="A4" s="122"/>
      <c r="B4" s="122">
        <f>'1-συμβολαια'!B4</f>
        <v>0</v>
      </c>
      <c r="C4" s="122" t="str">
        <f>'1-συμβολαια'!C4</f>
        <v>χρησικτησία οικοπεδου = πατρός ΔΩΡΕΑ ατυπος</v>
      </c>
      <c r="D4" s="431">
        <f>'1-συμβολαια'!D4</f>
        <v>11841.77</v>
      </c>
      <c r="E4" s="432">
        <f>'8-κ-15-17'!D4</f>
        <v>0</v>
      </c>
      <c r="F4" s="432">
        <f>'8-κ-15-17'!M4</f>
        <v>76.971505000000008</v>
      </c>
      <c r="G4" s="432">
        <f>'8-κ-15-17'!V4</f>
        <v>14.802212500000001</v>
      </c>
      <c r="H4" s="432">
        <f>'2-δικαιώμ'!H4</f>
        <v>10.657593</v>
      </c>
      <c r="I4" s="432">
        <f>'2-δικαιώμ'!I4</f>
        <v>1</v>
      </c>
      <c r="J4" s="432">
        <f>'2-δικαιώμ'!J4</f>
        <v>6.920885000000002</v>
      </c>
      <c r="K4" s="432">
        <f>'2-δικαιώμ'!K4</f>
        <v>1.3841770000000002</v>
      </c>
      <c r="L4" s="151"/>
      <c r="M4" s="151"/>
      <c r="N4" s="433"/>
      <c r="O4" s="433"/>
      <c r="P4" s="433"/>
      <c r="Q4" s="151"/>
      <c r="R4" s="433"/>
      <c r="S4" s="433"/>
      <c r="T4" s="433"/>
      <c r="U4" s="433"/>
      <c r="V4" s="151"/>
      <c r="W4" s="433">
        <f>'2-δικαιώμ'!H4+'2-δικαιώμ'!I4</f>
        <v>11.657593</v>
      </c>
      <c r="X4" s="433">
        <f>'2-δικαιώμ'!J4</f>
        <v>6.920885000000002</v>
      </c>
      <c r="Y4" s="433">
        <f>'2-δικαιώμ'!K4</f>
        <v>1.3841770000000002</v>
      </c>
      <c r="Z4" s="151"/>
      <c r="AA4" s="433"/>
      <c r="AB4" s="433"/>
      <c r="AC4" s="433"/>
      <c r="AD4" s="433"/>
      <c r="AE4" s="433"/>
    </row>
    <row r="5" spans="1:31" s="18" customFormat="1">
      <c r="A5" s="575" t="str">
        <f>'1-συμβολαια'!A5</f>
        <v>σύνολο</v>
      </c>
      <c r="B5" s="576"/>
      <c r="C5" s="576"/>
      <c r="D5" s="577"/>
      <c r="E5" s="433">
        <f t="shared" ref="E5:K5" si="0">SUM(E3:E4)</f>
        <v>0</v>
      </c>
      <c r="F5" s="433">
        <f t="shared" si="0"/>
        <v>153.94301000000002</v>
      </c>
      <c r="G5" s="433">
        <f t="shared" si="0"/>
        <v>29.604425000000003</v>
      </c>
      <c r="H5" s="433">
        <f t="shared" si="0"/>
        <v>21.315186000000001</v>
      </c>
      <c r="I5" s="433">
        <f t="shared" si="0"/>
        <v>2</v>
      </c>
      <c r="J5" s="433">
        <f t="shared" si="0"/>
        <v>13.841770000000004</v>
      </c>
      <c r="K5" s="433">
        <f t="shared" si="0"/>
        <v>2.7683540000000004</v>
      </c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</row>
    <row r="8" spans="1:31">
      <c r="C8" s="90"/>
      <c r="E8" s="2"/>
      <c r="F8" s="2"/>
      <c r="G8" s="2"/>
      <c r="H8" s="2"/>
      <c r="I8" s="2"/>
      <c r="J8" s="2"/>
      <c r="K8" s="2"/>
    </row>
    <row r="9" spans="1:31" ht="15.75">
      <c r="C9" s="90"/>
      <c r="E9" s="2"/>
      <c r="F9" s="2"/>
      <c r="G9" s="2"/>
      <c r="H9" s="138"/>
      <c r="I9" s="291"/>
      <c r="J9" s="292">
        <v>1</v>
      </c>
      <c r="K9" s="5" t="s">
        <v>380</v>
      </c>
      <c r="L9" s="5"/>
      <c r="M9" s="293"/>
    </row>
    <row r="10" spans="1:31">
      <c r="C10" s="90"/>
      <c r="E10" s="2"/>
      <c r="F10" s="2"/>
      <c r="G10" s="2"/>
      <c r="H10" s="4"/>
      <c r="I10" s="170"/>
      <c r="J10" s="311">
        <v>1</v>
      </c>
      <c r="K10" s="5" t="s">
        <v>381</v>
      </c>
      <c r="L10" s="5"/>
      <c r="M10" s="293"/>
    </row>
    <row r="11" spans="1:31" ht="12.75">
      <c r="C11" s="221" t="s">
        <v>463</v>
      </c>
      <c r="E11" s="2"/>
      <c r="F11" s="2"/>
      <c r="G11" s="2"/>
      <c r="H11" s="329"/>
      <c r="I11" s="56"/>
      <c r="J11" s="4">
        <v>0.73</v>
      </c>
      <c r="K11" s="5" t="s">
        <v>135</v>
      </c>
      <c r="L11" s="5"/>
      <c r="M11" s="5"/>
    </row>
    <row r="12" spans="1:31" ht="12.75">
      <c r="C12" s="222" t="s">
        <v>464</v>
      </c>
      <c r="E12" s="2"/>
      <c r="F12" s="2"/>
      <c r="G12" s="2"/>
      <c r="H12" s="329"/>
      <c r="I12" s="56"/>
      <c r="J12" s="4">
        <v>2</v>
      </c>
      <c r="K12" s="5" t="s">
        <v>382</v>
      </c>
      <c r="L12" s="5"/>
      <c r="M12" s="5"/>
    </row>
    <row r="13" spans="1:31" ht="15.75">
      <c r="C13" s="223" t="s">
        <v>379</v>
      </c>
      <c r="E13" s="2"/>
      <c r="F13" s="2"/>
      <c r="G13" s="2"/>
      <c r="H13" s="329"/>
      <c r="I13" s="56"/>
      <c r="J13" s="4">
        <v>3.7</v>
      </c>
      <c r="K13" s="5" t="s">
        <v>383</v>
      </c>
      <c r="L13" s="5"/>
      <c r="M13" s="5"/>
    </row>
  </sheetData>
  <mergeCells count="14">
    <mergeCell ref="AA1:AE1"/>
    <mergeCell ref="A5:D5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pane ySplit="2" topLeftCell="A3" activePane="bottomLeft" state="frozen"/>
      <selection pane="bottomLeft" activeCell="I18" sqref="I18"/>
    </sheetView>
  </sheetViews>
  <sheetFormatPr defaultRowHeight="15"/>
  <cols>
    <col min="1" max="1" width="11.5703125" style="102" bestFit="1" customWidth="1"/>
    <col min="2" max="2" width="56.7109375" style="103" bestFit="1" customWidth="1"/>
    <col min="3" max="3" width="13.5703125" style="104" bestFit="1" customWidth="1"/>
    <col min="4" max="5" width="13.5703125" style="104" customWidth="1"/>
    <col min="6" max="6" width="10.28515625" style="104" bestFit="1" customWidth="1"/>
    <col min="7" max="7" width="13.5703125" style="104" bestFit="1" customWidth="1"/>
    <col min="8" max="8" width="13.5703125" style="104" customWidth="1"/>
    <col min="9" max="9" width="7.85546875" style="101" customWidth="1"/>
    <col min="10" max="10" width="10" style="101" customWidth="1"/>
    <col min="11" max="11" width="12.42578125" style="101" customWidth="1"/>
    <col min="12" max="12" width="30.85546875" style="101" customWidth="1"/>
    <col min="13" max="210" width="9.140625" style="97"/>
    <col min="211" max="211" width="9" style="97" bestFit="1" customWidth="1"/>
    <col min="212" max="212" width="9.85546875" style="97" bestFit="1" customWidth="1"/>
    <col min="213" max="213" width="9.140625" style="97" bestFit="1" customWidth="1"/>
    <col min="214" max="214" width="16" style="97" bestFit="1" customWidth="1"/>
    <col min="215" max="215" width="9" style="97" bestFit="1" customWidth="1"/>
    <col min="216" max="216" width="7.85546875" style="97" bestFit="1" customWidth="1"/>
    <col min="217" max="217" width="11.7109375" style="97" bestFit="1" customWidth="1"/>
    <col min="218" max="218" width="14.28515625" style="97" customWidth="1"/>
    <col min="219" max="219" width="11.7109375" style="97" bestFit="1" customWidth="1"/>
    <col min="220" max="220" width="14.140625" style="97" bestFit="1" customWidth="1"/>
    <col min="221" max="221" width="16.7109375" style="97" customWidth="1"/>
    <col min="222" max="222" width="16.5703125" style="97" customWidth="1"/>
    <col min="223" max="224" width="7.85546875" style="97" bestFit="1" customWidth="1"/>
    <col min="225" max="225" width="8" style="97" bestFit="1" customWidth="1"/>
    <col min="226" max="227" width="7.85546875" style="97" bestFit="1" customWidth="1"/>
    <col min="228" max="228" width="9.7109375" style="97" customWidth="1"/>
    <col min="229" max="229" width="12.85546875" style="97" customWidth="1"/>
    <col min="230" max="466" width="9.140625" style="97"/>
    <col min="467" max="467" width="9" style="97" bestFit="1" customWidth="1"/>
    <col min="468" max="468" width="9.85546875" style="97" bestFit="1" customWidth="1"/>
    <col min="469" max="469" width="9.140625" style="97" bestFit="1" customWidth="1"/>
    <col min="470" max="470" width="16" style="97" bestFit="1" customWidth="1"/>
    <col min="471" max="471" width="9" style="97" bestFit="1" customWidth="1"/>
    <col min="472" max="472" width="7.85546875" style="97" bestFit="1" customWidth="1"/>
    <col min="473" max="473" width="11.7109375" style="97" bestFit="1" customWidth="1"/>
    <col min="474" max="474" width="14.28515625" style="97" customWidth="1"/>
    <col min="475" max="475" width="11.7109375" style="97" bestFit="1" customWidth="1"/>
    <col min="476" max="476" width="14.140625" style="97" bestFit="1" customWidth="1"/>
    <col min="477" max="477" width="16.7109375" style="97" customWidth="1"/>
    <col min="478" max="478" width="16.5703125" style="97" customWidth="1"/>
    <col min="479" max="480" width="7.85546875" style="97" bestFit="1" customWidth="1"/>
    <col min="481" max="481" width="8" style="97" bestFit="1" customWidth="1"/>
    <col min="482" max="483" width="7.85546875" style="97" bestFit="1" customWidth="1"/>
    <col min="484" max="484" width="9.7109375" style="97" customWidth="1"/>
    <col min="485" max="485" width="12.85546875" style="97" customWidth="1"/>
    <col min="486" max="722" width="9.140625" style="97"/>
    <col min="723" max="723" width="9" style="97" bestFit="1" customWidth="1"/>
    <col min="724" max="724" width="9.85546875" style="97" bestFit="1" customWidth="1"/>
    <col min="725" max="725" width="9.140625" style="97" bestFit="1" customWidth="1"/>
    <col min="726" max="726" width="16" style="97" bestFit="1" customWidth="1"/>
    <col min="727" max="727" width="9" style="97" bestFit="1" customWidth="1"/>
    <col min="728" max="728" width="7.85546875" style="97" bestFit="1" customWidth="1"/>
    <col min="729" max="729" width="11.7109375" style="97" bestFit="1" customWidth="1"/>
    <col min="730" max="730" width="14.28515625" style="97" customWidth="1"/>
    <col min="731" max="731" width="11.7109375" style="97" bestFit="1" customWidth="1"/>
    <col min="732" max="732" width="14.140625" style="97" bestFit="1" customWidth="1"/>
    <col min="733" max="733" width="16.7109375" style="97" customWidth="1"/>
    <col min="734" max="734" width="16.5703125" style="97" customWidth="1"/>
    <col min="735" max="736" width="7.85546875" style="97" bestFit="1" customWidth="1"/>
    <col min="737" max="737" width="8" style="97" bestFit="1" customWidth="1"/>
    <col min="738" max="739" width="7.85546875" style="97" bestFit="1" customWidth="1"/>
    <col min="740" max="740" width="9.7109375" style="97" customWidth="1"/>
    <col min="741" max="741" width="12.85546875" style="97" customWidth="1"/>
    <col min="742" max="978" width="9.140625" style="97"/>
    <col min="979" max="979" width="9" style="97" bestFit="1" customWidth="1"/>
    <col min="980" max="980" width="9.85546875" style="97" bestFit="1" customWidth="1"/>
    <col min="981" max="981" width="9.140625" style="97" bestFit="1" customWidth="1"/>
    <col min="982" max="982" width="16" style="97" bestFit="1" customWidth="1"/>
    <col min="983" max="983" width="9" style="97" bestFit="1" customWidth="1"/>
    <col min="984" max="984" width="7.85546875" style="97" bestFit="1" customWidth="1"/>
    <col min="985" max="985" width="11.7109375" style="97" bestFit="1" customWidth="1"/>
    <col min="986" max="986" width="14.28515625" style="97" customWidth="1"/>
    <col min="987" max="987" width="11.7109375" style="97" bestFit="1" customWidth="1"/>
    <col min="988" max="988" width="14.140625" style="97" bestFit="1" customWidth="1"/>
    <col min="989" max="989" width="16.7109375" style="97" customWidth="1"/>
    <col min="990" max="990" width="16.5703125" style="97" customWidth="1"/>
    <col min="991" max="992" width="7.85546875" style="97" bestFit="1" customWidth="1"/>
    <col min="993" max="993" width="8" style="97" bestFit="1" customWidth="1"/>
    <col min="994" max="995" width="7.85546875" style="97" bestFit="1" customWidth="1"/>
    <col min="996" max="996" width="9.7109375" style="97" customWidth="1"/>
    <col min="997" max="997" width="12.85546875" style="97" customWidth="1"/>
    <col min="998" max="1234" width="9.140625" style="97"/>
    <col min="1235" max="1235" width="9" style="97" bestFit="1" customWidth="1"/>
    <col min="1236" max="1236" width="9.85546875" style="97" bestFit="1" customWidth="1"/>
    <col min="1237" max="1237" width="9.140625" style="97" bestFit="1" customWidth="1"/>
    <col min="1238" max="1238" width="16" style="97" bestFit="1" customWidth="1"/>
    <col min="1239" max="1239" width="9" style="97" bestFit="1" customWidth="1"/>
    <col min="1240" max="1240" width="7.85546875" style="97" bestFit="1" customWidth="1"/>
    <col min="1241" max="1241" width="11.7109375" style="97" bestFit="1" customWidth="1"/>
    <col min="1242" max="1242" width="14.28515625" style="97" customWidth="1"/>
    <col min="1243" max="1243" width="11.7109375" style="97" bestFit="1" customWidth="1"/>
    <col min="1244" max="1244" width="14.140625" style="97" bestFit="1" customWidth="1"/>
    <col min="1245" max="1245" width="16.7109375" style="97" customWidth="1"/>
    <col min="1246" max="1246" width="16.5703125" style="97" customWidth="1"/>
    <col min="1247" max="1248" width="7.85546875" style="97" bestFit="1" customWidth="1"/>
    <col min="1249" max="1249" width="8" style="97" bestFit="1" customWidth="1"/>
    <col min="1250" max="1251" width="7.85546875" style="97" bestFit="1" customWidth="1"/>
    <col min="1252" max="1252" width="9.7109375" style="97" customWidth="1"/>
    <col min="1253" max="1253" width="12.85546875" style="97" customWidth="1"/>
    <col min="1254" max="1490" width="9.140625" style="97"/>
    <col min="1491" max="1491" width="9" style="97" bestFit="1" customWidth="1"/>
    <col min="1492" max="1492" width="9.85546875" style="97" bestFit="1" customWidth="1"/>
    <col min="1493" max="1493" width="9.140625" style="97" bestFit="1" customWidth="1"/>
    <col min="1494" max="1494" width="16" style="97" bestFit="1" customWidth="1"/>
    <col min="1495" max="1495" width="9" style="97" bestFit="1" customWidth="1"/>
    <col min="1496" max="1496" width="7.85546875" style="97" bestFit="1" customWidth="1"/>
    <col min="1497" max="1497" width="11.7109375" style="97" bestFit="1" customWidth="1"/>
    <col min="1498" max="1498" width="14.28515625" style="97" customWidth="1"/>
    <col min="1499" max="1499" width="11.7109375" style="97" bestFit="1" customWidth="1"/>
    <col min="1500" max="1500" width="14.140625" style="97" bestFit="1" customWidth="1"/>
    <col min="1501" max="1501" width="16.7109375" style="97" customWidth="1"/>
    <col min="1502" max="1502" width="16.5703125" style="97" customWidth="1"/>
    <col min="1503" max="1504" width="7.85546875" style="97" bestFit="1" customWidth="1"/>
    <col min="1505" max="1505" width="8" style="97" bestFit="1" customWidth="1"/>
    <col min="1506" max="1507" width="7.85546875" style="97" bestFit="1" customWidth="1"/>
    <col min="1508" max="1508" width="9.7109375" style="97" customWidth="1"/>
    <col min="1509" max="1509" width="12.85546875" style="97" customWidth="1"/>
    <col min="1510" max="1746" width="9.140625" style="97"/>
    <col min="1747" max="1747" width="9" style="97" bestFit="1" customWidth="1"/>
    <col min="1748" max="1748" width="9.85546875" style="97" bestFit="1" customWidth="1"/>
    <col min="1749" max="1749" width="9.140625" style="97" bestFit="1" customWidth="1"/>
    <col min="1750" max="1750" width="16" style="97" bestFit="1" customWidth="1"/>
    <col min="1751" max="1751" width="9" style="97" bestFit="1" customWidth="1"/>
    <col min="1752" max="1752" width="7.85546875" style="97" bestFit="1" customWidth="1"/>
    <col min="1753" max="1753" width="11.7109375" style="97" bestFit="1" customWidth="1"/>
    <col min="1754" max="1754" width="14.28515625" style="97" customWidth="1"/>
    <col min="1755" max="1755" width="11.7109375" style="97" bestFit="1" customWidth="1"/>
    <col min="1756" max="1756" width="14.140625" style="97" bestFit="1" customWidth="1"/>
    <col min="1757" max="1757" width="16.7109375" style="97" customWidth="1"/>
    <col min="1758" max="1758" width="16.5703125" style="97" customWidth="1"/>
    <col min="1759" max="1760" width="7.85546875" style="97" bestFit="1" customWidth="1"/>
    <col min="1761" max="1761" width="8" style="97" bestFit="1" customWidth="1"/>
    <col min="1762" max="1763" width="7.85546875" style="97" bestFit="1" customWidth="1"/>
    <col min="1764" max="1764" width="9.7109375" style="97" customWidth="1"/>
    <col min="1765" max="1765" width="12.85546875" style="97" customWidth="1"/>
    <col min="1766" max="2002" width="9.140625" style="97"/>
    <col min="2003" max="2003" width="9" style="97" bestFit="1" customWidth="1"/>
    <col min="2004" max="2004" width="9.85546875" style="97" bestFit="1" customWidth="1"/>
    <col min="2005" max="2005" width="9.140625" style="97" bestFit="1" customWidth="1"/>
    <col min="2006" max="2006" width="16" style="97" bestFit="1" customWidth="1"/>
    <col min="2007" max="2007" width="9" style="97" bestFit="1" customWidth="1"/>
    <col min="2008" max="2008" width="7.85546875" style="97" bestFit="1" customWidth="1"/>
    <col min="2009" max="2009" width="11.7109375" style="97" bestFit="1" customWidth="1"/>
    <col min="2010" max="2010" width="14.28515625" style="97" customWidth="1"/>
    <col min="2011" max="2011" width="11.7109375" style="97" bestFit="1" customWidth="1"/>
    <col min="2012" max="2012" width="14.140625" style="97" bestFit="1" customWidth="1"/>
    <col min="2013" max="2013" width="16.7109375" style="97" customWidth="1"/>
    <col min="2014" max="2014" width="16.5703125" style="97" customWidth="1"/>
    <col min="2015" max="2016" width="7.85546875" style="97" bestFit="1" customWidth="1"/>
    <col min="2017" max="2017" width="8" style="97" bestFit="1" customWidth="1"/>
    <col min="2018" max="2019" width="7.85546875" style="97" bestFit="1" customWidth="1"/>
    <col min="2020" max="2020" width="9.7109375" style="97" customWidth="1"/>
    <col min="2021" max="2021" width="12.85546875" style="97" customWidth="1"/>
    <col min="2022" max="2258" width="9.140625" style="97"/>
    <col min="2259" max="2259" width="9" style="97" bestFit="1" customWidth="1"/>
    <col min="2260" max="2260" width="9.85546875" style="97" bestFit="1" customWidth="1"/>
    <col min="2261" max="2261" width="9.140625" style="97" bestFit="1" customWidth="1"/>
    <col min="2262" max="2262" width="16" style="97" bestFit="1" customWidth="1"/>
    <col min="2263" max="2263" width="9" style="97" bestFit="1" customWidth="1"/>
    <col min="2264" max="2264" width="7.85546875" style="97" bestFit="1" customWidth="1"/>
    <col min="2265" max="2265" width="11.7109375" style="97" bestFit="1" customWidth="1"/>
    <col min="2266" max="2266" width="14.28515625" style="97" customWidth="1"/>
    <col min="2267" max="2267" width="11.7109375" style="97" bestFit="1" customWidth="1"/>
    <col min="2268" max="2268" width="14.140625" style="97" bestFit="1" customWidth="1"/>
    <col min="2269" max="2269" width="16.7109375" style="97" customWidth="1"/>
    <col min="2270" max="2270" width="16.5703125" style="97" customWidth="1"/>
    <col min="2271" max="2272" width="7.85546875" style="97" bestFit="1" customWidth="1"/>
    <col min="2273" max="2273" width="8" style="97" bestFit="1" customWidth="1"/>
    <col min="2274" max="2275" width="7.85546875" style="97" bestFit="1" customWidth="1"/>
    <col min="2276" max="2276" width="9.7109375" style="97" customWidth="1"/>
    <col min="2277" max="2277" width="12.85546875" style="97" customWidth="1"/>
    <col min="2278" max="2514" width="9.140625" style="97"/>
    <col min="2515" max="2515" width="9" style="97" bestFit="1" customWidth="1"/>
    <col min="2516" max="2516" width="9.85546875" style="97" bestFit="1" customWidth="1"/>
    <col min="2517" max="2517" width="9.140625" style="97" bestFit="1" customWidth="1"/>
    <col min="2518" max="2518" width="16" style="97" bestFit="1" customWidth="1"/>
    <col min="2519" max="2519" width="9" style="97" bestFit="1" customWidth="1"/>
    <col min="2520" max="2520" width="7.85546875" style="97" bestFit="1" customWidth="1"/>
    <col min="2521" max="2521" width="11.7109375" style="97" bestFit="1" customWidth="1"/>
    <col min="2522" max="2522" width="14.28515625" style="97" customWidth="1"/>
    <col min="2523" max="2523" width="11.7109375" style="97" bestFit="1" customWidth="1"/>
    <col min="2524" max="2524" width="14.140625" style="97" bestFit="1" customWidth="1"/>
    <col min="2525" max="2525" width="16.7109375" style="97" customWidth="1"/>
    <col min="2526" max="2526" width="16.5703125" style="97" customWidth="1"/>
    <col min="2527" max="2528" width="7.85546875" style="97" bestFit="1" customWidth="1"/>
    <col min="2529" max="2529" width="8" style="97" bestFit="1" customWidth="1"/>
    <col min="2530" max="2531" width="7.85546875" style="97" bestFit="1" customWidth="1"/>
    <col min="2532" max="2532" width="9.7109375" style="97" customWidth="1"/>
    <col min="2533" max="2533" width="12.85546875" style="97" customWidth="1"/>
    <col min="2534" max="2770" width="9.140625" style="97"/>
    <col min="2771" max="2771" width="9" style="97" bestFit="1" customWidth="1"/>
    <col min="2772" max="2772" width="9.85546875" style="97" bestFit="1" customWidth="1"/>
    <col min="2773" max="2773" width="9.140625" style="97" bestFit="1" customWidth="1"/>
    <col min="2774" max="2774" width="16" style="97" bestFit="1" customWidth="1"/>
    <col min="2775" max="2775" width="9" style="97" bestFit="1" customWidth="1"/>
    <col min="2776" max="2776" width="7.85546875" style="97" bestFit="1" customWidth="1"/>
    <col min="2777" max="2777" width="11.7109375" style="97" bestFit="1" customWidth="1"/>
    <col min="2778" max="2778" width="14.28515625" style="97" customWidth="1"/>
    <col min="2779" max="2779" width="11.7109375" style="97" bestFit="1" customWidth="1"/>
    <col min="2780" max="2780" width="14.140625" style="97" bestFit="1" customWidth="1"/>
    <col min="2781" max="2781" width="16.7109375" style="97" customWidth="1"/>
    <col min="2782" max="2782" width="16.5703125" style="97" customWidth="1"/>
    <col min="2783" max="2784" width="7.85546875" style="97" bestFit="1" customWidth="1"/>
    <col min="2785" max="2785" width="8" style="97" bestFit="1" customWidth="1"/>
    <col min="2786" max="2787" width="7.85546875" style="97" bestFit="1" customWidth="1"/>
    <col min="2788" max="2788" width="9.7109375" style="97" customWidth="1"/>
    <col min="2789" max="2789" width="12.85546875" style="97" customWidth="1"/>
    <col min="2790" max="3026" width="9.140625" style="97"/>
    <col min="3027" max="3027" width="9" style="97" bestFit="1" customWidth="1"/>
    <col min="3028" max="3028" width="9.85546875" style="97" bestFit="1" customWidth="1"/>
    <col min="3029" max="3029" width="9.140625" style="97" bestFit="1" customWidth="1"/>
    <col min="3030" max="3030" width="16" style="97" bestFit="1" customWidth="1"/>
    <col min="3031" max="3031" width="9" style="97" bestFit="1" customWidth="1"/>
    <col min="3032" max="3032" width="7.85546875" style="97" bestFit="1" customWidth="1"/>
    <col min="3033" max="3033" width="11.7109375" style="97" bestFit="1" customWidth="1"/>
    <col min="3034" max="3034" width="14.28515625" style="97" customWidth="1"/>
    <col min="3035" max="3035" width="11.7109375" style="97" bestFit="1" customWidth="1"/>
    <col min="3036" max="3036" width="14.140625" style="97" bestFit="1" customWidth="1"/>
    <col min="3037" max="3037" width="16.7109375" style="97" customWidth="1"/>
    <col min="3038" max="3038" width="16.5703125" style="97" customWidth="1"/>
    <col min="3039" max="3040" width="7.85546875" style="97" bestFit="1" customWidth="1"/>
    <col min="3041" max="3041" width="8" style="97" bestFit="1" customWidth="1"/>
    <col min="3042" max="3043" width="7.85546875" style="97" bestFit="1" customWidth="1"/>
    <col min="3044" max="3044" width="9.7109375" style="97" customWidth="1"/>
    <col min="3045" max="3045" width="12.85546875" style="97" customWidth="1"/>
    <col min="3046" max="3282" width="9.140625" style="97"/>
    <col min="3283" max="3283" width="9" style="97" bestFit="1" customWidth="1"/>
    <col min="3284" max="3284" width="9.85546875" style="97" bestFit="1" customWidth="1"/>
    <col min="3285" max="3285" width="9.140625" style="97" bestFit="1" customWidth="1"/>
    <col min="3286" max="3286" width="16" style="97" bestFit="1" customWidth="1"/>
    <col min="3287" max="3287" width="9" style="97" bestFit="1" customWidth="1"/>
    <col min="3288" max="3288" width="7.85546875" style="97" bestFit="1" customWidth="1"/>
    <col min="3289" max="3289" width="11.7109375" style="97" bestFit="1" customWidth="1"/>
    <col min="3290" max="3290" width="14.28515625" style="97" customWidth="1"/>
    <col min="3291" max="3291" width="11.7109375" style="97" bestFit="1" customWidth="1"/>
    <col min="3292" max="3292" width="14.140625" style="97" bestFit="1" customWidth="1"/>
    <col min="3293" max="3293" width="16.7109375" style="97" customWidth="1"/>
    <col min="3294" max="3294" width="16.5703125" style="97" customWidth="1"/>
    <col min="3295" max="3296" width="7.85546875" style="97" bestFit="1" customWidth="1"/>
    <col min="3297" max="3297" width="8" style="97" bestFit="1" customWidth="1"/>
    <col min="3298" max="3299" width="7.85546875" style="97" bestFit="1" customWidth="1"/>
    <col min="3300" max="3300" width="9.7109375" style="97" customWidth="1"/>
    <col min="3301" max="3301" width="12.85546875" style="97" customWidth="1"/>
    <col min="3302" max="3538" width="9.140625" style="97"/>
    <col min="3539" max="3539" width="9" style="97" bestFit="1" customWidth="1"/>
    <col min="3540" max="3540" width="9.85546875" style="97" bestFit="1" customWidth="1"/>
    <col min="3541" max="3541" width="9.140625" style="97" bestFit="1" customWidth="1"/>
    <col min="3542" max="3542" width="16" style="97" bestFit="1" customWidth="1"/>
    <col min="3543" max="3543" width="9" style="97" bestFit="1" customWidth="1"/>
    <col min="3544" max="3544" width="7.85546875" style="97" bestFit="1" customWidth="1"/>
    <col min="3545" max="3545" width="11.7109375" style="97" bestFit="1" customWidth="1"/>
    <col min="3546" max="3546" width="14.28515625" style="97" customWidth="1"/>
    <col min="3547" max="3547" width="11.7109375" style="97" bestFit="1" customWidth="1"/>
    <col min="3548" max="3548" width="14.140625" style="97" bestFit="1" customWidth="1"/>
    <col min="3549" max="3549" width="16.7109375" style="97" customWidth="1"/>
    <col min="3550" max="3550" width="16.5703125" style="97" customWidth="1"/>
    <col min="3551" max="3552" width="7.85546875" style="97" bestFit="1" customWidth="1"/>
    <col min="3553" max="3553" width="8" style="97" bestFit="1" customWidth="1"/>
    <col min="3554" max="3555" width="7.85546875" style="97" bestFit="1" customWidth="1"/>
    <col min="3556" max="3556" width="9.7109375" style="97" customWidth="1"/>
    <col min="3557" max="3557" width="12.85546875" style="97" customWidth="1"/>
    <col min="3558" max="3794" width="9.140625" style="97"/>
    <col min="3795" max="3795" width="9" style="97" bestFit="1" customWidth="1"/>
    <col min="3796" max="3796" width="9.85546875" style="97" bestFit="1" customWidth="1"/>
    <col min="3797" max="3797" width="9.140625" style="97" bestFit="1" customWidth="1"/>
    <col min="3798" max="3798" width="16" style="97" bestFit="1" customWidth="1"/>
    <col min="3799" max="3799" width="9" style="97" bestFit="1" customWidth="1"/>
    <col min="3800" max="3800" width="7.85546875" style="97" bestFit="1" customWidth="1"/>
    <col min="3801" max="3801" width="11.7109375" style="97" bestFit="1" customWidth="1"/>
    <col min="3802" max="3802" width="14.28515625" style="97" customWidth="1"/>
    <col min="3803" max="3803" width="11.7109375" style="97" bestFit="1" customWidth="1"/>
    <col min="3804" max="3804" width="14.140625" style="97" bestFit="1" customWidth="1"/>
    <col min="3805" max="3805" width="16.7109375" style="97" customWidth="1"/>
    <col min="3806" max="3806" width="16.5703125" style="97" customWidth="1"/>
    <col min="3807" max="3808" width="7.85546875" style="97" bestFit="1" customWidth="1"/>
    <col min="3809" max="3809" width="8" style="97" bestFit="1" customWidth="1"/>
    <col min="3810" max="3811" width="7.85546875" style="97" bestFit="1" customWidth="1"/>
    <col min="3812" max="3812" width="9.7109375" style="97" customWidth="1"/>
    <col min="3813" max="3813" width="12.85546875" style="97" customWidth="1"/>
    <col min="3814" max="4050" width="9.140625" style="97"/>
    <col min="4051" max="4051" width="9" style="97" bestFit="1" customWidth="1"/>
    <col min="4052" max="4052" width="9.85546875" style="97" bestFit="1" customWidth="1"/>
    <col min="4053" max="4053" width="9.140625" style="97" bestFit="1" customWidth="1"/>
    <col min="4054" max="4054" width="16" style="97" bestFit="1" customWidth="1"/>
    <col min="4055" max="4055" width="9" style="97" bestFit="1" customWidth="1"/>
    <col min="4056" max="4056" width="7.85546875" style="97" bestFit="1" customWidth="1"/>
    <col min="4057" max="4057" width="11.7109375" style="97" bestFit="1" customWidth="1"/>
    <col min="4058" max="4058" width="14.28515625" style="97" customWidth="1"/>
    <col min="4059" max="4059" width="11.7109375" style="97" bestFit="1" customWidth="1"/>
    <col min="4060" max="4060" width="14.140625" style="97" bestFit="1" customWidth="1"/>
    <col min="4061" max="4061" width="16.7109375" style="97" customWidth="1"/>
    <col min="4062" max="4062" width="16.5703125" style="97" customWidth="1"/>
    <col min="4063" max="4064" width="7.85546875" style="97" bestFit="1" customWidth="1"/>
    <col min="4065" max="4065" width="8" style="97" bestFit="1" customWidth="1"/>
    <col min="4066" max="4067" width="7.85546875" style="97" bestFit="1" customWidth="1"/>
    <col min="4068" max="4068" width="9.7109375" style="97" customWidth="1"/>
    <col min="4069" max="4069" width="12.85546875" style="97" customWidth="1"/>
    <col min="4070" max="4306" width="9.140625" style="97"/>
    <col min="4307" max="4307" width="9" style="97" bestFit="1" customWidth="1"/>
    <col min="4308" max="4308" width="9.85546875" style="97" bestFit="1" customWidth="1"/>
    <col min="4309" max="4309" width="9.140625" style="97" bestFit="1" customWidth="1"/>
    <col min="4310" max="4310" width="16" style="97" bestFit="1" customWidth="1"/>
    <col min="4311" max="4311" width="9" style="97" bestFit="1" customWidth="1"/>
    <col min="4312" max="4312" width="7.85546875" style="97" bestFit="1" customWidth="1"/>
    <col min="4313" max="4313" width="11.7109375" style="97" bestFit="1" customWidth="1"/>
    <col min="4314" max="4314" width="14.28515625" style="97" customWidth="1"/>
    <col min="4315" max="4315" width="11.7109375" style="97" bestFit="1" customWidth="1"/>
    <col min="4316" max="4316" width="14.140625" style="97" bestFit="1" customWidth="1"/>
    <col min="4317" max="4317" width="16.7109375" style="97" customWidth="1"/>
    <col min="4318" max="4318" width="16.5703125" style="97" customWidth="1"/>
    <col min="4319" max="4320" width="7.85546875" style="97" bestFit="1" customWidth="1"/>
    <col min="4321" max="4321" width="8" style="97" bestFit="1" customWidth="1"/>
    <col min="4322" max="4323" width="7.85546875" style="97" bestFit="1" customWidth="1"/>
    <col min="4324" max="4324" width="9.7109375" style="97" customWidth="1"/>
    <col min="4325" max="4325" width="12.85546875" style="97" customWidth="1"/>
    <col min="4326" max="4562" width="9.140625" style="97"/>
    <col min="4563" max="4563" width="9" style="97" bestFit="1" customWidth="1"/>
    <col min="4564" max="4564" width="9.85546875" style="97" bestFit="1" customWidth="1"/>
    <col min="4565" max="4565" width="9.140625" style="97" bestFit="1" customWidth="1"/>
    <col min="4566" max="4566" width="16" style="97" bestFit="1" customWidth="1"/>
    <col min="4567" max="4567" width="9" style="97" bestFit="1" customWidth="1"/>
    <col min="4568" max="4568" width="7.85546875" style="97" bestFit="1" customWidth="1"/>
    <col min="4569" max="4569" width="11.7109375" style="97" bestFit="1" customWidth="1"/>
    <col min="4570" max="4570" width="14.28515625" style="97" customWidth="1"/>
    <col min="4571" max="4571" width="11.7109375" style="97" bestFit="1" customWidth="1"/>
    <col min="4572" max="4572" width="14.140625" style="97" bestFit="1" customWidth="1"/>
    <col min="4573" max="4573" width="16.7109375" style="97" customWidth="1"/>
    <col min="4574" max="4574" width="16.5703125" style="97" customWidth="1"/>
    <col min="4575" max="4576" width="7.85546875" style="97" bestFit="1" customWidth="1"/>
    <col min="4577" max="4577" width="8" style="97" bestFit="1" customWidth="1"/>
    <col min="4578" max="4579" width="7.85546875" style="97" bestFit="1" customWidth="1"/>
    <col min="4580" max="4580" width="9.7109375" style="97" customWidth="1"/>
    <col min="4581" max="4581" width="12.85546875" style="97" customWidth="1"/>
    <col min="4582" max="4818" width="9.140625" style="97"/>
    <col min="4819" max="4819" width="9" style="97" bestFit="1" customWidth="1"/>
    <col min="4820" max="4820" width="9.85546875" style="97" bestFit="1" customWidth="1"/>
    <col min="4821" max="4821" width="9.140625" style="97" bestFit="1" customWidth="1"/>
    <col min="4822" max="4822" width="16" style="97" bestFit="1" customWidth="1"/>
    <col min="4823" max="4823" width="9" style="97" bestFit="1" customWidth="1"/>
    <col min="4824" max="4824" width="7.85546875" style="97" bestFit="1" customWidth="1"/>
    <col min="4825" max="4825" width="11.7109375" style="97" bestFit="1" customWidth="1"/>
    <col min="4826" max="4826" width="14.28515625" style="97" customWidth="1"/>
    <col min="4827" max="4827" width="11.7109375" style="97" bestFit="1" customWidth="1"/>
    <col min="4828" max="4828" width="14.140625" style="97" bestFit="1" customWidth="1"/>
    <col min="4829" max="4829" width="16.7109375" style="97" customWidth="1"/>
    <col min="4830" max="4830" width="16.5703125" style="97" customWidth="1"/>
    <col min="4831" max="4832" width="7.85546875" style="97" bestFit="1" customWidth="1"/>
    <col min="4833" max="4833" width="8" style="97" bestFit="1" customWidth="1"/>
    <col min="4834" max="4835" width="7.85546875" style="97" bestFit="1" customWidth="1"/>
    <col min="4836" max="4836" width="9.7109375" style="97" customWidth="1"/>
    <col min="4837" max="4837" width="12.85546875" style="97" customWidth="1"/>
    <col min="4838" max="5074" width="9.140625" style="97"/>
    <col min="5075" max="5075" width="9" style="97" bestFit="1" customWidth="1"/>
    <col min="5076" max="5076" width="9.85546875" style="97" bestFit="1" customWidth="1"/>
    <col min="5077" max="5077" width="9.140625" style="97" bestFit="1" customWidth="1"/>
    <col min="5078" max="5078" width="16" style="97" bestFit="1" customWidth="1"/>
    <col min="5079" max="5079" width="9" style="97" bestFit="1" customWidth="1"/>
    <col min="5080" max="5080" width="7.85546875" style="97" bestFit="1" customWidth="1"/>
    <col min="5081" max="5081" width="11.7109375" style="97" bestFit="1" customWidth="1"/>
    <col min="5082" max="5082" width="14.28515625" style="97" customWidth="1"/>
    <col min="5083" max="5083" width="11.7109375" style="97" bestFit="1" customWidth="1"/>
    <col min="5084" max="5084" width="14.140625" style="97" bestFit="1" customWidth="1"/>
    <col min="5085" max="5085" width="16.7109375" style="97" customWidth="1"/>
    <col min="5086" max="5086" width="16.5703125" style="97" customWidth="1"/>
    <col min="5087" max="5088" width="7.85546875" style="97" bestFit="1" customWidth="1"/>
    <col min="5089" max="5089" width="8" style="97" bestFit="1" customWidth="1"/>
    <col min="5090" max="5091" width="7.85546875" style="97" bestFit="1" customWidth="1"/>
    <col min="5092" max="5092" width="9.7109375" style="97" customWidth="1"/>
    <col min="5093" max="5093" width="12.85546875" style="97" customWidth="1"/>
    <col min="5094" max="5330" width="9.140625" style="97"/>
    <col min="5331" max="5331" width="9" style="97" bestFit="1" customWidth="1"/>
    <col min="5332" max="5332" width="9.85546875" style="97" bestFit="1" customWidth="1"/>
    <col min="5333" max="5333" width="9.140625" style="97" bestFit="1" customWidth="1"/>
    <col min="5334" max="5334" width="16" style="97" bestFit="1" customWidth="1"/>
    <col min="5335" max="5335" width="9" style="97" bestFit="1" customWidth="1"/>
    <col min="5336" max="5336" width="7.85546875" style="97" bestFit="1" customWidth="1"/>
    <col min="5337" max="5337" width="11.7109375" style="97" bestFit="1" customWidth="1"/>
    <col min="5338" max="5338" width="14.28515625" style="97" customWidth="1"/>
    <col min="5339" max="5339" width="11.7109375" style="97" bestFit="1" customWidth="1"/>
    <col min="5340" max="5340" width="14.140625" style="97" bestFit="1" customWidth="1"/>
    <col min="5341" max="5341" width="16.7109375" style="97" customWidth="1"/>
    <col min="5342" max="5342" width="16.5703125" style="97" customWidth="1"/>
    <col min="5343" max="5344" width="7.85546875" style="97" bestFit="1" customWidth="1"/>
    <col min="5345" max="5345" width="8" style="97" bestFit="1" customWidth="1"/>
    <col min="5346" max="5347" width="7.85546875" style="97" bestFit="1" customWidth="1"/>
    <col min="5348" max="5348" width="9.7109375" style="97" customWidth="1"/>
    <col min="5349" max="5349" width="12.85546875" style="97" customWidth="1"/>
    <col min="5350" max="5586" width="9.140625" style="97"/>
    <col min="5587" max="5587" width="9" style="97" bestFit="1" customWidth="1"/>
    <col min="5588" max="5588" width="9.85546875" style="97" bestFit="1" customWidth="1"/>
    <col min="5589" max="5589" width="9.140625" style="97" bestFit="1" customWidth="1"/>
    <col min="5590" max="5590" width="16" style="97" bestFit="1" customWidth="1"/>
    <col min="5591" max="5591" width="9" style="97" bestFit="1" customWidth="1"/>
    <col min="5592" max="5592" width="7.85546875" style="97" bestFit="1" customWidth="1"/>
    <col min="5593" max="5593" width="11.7109375" style="97" bestFit="1" customWidth="1"/>
    <col min="5594" max="5594" width="14.28515625" style="97" customWidth="1"/>
    <col min="5595" max="5595" width="11.7109375" style="97" bestFit="1" customWidth="1"/>
    <col min="5596" max="5596" width="14.140625" style="97" bestFit="1" customWidth="1"/>
    <col min="5597" max="5597" width="16.7109375" style="97" customWidth="1"/>
    <col min="5598" max="5598" width="16.5703125" style="97" customWidth="1"/>
    <col min="5599" max="5600" width="7.85546875" style="97" bestFit="1" customWidth="1"/>
    <col min="5601" max="5601" width="8" style="97" bestFit="1" customWidth="1"/>
    <col min="5602" max="5603" width="7.85546875" style="97" bestFit="1" customWidth="1"/>
    <col min="5604" max="5604" width="9.7109375" style="97" customWidth="1"/>
    <col min="5605" max="5605" width="12.85546875" style="97" customWidth="1"/>
    <col min="5606" max="5842" width="9.140625" style="97"/>
    <col min="5843" max="5843" width="9" style="97" bestFit="1" customWidth="1"/>
    <col min="5844" max="5844" width="9.85546875" style="97" bestFit="1" customWidth="1"/>
    <col min="5845" max="5845" width="9.140625" style="97" bestFit="1" customWidth="1"/>
    <col min="5846" max="5846" width="16" style="97" bestFit="1" customWidth="1"/>
    <col min="5847" max="5847" width="9" style="97" bestFit="1" customWidth="1"/>
    <col min="5848" max="5848" width="7.85546875" style="97" bestFit="1" customWidth="1"/>
    <col min="5849" max="5849" width="11.7109375" style="97" bestFit="1" customWidth="1"/>
    <col min="5850" max="5850" width="14.28515625" style="97" customWidth="1"/>
    <col min="5851" max="5851" width="11.7109375" style="97" bestFit="1" customWidth="1"/>
    <col min="5852" max="5852" width="14.140625" style="97" bestFit="1" customWidth="1"/>
    <col min="5853" max="5853" width="16.7109375" style="97" customWidth="1"/>
    <col min="5854" max="5854" width="16.5703125" style="97" customWidth="1"/>
    <col min="5855" max="5856" width="7.85546875" style="97" bestFit="1" customWidth="1"/>
    <col min="5857" max="5857" width="8" style="97" bestFit="1" customWidth="1"/>
    <col min="5858" max="5859" width="7.85546875" style="97" bestFit="1" customWidth="1"/>
    <col min="5860" max="5860" width="9.7109375" style="97" customWidth="1"/>
    <col min="5861" max="5861" width="12.85546875" style="97" customWidth="1"/>
    <col min="5862" max="6098" width="9.140625" style="97"/>
    <col min="6099" max="6099" width="9" style="97" bestFit="1" customWidth="1"/>
    <col min="6100" max="6100" width="9.85546875" style="97" bestFit="1" customWidth="1"/>
    <col min="6101" max="6101" width="9.140625" style="97" bestFit="1" customWidth="1"/>
    <col min="6102" max="6102" width="16" style="97" bestFit="1" customWidth="1"/>
    <col min="6103" max="6103" width="9" style="97" bestFit="1" customWidth="1"/>
    <col min="6104" max="6104" width="7.85546875" style="97" bestFit="1" customWidth="1"/>
    <col min="6105" max="6105" width="11.7109375" style="97" bestFit="1" customWidth="1"/>
    <col min="6106" max="6106" width="14.28515625" style="97" customWidth="1"/>
    <col min="6107" max="6107" width="11.7109375" style="97" bestFit="1" customWidth="1"/>
    <col min="6108" max="6108" width="14.140625" style="97" bestFit="1" customWidth="1"/>
    <col min="6109" max="6109" width="16.7109375" style="97" customWidth="1"/>
    <col min="6110" max="6110" width="16.5703125" style="97" customWidth="1"/>
    <col min="6111" max="6112" width="7.85546875" style="97" bestFit="1" customWidth="1"/>
    <col min="6113" max="6113" width="8" style="97" bestFit="1" customWidth="1"/>
    <col min="6114" max="6115" width="7.85546875" style="97" bestFit="1" customWidth="1"/>
    <col min="6116" max="6116" width="9.7109375" style="97" customWidth="1"/>
    <col min="6117" max="6117" width="12.85546875" style="97" customWidth="1"/>
    <col min="6118" max="6354" width="9.140625" style="97"/>
    <col min="6355" max="6355" width="9" style="97" bestFit="1" customWidth="1"/>
    <col min="6356" max="6356" width="9.85546875" style="97" bestFit="1" customWidth="1"/>
    <col min="6357" max="6357" width="9.140625" style="97" bestFit="1" customWidth="1"/>
    <col min="6358" max="6358" width="16" style="97" bestFit="1" customWidth="1"/>
    <col min="6359" max="6359" width="9" style="97" bestFit="1" customWidth="1"/>
    <col min="6360" max="6360" width="7.85546875" style="97" bestFit="1" customWidth="1"/>
    <col min="6361" max="6361" width="11.7109375" style="97" bestFit="1" customWidth="1"/>
    <col min="6362" max="6362" width="14.28515625" style="97" customWidth="1"/>
    <col min="6363" max="6363" width="11.7109375" style="97" bestFit="1" customWidth="1"/>
    <col min="6364" max="6364" width="14.140625" style="97" bestFit="1" customWidth="1"/>
    <col min="6365" max="6365" width="16.7109375" style="97" customWidth="1"/>
    <col min="6366" max="6366" width="16.5703125" style="97" customWidth="1"/>
    <col min="6367" max="6368" width="7.85546875" style="97" bestFit="1" customWidth="1"/>
    <col min="6369" max="6369" width="8" style="97" bestFit="1" customWidth="1"/>
    <col min="6370" max="6371" width="7.85546875" style="97" bestFit="1" customWidth="1"/>
    <col min="6372" max="6372" width="9.7109375" style="97" customWidth="1"/>
    <col min="6373" max="6373" width="12.85546875" style="97" customWidth="1"/>
    <col min="6374" max="6610" width="9.140625" style="97"/>
    <col min="6611" max="6611" width="9" style="97" bestFit="1" customWidth="1"/>
    <col min="6612" max="6612" width="9.85546875" style="97" bestFit="1" customWidth="1"/>
    <col min="6613" max="6613" width="9.140625" style="97" bestFit="1" customWidth="1"/>
    <col min="6614" max="6614" width="16" style="97" bestFit="1" customWidth="1"/>
    <col min="6615" max="6615" width="9" style="97" bestFit="1" customWidth="1"/>
    <col min="6616" max="6616" width="7.85546875" style="97" bestFit="1" customWidth="1"/>
    <col min="6617" max="6617" width="11.7109375" style="97" bestFit="1" customWidth="1"/>
    <col min="6618" max="6618" width="14.28515625" style="97" customWidth="1"/>
    <col min="6619" max="6619" width="11.7109375" style="97" bestFit="1" customWidth="1"/>
    <col min="6620" max="6620" width="14.140625" style="97" bestFit="1" customWidth="1"/>
    <col min="6621" max="6621" width="16.7109375" style="97" customWidth="1"/>
    <col min="6622" max="6622" width="16.5703125" style="97" customWidth="1"/>
    <col min="6623" max="6624" width="7.85546875" style="97" bestFit="1" customWidth="1"/>
    <col min="6625" max="6625" width="8" style="97" bestFit="1" customWidth="1"/>
    <col min="6626" max="6627" width="7.85546875" style="97" bestFit="1" customWidth="1"/>
    <col min="6628" max="6628" width="9.7109375" style="97" customWidth="1"/>
    <col min="6629" max="6629" width="12.85546875" style="97" customWidth="1"/>
    <col min="6630" max="6866" width="9.140625" style="97"/>
    <col min="6867" max="6867" width="9" style="97" bestFit="1" customWidth="1"/>
    <col min="6868" max="6868" width="9.85546875" style="97" bestFit="1" customWidth="1"/>
    <col min="6869" max="6869" width="9.140625" style="97" bestFit="1" customWidth="1"/>
    <col min="6870" max="6870" width="16" style="97" bestFit="1" customWidth="1"/>
    <col min="6871" max="6871" width="9" style="97" bestFit="1" customWidth="1"/>
    <col min="6872" max="6872" width="7.85546875" style="97" bestFit="1" customWidth="1"/>
    <col min="6873" max="6873" width="11.7109375" style="97" bestFit="1" customWidth="1"/>
    <col min="6874" max="6874" width="14.28515625" style="97" customWidth="1"/>
    <col min="6875" max="6875" width="11.7109375" style="97" bestFit="1" customWidth="1"/>
    <col min="6876" max="6876" width="14.140625" style="97" bestFit="1" customWidth="1"/>
    <col min="6877" max="6877" width="16.7109375" style="97" customWidth="1"/>
    <col min="6878" max="6878" width="16.5703125" style="97" customWidth="1"/>
    <col min="6879" max="6880" width="7.85546875" style="97" bestFit="1" customWidth="1"/>
    <col min="6881" max="6881" width="8" style="97" bestFit="1" customWidth="1"/>
    <col min="6882" max="6883" width="7.85546875" style="97" bestFit="1" customWidth="1"/>
    <col min="6884" max="6884" width="9.7109375" style="97" customWidth="1"/>
    <col min="6885" max="6885" width="12.85546875" style="97" customWidth="1"/>
    <col min="6886" max="7122" width="9.140625" style="97"/>
    <col min="7123" max="7123" width="9" style="97" bestFit="1" customWidth="1"/>
    <col min="7124" max="7124" width="9.85546875" style="97" bestFit="1" customWidth="1"/>
    <col min="7125" max="7125" width="9.140625" style="97" bestFit="1" customWidth="1"/>
    <col min="7126" max="7126" width="16" style="97" bestFit="1" customWidth="1"/>
    <col min="7127" max="7127" width="9" style="97" bestFit="1" customWidth="1"/>
    <col min="7128" max="7128" width="7.85546875" style="97" bestFit="1" customWidth="1"/>
    <col min="7129" max="7129" width="11.7109375" style="97" bestFit="1" customWidth="1"/>
    <col min="7130" max="7130" width="14.28515625" style="97" customWidth="1"/>
    <col min="7131" max="7131" width="11.7109375" style="97" bestFit="1" customWidth="1"/>
    <col min="7132" max="7132" width="14.140625" style="97" bestFit="1" customWidth="1"/>
    <col min="7133" max="7133" width="16.7109375" style="97" customWidth="1"/>
    <col min="7134" max="7134" width="16.5703125" style="97" customWidth="1"/>
    <col min="7135" max="7136" width="7.85546875" style="97" bestFit="1" customWidth="1"/>
    <col min="7137" max="7137" width="8" style="97" bestFit="1" customWidth="1"/>
    <col min="7138" max="7139" width="7.85546875" style="97" bestFit="1" customWidth="1"/>
    <col min="7140" max="7140" width="9.7109375" style="97" customWidth="1"/>
    <col min="7141" max="7141" width="12.85546875" style="97" customWidth="1"/>
    <col min="7142" max="7378" width="9.140625" style="97"/>
    <col min="7379" max="7379" width="9" style="97" bestFit="1" customWidth="1"/>
    <col min="7380" max="7380" width="9.85546875" style="97" bestFit="1" customWidth="1"/>
    <col min="7381" max="7381" width="9.140625" style="97" bestFit="1" customWidth="1"/>
    <col min="7382" max="7382" width="16" style="97" bestFit="1" customWidth="1"/>
    <col min="7383" max="7383" width="9" style="97" bestFit="1" customWidth="1"/>
    <col min="7384" max="7384" width="7.85546875" style="97" bestFit="1" customWidth="1"/>
    <col min="7385" max="7385" width="11.7109375" style="97" bestFit="1" customWidth="1"/>
    <col min="7386" max="7386" width="14.28515625" style="97" customWidth="1"/>
    <col min="7387" max="7387" width="11.7109375" style="97" bestFit="1" customWidth="1"/>
    <col min="7388" max="7388" width="14.140625" style="97" bestFit="1" customWidth="1"/>
    <col min="7389" max="7389" width="16.7109375" style="97" customWidth="1"/>
    <col min="7390" max="7390" width="16.5703125" style="97" customWidth="1"/>
    <col min="7391" max="7392" width="7.85546875" style="97" bestFit="1" customWidth="1"/>
    <col min="7393" max="7393" width="8" style="97" bestFit="1" customWidth="1"/>
    <col min="7394" max="7395" width="7.85546875" style="97" bestFit="1" customWidth="1"/>
    <col min="7396" max="7396" width="9.7109375" style="97" customWidth="1"/>
    <col min="7397" max="7397" width="12.85546875" style="97" customWidth="1"/>
    <col min="7398" max="7634" width="9.140625" style="97"/>
    <col min="7635" max="7635" width="9" style="97" bestFit="1" customWidth="1"/>
    <col min="7636" max="7636" width="9.85546875" style="97" bestFit="1" customWidth="1"/>
    <col min="7637" max="7637" width="9.140625" style="97" bestFit="1" customWidth="1"/>
    <col min="7638" max="7638" width="16" style="97" bestFit="1" customWidth="1"/>
    <col min="7639" max="7639" width="9" style="97" bestFit="1" customWidth="1"/>
    <col min="7640" max="7640" width="7.85546875" style="97" bestFit="1" customWidth="1"/>
    <col min="7641" max="7641" width="11.7109375" style="97" bestFit="1" customWidth="1"/>
    <col min="7642" max="7642" width="14.28515625" style="97" customWidth="1"/>
    <col min="7643" max="7643" width="11.7109375" style="97" bestFit="1" customWidth="1"/>
    <col min="7644" max="7644" width="14.140625" style="97" bestFit="1" customWidth="1"/>
    <col min="7645" max="7645" width="16.7109375" style="97" customWidth="1"/>
    <col min="7646" max="7646" width="16.5703125" style="97" customWidth="1"/>
    <col min="7647" max="7648" width="7.85546875" style="97" bestFit="1" customWidth="1"/>
    <col min="7649" max="7649" width="8" style="97" bestFit="1" customWidth="1"/>
    <col min="7650" max="7651" width="7.85546875" style="97" bestFit="1" customWidth="1"/>
    <col min="7652" max="7652" width="9.7109375" style="97" customWidth="1"/>
    <col min="7653" max="7653" width="12.85546875" style="97" customWidth="1"/>
    <col min="7654" max="7890" width="9.140625" style="97"/>
    <col min="7891" max="7891" width="9" style="97" bestFit="1" customWidth="1"/>
    <col min="7892" max="7892" width="9.85546875" style="97" bestFit="1" customWidth="1"/>
    <col min="7893" max="7893" width="9.140625" style="97" bestFit="1" customWidth="1"/>
    <col min="7894" max="7894" width="16" style="97" bestFit="1" customWidth="1"/>
    <col min="7895" max="7895" width="9" style="97" bestFit="1" customWidth="1"/>
    <col min="7896" max="7896" width="7.85546875" style="97" bestFit="1" customWidth="1"/>
    <col min="7897" max="7897" width="11.7109375" style="97" bestFit="1" customWidth="1"/>
    <col min="7898" max="7898" width="14.28515625" style="97" customWidth="1"/>
    <col min="7899" max="7899" width="11.7109375" style="97" bestFit="1" customWidth="1"/>
    <col min="7900" max="7900" width="14.140625" style="97" bestFit="1" customWidth="1"/>
    <col min="7901" max="7901" width="16.7109375" style="97" customWidth="1"/>
    <col min="7902" max="7902" width="16.5703125" style="97" customWidth="1"/>
    <col min="7903" max="7904" width="7.85546875" style="97" bestFit="1" customWidth="1"/>
    <col min="7905" max="7905" width="8" style="97" bestFit="1" customWidth="1"/>
    <col min="7906" max="7907" width="7.85546875" style="97" bestFit="1" customWidth="1"/>
    <col min="7908" max="7908" width="9.7109375" style="97" customWidth="1"/>
    <col min="7909" max="7909" width="12.85546875" style="97" customWidth="1"/>
    <col min="7910" max="8146" width="9.140625" style="97"/>
    <col min="8147" max="8147" width="9" style="97" bestFit="1" customWidth="1"/>
    <col min="8148" max="8148" width="9.85546875" style="97" bestFit="1" customWidth="1"/>
    <col min="8149" max="8149" width="9.140625" style="97" bestFit="1" customWidth="1"/>
    <col min="8150" max="8150" width="16" style="97" bestFit="1" customWidth="1"/>
    <col min="8151" max="8151" width="9" style="97" bestFit="1" customWidth="1"/>
    <col min="8152" max="8152" width="7.85546875" style="97" bestFit="1" customWidth="1"/>
    <col min="8153" max="8153" width="11.7109375" style="97" bestFit="1" customWidth="1"/>
    <col min="8154" max="8154" width="14.28515625" style="97" customWidth="1"/>
    <col min="8155" max="8155" width="11.7109375" style="97" bestFit="1" customWidth="1"/>
    <col min="8156" max="8156" width="14.140625" style="97" bestFit="1" customWidth="1"/>
    <col min="8157" max="8157" width="16.7109375" style="97" customWidth="1"/>
    <col min="8158" max="8158" width="16.5703125" style="97" customWidth="1"/>
    <col min="8159" max="8160" width="7.85546875" style="97" bestFit="1" customWidth="1"/>
    <col min="8161" max="8161" width="8" style="97" bestFit="1" customWidth="1"/>
    <col min="8162" max="8163" width="7.85546875" style="97" bestFit="1" customWidth="1"/>
    <col min="8164" max="8164" width="9.7109375" style="97" customWidth="1"/>
    <col min="8165" max="8165" width="12.85546875" style="97" customWidth="1"/>
    <col min="8166" max="8402" width="9.140625" style="97"/>
    <col min="8403" max="8403" width="9" style="97" bestFit="1" customWidth="1"/>
    <col min="8404" max="8404" width="9.85546875" style="97" bestFit="1" customWidth="1"/>
    <col min="8405" max="8405" width="9.140625" style="97" bestFit="1" customWidth="1"/>
    <col min="8406" max="8406" width="16" style="97" bestFit="1" customWidth="1"/>
    <col min="8407" max="8407" width="9" style="97" bestFit="1" customWidth="1"/>
    <col min="8408" max="8408" width="7.85546875" style="97" bestFit="1" customWidth="1"/>
    <col min="8409" max="8409" width="11.7109375" style="97" bestFit="1" customWidth="1"/>
    <col min="8410" max="8410" width="14.28515625" style="97" customWidth="1"/>
    <col min="8411" max="8411" width="11.7109375" style="97" bestFit="1" customWidth="1"/>
    <col min="8412" max="8412" width="14.140625" style="97" bestFit="1" customWidth="1"/>
    <col min="8413" max="8413" width="16.7109375" style="97" customWidth="1"/>
    <col min="8414" max="8414" width="16.5703125" style="97" customWidth="1"/>
    <col min="8415" max="8416" width="7.85546875" style="97" bestFit="1" customWidth="1"/>
    <col min="8417" max="8417" width="8" style="97" bestFit="1" customWidth="1"/>
    <col min="8418" max="8419" width="7.85546875" style="97" bestFit="1" customWidth="1"/>
    <col min="8420" max="8420" width="9.7109375" style="97" customWidth="1"/>
    <col min="8421" max="8421" width="12.85546875" style="97" customWidth="1"/>
    <col min="8422" max="8658" width="9.140625" style="97"/>
    <col min="8659" max="8659" width="9" style="97" bestFit="1" customWidth="1"/>
    <col min="8660" max="8660" width="9.85546875" style="97" bestFit="1" customWidth="1"/>
    <col min="8661" max="8661" width="9.140625" style="97" bestFit="1" customWidth="1"/>
    <col min="8662" max="8662" width="16" style="97" bestFit="1" customWidth="1"/>
    <col min="8663" max="8663" width="9" style="97" bestFit="1" customWidth="1"/>
    <col min="8664" max="8664" width="7.85546875" style="97" bestFit="1" customWidth="1"/>
    <col min="8665" max="8665" width="11.7109375" style="97" bestFit="1" customWidth="1"/>
    <col min="8666" max="8666" width="14.28515625" style="97" customWidth="1"/>
    <col min="8667" max="8667" width="11.7109375" style="97" bestFit="1" customWidth="1"/>
    <col min="8668" max="8668" width="14.140625" style="97" bestFit="1" customWidth="1"/>
    <col min="8669" max="8669" width="16.7109375" style="97" customWidth="1"/>
    <col min="8670" max="8670" width="16.5703125" style="97" customWidth="1"/>
    <col min="8671" max="8672" width="7.85546875" style="97" bestFit="1" customWidth="1"/>
    <col min="8673" max="8673" width="8" style="97" bestFit="1" customWidth="1"/>
    <col min="8674" max="8675" width="7.85546875" style="97" bestFit="1" customWidth="1"/>
    <col min="8676" max="8676" width="9.7109375" style="97" customWidth="1"/>
    <col min="8677" max="8677" width="12.85546875" style="97" customWidth="1"/>
    <col min="8678" max="8914" width="9.140625" style="97"/>
    <col min="8915" max="8915" width="9" style="97" bestFit="1" customWidth="1"/>
    <col min="8916" max="8916" width="9.85546875" style="97" bestFit="1" customWidth="1"/>
    <col min="8917" max="8917" width="9.140625" style="97" bestFit="1" customWidth="1"/>
    <col min="8918" max="8918" width="16" style="97" bestFit="1" customWidth="1"/>
    <col min="8919" max="8919" width="9" style="97" bestFit="1" customWidth="1"/>
    <col min="8920" max="8920" width="7.85546875" style="97" bestFit="1" customWidth="1"/>
    <col min="8921" max="8921" width="11.7109375" style="97" bestFit="1" customWidth="1"/>
    <col min="8922" max="8922" width="14.28515625" style="97" customWidth="1"/>
    <col min="8923" max="8923" width="11.7109375" style="97" bestFit="1" customWidth="1"/>
    <col min="8924" max="8924" width="14.140625" style="97" bestFit="1" customWidth="1"/>
    <col min="8925" max="8925" width="16.7109375" style="97" customWidth="1"/>
    <col min="8926" max="8926" width="16.5703125" style="97" customWidth="1"/>
    <col min="8927" max="8928" width="7.85546875" style="97" bestFit="1" customWidth="1"/>
    <col min="8929" max="8929" width="8" style="97" bestFit="1" customWidth="1"/>
    <col min="8930" max="8931" width="7.85546875" style="97" bestFit="1" customWidth="1"/>
    <col min="8932" max="8932" width="9.7109375" style="97" customWidth="1"/>
    <col min="8933" max="8933" width="12.85546875" style="97" customWidth="1"/>
    <col min="8934" max="9170" width="9.140625" style="97"/>
    <col min="9171" max="9171" width="9" style="97" bestFit="1" customWidth="1"/>
    <col min="9172" max="9172" width="9.85546875" style="97" bestFit="1" customWidth="1"/>
    <col min="9173" max="9173" width="9.140625" style="97" bestFit="1" customWidth="1"/>
    <col min="9174" max="9174" width="16" style="97" bestFit="1" customWidth="1"/>
    <col min="9175" max="9175" width="9" style="97" bestFit="1" customWidth="1"/>
    <col min="9176" max="9176" width="7.85546875" style="97" bestFit="1" customWidth="1"/>
    <col min="9177" max="9177" width="11.7109375" style="97" bestFit="1" customWidth="1"/>
    <col min="9178" max="9178" width="14.28515625" style="97" customWidth="1"/>
    <col min="9179" max="9179" width="11.7109375" style="97" bestFit="1" customWidth="1"/>
    <col min="9180" max="9180" width="14.140625" style="97" bestFit="1" customWidth="1"/>
    <col min="9181" max="9181" width="16.7109375" style="97" customWidth="1"/>
    <col min="9182" max="9182" width="16.5703125" style="97" customWidth="1"/>
    <col min="9183" max="9184" width="7.85546875" style="97" bestFit="1" customWidth="1"/>
    <col min="9185" max="9185" width="8" style="97" bestFit="1" customWidth="1"/>
    <col min="9186" max="9187" width="7.85546875" style="97" bestFit="1" customWidth="1"/>
    <col min="9188" max="9188" width="9.7109375" style="97" customWidth="1"/>
    <col min="9189" max="9189" width="12.85546875" style="97" customWidth="1"/>
    <col min="9190" max="9426" width="9.140625" style="97"/>
    <col min="9427" max="9427" width="9" style="97" bestFit="1" customWidth="1"/>
    <col min="9428" max="9428" width="9.85546875" style="97" bestFit="1" customWidth="1"/>
    <col min="9429" max="9429" width="9.140625" style="97" bestFit="1" customWidth="1"/>
    <col min="9430" max="9430" width="16" style="97" bestFit="1" customWidth="1"/>
    <col min="9431" max="9431" width="9" style="97" bestFit="1" customWidth="1"/>
    <col min="9432" max="9432" width="7.85546875" style="97" bestFit="1" customWidth="1"/>
    <col min="9433" max="9433" width="11.7109375" style="97" bestFit="1" customWidth="1"/>
    <col min="9434" max="9434" width="14.28515625" style="97" customWidth="1"/>
    <col min="9435" max="9435" width="11.7109375" style="97" bestFit="1" customWidth="1"/>
    <col min="9436" max="9436" width="14.140625" style="97" bestFit="1" customWidth="1"/>
    <col min="9437" max="9437" width="16.7109375" style="97" customWidth="1"/>
    <col min="9438" max="9438" width="16.5703125" style="97" customWidth="1"/>
    <col min="9439" max="9440" width="7.85546875" style="97" bestFit="1" customWidth="1"/>
    <col min="9441" max="9441" width="8" style="97" bestFit="1" customWidth="1"/>
    <col min="9442" max="9443" width="7.85546875" style="97" bestFit="1" customWidth="1"/>
    <col min="9444" max="9444" width="9.7109375" style="97" customWidth="1"/>
    <col min="9445" max="9445" width="12.85546875" style="97" customWidth="1"/>
    <col min="9446" max="9682" width="9.140625" style="97"/>
    <col min="9683" max="9683" width="9" style="97" bestFit="1" customWidth="1"/>
    <col min="9684" max="9684" width="9.85546875" style="97" bestFit="1" customWidth="1"/>
    <col min="9685" max="9685" width="9.140625" style="97" bestFit="1" customWidth="1"/>
    <col min="9686" max="9686" width="16" style="97" bestFit="1" customWidth="1"/>
    <col min="9687" max="9687" width="9" style="97" bestFit="1" customWidth="1"/>
    <col min="9688" max="9688" width="7.85546875" style="97" bestFit="1" customWidth="1"/>
    <col min="9689" max="9689" width="11.7109375" style="97" bestFit="1" customWidth="1"/>
    <col min="9690" max="9690" width="14.28515625" style="97" customWidth="1"/>
    <col min="9691" max="9691" width="11.7109375" style="97" bestFit="1" customWidth="1"/>
    <col min="9692" max="9692" width="14.140625" style="97" bestFit="1" customWidth="1"/>
    <col min="9693" max="9693" width="16.7109375" style="97" customWidth="1"/>
    <col min="9694" max="9694" width="16.5703125" style="97" customWidth="1"/>
    <col min="9695" max="9696" width="7.85546875" style="97" bestFit="1" customWidth="1"/>
    <col min="9697" max="9697" width="8" style="97" bestFit="1" customWidth="1"/>
    <col min="9698" max="9699" width="7.85546875" style="97" bestFit="1" customWidth="1"/>
    <col min="9700" max="9700" width="9.7109375" style="97" customWidth="1"/>
    <col min="9701" max="9701" width="12.85546875" style="97" customWidth="1"/>
    <col min="9702" max="9938" width="9.140625" style="97"/>
    <col min="9939" max="9939" width="9" style="97" bestFit="1" customWidth="1"/>
    <col min="9940" max="9940" width="9.85546875" style="97" bestFit="1" customWidth="1"/>
    <col min="9941" max="9941" width="9.140625" style="97" bestFit="1" customWidth="1"/>
    <col min="9942" max="9942" width="16" style="97" bestFit="1" customWidth="1"/>
    <col min="9943" max="9943" width="9" style="97" bestFit="1" customWidth="1"/>
    <col min="9944" max="9944" width="7.85546875" style="97" bestFit="1" customWidth="1"/>
    <col min="9945" max="9945" width="11.7109375" style="97" bestFit="1" customWidth="1"/>
    <col min="9946" max="9946" width="14.28515625" style="97" customWidth="1"/>
    <col min="9947" max="9947" width="11.7109375" style="97" bestFit="1" customWidth="1"/>
    <col min="9948" max="9948" width="14.140625" style="97" bestFit="1" customWidth="1"/>
    <col min="9949" max="9949" width="16.7109375" style="97" customWidth="1"/>
    <col min="9950" max="9950" width="16.5703125" style="97" customWidth="1"/>
    <col min="9951" max="9952" width="7.85546875" style="97" bestFit="1" customWidth="1"/>
    <col min="9953" max="9953" width="8" style="97" bestFit="1" customWidth="1"/>
    <col min="9954" max="9955" width="7.85546875" style="97" bestFit="1" customWidth="1"/>
    <col min="9956" max="9956" width="9.7109375" style="97" customWidth="1"/>
    <col min="9957" max="9957" width="12.85546875" style="97" customWidth="1"/>
    <col min="9958" max="10194" width="9.140625" style="97"/>
    <col min="10195" max="10195" width="9" style="97" bestFit="1" customWidth="1"/>
    <col min="10196" max="10196" width="9.85546875" style="97" bestFit="1" customWidth="1"/>
    <col min="10197" max="10197" width="9.140625" style="97" bestFit="1" customWidth="1"/>
    <col min="10198" max="10198" width="16" style="97" bestFit="1" customWidth="1"/>
    <col min="10199" max="10199" width="9" style="97" bestFit="1" customWidth="1"/>
    <col min="10200" max="10200" width="7.85546875" style="97" bestFit="1" customWidth="1"/>
    <col min="10201" max="10201" width="11.7109375" style="97" bestFit="1" customWidth="1"/>
    <col min="10202" max="10202" width="14.28515625" style="97" customWidth="1"/>
    <col min="10203" max="10203" width="11.7109375" style="97" bestFit="1" customWidth="1"/>
    <col min="10204" max="10204" width="14.140625" style="97" bestFit="1" customWidth="1"/>
    <col min="10205" max="10205" width="16.7109375" style="97" customWidth="1"/>
    <col min="10206" max="10206" width="16.5703125" style="97" customWidth="1"/>
    <col min="10207" max="10208" width="7.85546875" style="97" bestFit="1" customWidth="1"/>
    <col min="10209" max="10209" width="8" style="97" bestFit="1" customWidth="1"/>
    <col min="10210" max="10211" width="7.85546875" style="97" bestFit="1" customWidth="1"/>
    <col min="10212" max="10212" width="9.7109375" style="97" customWidth="1"/>
    <col min="10213" max="10213" width="12.85546875" style="97" customWidth="1"/>
    <col min="10214" max="10450" width="9.140625" style="97"/>
    <col min="10451" max="10451" width="9" style="97" bestFit="1" customWidth="1"/>
    <col min="10452" max="10452" width="9.85546875" style="97" bestFit="1" customWidth="1"/>
    <col min="10453" max="10453" width="9.140625" style="97" bestFit="1" customWidth="1"/>
    <col min="10454" max="10454" width="16" style="97" bestFit="1" customWidth="1"/>
    <col min="10455" max="10455" width="9" style="97" bestFit="1" customWidth="1"/>
    <col min="10456" max="10456" width="7.85546875" style="97" bestFit="1" customWidth="1"/>
    <col min="10457" max="10457" width="11.7109375" style="97" bestFit="1" customWidth="1"/>
    <col min="10458" max="10458" width="14.28515625" style="97" customWidth="1"/>
    <col min="10459" max="10459" width="11.7109375" style="97" bestFit="1" customWidth="1"/>
    <col min="10460" max="10460" width="14.140625" style="97" bestFit="1" customWidth="1"/>
    <col min="10461" max="10461" width="16.7109375" style="97" customWidth="1"/>
    <col min="10462" max="10462" width="16.5703125" style="97" customWidth="1"/>
    <col min="10463" max="10464" width="7.85546875" style="97" bestFit="1" customWidth="1"/>
    <col min="10465" max="10465" width="8" style="97" bestFit="1" customWidth="1"/>
    <col min="10466" max="10467" width="7.85546875" style="97" bestFit="1" customWidth="1"/>
    <col min="10468" max="10468" width="9.7109375" style="97" customWidth="1"/>
    <col min="10469" max="10469" width="12.85546875" style="97" customWidth="1"/>
    <col min="10470" max="10706" width="9.140625" style="97"/>
    <col min="10707" max="10707" width="9" style="97" bestFit="1" customWidth="1"/>
    <col min="10708" max="10708" width="9.85546875" style="97" bestFit="1" customWidth="1"/>
    <col min="10709" max="10709" width="9.140625" style="97" bestFit="1" customWidth="1"/>
    <col min="10710" max="10710" width="16" style="97" bestFit="1" customWidth="1"/>
    <col min="10711" max="10711" width="9" style="97" bestFit="1" customWidth="1"/>
    <col min="10712" max="10712" width="7.85546875" style="97" bestFit="1" customWidth="1"/>
    <col min="10713" max="10713" width="11.7109375" style="97" bestFit="1" customWidth="1"/>
    <col min="10714" max="10714" width="14.28515625" style="97" customWidth="1"/>
    <col min="10715" max="10715" width="11.7109375" style="97" bestFit="1" customWidth="1"/>
    <col min="10716" max="10716" width="14.140625" style="97" bestFit="1" customWidth="1"/>
    <col min="10717" max="10717" width="16.7109375" style="97" customWidth="1"/>
    <col min="10718" max="10718" width="16.5703125" style="97" customWidth="1"/>
    <col min="10719" max="10720" width="7.85546875" style="97" bestFit="1" customWidth="1"/>
    <col min="10721" max="10721" width="8" style="97" bestFit="1" customWidth="1"/>
    <col min="10722" max="10723" width="7.85546875" style="97" bestFit="1" customWidth="1"/>
    <col min="10724" max="10724" width="9.7109375" style="97" customWidth="1"/>
    <col min="10725" max="10725" width="12.85546875" style="97" customWidth="1"/>
    <col min="10726" max="10962" width="9.140625" style="97"/>
    <col min="10963" max="10963" width="9" style="97" bestFit="1" customWidth="1"/>
    <col min="10964" max="10964" width="9.85546875" style="97" bestFit="1" customWidth="1"/>
    <col min="10965" max="10965" width="9.140625" style="97" bestFit="1" customWidth="1"/>
    <col min="10966" max="10966" width="16" style="97" bestFit="1" customWidth="1"/>
    <col min="10967" max="10967" width="9" style="97" bestFit="1" customWidth="1"/>
    <col min="10968" max="10968" width="7.85546875" style="97" bestFit="1" customWidth="1"/>
    <col min="10969" max="10969" width="11.7109375" style="97" bestFit="1" customWidth="1"/>
    <col min="10970" max="10970" width="14.28515625" style="97" customWidth="1"/>
    <col min="10971" max="10971" width="11.7109375" style="97" bestFit="1" customWidth="1"/>
    <col min="10972" max="10972" width="14.140625" style="97" bestFit="1" customWidth="1"/>
    <col min="10973" max="10973" width="16.7109375" style="97" customWidth="1"/>
    <col min="10974" max="10974" width="16.5703125" style="97" customWidth="1"/>
    <col min="10975" max="10976" width="7.85546875" style="97" bestFit="1" customWidth="1"/>
    <col min="10977" max="10977" width="8" style="97" bestFit="1" customWidth="1"/>
    <col min="10978" max="10979" width="7.85546875" style="97" bestFit="1" customWidth="1"/>
    <col min="10980" max="10980" width="9.7109375" style="97" customWidth="1"/>
    <col min="10981" max="10981" width="12.85546875" style="97" customWidth="1"/>
    <col min="10982" max="11218" width="9.140625" style="97"/>
    <col min="11219" max="11219" width="9" style="97" bestFit="1" customWidth="1"/>
    <col min="11220" max="11220" width="9.85546875" style="97" bestFit="1" customWidth="1"/>
    <col min="11221" max="11221" width="9.140625" style="97" bestFit="1" customWidth="1"/>
    <col min="11222" max="11222" width="16" style="97" bestFit="1" customWidth="1"/>
    <col min="11223" max="11223" width="9" style="97" bestFit="1" customWidth="1"/>
    <col min="11224" max="11224" width="7.85546875" style="97" bestFit="1" customWidth="1"/>
    <col min="11225" max="11225" width="11.7109375" style="97" bestFit="1" customWidth="1"/>
    <col min="11226" max="11226" width="14.28515625" style="97" customWidth="1"/>
    <col min="11227" max="11227" width="11.7109375" style="97" bestFit="1" customWidth="1"/>
    <col min="11228" max="11228" width="14.140625" style="97" bestFit="1" customWidth="1"/>
    <col min="11229" max="11229" width="16.7109375" style="97" customWidth="1"/>
    <col min="11230" max="11230" width="16.5703125" style="97" customWidth="1"/>
    <col min="11231" max="11232" width="7.85546875" style="97" bestFit="1" customWidth="1"/>
    <col min="11233" max="11233" width="8" style="97" bestFit="1" customWidth="1"/>
    <col min="11234" max="11235" width="7.85546875" style="97" bestFit="1" customWidth="1"/>
    <col min="11236" max="11236" width="9.7109375" style="97" customWidth="1"/>
    <col min="11237" max="11237" width="12.85546875" style="97" customWidth="1"/>
    <col min="11238" max="11474" width="9.140625" style="97"/>
    <col min="11475" max="11475" width="9" style="97" bestFit="1" customWidth="1"/>
    <col min="11476" max="11476" width="9.85546875" style="97" bestFit="1" customWidth="1"/>
    <col min="11477" max="11477" width="9.140625" style="97" bestFit="1" customWidth="1"/>
    <col min="11478" max="11478" width="16" style="97" bestFit="1" customWidth="1"/>
    <col min="11479" max="11479" width="9" style="97" bestFit="1" customWidth="1"/>
    <col min="11480" max="11480" width="7.85546875" style="97" bestFit="1" customWidth="1"/>
    <col min="11481" max="11481" width="11.7109375" style="97" bestFit="1" customWidth="1"/>
    <col min="11482" max="11482" width="14.28515625" style="97" customWidth="1"/>
    <col min="11483" max="11483" width="11.7109375" style="97" bestFit="1" customWidth="1"/>
    <col min="11484" max="11484" width="14.140625" style="97" bestFit="1" customWidth="1"/>
    <col min="11485" max="11485" width="16.7109375" style="97" customWidth="1"/>
    <col min="11486" max="11486" width="16.5703125" style="97" customWidth="1"/>
    <col min="11487" max="11488" width="7.85546875" style="97" bestFit="1" customWidth="1"/>
    <col min="11489" max="11489" width="8" style="97" bestFit="1" customWidth="1"/>
    <col min="11490" max="11491" width="7.85546875" style="97" bestFit="1" customWidth="1"/>
    <col min="11492" max="11492" width="9.7109375" style="97" customWidth="1"/>
    <col min="11493" max="11493" width="12.85546875" style="97" customWidth="1"/>
    <col min="11494" max="11730" width="9.140625" style="97"/>
    <col min="11731" max="11731" width="9" style="97" bestFit="1" customWidth="1"/>
    <col min="11732" max="11732" width="9.85546875" style="97" bestFit="1" customWidth="1"/>
    <col min="11733" max="11733" width="9.140625" style="97" bestFit="1" customWidth="1"/>
    <col min="11734" max="11734" width="16" style="97" bestFit="1" customWidth="1"/>
    <col min="11735" max="11735" width="9" style="97" bestFit="1" customWidth="1"/>
    <col min="11736" max="11736" width="7.85546875" style="97" bestFit="1" customWidth="1"/>
    <col min="11737" max="11737" width="11.7109375" style="97" bestFit="1" customWidth="1"/>
    <col min="11738" max="11738" width="14.28515625" style="97" customWidth="1"/>
    <col min="11739" max="11739" width="11.7109375" style="97" bestFit="1" customWidth="1"/>
    <col min="11740" max="11740" width="14.140625" style="97" bestFit="1" customWidth="1"/>
    <col min="11741" max="11741" width="16.7109375" style="97" customWidth="1"/>
    <col min="11742" max="11742" width="16.5703125" style="97" customWidth="1"/>
    <col min="11743" max="11744" width="7.85546875" style="97" bestFit="1" customWidth="1"/>
    <col min="11745" max="11745" width="8" style="97" bestFit="1" customWidth="1"/>
    <col min="11746" max="11747" width="7.85546875" style="97" bestFit="1" customWidth="1"/>
    <col min="11748" max="11748" width="9.7109375" style="97" customWidth="1"/>
    <col min="11749" max="11749" width="12.85546875" style="97" customWidth="1"/>
    <col min="11750" max="11986" width="9.140625" style="97"/>
    <col min="11987" max="11987" width="9" style="97" bestFit="1" customWidth="1"/>
    <col min="11988" max="11988" width="9.85546875" style="97" bestFit="1" customWidth="1"/>
    <col min="11989" max="11989" width="9.140625" style="97" bestFit="1" customWidth="1"/>
    <col min="11990" max="11990" width="16" style="97" bestFit="1" customWidth="1"/>
    <col min="11991" max="11991" width="9" style="97" bestFit="1" customWidth="1"/>
    <col min="11992" max="11992" width="7.85546875" style="97" bestFit="1" customWidth="1"/>
    <col min="11993" max="11993" width="11.7109375" style="97" bestFit="1" customWidth="1"/>
    <col min="11994" max="11994" width="14.28515625" style="97" customWidth="1"/>
    <col min="11995" max="11995" width="11.7109375" style="97" bestFit="1" customWidth="1"/>
    <col min="11996" max="11996" width="14.140625" style="97" bestFit="1" customWidth="1"/>
    <col min="11997" max="11997" width="16.7109375" style="97" customWidth="1"/>
    <col min="11998" max="11998" width="16.5703125" style="97" customWidth="1"/>
    <col min="11999" max="12000" width="7.85546875" style="97" bestFit="1" customWidth="1"/>
    <col min="12001" max="12001" width="8" style="97" bestFit="1" customWidth="1"/>
    <col min="12002" max="12003" width="7.85546875" style="97" bestFit="1" customWidth="1"/>
    <col min="12004" max="12004" width="9.7109375" style="97" customWidth="1"/>
    <col min="12005" max="12005" width="12.85546875" style="97" customWidth="1"/>
    <col min="12006" max="12242" width="9.140625" style="97"/>
    <col min="12243" max="12243" width="9" style="97" bestFit="1" customWidth="1"/>
    <col min="12244" max="12244" width="9.85546875" style="97" bestFit="1" customWidth="1"/>
    <col min="12245" max="12245" width="9.140625" style="97" bestFit="1" customWidth="1"/>
    <col min="12246" max="12246" width="16" style="97" bestFit="1" customWidth="1"/>
    <col min="12247" max="12247" width="9" style="97" bestFit="1" customWidth="1"/>
    <col min="12248" max="12248" width="7.85546875" style="97" bestFit="1" customWidth="1"/>
    <col min="12249" max="12249" width="11.7109375" style="97" bestFit="1" customWidth="1"/>
    <col min="12250" max="12250" width="14.28515625" style="97" customWidth="1"/>
    <col min="12251" max="12251" width="11.7109375" style="97" bestFit="1" customWidth="1"/>
    <col min="12252" max="12252" width="14.140625" style="97" bestFit="1" customWidth="1"/>
    <col min="12253" max="12253" width="16.7109375" style="97" customWidth="1"/>
    <col min="12254" max="12254" width="16.5703125" style="97" customWidth="1"/>
    <col min="12255" max="12256" width="7.85546875" style="97" bestFit="1" customWidth="1"/>
    <col min="12257" max="12257" width="8" style="97" bestFit="1" customWidth="1"/>
    <col min="12258" max="12259" width="7.85546875" style="97" bestFit="1" customWidth="1"/>
    <col min="12260" max="12260" width="9.7109375" style="97" customWidth="1"/>
    <col min="12261" max="12261" width="12.85546875" style="97" customWidth="1"/>
    <col min="12262" max="12498" width="9.140625" style="97"/>
    <col min="12499" max="12499" width="9" style="97" bestFit="1" customWidth="1"/>
    <col min="12500" max="12500" width="9.85546875" style="97" bestFit="1" customWidth="1"/>
    <col min="12501" max="12501" width="9.140625" style="97" bestFit="1" customWidth="1"/>
    <col min="12502" max="12502" width="16" style="97" bestFit="1" customWidth="1"/>
    <col min="12503" max="12503" width="9" style="97" bestFit="1" customWidth="1"/>
    <col min="12504" max="12504" width="7.85546875" style="97" bestFit="1" customWidth="1"/>
    <col min="12505" max="12505" width="11.7109375" style="97" bestFit="1" customWidth="1"/>
    <col min="12506" max="12506" width="14.28515625" style="97" customWidth="1"/>
    <col min="12507" max="12507" width="11.7109375" style="97" bestFit="1" customWidth="1"/>
    <col min="12508" max="12508" width="14.140625" style="97" bestFit="1" customWidth="1"/>
    <col min="12509" max="12509" width="16.7109375" style="97" customWidth="1"/>
    <col min="12510" max="12510" width="16.5703125" style="97" customWidth="1"/>
    <col min="12511" max="12512" width="7.85546875" style="97" bestFit="1" customWidth="1"/>
    <col min="12513" max="12513" width="8" style="97" bestFit="1" customWidth="1"/>
    <col min="12514" max="12515" width="7.85546875" style="97" bestFit="1" customWidth="1"/>
    <col min="12516" max="12516" width="9.7109375" style="97" customWidth="1"/>
    <col min="12517" max="12517" width="12.85546875" style="97" customWidth="1"/>
    <col min="12518" max="12754" width="9.140625" style="97"/>
    <col min="12755" max="12755" width="9" style="97" bestFit="1" customWidth="1"/>
    <col min="12756" max="12756" width="9.85546875" style="97" bestFit="1" customWidth="1"/>
    <col min="12757" max="12757" width="9.140625" style="97" bestFit="1" customWidth="1"/>
    <col min="12758" max="12758" width="16" style="97" bestFit="1" customWidth="1"/>
    <col min="12759" max="12759" width="9" style="97" bestFit="1" customWidth="1"/>
    <col min="12760" max="12760" width="7.85546875" style="97" bestFit="1" customWidth="1"/>
    <col min="12761" max="12761" width="11.7109375" style="97" bestFit="1" customWidth="1"/>
    <col min="12762" max="12762" width="14.28515625" style="97" customWidth="1"/>
    <col min="12763" max="12763" width="11.7109375" style="97" bestFit="1" customWidth="1"/>
    <col min="12764" max="12764" width="14.140625" style="97" bestFit="1" customWidth="1"/>
    <col min="12765" max="12765" width="16.7109375" style="97" customWidth="1"/>
    <col min="12766" max="12766" width="16.5703125" style="97" customWidth="1"/>
    <col min="12767" max="12768" width="7.85546875" style="97" bestFit="1" customWidth="1"/>
    <col min="12769" max="12769" width="8" style="97" bestFit="1" customWidth="1"/>
    <col min="12770" max="12771" width="7.85546875" style="97" bestFit="1" customWidth="1"/>
    <col min="12772" max="12772" width="9.7109375" style="97" customWidth="1"/>
    <col min="12773" max="12773" width="12.85546875" style="97" customWidth="1"/>
    <col min="12774" max="13010" width="9.140625" style="97"/>
    <col min="13011" max="13011" width="9" style="97" bestFit="1" customWidth="1"/>
    <col min="13012" max="13012" width="9.85546875" style="97" bestFit="1" customWidth="1"/>
    <col min="13013" max="13013" width="9.140625" style="97" bestFit="1" customWidth="1"/>
    <col min="13014" max="13014" width="16" style="97" bestFit="1" customWidth="1"/>
    <col min="13015" max="13015" width="9" style="97" bestFit="1" customWidth="1"/>
    <col min="13016" max="13016" width="7.85546875" style="97" bestFit="1" customWidth="1"/>
    <col min="13017" max="13017" width="11.7109375" style="97" bestFit="1" customWidth="1"/>
    <col min="13018" max="13018" width="14.28515625" style="97" customWidth="1"/>
    <col min="13019" max="13019" width="11.7109375" style="97" bestFit="1" customWidth="1"/>
    <col min="13020" max="13020" width="14.140625" style="97" bestFit="1" customWidth="1"/>
    <col min="13021" max="13021" width="16.7109375" style="97" customWidth="1"/>
    <col min="13022" max="13022" width="16.5703125" style="97" customWidth="1"/>
    <col min="13023" max="13024" width="7.85546875" style="97" bestFit="1" customWidth="1"/>
    <col min="13025" max="13025" width="8" style="97" bestFit="1" customWidth="1"/>
    <col min="13026" max="13027" width="7.85546875" style="97" bestFit="1" customWidth="1"/>
    <col min="13028" max="13028" width="9.7109375" style="97" customWidth="1"/>
    <col min="13029" max="13029" width="12.85546875" style="97" customWidth="1"/>
    <col min="13030" max="13266" width="9.140625" style="97"/>
    <col min="13267" max="13267" width="9" style="97" bestFit="1" customWidth="1"/>
    <col min="13268" max="13268" width="9.85546875" style="97" bestFit="1" customWidth="1"/>
    <col min="13269" max="13269" width="9.140625" style="97" bestFit="1" customWidth="1"/>
    <col min="13270" max="13270" width="16" style="97" bestFit="1" customWidth="1"/>
    <col min="13271" max="13271" width="9" style="97" bestFit="1" customWidth="1"/>
    <col min="13272" max="13272" width="7.85546875" style="97" bestFit="1" customWidth="1"/>
    <col min="13273" max="13273" width="11.7109375" style="97" bestFit="1" customWidth="1"/>
    <col min="13274" max="13274" width="14.28515625" style="97" customWidth="1"/>
    <col min="13275" max="13275" width="11.7109375" style="97" bestFit="1" customWidth="1"/>
    <col min="13276" max="13276" width="14.140625" style="97" bestFit="1" customWidth="1"/>
    <col min="13277" max="13277" width="16.7109375" style="97" customWidth="1"/>
    <col min="13278" max="13278" width="16.5703125" style="97" customWidth="1"/>
    <col min="13279" max="13280" width="7.85546875" style="97" bestFit="1" customWidth="1"/>
    <col min="13281" max="13281" width="8" style="97" bestFit="1" customWidth="1"/>
    <col min="13282" max="13283" width="7.85546875" style="97" bestFit="1" customWidth="1"/>
    <col min="13284" max="13284" width="9.7109375" style="97" customWidth="1"/>
    <col min="13285" max="13285" width="12.85546875" style="97" customWidth="1"/>
    <col min="13286" max="13522" width="9.140625" style="97"/>
    <col min="13523" max="13523" width="9" style="97" bestFit="1" customWidth="1"/>
    <col min="13524" max="13524" width="9.85546875" style="97" bestFit="1" customWidth="1"/>
    <col min="13525" max="13525" width="9.140625" style="97" bestFit="1" customWidth="1"/>
    <col min="13526" max="13526" width="16" style="97" bestFit="1" customWidth="1"/>
    <col min="13527" max="13527" width="9" style="97" bestFit="1" customWidth="1"/>
    <col min="13528" max="13528" width="7.85546875" style="97" bestFit="1" customWidth="1"/>
    <col min="13529" max="13529" width="11.7109375" style="97" bestFit="1" customWidth="1"/>
    <col min="13530" max="13530" width="14.28515625" style="97" customWidth="1"/>
    <col min="13531" max="13531" width="11.7109375" style="97" bestFit="1" customWidth="1"/>
    <col min="13532" max="13532" width="14.140625" style="97" bestFit="1" customWidth="1"/>
    <col min="13533" max="13533" width="16.7109375" style="97" customWidth="1"/>
    <col min="13534" max="13534" width="16.5703125" style="97" customWidth="1"/>
    <col min="13535" max="13536" width="7.85546875" style="97" bestFit="1" customWidth="1"/>
    <col min="13537" max="13537" width="8" style="97" bestFit="1" customWidth="1"/>
    <col min="13538" max="13539" width="7.85546875" style="97" bestFit="1" customWidth="1"/>
    <col min="13540" max="13540" width="9.7109375" style="97" customWidth="1"/>
    <col min="13541" max="13541" width="12.85546875" style="97" customWidth="1"/>
    <col min="13542" max="13778" width="9.140625" style="97"/>
    <col min="13779" max="13779" width="9" style="97" bestFit="1" customWidth="1"/>
    <col min="13780" max="13780" width="9.85546875" style="97" bestFit="1" customWidth="1"/>
    <col min="13781" max="13781" width="9.140625" style="97" bestFit="1" customWidth="1"/>
    <col min="13782" max="13782" width="16" style="97" bestFit="1" customWidth="1"/>
    <col min="13783" max="13783" width="9" style="97" bestFit="1" customWidth="1"/>
    <col min="13784" max="13784" width="7.85546875" style="97" bestFit="1" customWidth="1"/>
    <col min="13785" max="13785" width="11.7109375" style="97" bestFit="1" customWidth="1"/>
    <col min="13786" max="13786" width="14.28515625" style="97" customWidth="1"/>
    <col min="13787" max="13787" width="11.7109375" style="97" bestFit="1" customWidth="1"/>
    <col min="13788" max="13788" width="14.140625" style="97" bestFit="1" customWidth="1"/>
    <col min="13789" max="13789" width="16.7109375" style="97" customWidth="1"/>
    <col min="13790" max="13790" width="16.5703125" style="97" customWidth="1"/>
    <col min="13791" max="13792" width="7.85546875" style="97" bestFit="1" customWidth="1"/>
    <col min="13793" max="13793" width="8" style="97" bestFit="1" customWidth="1"/>
    <col min="13794" max="13795" width="7.85546875" style="97" bestFit="1" customWidth="1"/>
    <col min="13796" max="13796" width="9.7109375" style="97" customWidth="1"/>
    <col min="13797" max="13797" width="12.85546875" style="97" customWidth="1"/>
    <col min="13798" max="14034" width="9.140625" style="97"/>
    <col min="14035" max="14035" width="9" style="97" bestFit="1" customWidth="1"/>
    <col min="14036" max="14036" width="9.85546875" style="97" bestFit="1" customWidth="1"/>
    <col min="14037" max="14037" width="9.140625" style="97" bestFit="1" customWidth="1"/>
    <col min="14038" max="14038" width="16" style="97" bestFit="1" customWidth="1"/>
    <col min="14039" max="14039" width="9" style="97" bestFit="1" customWidth="1"/>
    <col min="14040" max="14040" width="7.85546875" style="97" bestFit="1" customWidth="1"/>
    <col min="14041" max="14041" width="11.7109375" style="97" bestFit="1" customWidth="1"/>
    <col min="14042" max="14042" width="14.28515625" style="97" customWidth="1"/>
    <col min="14043" max="14043" width="11.7109375" style="97" bestFit="1" customWidth="1"/>
    <col min="14044" max="14044" width="14.140625" style="97" bestFit="1" customWidth="1"/>
    <col min="14045" max="14045" width="16.7109375" style="97" customWidth="1"/>
    <col min="14046" max="14046" width="16.5703125" style="97" customWidth="1"/>
    <col min="14047" max="14048" width="7.85546875" style="97" bestFit="1" customWidth="1"/>
    <col min="14049" max="14049" width="8" style="97" bestFit="1" customWidth="1"/>
    <col min="14050" max="14051" width="7.85546875" style="97" bestFit="1" customWidth="1"/>
    <col min="14052" max="14052" width="9.7109375" style="97" customWidth="1"/>
    <col min="14053" max="14053" width="12.85546875" style="97" customWidth="1"/>
    <col min="14054" max="14290" width="9.140625" style="97"/>
    <col min="14291" max="14291" width="9" style="97" bestFit="1" customWidth="1"/>
    <col min="14292" max="14292" width="9.85546875" style="97" bestFit="1" customWidth="1"/>
    <col min="14293" max="14293" width="9.140625" style="97" bestFit="1" customWidth="1"/>
    <col min="14294" max="14294" width="16" style="97" bestFit="1" customWidth="1"/>
    <col min="14295" max="14295" width="9" style="97" bestFit="1" customWidth="1"/>
    <col min="14296" max="14296" width="7.85546875" style="97" bestFit="1" customWidth="1"/>
    <col min="14297" max="14297" width="11.7109375" style="97" bestFit="1" customWidth="1"/>
    <col min="14298" max="14298" width="14.28515625" style="97" customWidth="1"/>
    <col min="14299" max="14299" width="11.7109375" style="97" bestFit="1" customWidth="1"/>
    <col min="14300" max="14300" width="14.140625" style="97" bestFit="1" customWidth="1"/>
    <col min="14301" max="14301" width="16.7109375" style="97" customWidth="1"/>
    <col min="14302" max="14302" width="16.5703125" style="97" customWidth="1"/>
    <col min="14303" max="14304" width="7.85546875" style="97" bestFit="1" customWidth="1"/>
    <col min="14305" max="14305" width="8" style="97" bestFit="1" customWidth="1"/>
    <col min="14306" max="14307" width="7.85546875" style="97" bestFit="1" customWidth="1"/>
    <col min="14308" max="14308" width="9.7109375" style="97" customWidth="1"/>
    <col min="14309" max="14309" width="12.85546875" style="97" customWidth="1"/>
    <col min="14310" max="14546" width="9.140625" style="97"/>
    <col min="14547" max="14547" width="9" style="97" bestFit="1" customWidth="1"/>
    <col min="14548" max="14548" width="9.85546875" style="97" bestFit="1" customWidth="1"/>
    <col min="14549" max="14549" width="9.140625" style="97" bestFit="1" customWidth="1"/>
    <col min="14550" max="14550" width="16" style="97" bestFit="1" customWidth="1"/>
    <col min="14551" max="14551" width="9" style="97" bestFit="1" customWidth="1"/>
    <col min="14552" max="14552" width="7.85546875" style="97" bestFit="1" customWidth="1"/>
    <col min="14553" max="14553" width="11.7109375" style="97" bestFit="1" customWidth="1"/>
    <col min="14554" max="14554" width="14.28515625" style="97" customWidth="1"/>
    <col min="14555" max="14555" width="11.7109375" style="97" bestFit="1" customWidth="1"/>
    <col min="14556" max="14556" width="14.140625" style="97" bestFit="1" customWidth="1"/>
    <col min="14557" max="14557" width="16.7109375" style="97" customWidth="1"/>
    <col min="14558" max="14558" width="16.5703125" style="97" customWidth="1"/>
    <col min="14559" max="14560" width="7.85546875" style="97" bestFit="1" customWidth="1"/>
    <col min="14561" max="14561" width="8" style="97" bestFit="1" customWidth="1"/>
    <col min="14562" max="14563" width="7.85546875" style="97" bestFit="1" customWidth="1"/>
    <col min="14564" max="14564" width="9.7109375" style="97" customWidth="1"/>
    <col min="14565" max="14565" width="12.85546875" style="97" customWidth="1"/>
    <col min="14566" max="14802" width="9.140625" style="97"/>
    <col min="14803" max="14803" width="9" style="97" bestFit="1" customWidth="1"/>
    <col min="14804" max="14804" width="9.85546875" style="97" bestFit="1" customWidth="1"/>
    <col min="14805" max="14805" width="9.140625" style="97" bestFit="1" customWidth="1"/>
    <col min="14806" max="14806" width="16" style="97" bestFit="1" customWidth="1"/>
    <col min="14807" max="14807" width="9" style="97" bestFit="1" customWidth="1"/>
    <col min="14808" max="14808" width="7.85546875" style="97" bestFit="1" customWidth="1"/>
    <col min="14809" max="14809" width="11.7109375" style="97" bestFit="1" customWidth="1"/>
    <col min="14810" max="14810" width="14.28515625" style="97" customWidth="1"/>
    <col min="14811" max="14811" width="11.7109375" style="97" bestFit="1" customWidth="1"/>
    <col min="14812" max="14812" width="14.140625" style="97" bestFit="1" customWidth="1"/>
    <col min="14813" max="14813" width="16.7109375" style="97" customWidth="1"/>
    <col min="14814" max="14814" width="16.5703125" style="97" customWidth="1"/>
    <col min="14815" max="14816" width="7.85546875" style="97" bestFit="1" customWidth="1"/>
    <col min="14817" max="14817" width="8" style="97" bestFit="1" customWidth="1"/>
    <col min="14818" max="14819" width="7.85546875" style="97" bestFit="1" customWidth="1"/>
    <col min="14820" max="14820" width="9.7109375" style="97" customWidth="1"/>
    <col min="14821" max="14821" width="12.85546875" style="97" customWidth="1"/>
    <col min="14822" max="15058" width="9.140625" style="97"/>
    <col min="15059" max="15059" width="9" style="97" bestFit="1" customWidth="1"/>
    <col min="15060" max="15060" width="9.85546875" style="97" bestFit="1" customWidth="1"/>
    <col min="15061" max="15061" width="9.140625" style="97" bestFit="1" customWidth="1"/>
    <col min="15062" max="15062" width="16" style="97" bestFit="1" customWidth="1"/>
    <col min="15063" max="15063" width="9" style="97" bestFit="1" customWidth="1"/>
    <col min="15064" max="15064" width="7.85546875" style="97" bestFit="1" customWidth="1"/>
    <col min="15065" max="15065" width="11.7109375" style="97" bestFit="1" customWidth="1"/>
    <col min="15066" max="15066" width="14.28515625" style="97" customWidth="1"/>
    <col min="15067" max="15067" width="11.7109375" style="97" bestFit="1" customWidth="1"/>
    <col min="15068" max="15068" width="14.140625" style="97" bestFit="1" customWidth="1"/>
    <col min="15069" max="15069" width="16.7109375" style="97" customWidth="1"/>
    <col min="15070" max="15070" width="16.5703125" style="97" customWidth="1"/>
    <col min="15071" max="15072" width="7.85546875" style="97" bestFit="1" customWidth="1"/>
    <col min="15073" max="15073" width="8" style="97" bestFit="1" customWidth="1"/>
    <col min="15074" max="15075" width="7.85546875" style="97" bestFit="1" customWidth="1"/>
    <col min="15076" max="15076" width="9.7109375" style="97" customWidth="1"/>
    <col min="15077" max="15077" width="12.85546875" style="97" customWidth="1"/>
    <col min="15078" max="15314" width="9.140625" style="97"/>
    <col min="15315" max="15315" width="9" style="97" bestFit="1" customWidth="1"/>
    <col min="15316" max="15316" width="9.85546875" style="97" bestFit="1" customWidth="1"/>
    <col min="15317" max="15317" width="9.140625" style="97" bestFit="1" customWidth="1"/>
    <col min="15318" max="15318" width="16" style="97" bestFit="1" customWidth="1"/>
    <col min="15319" max="15319" width="9" style="97" bestFit="1" customWidth="1"/>
    <col min="15320" max="15320" width="7.85546875" style="97" bestFit="1" customWidth="1"/>
    <col min="15321" max="15321" width="11.7109375" style="97" bestFit="1" customWidth="1"/>
    <col min="15322" max="15322" width="14.28515625" style="97" customWidth="1"/>
    <col min="15323" max="15323" width="11.7109375" style="97" bestFit="1" customWidth="1"/>
    <col min="15324" max="15324" width="14.140625" style="97" bestFit="1" customWidth="1"/>
    <col min="15325" max="15325" width="16.7109375" style="97" customWidth="1"/>
    <col min="15326" max="15326" width="16.5703125" style="97" customWidth="1"/>
    <col min="15327" max="15328" width="7.85546875" style="97" bestFit="1" customWidth="1"/>
    <col min="15329" max="15329" width="8" style="97" bestFit="1" customWidth="1"/>
    <col min="15330" max="15331" width="7.85546875" style="97" bestFit="1" customWidth="1"/>
    <col min="15332" max="15332" width="9.7109375" style="97" customWidth="1"/>
    <col min="15333" max="15333" width="12.85546875" style="97" customWidth="1"/>
    <col min="15334" max="15570" width="9.140625" style="97"/>
    <col min="15571" max="15571" width="9" style="97" bestFit="1" customWidth="1"/>
    <col min="15572" max="15572" width="9.85546875" style="97" bestFit="1" customWidth="1"/>
    <col min="15573" max="15573" width="9.140625" style="97" bestFit="1" customWidth="1"/>
    <col min="15574" max="15574" width="16" style="97" bestFit="1" customWidth="1"/>
    <col min="15575" max="15575" width="9" style="97" bestFit="1" customWidth="1"/>
    <col min="15576" max="15576" width="7.85546875" style="97" bestFit="1" customWidth="1"/>
    <col min="15577" max="15577" width="11.7109375" style="97" bestFit="1" customWidth="1"/>
    <col min="15578" max="15578" width="14.28515625" style="97" customWidth="1"/>
    <col min="15579" max="15579" width="11.7109375" style="97" bestFit="1" customWidth="1"/>
    <col min="15580" max="15580" width="14.140625" style="97" bestFit="1" customWidth="1"/>
    <col min="15581" max="15581" width="16.7109375" style="97" customWidth="1"/>
    <col min="15582" max="15582" width="16.5703125" style="97" customWidth="1"/>
    <col min="15583" max="15584" width="7.85546875" style="97" bestFit="1" customWidth="1"/>
    <col min="15585" max="15585" width="8" style="97" bestFit="1" customWidth="1"/>
    <col min="15586" max="15587" width="7.85546875" style="97" bestFit="1" customWidth="1"/>
    <col min="15588" max="15588" width="9.7109375" style="97" customWidth="1"/>
    <col min="15589" max="15589" width="12.85546875" style="97" customWidth="1"/>
    <col min="15590" max="15826" width="9.140625" style="97"/>
    <col min="15827" max="15827" width="9" style="97" bestFit="1" customWidth="1"/>
    <col min="15828" max="15828" width="9.85546875" style="97" bestFit="1" customWidth="1"/>
    <col min="15829" max="15829" width="9.140625" style="97" bestFit="1" customWidth="1"/>
    <col min="15830" max="15830" width="16" style="97" bestFit="1" customWidth="1"/>
    <col min="15831" max="15831" width="9" style="97" bestFit="1" customWidth="1"/>
    <col min="15832" max="15832" width="7.85546875" style="97" bestFit="1" customWidth="1"/>
    <col min="15833" max="15833" width="11.7109375" style="97" bestFit="1" customWidth="1"/>
    <col min="15834" max="15834" width="14.28515625" style="97" customWidth="1"/>
    <col min="15835" max="15835" width="11.7109375" style="97" bestFit="1" customWidth="1"/>
    <col min="15836" max="15836" width="14.140625" style="97" bestFit="1" customWidth="1"/>
    <col min="15837" max="15837" width="16.7109375" style="97" customWidth="1"/>
    <col min="15838" max="15838" width="16.5703125" style="97" customWidth="1"/>
    <col min="15839" max="15840" width="7.85546875" style="97" bestFit="1" customWidth="1"/>
    <col min="15841" max="15841" width="8" style="97" bestFit="1" customWidth="1"/>
    <col min="15842" max="15843" width="7.85546875" style="97" bestFit="1" customWidth="1"/>
    <col min="15844" max="15844" width="9.7109375" style="97" customWidth="1"/>
    <col min="15845" max="15845" width="12.85546875" style="97" customWidth="1"/>
    <col min="15846" max="16082" width="9.140625" style="97"/>
    <col min="16083" max="16083" width="9" style="97" bestFit="1" customWidth="1"/>
    <col min="16084" max="16084" width="9.85546875" style="97" bestFit="1" customWidth="1"/>
    <col min="16085" max="16085" width="9.140625" style="97" bestFit="1" customWidth="1"/>
    <col min="16086" max="16086" width="16" style="97" bestFit="1" customWidth="1"/>
    <col min="16087" max="16087" width="9" style="97" bestFit="1" customWidth="1"/>
    <col min="16088" max="16088" width="7.85546875" style="97" bestFit="1" customWidth="1"/>
    <col min="16089" max="16089" width="11.7109375" style="97" bestFit="1" customWidth="1"/>
    <col min="16090" max="16090" width="14.28515625" style="97" customWidth="1"/>
    <col min="16091" max="16091" width="11.7109375" style="97" bestFit="1" customWidth="1"/>
    <col min="16092" max="16092" width="14.140625" style="97" bestFit="1" customWidth="1"/>
    <col min="16093" max="16093" width="16.7109375" style="97" customWidth="1"/>
    <col min="16094" max="16094" width="16.5703125" style="97" customWidth="1"/>
    <col min="16095" max="16096" width="7.85546875" style="97" bestFit="1" customWidth="1"/>
    <col min="16097" max="16097" width="8" style="97" bestFit="1" customWidth="1"/>
    <col min="16098" max="16099" width="7.85546875" style="97" bestFit="1" customWidth="1"/>
    <col min="16100" max="16100" width="9.7109375" style="97" customWidth="1"/>
    <col min="16101" max="16101" width="12.85546875" style="97" customWidth="1"/>
    <col min="16102" max="16384" width="9.140625" style="97"/>
  </cols>
  <sheetData>
    <row r="1" spans="1:14" s="99" customFormat="1" ht="15.75" customHeight="1">
      <c r="A1" s="465" t="s">
        <v>1</v>
      </c>
      <c r="B1" s="596" t="s">
        <v>0</v>
      </c>
      <c r="C1" s="595" t="s">
        <v>472</v>
      </c>
      <c r="D1" s="595"/>
      <c r="E1" s="595"/>
      <c r="F1" s="595"/>
      <c r="G1" s="595"/>
      <c r="H1" s="598" t="s">
        <v>241</v>
      </c>
      <c r="I1" s="592" t="s">
        <v>29</v>
      </c>
      <c r="J1" s="593"/>
      <c r="K1" s="593"/>
      <c r="L1" s="594"/>
    </row>
    <row r="2" spans="1:14" ht="16.5" thickBot="1">
      <c r="A2" s="466"/>
      <c r="B2" s="597"/>
      <c r="C2" s="100" t="s">
        <v>23</v>
      </c>
      <c r="D2" s="100" t="s">
        <v>488</v>
      </c>
      <c r="E2" s="100" t="s">
        <v>47</v>
      </c>
      <c r="F2" s="105" t="s">
        <v>9</v>
      </c>
      <c r="G2" s="107" t="s">
        <v>33</v>
      </c>
      <c r="H2" s="599"/>
      <c r="I2" s="176"/>
      <c r="J2" s="176"/>
      <c r="K2" s="176"/>
      <c r="L2" s="177"/>
    </row>
    <row r="3" spans="1:14" s="135" customFormat="1">
      <c r="A3" s="425">
        <f>'1-συμβολαια'!A3</f>
        <v>11700</v>
      </c>
      <c r="B3" s="363" t="str">
        <f>'1-συμβολαια'!C3</f>
        <v>γονική παροχή οκοπέδου {Ποταμιά Ο.Τ.-32Α 675,90μ2</v>
      </c>
      <c r="C3" s="334">
        <f>'1-συμβολαια'!L3*16%</f>
        <v>34.248807200000002</v>
      </c>
      <c r="D3" s="366">
        <f>'2-δικαιώμ'!N3*16%+'5-αντίγρ'!O3*16%</f>
        <v>3.8980248000000013</v>
      </c>
      <c r="E3" s="366">
        <f t="shared" ref="E3:E4" si="0">C3+D3</f>
        <v>38.146832000000003</v>
      </c>
      <c r="F3" s="366">
        <v>32.39</v>
      </c>
      <c r="G3" s="366">
        <f t="shared" ref="G3:G4" si="1">E3-F3</f>
        <v>5.7568320000000028</v>
      </c>
      <c r="H3" s="366">
        <f>'13-ντιΜιΧο'!BX3*16%</f>
        <v>148.928</v>
      </c>
      <c r="I3" s="338"/>
      <c r="J3" s="338"/>
      <c r="K3" s="375" t="s">
        <v>539</v>
      </c>
      <c r="L3" s="335"/>
    </row>
    <row r="4" spans="1:14" s="135" customFormat="1">
      <c r="A4" s="425">
        <f>'1-συμβολαια'!A4</f>
        <v>0</v>
      </c>
      <c r="B4" s="363" t="str">
        <f>'1-συμβολαια'!C4</f>
        <v>χρησικτησία οικοπεδου = πατρός ΔΩΡΕΑ ατυπος</v>
      </c>
      <c r="C4" s="334">
        <f>'1-συμβολαια'!L4*16%</f>
        <v>25.352807200000001</v>
      </c>
      <c r="D4" s="366">
        <f>'2-δικαιώμ'!N4*16%+'5-αντίγρ'!O4*16%</f>
        <v>3.1940248000000011</v>
      </c>
      <c r="E4" s="366">
        <f t="shared" si="0"/>
        <v>28.546832000000002</v>
      </c>
      <c r="F4" s="366"/>
      <c r="G4" s="366">
        <f t="shared" si="1"/>
        <v>28.546832000000002</v>
      </c>
      <c r="H4" s="366">
        <f>'13-ντιΜιΧο'!BX4*16%</f>
        <v>24</v>
      </c>
      <c r="I4" s="338"/>
      <c r="J4" s="338"/>
      <c r="K4" s="375"/>
      <c r="L4" s="335"/>
    </row>
    <row r="5" spans="1:14" ht="15.75">
      <c r="A5" s="481" t="s">
        <v>47</v>
      </c>
      <c r="B5" s="482"/>
      <c r="C5" s="96">
        <f>SUM(C3:C4)</f>
        <v>59.601614400000003</v>
      </c>
      <c r="D5" s="96"/>
      <c r="E5" s="96"/>
      <c r="F5" s="96">
        <f>SUM(F3:F4)</f>
        <v>32.39</v>
      </c>
      <c r="G5" s="96">
        <f>SUM(G3:G4)</f>
        <v>34.303664000000005</v>
      </c>
      <c r="H5" s="96">
        <f>SUM(H3:H4)</f>
        <v>172.928</v>
      </c>
    </row>
    <row r="6" spans="1:14" ht="15.75" customHeight="1">
      <c r="I6" s="171"/>
      <c r="J6" s="171"/>
      <c r="K6" s="171"/>
      <c r="L6" s="171"/>
      <c r="M6" s="135"/>
      <c r="N6" s="135"/>
    </row>
    <row r="7" spans="1:14" ht="15.75" customHeight="1">
      <c r="I7" s="173" t="s">
        <v>104</v>
      </c>
      <c r="J7" s="169"/>
      <c r="K7" s="174"/>
      <c r="L7" s="172"/>
      <c r="M7" s="172"/>
      <c r="N7" s="172"/>
    </row>
    <row r="8" spans="1:14" ht="15.75">
      <c r="I8" s="169"/>
      <c r="J8" s="175" t="s">
        <v>239</v>
      </c>
      <c r="K8" s="174"/>
      <c r="L8" s="59"/>
      <c r="M8" s="59"/>
      <c r="N8" s="135"/>
    </row>
    <row r="9" spans="1:14">
      <c r="I9" s="169"/>
      <c r="J9" s="169"/>
      <c r="K9" s="173" t="s">
        <v>240</v>
      </c>
      <c r="L9" s="116"/>
      <c r="M9" s="135"/>
      <c r="N9" s="135"/>
    </row>
    <row r="10" spans="1:14">
      <c r="I10" s="116"/>
      <c r="J10" s="116"/>
      <c r="K10" s="116"/>
    </row>
    <row r="11" spans="1:14">
      <c r="B11" s="227"/>
      <c r="C11" s="104">
        <f>SUM(C8:C10)</f>
        <v>0</v>
      </c>
      <c r="I11" s="116"/>
      <c r="J11" s="116"/>
      <c r="K11" s="116"/>
    </row>
    <row r="12" spans="1:14">
      <c r="B12" s="226"/>
      <c r="K12" s="116"/>
    </row>
    <row r="13" spans="1:14">
      <c r="K13" s="116"/>
    </row>
    <row r="14" spans="1:14">
      <c r="K14" s="116"/>
    </row>
    <row r="15" spans="1:14">
      <c r="I15" s="4"/>
      <c r="J15" s="116"/>
      <c r="K15" s="116"/>
    </row>
    <row r="16" spans="1:14">
      <c r="I16" s="116"/>
      <c r="J16" s="170"/>
      <c r="K16" s="116"/>
    </row>
    <row r="17" spans="9:11">
      <c r="I17" s="116"/>
      <c r="J17" s="116"/>
      <c r="K17" s="4"/>
    </row>
    <row r="18" spans="9:11">
      <c r="K18" s="116"/>
    </row>
    <row r="19" spans="9:11">
      <c r="K19" s="116"/>
    </row>
    <row r="20" spans="9:11">
      <c r="K20" s="116"/>
    </row>
    <row r="21" spans="9:11">
      <c r="K21" s="116"/>
    </row>
    <row r="22" spans="9:11">
      <c r="K22" s="116"/>
    </row>
    <row r="23" spans="9:11">
      <c r="K23" s="116"/>
    </row>
    <row r="24" spans="9:11">
      <c r="K24" s="116"/>
    </row>
    <row r="25" spans="9:11">
      <c r="K25" s="116"/>
    </row>
    <row r="26" spans="9:11">
      <c r="K26" s="116"/>
    </row>
    <row r="27" spans="9:11">
      <c r="K27" s="116"/>
    </row>
    <row r="28" spans="9:11">
      <c r="K28" s="116"/>
    </row>
    <row r="29" spans="9:11">
      <c r="K29" s="116"/>
    </row>
    <row r="30" spans="9:11">
      <c r="K30" s="116"/>
    </row>
    <row r="31" spans="9:11">
      <c r="K31" s="116"/>
    </row>
  </sheetData>
  <mergeCells count="6">
    <mergeCell ref="I1:L1"/>
    <mergeCell ref="A5:B5"/>
    <mergeCell ref="C1:G1"/>
    <mergeCell ref="A1:A2"/>
    <mergeCell ref="B1:B2"/>
    <mergeCell ref="H1:H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4"/>
  <sheetViews>
    <sheetView workbookViewId="0">
      <pane ySplit="2" topLeftCell="A3" activePane="bottomLeft" state="frozen"/>
      <selection pane="bottomLeft" activeCell="F22" sqref="F22"/>
    </sheetView>
  </sheetViews>
  <sheetFormatPr defaultRowHeight="11.25"/>
  <cols>
    <col min="1" max="1" width="10.42578125" style="8" bestFit="1" customWidth="1"/>
    <col min="2" max="2" width="59.85546875" style="90" customWidth="1"/>
    <col min="3" max="3" width="14.28515625" style="2" bestFit="1" customWidth="1"/>
    <col min="4" max="5" width="8.28515625" style="2" bestFit="1" customWidth="1"/>
    <col min="6" max="6" width="8.140625" style="2" bestFit="1" customWidth="1"/>
    <col min="7" max="7" width="8.42578125" style="2" bestFit="1" customWidth="1"/>
    <col min="8" max="8" width="9.855468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65" t="s">
        <v>1</v>
      </c>
      <c r="B1" s="467" t="s">
        <v>0</v>
      </c>
      <c r="C1" s="448" t="s">
        <v>7</v>
      </c>
      <c r="D1" s="605" t="s">
        <v>45</v>
      </c>
      <c r="E1" s="606"/>
      <c r="F1" s="607" t="s">
        <v>389</v>
      </c>
      <c r="G1" s="608"/>
      <c r="H1" s="603" t="s">
        <v>57</v>
      </c>
      <c r="I1" s="600" t="s">
        <v>29</v>
      </c>
      <c r="J1" s="601"/>
      <c r="K1" s="602"/>
    </row>
    <row r="2" spans="1:17" ht="34.5" customHeight="1" thickBot="1">
      <c r="A2" s="466"/>
      <c r="B2" s="468"/>
      <c r="C2" s="449"/>
      <c r="D2" s="385" t="s">
        <v>318</v>
      </c>
      <c r="E2" s="234" t="s">
        <v>92</v>
      </c>
      <c r="F2" s="233" t="s">
        <v>318</v>
      </c>
      <c r="G2" s="232" t="s">
        <v>33</v>
      </c>
      <c r="H2" s="604"/>
      <c r="I2" s="495"/>
      <c r="J2" s="461"/>
      <c r="K2" s="462"/>
    </row>
    <row r="3" spans="1:17" s="358" customFormat="1" ht="14.25">
      <c r="A3" s="418">
        <f>'1-συμβολαια'!A3</f>
        <v>11700</v>
      </c>
      <c r="B3" s="357" t="str">
        <f>'1-συμβολαια'!C3</f>
        <v>γονική παροχή οκοπέδου {Ποταμιά Ο.Τ.-32Α 675,90μ2</v>
      </c>
      <c r="C3" s="359">
        <f>'1-συμβολαια'!D3</f>
        <v>11841.77</v>
      </c>
      <c r="D3" s="392">
        <v>3</v>
      </c>
      <c r="E3" s="392">
        <v>1</v>
      </c>
      <c r="F3" s="393">
        <v>3</v>
      </c>
      <c r="G3" s="360">
        <f>D3-F3</f>
        <v>0</v>
      </c>
      <c r="H3" s="360">
        <v>4</v>
      </c>
      <c r="I3" s="323"/>
      <c r="J3" s="323"/>
      <c r="K3" s="73"/>
    </row>
    <row r="4" spans="1:17" s="358" customFormat="1" ht="14.25">
      <c r="A4" s="418">
        <f>'1-συμβολαια'!A4</f>
        <v>0</v>
      </c>
      <c r="B4" s="357" t="str">
        <f>'1-συμβολαια'!C4</f>
        <v>χρησικτησία οικοπεδου = πατρός ΔΩΡΕΑ ατυπος</v>
      </c>
      <c r="C4" s="359">
        <f>'1-συμβολαια'!D4</f>
        <v>11841.77</v>
      </c>
      <c r="D4" s="434"/>
      <c r="E4" s="434"/>
      <c r="F4" s="435"/>
      <c r="G4" s="360">
        <f t="shared" ref="G4" si="0">D4-F4</f>
        <v>0</v>
      </c>
      <c r="H4" s="360">
        <v>3</v>
      </c>
      <c r="I4" s="323"/>
      <c r="J4" s="323"/>
      <c r="K4" s="73"/>
    </row>
    <row r="5" spans="1:17" ht="15.75">
      <c r="A5" s="481" t="s">
        <v>56</v>
      </c>
      <c r="B5" s="482"/>
      <c r="C5" s="482"/>
      <c r="D5" s="361">
        <f>SUM(D3:D4)</f>
        <v>3</v>
      </c>
      <c r="E5" s="361">
        <f>SUM(E3:E4)</f>
        <v>1</v>
      </c>
      <c r="F5" s="361">
        <f>SUM(F3:F4)</f>
        <v>3</v>
      </c>
      <c r="G5" s="361">
        <f>SUM(G3:G4)</f>
        <v>0</v>
      </c>
      <c r="H5" s="361">
        <f>SUM(H3:H4)</f>
        <v>7</v>
      </c>
    </row>
    <row r="6" spans="1:17" ht="15.75">
      <c r="I6" s="125" t="s">
        <v>105</v>
      </c>
      <c r="J6" s="138"/>
      <c r="K6" s="138"/>
      <c r="L6" s="118"/>
      <c r="M6" s="118"/>
      <c r="N6" s="118"/>
      <c r="O6" s="118"/>
      <c r="P6" s="5"/>
    </row>
    <row r="7" spans="1:17" ht="15.75">
      <c r="I7" s="236"/>
      <c r="J7" s="138" t="s">
        <v>106</v>
      </c>
      <c r="K7" s="138"/>
      <c r="L7" s="138"/>
      <c r="M7" s="138"/>
      <c r="N7" s="138"/>
      <c r="O7" s="138"/>
      <c r="P7" s="236"/>
      <c r="Q7" s="235"/>
    </row>
    <row r="8" spans="1:17" ht="15.75">
      <c r="B8" s="227"/>
      <c r="I8" s="236"/>
      <c r="J8" s="236"/>
      <c r="K8" s="237"/>
      <c r="L8" s="237"/>
      <c r="M8" s="237"/>
      <c r="N8" s="237"/>
      <c r="O8" s="237"/>
      <c r="P8" s="237"/>
      <c r="Q8" s="235"/>
    </row>
    <row r="9" spans="1:17" ht="15.75">
      <c r="B9" s="226"/>
      <c r="I9" s="236"/>
      <c r="J9" s="236"/>
      <c r="K9" s="138"/>
      <c r="L9" s="237"/>
      <c r="M9" s="237"/>
      <c r="N9" s="138"/>
      <c r="O9" s="138"/>
      <c r="P9" s="138"/>
      <c r="Q9" s="235"/>
    </row>
    <row r="10" spans="1:17" ht="15.75">
      <c r="I10" s="236"/>
      <c r="J10" s="236"/>
      <c r="K10" s="237"/>
      <c r="L10" s="237"/>
      <c r="M10" s="237"/>
      <c r="N10" s="237"/>
      <c r="O10" s="237"/>
      <c r="P10" s="237"/>
      <c r="Q10" s="235"/>
    </row>
    <row r="11" spans="1:17" ht="15.75">
      <c r="B11" s="130"/>
      <c r="L11" s="126"/>
      <c r="Q11" s="235"/>
    </row>
    <row r="12" spans="1:17" ht="15.75">
      <c r="B12" s="131"/>
      <c r="L12" s="126"/>
    </row>
    <row r="13" spans="1:17" ht="15.75">
      <c r="L13" s="126"/>
    </row>
    <row r="14" spans="1:17" ht="15.75">
      <c r="L14" s="126"/>
    </row>
  </sheetData>
  <mergeCells count="8">
    <mergeCell ref="I1:K2"/>
    <mergeCell ref="H1:H2"/>
    <mergeCell ref="A5:C5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O4" sqref="O4"/>
    </sheetView>
  </sheetViews>
  <sheetFormatPr defaultRowHeight="15"/>
  <cols>
    <col min="1" max="1" width="11.5703125" style="102" bestFit="1" customWidth="1"/>
    <col min="2" max="2" width="64.7109375" style="103" customWidth="1"/>
    <col min="3" max="3" width="14.28515625" style="104" customWidth="1"/>
    <col min="4" max="4" width="14.1406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65" t="s">
        <v>1</v>
      </c>
      <c r="B1" s="596" t="s">
        <v>0</v>
      </c>
      <c r="C1" s="595" t="s">
        <v>141</v>
      </c>
      <c r="D1" s="595"/>
      <c r="E1" s="595"/>
      <c r="F1" s="609" t="s">
        <v>29</v>
      </c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1"/>
    </row>
    <row r="2" spans="1:22" ht="16.5" thickBot="1">
      <c r="A2" s="466"/>
      <c r="B2" s="597"/>
      <c r="C2" s="100" t="s">
        <v>23</v>
      </c>
      <c r="D2" s="105" t="s">
        <v>9</v>
      </c>
      <c r="E2" s="107" t="s">
        <v>33</v>
      </c>
      <c r="F2" s="281">
        <v>61</v>
      </c>
      <c r="G2" s="281">
        <v>62</v>
      </c>
      <c r="H2" s="281">
        <v>63</v>
      </c>
      <c r="I2" s="282">
        <v>64</v>
      </c>
      <c r="J2" s="283" t="s">
        <v>413</v>
      </c>
      <c r="K2" s="283" t="s">
        <v>414</v>
      </c>
      <c r="L2" s="283" t="s">
        <v>415</v>
      </c>
      <c r="M2" s="284">
        <v>65</v>
      </c>
      <c r="N2" s="285" t="s">
        <v>416</v>
      </c>
      <c r="O2" s="285" t="s">
        <v>417</v>
      </c>
      <c r="P2" s="285" t="s">
        <v>418</v>
      </c>
      <c r="Q2" s="285" t="s">
        <v>419</v>
      </c>
      <c r="R2" s="285" t="s">
        <v>420</v>
      </c>
      <c r="S2" s="281">
        <v>67</v>
      </c>
      <c r="T2" s="176"/>
      <c r="U2" s="176"/>
      <c r="V2" s="280"/>
    </row>
    <row r="3" spans="1:22" s="135" customFormat="1">
      <c r="A3" s="425">
        <f>'1-συμβολαια'!A3</f>
        <v>11700</v>
      </c>
      <c r="B3" s="363" t="str">
        <f>'1-συμβολαια'!C3</f>
        <v>γονική παροχή οκοπέδου {Ποταμιά Ο.Τ.-32Α 675,90μ2</v>
      </c>
      <c r="C3" s="334"/>
      <c r="D3" s="366"/>
      <c r="E3" s="366"/>
      <c r="F3" s="394"/>
      <c r="G3" s="394"/>
      <c r="H3" s="395"/>
      <c r="I3" s="396"/>
      <c r="J3" s="396"/>
      <c r="K3" s="396"/>
      <c r="L3" s="396"/>
      <c r="M3" s="396"/>
      <c r="N3" s="394"/>
      <c r="O3" s="394"/>
      <c r="P3" s="394"/>
      <c r="Q3" s="394"/>
      <c r="R3" s="394"/>
      <c r="S3" s="394"/>
      <c r="T3" s="394"/>
      <c r="U3" s="394"/>
      <c r="V3" s="394"/>
    </row>
    <row r="4" spans="1:22" s="135" customFormat="1">
      <c r="A4" s="425">
        <f>'1-συμβολαια'!A4</f>
        <v>0</v>
      </c>
      <c r="B4" s="363" t="str">
        <f>'1-συμβολαια'!C4</f>
        <v>χρησικτησία οικοπεδου = πατρός ΔΩΡΕΑ ατυπος</v>
      </c>
      <c r="C4" s="334">
        <f>'1-συμβολαια'!L4</f>
        <v>158.45504500000001</v>
      </c>
      <c r="D4" s="366"/>
      <c r="E4" s="366">
        <f>C4</f>
        <v>158.45504500000001</v>
      </c>
      <c r="F4" s="335"/>
      <c r="G4" s="335"/>
      <c r="H4" s="364"/>
      <c r="I4" s="365"/>
      <c r="J4" s="365"/>
      <c r="K4" s="365"/>
      <c r="L4" s="365"/>
      <c r="M4" s="365"/>
      <c r="N4" s="335">
        <v>1</v>
      </c>
      <c r="O4" s="335"/>
      <c r="P4" s="335"/>
      <c r="Q4" s="335"/>
      <c r="R4" s="335"/>
      <c r="S4" s="335"/>
      <c r="T4" s="335"/>
      <c r="U4" s="335"/>
      <c r="V4" s="335"/>
    </row>
    <row r="5" spans="1:22" ht="15.75">
      <c r="A5" s="481" t="s">
        <v>47</v>
      </c>
      <c r="B5" s="482"/>
      <c r="C5" s="96">
        <f>SUM(C3:C4)</f>
        <v>158.45504500000001</v>
      </c>
      <c r="D5" s="96">
        <f>SUM(D3:D4)</f>
        <v>0</v>
      </c>
      <c r="E5" s="96">
        <f>SUM(E3:E4)</f>
        <v>158.45504500000001</v>
      </c>
      <c r="I5" s="68">
        <f t="shared" ref="I5:T5" si="0">SUM(I3:I4)</f>
        <v>0</v>
      </c>
      <c r="J5" s="68">
        <f t="shared" si="0"/>
        <v>0</v>
      </c>
      <c r="K5" s="68">
        <f t="shared" si="0"/>
        <v>0</v>
      </c>
      <c r="L5" s="68">
        <f t="shared" si="0"/>
        <v>0</v>
      </c>
      <c r="M5" s="68">
        <f t="shared" si="0"/>
        <v>0</v>
      </c>
      <c r="N5" s="68">
        <f t="shared" si="0"/>
        <v>1</v>
      </c>
      <c r="O5" s="68">
        <f t="shared" si="0"/>
        <v>0</v>
      </c>
      <c r="P5" s="68">
        <f t="shared" si="0"/>
        <v>0</v>
      </c>
      <c r="Q5" s="68">
        <f t="shared" si="0"/>
        <v>0</v>
      </c>
      <c r="R5" s="68">
        <f t="shared" si="0"/>
        <v>0</v>
      </c>
      <c r="S5" s="68">
        <f t="shared" si="0"/>
        <v>0</v>
      </c>
      <c r="T5" s="68">
        <f t="shared" si="0"/>
        <v>0</v>
      </c>
    </row>
    <row r="6" spans="1:22"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</row>
    <row r="7" spans="1:22" ht="15.75">
      <c r="F7" s="155" t="s">
        <v>242</v>
      </c>
      <c r="G7" s="125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6"/>
      <c r="S7" s="286"/>
      <c r="T7" s="286"/>
      <c r="U7" s="286"/>
      <c r="V7" s="287"/>
    </row>
    <row r="8" spans="1:22" ht="15.75">
      <c r="F8" s="288"/>
      <c r="G8" s="138" t="s">
        <v>243</v>
      </c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7"/>
    </row>
    <row r="9" spans="1:22" ht="15.75">
      <c r="F9" s="287"/>
      <c r="G9" s="287"/>
      <c r="H9" s="155" t="s">
        <v>244</v>
      </c>
      <c r="I9" s="125"/>
      <c r="J9" s="125"/>
      <c r="K9" s="125"/>
      <c r="L9" s="286"/>
      <c r="M9" s="286"/>
      <c r="N9" s="286"/>
      <c r="O9" s="286"/>
      <c r="P9" s="286"/>
      <c r="Q9" s="286"/>
      <c r="R9" s="286"/>
      <c r="S9" s="286"/>
      <c r="T9" s="286"/>
      <c r="U9" s="286"/>
      <c r="V9" s="287"/>
    </row>
    <row r="10" spans="1:22" ht="15.75">
      <c r="F10" s="287"/>
      <c r="G10" s="288"/>
      <c r="H10" s="287"/>
      <c r="I10" s="138" t="s">
        <v>265</v>
      </c>
      <c r="J10" s="138"/>
      <c r="K10" s="138"/>
      <c r="L10" s="289"/>
      <c r="M10" s="289"/>
      <c r="N10" s="289"/>
      <c r="O10" s="289"/>
      <c r="P10" s="289"/>
      <c r="Q10" s="289"/>
      <c r="R10" s="289"/>
      <c r="S10" s="289"/>
      <c r="T10" s="289"/>
      <c r="U10" s="286"/>
      <c r="V10" s="287"/>
    </row>
    <row r="11" spans="1:22" ht="15.75">
      <c r="F11" s="287"/>
      <c r="G11" s="288"/>
      <c r="H11" s="287"/>
      <c r="I11" s="138"/>
      <c r="J11" s="155" t="s">
        <v>421</v>
      </c>
      <c r="K11" s="138"/>
      <c r="L11" s="289"/>
      <c r="M11" s="289"/>
      <c r="N11" s="289"/>
      <c r="O11" s="289"/>
      <c r="P11" s="289"/>
      <c r="Q11" s="289"/>
      <c r="R11" s="289"/>
      <c r="S11" s="289"/>
      <c r="T11" s="289"/>
      <c r="U11" s="286"/>
      <c r="V11" s="287"/>
    </row>
    <row r="12" spans="1:22" ht="15.75">
      <c r="F12" s="287"/>
      <c r="G12" s="288"/>
      <c r="H12" s="287"/>
      <c r="I12" s="138"/>
      <c r="J12" s="138"/>
      <c r="K12" s="138" t="s">
        <v>422</v>
      </c>
      <c r="L12" s="289"/>
      <c r="M12" s="289"/>
      <c r="N12" s="289"/>
      <c r="O12" s="289"/>
      <c r="P12" s="289"/>
      <c r="Q12" s="289"/>
      <c r="R12" s="289"/>
      <c r="S12" s="289"/>
      <c r="T12" s="289"/>
      <c r="U12" s="286"/>
      <c r="V12" s="287"/>
    </row>
    <row r="13" spans="1:22" ht="15.75">
      <c r="F13" s="287"/>
      <c r="G13" s="287"/>
      <c r="H13" s="286"/>
      <c r="I13" s="289"/>
      <c r="J13" s="289"/>
      <c r="K13" s="289"/>
      <c r="L13" s="155" t="s">
        <v>423</v>
      </c>
      <c r="M13" s="289"/>
      <c r="N13" s="289"/>
      <c r="O13" s="289"/>
      <c r="P13" s="289"/>
      <c r="Q13" s="289"/>
      <c r="R13" s="289"/>
      <c r="S13" s="289"/>
      <c r="T13" s="289"/>
      <c r="U13" s="286"/>
      <c r="V13" s="287"/>
    </row>
    <row r="14" spans="1:22" ht="15.75">
      <c r="C14" s="104">
        <f>SUM(C6:C7)</f>
        <v>0</v>
      </c>
      <c r="F14" s="286"/>
      <c r="G14" s="286"/>
      <c r="H14" s="286"/>
      <c r="I14" s="289"/>
      <c r="J14" s="289"/>
      <c r="K14" s="289"/>
      <c r="L14" s="289"/>
      <c r="M14" s="138" t="s">
        <v>266</v>
      </c>
      <c r="N14" s="289"/>
      <c r="O14" s="289"/>
      <c r="P14" s="289"/>
      <c r="Q14" s="289"/>
      <c r="R14" s="289"/>
      <c r="S14" s="289"/>
      <c r="T14" s="289"/>
      <c r="U14" s="286"/>
      <c r="V14" s="287"/>
    </row>
    <row r="15" spans="1:22" ht="15.75">
      <c r="F15" s="287"/>
      <c r="G15" s="287"/>
      <c r="H15" s="286"/>
      <c r="I15" s="289"/>
      <c r="J15" s="289"/>
      <c r="K15" s="289"/>
      <c r="L15" s="289"/>
      <c r="M15" s="289"/>
      <c r="N15" s="155" t="s">
        <v>424</v>
      </c>
      <c r="O15" s="289"/>
      <c r="P15" s="289"/>
      <c r="Q15" s="289"/>
      <c r="R15" s="289"/>
      <c r="S15" s="289"/>
      <c r="T15" s="289"/>
      <c r="U15" s="286"/>
      <c r="V15" s="287"/>
    </row>
    <row r="16" spans="1:22" ht="15.75">
      <c r="F16" s="287"/>
      <c r="G16" s="287"/>
      <c r="H16" s="286"/>
      <c r="I16" s="289"/>
      <c r="J16" s="289"/>
      <c r="K16" s="289"/>
      <c r="L16" s="289"/>
      <c r="M16" s="289"/>
      <c r="N16" s="289"/>
      <c r="O16" s="138" t="s">
        <v>425</v>
      </c>
      <c r="P16" s="289"/>
      <c r="Q16" s="289"/>
      <c r="R16" s="289"/>
      <c r="S16" s="289"/>
      <c r="T16" s="289"/>
      <c r="U16" s="286"/>
      <c r="V16" s="287"/>
    </row>
    <row r="17" spans="2:22" ht="15.75">
      <c r="F17" s="287"/>
      <c r="G17" s="287"/>
      <c r="H17" s="286"/>
      <c r="I17" s="289"/>
      <c r="J17" s="289"/>
      <c r="K17" s="289"/>
      <c r="L17" s="289"/>
      <c r="M17" s="289"/>
      <c r="N17" s="289"/>
      <c r="O17" s="289"/>
      <c r="P17" s="155" t="s">
        <v>267</v>
      </c>
      <c r="Q17" s="289"/>
      <c r="R17" s="289"/>
      <c r="S17" s="289"/>
      <c r="T17" s="289"/>
      <c r="U17" s="286"/>
      <c r="V17" s="287"/>
    </row>
    <row r="18" spans="2:22" ht="15.75">
      <c r="F18" s="287"/>
      <c r="G18" s="287"/>
      <c r="H18" s="286"/>
      <c r="I18" s="289"/>
      <c r="J18" s="289"/>
      <c r="K18" s="289"/>
      <c r="L18" s="289"/>
      <c r="M18" s="289"/>
      <c r="N18" s="289"/>
      <c r="O18" s="289"/>
      <c r="P18" s="289"/>
      <c r="Q18" s="138" t="s">
        <v>268</v>
      </c>
      <c r="R18" s="138"/>
      <c r="S18" s="138"/>
      <c r="T18" s="289"/>
      <c r="U18" s="286"/>
      <c r="V18" s="287"/>
    </row>
    <row r="19" spans="2:22" ht="15.75">
      <c r="F19" s="287"/>
      <c r="G19" s="287"/>
      <c r="H19" s="286"/>
      <c r="I19" s="289"/>
      <c r="J19" s="289"/>
      <c r="K19" s="289"/>
      <c r="L19" s="289"/>
      <c r="M19" s="289"/>
      <c r="N19" s="289"/>
      <c r="O19" s="289"/>
      <c r="P19" s="289"/>
      <c r="Q19" s="289"/>
      <c r="R19" s="155" t="s">
        <v>269</v>
      </c>
      <c r="S19" s="289"/>
      <c r="T19" s="289"/>
      <c r="U19" s="286"/>
      <c r="V19" s="287"/>
    </row>
    <row r="20" spans="2:22" ht="15.75">
      <c r="F20" s="287"/>
      <c r="G20" s="287"/>
      <c r="H20" s="286"/>
      <c r="I20" s="289"/>
      <c r="J20" s="289"/>
      <c r="K20" s="289"/>
      <c r="L20" s="289"/>
      <c r="M20" s="289"/>
      <c r="N20" s="289"/>
      <c r="O20" s="289"/>
      <c r="P20" s="289"/>
      <c r="Q20" s="289"/>
      <c r="R20" s="289"/>
      <c r="S20" s="138" t="s">
        <v>270</v>
      </c>
      <c r="T20" s="289"/>
      <c r="U20" s="286"/>
      <c r="V20" s="287"/>
    </row>
    <row r="21" spans="2:22" ht="15.75">
      <c r="F21" s="287"/>
      <c r="G21" s="287"/>
      <c r="H21" s="286"/>
      <c r="I21" s="289"/>
      <c r="J21" s="289"/>
      <c r="K21" s="289"/>
      <c r="L21" s="289"/>
      <c r="M21" s="289"/>
      <c r="N21" s="289"/>
      <c r="O21" s="289"/>
      <c r="P21" s="289"/>
      <c r="Q21" s="289"/>
      <c r="R21" s="289"/>
      <c r="S21" s="289"/>
      <c r="T21" s="155" t="s">
        <v>426</v>
      </c>
      <c r="U21" s="286"/>
      <c r="V21" s="287"/>
    </row>
    <row r="22" spans="2:22">
      <c r="F22" s="287"/>
      <c r="G22" s="287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7"/>
    </row>
    <row r="23" spans="2:22" ht="15.75" customHeight="1">
      <c r="B23" s="227"/>
      <c r="C23" s="312"/>
      <c r="D23" s="314"/>
      <c r="E23" s="313"/>
      <c r="F23" s="313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</row>
    <row r="24" spans="2:22" ht="15.75" customHeight="1">
      <c r="B24" s="226"/>
      <c r="C24" s="108"/>
      <c r="D24" s="314"/>
      <c r="E24" s="313"/>
      <c r="F24" s="313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</row>
    <row r="25" spans="2:22"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</row>
    <row r="26" spans="2:22"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</row>
    <row r="27" spans="2:22"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</row>
    <row r="28" spans="2:22">
      <c r="D28" s="314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</row>
    <row r="29" spans="2:22"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</row>
    <row r="30" spans="2:22"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</row>
    <row r="31" spans="2:22"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</row>
    <row r="32" spans="2:22"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</row>
    <row r="33" spans="8:21"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</row>
    <row r="34" spans="8:21"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Z37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9" style="8" customWidth="1"/>
    <col min="2" max="2" width="39.85546875" style="141" bestFit="1" customWidth="1"/>
    <col min="3" max="3" width="7.28515625" style="2" bestFit="1" customWidth="1"/>
    <col min="4" max="4" width="9.42578125" style="2" bestFit="1" customWidth="1"/>
    <col min="5" max="5" width="9.42578125" style="81" bestFit="1" customWidth="1"/>
    <col min="6" max="6" width="8.140625" style="81" bestFit="1" customWidth="1"/>
    <col min="7" max="7" width="10.7109375" style="81" customWidth="1"/>
    <col min="8" max="8" width="8.140625" style="81" bestFit="1" customWidth="1"/>
    <col min="9" max="9" width="7.85546875" style="81" customWidth="1"/>
    <col min="10" max="10" width="7.42578125" style="81" customWidth="1"/>
    <col min="11" max="11" width="8.42578125" style="81" customWidth="1"/>
    <col min="12" max="25" width="7.140625" style="81" customWidth="1"/>
    <col min="26" max="26" width="6.140625" style="81" customWidth="1"/>
    <col min="27" max="27" width="7.140625" style="81" customWidth="1"/>
    <col min="28" max="31" width="6.140625" style="81" customWidth="1"/>
    <col min="32" max="32" width="7.85546875" style="81" customWidth="1"/>
    <col min="33" max="33" width="16.28515625" style="81" customWidth="1"/>
    <col min="34" max="35" width="7.140625" style="81" customWidth="1"/>
    <col min="36" max="36" width="8.140625" style="81" customWidth="1"/>
    <col min="37" max="37" width="7.7109375" style="81" customWidth="1"/>
    <col min="38" max="38" width="7" style="81" customWidth="1"/>
    <col min="39" max="39" width="6.140625" style="81" customWidth="1"/>
    <col min="40" max="44" width="7.85546875" style="81" customWidth="1"/>
    <col min="45" max="47" width="6.140625" style="81" customWidth="1"/>
    <col min="48" max="48" width="8.28515625" style="81" customWidth="1"/>
    <col min="49" max="49" width="7.42578125" style="81" customWidth="1"/>
    <col min="50" max="50" width="6.140625" style="81" customWidth="1"/>
    <col min="51" max="51" width="8.140625" style="81" customWidth="1"/>
    <col min="52" max="52" width="6.140625" style="81" customWidth="1"/>
    <col min="53" max="53" width="7.140625" style="81" customWidth="1"/>
    <col min="54" max="54" width="8" style="81" customWidth="1"/>
    <col min="55" max="56" width="6.140625" style="81" customWidth="1"/>
    <col min="57" max="57" width="7.42578125" style="81" customWidth="1"/>
    <col min="58" max="58" width="8.5703125" style="81" customWidth="1"/>
    <col min="59" max="66" width="6.140625" style="81" customWidth="1"/>
    <col min="67" max="67" width="7" style="81" customWidth="1"/>
    <col min="68" max="68" width="6.140625" style="81" customWidth="1"/>
    <col min="69" max="69" width="10.5703125" style="81" customWidth="1"/>
    <col min="70" max="74" width="5.28515625" style="81" customWidth="1"/>
    <col min="75" max="75" width="8.85546875" style="81" customWidth="1"/>
    <col min="76" max="76" width="9.5703125" style="81" customWidth="1"/>
    <col min="77" max="77" width="9.7109375" style="81" bestFit="1" customWidth="1"/>
    <col min="78" max="78" width="8.28515625" style="3" bestFit="1" customWidth="1"/>
    <col min="79" max="274" width="9.140625" style="3"/>
    <col min="275" max="275" width="9" style="3" bestFit="1" customWidth="1"/>
    <col min="276" max="276" width="9.85546875" style="3" bestFit="1" customWidth="1"/>
    <col min="277" max="277" width="9.140625" style="3" bestFit="1" customWidth="1"/>
    <col min="278" max="278" width="16" style="3" bestFit="1" customWidth="1"/>
    <col min="279" max="279" width="9" style="3" bestFit="1" customWidth="1"/>
    <col min="280" max="280" width="7.85546875" style="3" bestFit="1" customWidth="1"/>
    <col min="281" max="281" width="11.7109375" style="3" bestFit="1" customWidth="1"/>
    <col min="282" max="282" width="14.28515625" style="3" customWidth="1"/>
    <col min="283" max="283" width="11.7109375" style="3" bestFit="1" customWidth="1"/>
    <col min="284" max="284" width="14.140625" style="3" bestFit="1" customWidth="1"/>
    <col min="285" max="285" width="16.7109375" style="3" customWidth="1"/>
    <col min="286" max="286" width="16.5703125" style="3" customWidth="1"/>
    <col min="287" max="288" width="7.85546875" style="3" bestFit="1" customWidth="1"/>
    <col min="289" max="289" width="8" style="3" bestFit="1" customWidth="1"/>
    <col min="290" max="291" width="7.85546875" style="3" bestFit="1" customWidth="1"/>
    <col min="292" max="292" width="9.7109375" style="3" customWidth="1"/>
    <col min="293" max="293" width="12.85546875" style="3" customWidth="1"/>
    <col min="294" max="530" width="9.140625" style="3"/>
    <col min="531" max="531" width="9" style="3" bestFit="1" customWidth="1"/>
    <col min="532" max="532" width="9.85546875" style="3" bestFit="1" customWidth="1"/>
    <col min="533" max="533" width="9.140625" style="3" bestFit="1" customWidth="1"/>
    <col min="534" max="534" width="16" style="3" bestFit="1" customWidth="1"/>
    <col min="535" max="535" width="9" style="3" bestFit="1" customWidth="1"/>
    <col min="536" max="536" width="7.85546875" style="3" bestFit="1" customWidth="1"/>
    <col min="537" max="537" width="11.7109375" style="3" bestFit="1" customWidth="1"/>
    <col min="538" max="538" width="14.28515625" style="3" customWidth="1"/>
    <col min="539" max="539" width="11.7109375" style="3" bestFit="1" customWidth="1"/>
    <col min="540" max="540" width="14.140625" style="3" bestFit="1" customWidth="1"/>
    <col min="541" max="541" width="16.7109375" style="3" customWidth="1"/>
    <col min="542" max="542" width="16.5703125" style="3" customWidth="1"/>
    <col min="543" max="544" width="7.85546875" style="3" bestFit="1" customWidth="1"/>
    <col min="545" max="545" width="8" style="3" bestFit="1" customWidth="1"/>
    <col min="546" max="547" width="7.85546875" style="3" bestFit="1" customWidth="1"/>
    <col min="548" max="548" width="9.7109375" style="3" customWidth="1"/>
    <col min="549" max="549" width="12.85546875" style="3" customWidth="1"/>
    <col min="550" max="786" width="9.140625" style="3"/>
    <col min="787" max="787" width="9" style="3" bestFit="1" customWidth="1"/>
    <col min="788" max="788" width="9.85546875" style="3" bestFit="1" customWidth="1"/>
    <col min="789" max="789" width="9.140625" style="3" bestFit="1" customWidth="1"/>
    <col min="790" max="790" width="16" style="3" bestFit="1" customWidth="1"/>
    <col min="791" max="791" width="9" style="3" bestFit="1" customWidth="1"/>
    <col min="792" max="792" width="7.85546875" style="3" bestFit="1" customWidth="1"/>
    <col min="793" max="793" width="11.7109375" style="3" bestFit="1" customWidth="1"/>
    <col min="794" max="794" width="14.28515625" style="3" customWidth="1"/>
    <col min="795" max="795" width="11.7109375" style="3" bestFit="1" customWidth="1"/>
    <col min="796" max="796" width="14.140625" style="3" bestFit="1" customWidth="1"/>
    <col min="797" max="797" width="16.7109375" style="3" customWidth="1"/>
    <col min="798" max="798" width="16.5703125" style="3" customWidth="1"/>
    <col min="799" max="800" width="7.85546875" style="3" bestFit="1" customWidth="1"/>
    <col min="801" max="801" width="8" style="3" bestFit="1" customWidth="1"/>
    <col min="802" max="803" width="7.85546875" style="3" bestFit="1" customWidth="1"/>
    <col min="804" max="804" width="9.7109375" style="3" customWidth="1"/>
    <col min="805" max="805" width="12.85546875" style="3" customWidth="1"/>
    <col min="806" max="1042" width="9.140625" style="3"/>
    <col min="1043" max="1043" width="9" style="3" bestFit="1" customWidth="1"/>
    <col min="1044" max="1044" width="9.85546875" style="3" bestFit="1" customWidth="1"/>
    <col min="1045" max="1045" width="9.140625" style="3" bestFit="1" customWidth="1"/>
    <col min="1046" max="1046" width="16" style="3" bestFit="1" customWidth="1"/>
    <col min="1047" max="1047" width="9" style="3" bestFit="1" customWidth="1"/>
    <col min="1048" max="1048" width="7.85546875" style="3" bestFit="1" customWidth="1"/>
    <col min="1049" max="1049" width="11.7109375" style="3" bestFit="1" customWidth="1"/>
    <col min="1050" max="1050" width="14.28515625" style="3" customWidth="1"/>
    <col min="1051" max="1051" width="11.7109375" style="3" bestFit="1" customWidth="1"/>
    <col min="1052" max="1052" width="14.140625" style="3" bestFit="1" customWidth="1"/>
    <col min="1053" max="1053" width="16.7109375" style="3" customWidth="1"/>
    <col min="1054" max="1054" width="16.5703125" style="3" customWidth="1"/>
    <col min="1055" max="1056" width="7.85546875" style="3" bestFit="1" customWidth="1"/>
    <col min="1057" max="1057" width="8" style="3" bestFit="1" customWidth="1"/>
    <col min="1058" max="1059" width="7.85546875" style="3" bestFit="1" customWidth="1"/>
    <col min="1060" max="1060" width="9.7109375" style="3" customWidth="1"/>
    <col min="1061" max="1061" width="12.85546875" style="3" customWidth="1"/>
    <col min="1062" max="1298" width="9.140625" style="3"/>
    <col min="1299" max="1299" width="9" style="3" bestFit="1" customWidth="1"/>
    <col min="1300" max="1300" width="9.85546875" style="3" bestFit="1" customWidth="1"/>
    <col min="1301" max="1301" width="9.140625" style="3" bestFit="1" customWidth="1"/>
    <col min="1302" max="1302" width="16" style="3" bestFit="1" customWidth="1"/>
    <col min="1303" max="1303" width="9" style="3" bestFit="1" customWidth="1"/>
    <col min="1304" max="1304" width="7.85546875" style="3" bestFit="1" customWidth="1"/>
    <col min="1305" max="1305" width="11.7109375" style="3" bestFit="1" customWidth="1"/>
    <col min="1306" max="1306" width="14.28515625" style="3" customWidth="1"/>
    <col min="1307" max="1307" width="11.7109375" style="3" bestFit="1" customWidth="1"/>
    <col min="1308" max="1308" width="14.140625" style="3" bestFit="1" customWidth="1"/>
    <col min="1309" max="1309" width="16.7109375" style="3" customWidth="1"/>
    <col min="1310" max="1310" width="16.5703125" style="3" customWidth="1"/>
    <col min="1311" max="1312" width="7.85546875" style="3" bestFit="1" customWidth="1"/>
    <col min="1313" max="1313" width="8" style="3" bestFit="1" customWidth="1"/>
    <col min="1314" max="1315" width="7.85546875" style="3" bestFit="1" customWidth="1"/>
    <col min="1316" max="1316" width="9.7109375" style="3" customWidth="1"/>
    <col min="1317" max="1317" width="12.85546875" style="3" customWidth="1"/>
    <col min="1318" max="1554" width="9.140625" style="3"/>
    <col min="1555" max="1555" width="9" style="3" bestFit="1" customWidth="1"/>
    <col min="1556" max="1556" width="9.85546875" style="3" bestFit="1" customWidth="1"/>
    <col min="1557" max="1557" width="9.140625" style="3" bestFit="1" customWidth="1"/>
    <col min="1558" max="1558" width="16" style="3" bestFit="1" customWidth="1"/>
    <col min="1559" max="1559" width="9" style="3" bestFit="1" customWidth="1"/>
    <col min="1560" max="1560" width="7.85546875" style="3" bestFit="1" customWidth="1"/>
    <col min="1561" max="1561" width="11.7109375" style="3" bestFit="1" customWidth="1"/>
    <col min="1562" max="1562" width="14.28515625" style="3" customWidth="1"/>
    <col min="1563" max="1563" width="11.7109375" style="3" bestFit="1" customWidth="1"/>
    <col min="1564" max="1564" width="14.140625" style="3" bestFit="1" customWidth="1"/>
    <col min="1565" max="1565" width="16.7109375" style="3" customWidth="1"/>
    <col min="1566" max="1566" width="16.5703125" style="3" customWidth="1"/>
    <col min="1567" max="1568" width="7.85546875" style="3" bestFit="1" customWidth="1"/>
    <col min="1569" max="1569" width="8" style="3" bestFit="1" customWidth="1"/>
    <col min="1570" max="1571" width="7.85546875" style="3" bestFit="1" customWidth="1"/>
    <col min="1572" max="1572" width="9.7109375" style="3" customWidth="1"/>
    <col min="1573" max="1573" width="12.85546875" style="3" customWidth="1"/>
    <col min="1574" max="1810" width="9.140625" style="3"/>
    <col min="1811" max="1811" width="9" style="3" bestFit="1" customWidth="1"/>
    <col min="1812" max="1812" width="9.85546875" style="3" bestFit="1" customWidth="1"/>
    <col min="1813" max="1813" width="9.140625" style="3" bestFit="1" customWidth="1"/>
    <col min="1814" max="1814" width="16" style="3" bestFit="1" customWidth="1"/>
    <col min="1815" max="1815" width="9" style="3" bestFit="1" customWidth="1"/>
    <col min="1816" max="1816" width="7.85546875" style="3" bestFit="1" customWidth="1"/>
    <col min="1817" max="1817" width="11.7109375" style="3" bestFit="1" customWidth="1"/>
    <col min="1818" max="1818" width="14.28515625" style="3" customWidth="1"/>
    <col min="1819" max="1819" width="11.7109375" style="3" bestFit="1" customWidth="1"/>
    <col min="1820" max="1820" width="14.140625" style="3" bestFit="1" customWidth="1"/>
    <col min="1821" max="1821" width="16.7109375" style="3" customWidth="1"/>
    <col min="1822" max="1822" width="16.5703125" style="3" customWidth="1"/>
    <col min="1823" max="1824" width="7.85546875" style="3" bestFit="1" customWidth="1"/>
    <col min="1825" max="1825" width="8" style="3" bestFit="1" customWidth="1"/>
    <col min="1826" max="1827" width="7.85546875" style="3" bestFit="1" customWidth="1"/>
    <col min="1828" max="1828" width="9.7109375" style="3" customWidth="1"/>
    <col min="1829" max="1829" width="12.85546875" style="3" customWidth="1"/>
    <col min="1830" max="2066" width="9.140625" style="3"/>
    <col min="2067" max="2067" width="9" style="3" bestFit="1" customWidth="1"/>
    <col min="2068" max="2068" width="9.85546875" style="3" bestFit="1" customWidth="1"/>
    <col min="2069" max="2069" width="9.140625" style="3" bestFit="1" customWidth="1"/>
    <col min="2070" max="2070" width="16" style="3" bestFit="1" customWidth="1"/>
    <col min="2071" max="2071" width="9" style="3" bestFit="1" customWidth="1"/>
    <col min="2072" max="2072" width="7.85546875" style="3" bestFit="1" customWidth="1"/>
    <col min="2073" max="2073" width="11.7109375" style="3" bestFit="1" customWidth="1"/>
    <col min="2074" max="2074" width="14.28515625" style="3" customWidth="1"/>
    <col min="2075" max="2075" width="11.7109375" style="3" bestFit="1" customWidth="1"/>
    <col min="2076" max="2076" width="14.140625" style="3" bestFit="1" customWidth="1"/>
    <col min="2077" max="2077" width="16.7109375" style="3" customWidth="1"/>
    <col min="2078" max="2078" width="16.5703125" style="3" customWidth="1"/>
    <col min="2079" max="2080" width="7.85546875" style="3" bestFit="1" customWidth="1"/>
    <col min="2081" max="2081" width="8" style="3" bestFit="1" customWidth="1"/>
    <col min="2082" max="2083" width="7.85546875" style="3" bestFit="1" customWidth="1"/>
    <col min="2084" max="2084" width="9.7109375" style="3" customWidth="1"/>
    <col min="2085" max="2085" width="12.85546875" style="3" customWidth="1"/>
    <col min="2086" max="2322" width="9.140625" style="3"/>
    <col min="2323" max="2323" width="9" style="3" bestFit="1" customWidth="1"/>
    <col min="2324" max="2324" width="9.85546875" style="3" bestFit="1" customWidth="1"/>
    <col min="2325" max="2325" width="9.140625" style="3" bestFit="1" customWidth="1"/>
    <col min="2326" max="2326" width="16" style="3" bestFit="1" customWidth="1"/>
    <col min="2327" max="2327" width="9" style="3" bestFit="1" customWidth="1"/>
    <col min="2328" max="2328" width="7.85546875" style="3" bestFit="1" customWidth="1"/>
    <col min="2329" max="2329" width="11.7109375" style="3" bestFit="1" customWidth="1"/>
    <col min="2330" max="2330" width="14.28515625" style="3" customWidth="1"/>
    <col min="2331" max="2331" width="11.7109375" style="3" bestFit="1" customWidth="1"/>
    <col min="2332" max="2332" width="14.140625" style="3" bestFit="1" customWidth="1"/>
    <col min="2333" max="2333" width="16.7109375" style="3" customWidth="1"/>
    <col min="2334" max="2334" width="16.5703125" style="3" customWidth="1"/>
    <col min="2335" max="2336" width="7.85546875" style="3" bestFit="1" customWidth="1"/>
    <col min="2337" max="2337" width="8" style="3" bestFit="1" customWidth="1"/>
    <col min="2338" max="2339" width="7.85546875" style="3" bestFit="1" customWidth="1"/>
    <col min="2340" max="2340" width="9.7109375" style="3" customWidth="1"/>
    <col min="2341" max="2341" width="12.85546875" style="3" customWidth="1"/>
    <col min="2342" max="2578" width="9.140625" style="3"/>
    <col min="2579" max="2579" width="9" style="3" bestFit="1" customWidth="1"/>
    <col min="2580" max="2580" width="9.85546875" style="3" bestFit="1" customWidth="1"/>
    <col min="2581" max="2581" width="9.140625" style="3" bestFit="1" customWidth="1"/>
    <col min="2582" max="2582" width="16" style="3" bestFit="1" customWidth="1"/>
    <col min="2583" max="2583" width="9" style="3" bestFit="1" customWidth="1"/>
    <col min="2584" max="2584" width="7.85546875" style="3" bestFit="1" customWidth="1"/>
    <col min="2585" max="2585" width="11.7109375" style="3" bestFit="1" customWidth="1"/>
    <col min="2586" max="2586" width="14.28515625" style="3" customWidth="1"/>
    <col min="2587" max="2587" width="11.7109375" style="3" bestFit="1" customWidth="1"/>
    <col min="2588" max="2588" width="14.140625" style="3" bestFit="1" customWidth="1"/>
    <col min="2589" max="2589" width="16.7109375" style="3" customWidth="1"/>
    <col min="2590" max="2590" width="16.5703125" style="3" customWidth="1"/>
    <col min="2591" max="2592" width="7.85546875" style="3" bestFit="1" customWidth="1"/>
    <col min="2593" max="2593" width="8" style="3" bestFit="1" customWidth="1"/>
    <col min="2594" max="2595" width="7.85546875" style="3" bestFit="1" customWidth="1"/>
    <col min="2596" max="2596" width="9.7109375" style="3" customWidth="1"/>
    <col min="2597" max="2597" width="12.85546875" style="3" customWidth="1"/>
    <col min="2598" max="2834" width="9.140625" style="3"/>
    <col min="2835" max="2835" width="9" style="3" bestFit="1" customWidth="1"/>
    <col min="2836" max="2836" width="9.85546875" style="3" bestFit="1" customWidth="1"/>
    <col min="2837" max="2837" width="9.140625" style="3" bestFit="1" customWidth="1"/>
    <col min="2838" max="2838" width="16" style="3" bestFit="1" customWidth="1"/>
    <col min="2839" max="2839" width="9" style="3" bestFit="1" customWidth="1"/>
    <col min="2840" max="2840" width="7.85546875" style="3" bestFit="1" customWidth="1"/>
    <col min="2841" max="2841" width="11.7109375" style="3" bestFit="1" customWidth="1"/>
    <col min="2842" max="2842" width="14.28515625" style="3" customWidth="1"/>
    <col min="2843" max="2843" width="11.7109375" style="3" bestFit="1" customWidth="1"/>
    <col min="2844" max="2844" width="14.140625" style="3" bestFit="1" customWidth="1"/>
    <col min="2845" max="2845" width="16.7109375" style="3" customWidth="1"/>
    <col min="2846" max="2846" width="16.5703125" style="3" customWidth="1"/>
    <col min="2847" max="2848" width="7.85546875" style="3" bestFit="1" customWidth="1"/>
    <col min="2849" max="2849" width="8" style="3" bestFit="1" customWidth="1"/>
    <col min="2850" max="2851" width="7.85546875" style="3" bestFit="1" customWidth="1"/>
    <col min="2852" max="2852" width="9.7109375" style="3" customWidth="1"/>
    <col min="2853" max="2853" width="12.85546875" style="3" customWidth="1"/>
    <col min="2854" max="3090" width="9.140625" style="3"/>
    <col min="3091" max="3091" width="9" style="3" bestFit="1" customWidth="1"/>
    <col min="3092" max="3092" width="9.85546875" style="3" bestFit="1" customWidth="1"/>
    <col min="3093" max="3093" width="9.140625" style="3" bestFit="1" customWidth="1"/>
    <col min="3094" max="3094" width="16" style="3" bestFit="1" customWidth="1"/>
    <col min="3095" max="3095" width="9" style="3" bestFit="1" customWidth="1"/>
    <col min="3096" max="3096" width="7.85546875" style="3" bestFit="1" customWidth="1"/>
    <col min="3097" max="3097" width="11.7109375" style="3" bestFit="1" customWidth="1"/>
    <col min="3098" max="3098" width="14.28515625" style="3" customWidth="1"/>
    <col min="3099" max="3099" width="11.7109375" style="3" bestFit="1" customWidth="1"/>
    <col min="3100" max="3100" width="14.140625" style="3" bestFit="1" customWidth="1"/>
    <col min="3101" max="3101" width="16.7109375" style="3" customWidth="1"/>
    <col min="3102" max="3102" width="16.5703125" style="3" customWidth="1"/>
    <col min="3103" max="3104" width="7.85546875" style="3" bestFit="1" customWidth="1"/>
    <col min="3105" max="3105" width="8" style="3" bestFit="1" customWidth="1"/>
    <col min="3106" max="3107" width="7.85546875" style="3" bestFit="1" customWidth="1"/>
    <col min="3108" max="3108" width="9.7109375" style="3" customWidth="1"/>
    <col min="3109" max="3109" width="12.85546875" style="3" customWidth="1"/>
    <col min="3110" max="3346" width="9.140625" style="3"/>
    <col min="3347" max="3347" width="9" style="3" bestFit="1" customWidth="1"/>
    <col min="3348" max="3348" width="9.85546875" style="3" bestFit="1" customWidth="1"/>
    <col min="3349" max="3349" width="9.140625" style="3" bestFit="1" customWidth="1"/>
    <col min="3350" max="3350" width="16" style="3" bestFit="1" customWidth="1"/>
    <col min="3351" max="3351" width="9" style="3" bestFit="1" customWidth="1"/>
    <col min="3352" max="3352" width="7.85546875" style="3" bestFit="1" customWidth="1"/>
    <col min="3353" max="3353" width="11.7109375" style="3" bestFit="1" customWidth="1"/>
    <col min="3354" max="3354" width="14.28515625" style="3" customWidth="1"/>
    <col min="3355" max="3355" width="11.7109375" style="3" bestFit="1" customWidth="1"/>
    <col min="3356" max="3356" width="14.140625" style="3" bestFit="1" customWidth="1"/>
    <col min="3357" max="3357" width="16.7109375" style="3" customWidth="1"/>
    <col min="3358" max="3358" width="16.5703125" style="3" customWidth="1"/>
    <col min="3359" max="3360" width="7.85546875" style="3" bestFit="1" customWidth="1"/>
    <col min="3361" max="3361" width="8" style="3" bestFit="1" customWidth="1"/>
    <col min="3362" max="3363" width="7.85546875" style="3" bestFit="1" customWidth="1"/>
    <col min="3364" max="3364" width="9.7109375" style="3" customWidth="1"/>
    <col min="3365" max="3365" width="12.85546875" style="3" customWidth="1"/>
    <col min="3366" max="3602" width="9.140625" style="3"/>
    <col min="3603" max="3603" width="9" style="3" bestFit="1" customWidth="1"/>
    <col min="3604" max="3604" width="9.85546875" style="3" bestFit="1" customWidth="1"/>
    <col min="3605" max="3605" width="9.140625" style="3" bestFit="1" customWidth="1"/>
    <col min="3606" max="3606" width="16" style="3" bestFit="1" customWidth="1"/>
    <col min="3607" max="3607" width="9" style="3" bestFit="1" customWidth="1"/>
    <col min="3608" max="3608" width="7.85546875" style="3" bestFit="1" customWidth="1"/>
    <col min="3609" max="3609" width="11.7109375" style="3" bestFit="1" customWidth="1"/>
    <col min="3610" max="3610" width="14.28515625" style="3" customWidth="1"/>
    <col min="3611" max="3611" width="11.7109375" style="3" bestFit="1" customWidth="1"/>
    <col min="3612" max="3612" width="14.140625" style="3" bestFit="1" customWidth="1"/>
    <col min="3613" max="3613" width="16.7109375" style="3" customWidth="1"/>
    <col min="3614" max="3614" width="16.5703125" style="3" customWidth="1"/>
    <col min="3615" max="3616" width="7.85546875" style="3" bestFit="1" customWidth="1"/>
    <col min="3617" max="3617" width="8" style="3" bestFit="1" customWidth="1"/>
    <col min="3618" max="3619" width="7.85546875" style="3" bestFit="1" customWidth="1"/>
    <col min="3620" max="3620" width="9.7109375" style="3" customWidth="1"/>
    <col min="3621" max="3621" width="12.85546875" style="3" customWidth="1"/>
    <col min="3622" max="3858" width="9.140625" style="3"/>
    <col min="3859" max="3859" width="9" style="3" bestFit="1" customWidth="1"/>
    <col min="3860" max="3860" width="9.85546875" style="3" bestFit="1" customWidth="1"/>
    <col min="3861" max="3861" width="9.140625" style="3" bestFit="1" customWidth="1"/>
    <col min="3862" max="3862" width="16" style="3" bestFit="1" customWidth="1"/>
    <col min="3863" max="3863" width="9" style="3" bestFit="1" customWidth="1"/>
    <col min="3864" max="3864" width="7.85546875" style="3" bestFit="1" customWidth="1"/>
    <col min="3865" max="3865" width="11.7109375" style="3" bestFit="1" customWidth="1"/>
    <col min="3866" max="3866" width="14.28515625" style="3" customWidth="1"/>
    <col min="3867" max="3867" width="11.7109375" style="3" bestFit="1" customWidth="1"/>
    <col min="3868" max="3868" width="14.140625" style="3" bestFit="1" customWidth="1"/>
    <col min="3869" max="3869" width="16.7109375" style="3" customWidth="1"/>
    <col min="3870" max="3870" width="16.5703125" style="3" customWidth="1"/>
    <col min="3871" max="3872" width="7.85546875" style="3" bestFit="1" customWidth="1"/>
    <col min="3873" max="3873" width="8" style="3" bestFit="1" customWidth="1"/>
    <col min="3874" max="3875" width="7.85546875" style="3" bestFit="1" customWidth="1"/>
    <col min="3876" max="3876" width="9.7109375" style="3" customWidth="1"/>
    <col min="3877" max="3877" width="12.85546875" style="3" customWidth="1"/>
    <col min="3878" max="4114" width="9.140625" style="3"/>
    <col min="4115" max="4115" width="9" style="3" bestFit="1" customWidth="1"/>
    <col min="4116" max="4116" width="9.85546875" style="3" bestFit="1" customWidth="1"/>
    <col min="4117" max="4117" width="9.140625" style="3" bestFit="1" customWidth="1"/>
    <col min="4118" max="4118" width="16" style="3" bestFit="1" customWidth="1"/>
    <col min="4119" max="4119" width="9" style="3" bestFit="1" customWidth="1"/>
    <col min="4120" max="4120" width="7.85546875" style="3" bestFit="1" customWidth="1"/>
    <col min="4121" max="4121" width="11.7109375" style="3" bestFit="1" customWidth="1"/>
    <col min="4122" max="4122" width="14.28515625" style="3" customWidth="1"/>
    <col min="4123" max="4123" width="11.7109375" style="3" bestFit="1" customWidth="1"/>
    <col min="4124" max="4124" width="14.140625" style="3" bestFit="1" customWidth="1"/>
    <col min="4125" max="4125" width="16.7109375" style="3" customWidth="1"/>
    <col min="4126" max="4126" width="16.5703125" style="3" customWidth="1"/>
    <col min="4127" max="4128" width="7.85546875" style="3" bestFit="1" customWidth="1"/>
    <col min="4129" max="4129" width="8" style="3" bestFit="1" customWidth="1"/>
    <col min="4130" max="4131" width="7.85546875" style="3" bestFit="1" customWidth="1"/>
    <col min="4132" max="4132" width="9.7109375" style="3" customWidth="1"/>
    <col min="4133" max="4133" width="12.85546875" style="3" customWidth="1"/>
    <col min="4134" max="4370" width="9.140625" style="3"/>
    <col min="4371" max="4371" width="9" style="3" bestFit="1" customWidth="1"/>
    <col min="4372" max="4372" width="9.85546875" style="3" bestFit="1" customWidth="1"/>
    <col min="4373" max="4373" width="9.140625" style="3" bestFit="1" customWidth="1"/>
    <col min="4374" max="4374" width="16" style="3" bestFit="1" customWidth="1"/>
    <col min="4375" max="4375" width="9" style="3" bestFit="1" customWidth="1"/>
    <col min="4376" max="4376" width="7.85546875" style="3" bestFit="1" customWidth="1"/>
    <col min="4377" max="4377" width="11.7109375" style="3" bestFit="1" customWidth="1"/>
    <col min="4378" max="4378" width="14.28515625" style="3" customWidth="1"/>
    <col min="4379" max="4379" width="11.7109375" style="3" bestFit="1" customWidth="1"/>
    <col min="4380" max="4380" width="14.140625" style="3" bestFit="1" customWidth="1"/>
    <col min="4381" max="4381" width="16.7109375" style="3" customWidth="1"/>
    <col min="4382" max="4382" width="16.5703125" style="3" customWidth="1"/>
    <col min="4383" max="4384" width="7.85546875" style="3" bestFit="1" customWidth="1"/>
    <col min="4385" max="4385" width="8" style="3" bestFit="1" customWidth="1"/>
    <col min="4386" max="4387" width="7.85546875" style="3" bestFit="1" customWidth="1"/>
    <col min="4388" max="4388" width="9.7109375" style="3" customWidth="1"/>
    <col min="4389" max="4389" width="12.85546875" style="3" customWidth="1"/>
    <col min="4390" max="4626" width="9.140625" style="3"/>
    <col min="4627" max="4627" width="9" style="3" bestFit="1" customWidth="1"/>
    <col min="4628" max="4628" width="9.85546875" style="3" bestFit="1" customWidth="1"/>
    <col min="4629" max="4629" width="9.140625" style="3" bestFit="1" customWidth="1"/>
    <col min="4630" max="4630" width="16" style="3" bestFit="1" customWidth="1"/>
    <col min="4631" max="4631" width="9" style="3" bestFit="1" customWidth="1"/>
    <col min="4632" max="4632" width="7.85546875" style="3" bestFit="1" customWidth="1"/>
    <col min="4633" max="4633" width="11.7109375" style="3" bestFit="1" customWidth="1"/>
    <col min="4634" max="4634" width="14.28515625" style="3" customWidth="1"/>
    <col min="4635" max="4635" width="11.7109375" style="3" bestFit="1" customWidth="1"/>
    <col min="4636" max="4636" width="14.140625" style="3" bestFit="1" customWidth="1"/>
    <col min="4637" max="4637" width="16.7109375" style="3" customWidth="1"/>
    <col min="4638" max="4638" width="16.5703125" style="3" customWidth="1"/>
    <col min="4639" max="4640" width="7.85546875" style="3" bestFit="1" customWidth="1"/>
    <col min="4641" max="4641" width="8" style="3" bestFit="1" customWidth="1"/>
    <col min="4642" max="4643" width="7.85546875" style="3" bestFit="1" customWidth="1"/>
    <col min="4644" max="4644" width="9.7109375" style="3" customWidth="1"/>
    <col min="4645" max="4645" width="12.85546875" style="3" customWidth="1"/>
    <col min="4646" max="4882" width="9.140625" style="3"/>
    <col min="4883" max="4883" width="9" style="3" bestFit="1" customWidth="1"/>
    <col min="4884" max="4884" width="9.85546875" style="3" bestFit="1" customWidth="1"/>
    <col min="4885" max="4885" width="9.140625" style="3" bestFit="1" customWidth="1"/>
    <col min="4886" max="4886" width="16" style="3" bestFit="1" customWidth="1"/>
    <col min="4887" max="4887" width="9" style="3" bestFit="1" customWidth="1"/>
    <col min="4888" max="4888" width="7.85546875" style="3" bestFit="1" customWidth="1"/>
    <col min="4889" max="4889" width="11.7109375" style="3" bestFit="1" customWidth="1"/>
    <col min="4890" max="4890" width="14.28515625" style="3" customWidth="1"/>
    <col min="4891" max="4891" width="11.7109375" style="3" bestFit="1" customWidth="1"/>
    <col min="4892" max="4892" width="14.140625" style="3" bestFit="1" customWidth="1"/>
    <col min="4893" max="4893" width="16.7109375" style="3" customWidth="1"/>
    <col min="4894" max="4894" width="16.5703125" style="3" customWidth="1"/>
    <col min="4895" max="4896" width="7.85546875" style="3" bestFit="1" customWidth="1"/>
    <col min="4897" max="4897" width="8" style="3" bestFit="1" customWidth="1"/>
    <col min="4898" max="4899" width="7.85546875" style="3" bestFit="1" customWidth="1"/>
    <col min="4900" max="4900" width="9.7109375" style="3" customWidth="1"/>
    <col min="4901" max="4901" width="12.85546875" style="3" customWidth="1"/>
    <col min="4902" max="5138" width="9.140625" style="3"/>
    <col min="5139" max="5139" width="9" style="3" bestFit="1" customWidth="1"/>
    <col min="5140" max="5140" width="9.85546875" style="3" bestFit="1" customWidth="1"/>
    <col min="5141" max="5141" width="9.140625" style="3" bestFit="1" customWidth="1"/>
    <col min="5142" max="5142" width="16" style="3" bestFit="1" customWidth="1"/>
    <col min="5143" max="5143" width="9" style="3" bestFit="1" customWidth="1"/>
    <col min="5144" max="5144" width="7.85546875" style="3" bestFit="1" customWidth="1"/>
    <col min="5145" max="5145" width="11.7109375" style="3" bestFit="1" customWidth="1"/>
    <col min="5146" max="5146" width="14.28515625" style="3" customWidth="1"/>
    <col min="5147" max="5147" width="11.7109375" style="3" bestFit="1" customWidth="1"/>
    <col min="5148" max="5148" width="14.140625" style="3" bestFit="1" customWidth="1"/>
    <col min="5149" max="5149" width="16.7109375" style="3" customWidth="1"/>
    <col min="5150" max="5150" width="16.5703125" style="3" customWidth="1"/>
    <col min="5151" max="5152" width="7.85546875" style="3" bestFit="1" customWidth="1"/>
    <col min="5153" max="5153" width="8" style="3" bestFit="1" customWidth="1"/>
    <col min="5154" max="5155" width="7.85546875" style="3" bestFit="1" customWidth="1"/>
    <col min="5156" max="5156" width="9.7109375" style="3" customWidth="1"/>
    <col min="5157" max="5157" width="12.85546875" style="3" customWidth="1"/>
    <col min="5158" max="5394" width="9.140625" style="3"/>
    <col min="5395" max="5395" width="9" style="3" bestFit="1" customWidth="1"/>
    <col min="5396" max="5396" width="9.85546875" style="3" bestFit="1" customWidth="1"/>
    <col min="5397" max="5397" width="9.140625" style="3" bestFit="1" customWidth="1"/>
    <col min="5398" max="5398" width="16" style="3" bestFit="1" customWidth="1"/>
    <col min="5399" max="5399" width="9" style="3" bestFit="1" customWidth="1"/>
    <col min="5400" max="5400" width="7.85546875" style="3" bestFit="1" customWidth="1"/>
    <col min="5401" max="5401" width="11.7109375" style="3" bestFit="1" customWidth="1"/>
    <col min="5402" max="5402" width="14.28515625" style="3" customWidth="1"/>
    <col min="5403" max="5403" width="11.7109375" style="3" bestFit="1" customWidth="1"/>
    <col min="5404" max="5404" width="14.140625" style="3" bestFit="1" customWidth="1"/>
    <col min="5405" max="5405" width="16.7109375" style="3" customWidth="1"/>
    <col min="5406" max="5406" width="16.5703125" style="3" customWidth="1"/>
    <col min="5407" max="5408" width="7.85546875" style="3" bestFit="1" customWidth="1"/>
    <col min="5409" max="5409" width="8" style="3" bestFit="1" customWidth="1"/>
    <col min="5410" max="5411" width="7.85546875" style="3" bestFit="1" customWidth="1"/>
    <col min="5412" max="5412" width="9.7109375" style="3" customWidth="1"/>
    <col min="5413" max="5413" width="12.85546875" style="3" customWidth="1"/>
    <col min="5414" max="5650" width="9.140625" style="3"/>
    <col min="5651" max="5651" width="9" style="3" bestFit="1" customWidth="1"/>
    <col min="5652" max="5652" width="9.85546875" style="3" bestFit="1" customWidth="1"/>
    <col min="5653" max="5653" width="9.140625" style="3" bestFit="1" customWidth="1"/>
    <col min="5654" max="5654" width="16" style="3" bestFit="1" customWidth="1"/>
    <col min="5655" max="5655" width="9" style="3" bestFit="1" customWidth="1"/>
    <col min="5656" max="5656" width="7.85546875" style="3" bestFit="1" customWidth="1"/>
    <col min="5657" max="5657" width="11.7109375" style="3" bestFit="1" customWidth="1"/>
    <col min="5658" max="5658" width="14.28515625" style="3" customWidth="1"/>
    <col min="5659" max="5659" width="11.7109375" style="3" bestFit="1" customWidth="1"/>
    <col min="5660" max="5660" width="14.140625" style="3" bestFit="1" customWidth="1"/>
    <col min="5661" max="5661" width="16.7109375" style="3" customWidth="1"/>
    <col min="5662" max="5662" width="16.5703125" style="3" customWidth="1"/>
    <col min="5663" max="5664" width="7.85546875" style="3" bestFit="1" customWidth="1"/>
    <col min="5665" max="5665" width="8" style="3" bestFit="1" customWidth="1"/>
    <col min="5666" max="5667" width="7.85546875" style="3" bestFit="1" customWidth="1"/>
    <col min="5668" max="5668" width="9.7109375" style="3" customWidth="1"/>
    <col min="5669" max="5669" width="12.85546875" style="3" customWidth="1"/>
    <col min="5670" max="5906" width="9.140625" style="3"/>
    <col min="5907" max="5907" width="9" style="3" bestFit="1" customWidth="1"/>
    <col min="5908" max="5908" width="9.85546875" style="3" bestFit="1" customWidth="1"/>
    <col min="5909" max="5909" width="9.140625" style="3" bestFit="1" customWidth="1"/>
    <col min="5910" max="5910" width="16" style="3" bestFit="1" customWidth="1"/>
    <col min="5911" max="5911" width="9" style="3" bestFit="1" customWidth="1"/>
    <col min="5912" max="5912" width="7.85546875" style="3" bestFit="1" customWidth="1"/>
    <col min="5913" max="5913" width="11.7109375" style="3" bestFit="1" customWidth="1"/>
    <col min="5914" max="5914" width="14.28515625" style="3" customWidth="1"/>
    <col min="5915" max="5915" width="11.7109375" style="3" bestFit="1" customWidth="1"/>
    <col min="5916" max="5916" width="14.140625" style="3" bestFit="1" customWidth="1"/>
    <col min="5917" max="5917" width="16.7109375" style="3" customWidth="1"/>
    <col min="5918" max="5918" width="16.5703125" style="3" customWidth="1"/>
    <col min="5919" max="5920" width="7.85546875" style="3" bestFit="1" customWidth="1"/>
    <col min="5921" max="5921" width="8" style="3" bestFit="1" customWidth="1"/>
    <col min="5922" max="5923" width="7.85546875" style="3" bestFit="1" customWidth="1"/>
    <col min="5924" max="5924" width="9.7109375" style="3" customWidth="1"/>
    <col min="5925" max="5925" width="12.85546875" style="3" customWidth="1"/>
    <col min="5926" max="6162" width="9.140625" style="3"/>
    <col min="6163" max="6163" width="9" style="3" bestFit="1" customWidth="1"/>
    <col min="6164" max="6164" width="9.85546875" style="3" bestFit="1" customWidth="1"/>
    <col min="6165" max="6165" width="9.140625" style="3" bestFit="1" customWidth="1"/>
    <col min="6166" max="6166" width="16" style="3" bestFit="1" customWidth="1"/>
    <col min="6167" max="6167" width="9" style="3" bestFit="1" customWidth="1"/>
    <col min="6168" max="6168" width="7.85546875" style="3" bestFit="1" customWidth="1"/>
    <col min="6169" max="6169" width="11.7109375" style="3" bestFit="1" customWidth="1"/>
    <col min="6170" max="6170" width="14.28515625" style="3" customWidth="1"/>
    <col min="6171" max="6171" width="11.7109375" style="3" bestFit="1" customWidth="1"/>
    <col min="6172" max="6172" width="14.140625" style="3" bestFit="1" customWidth="1"/>
    <col min="6173" max="6173" width="16.7109375" style="3" customWidth="1"/>
    <col min="6174" max="6174" width="16.5703125" style="3" customWidth="1"/>
    <col min="6175" max="6176" width="7.85546875" style="3" bestFit="1" customWidth="1"/>
    <col min="6177" max="6177" width="8" style="3" bestFit="1" customWidth="1"/>
    <col min="6178" max="6179" width="7.85546875" style="3" bestFit="1" customWidth="1"/>
    <col min="6180" max="6180" width="9.7109375" style="3" customWidth="1"/>
    <col min="6181" max="6181" width="12.85546875" style="3" customWidth="1"/>
    <col min="6182" max="6418" width="9.140625" style="3"/>
    <col min="6419" max="6419" width="9" style="3" bestFit="1" customWidth="1"/>
    <col min="6420" max="6420" width="9.85546875" style="3" bestFit="1" customWidth="1"/>
    <col min="6421" max="6421" width="9.140625" style="3" bestFit="1" customWidth="1"/>
    <col min="6422" max="6422" width="16" style="3" bestFit="1" customWidth="1"/>
    <col min="6423" max="6423" width="9" style="3" bestFit="1" customWidth="1"/>
    <col min="6424" max="6424" width="7.85546875" style="3" bestFit="1" customWidth="1"/>
    <col min="6425" max="6425" width="11.7109375" style="3" bestFit="1" customWidth="1"/>
    <col min="6426" max="6426" width="14.28515625" style="3" customWidth="1"/>
    <col min="6427" max="6427" width="11.7109375" style="3" bestFit="1" customWidth="1"/>
    <col min="6428" max="6428" width="14.140625" style="3" bestFit="1" customWidth="1"/>
    <col min="6429" max="6429" width="16.7109375" style="3" customWidth="1"/>
    <col min="6430" max="6430" width="16.5703125" style="3" customWidth="1"/>
    <col min="6431" max="6432" width="7.85546875" style="3" bestFit="1" customWidth="1"/>
    <col min="6433" max="6433" width="8" style="3" bestFit="1" customWidth="1"/>
    <col min="6434" max="6435" width="7.85546875" style="3" bestFit="1" customWidth="1"/>
    <col min="6436" max="6436" width="9.7109375" style="3" customWidth="1"/>
    <col min="6437" max="6437" width="12.85546875" style="3" customWidth="1"/>
    <col min="6438" max="6674" width="9.140625" style="3"/>
    <col min="6675" max="6675" width="9" style="3" bestFit="1" customWidth="1"/>
    <col min="6676" max="6676" width="9.85546875" style="3" bestFit="1" customWidth="1"/>
    <col min="6677" max="6677" width="9.140625" style="3" bestFit="1" customWidth="1"/>
    <col min="6678" max="6678" width="16" style="3" bestFit="1" customWidth="1"/>
    <col min="6679" max="6679" width="9" style="3" bestFit="1" customWidth="1"/>
    <col min="6680" max="6680" width="7.85546875" style="3" bestFit="1" customWidth="1"/>
    <col min="6681" max="6681" width="11.7109375" style="3" bestFit="1" customWidth="1"/>
    <col min="6682" max="6682" width="14.28515625" style="3" customWidth="1"/>
    <col min="6683" max="6683" width="11.7109375" style="3" bestFit="1" customWidth="1"/>
    <col min="6684" max="6684" width="14.140625" style="3" bestFit="1" customWidth="1"/>
    <col min="6685" max="6685" width="16.7109375" style="3" customWidth="1"/>
    <col min="6686" max="6686" width="16.5703125" style="3" customWidth="1"/>
    <col min="6687" max="6688" width="7.85546875" style="3" bestFit="1" customWidth="1"/>
    <col min="6689" max="6689" width="8" style="3" bestFit="1" customWidth="1"/>
    <col min="6690" max="6691" width="7.85546875" style="3" bestFit="1" customWidth="1"/>
    <col min="6692" max="6692" width="9.7109375" style="3" customWidth="1"/>
    <col min="6693" max="6693" width="12.85546875" style="3" customWidth="1"/>
    <col min="6694" max="6930" width="9.140625" style="3"/>
    <col min="6931" max="6931" width="9" style="3" bestFit="1" customWidth="1"/>
    <col min="6932" max="6932" width="9.85546875" style="3" bestFit="1" customWidth="1"/>
    <col min="6933" max="6933" width="9.140625" style="3" bestFit="1" customWidth="1"/>
    <col min="6934" max="6934" width="16" style="3" bestFit="1" customWidth="1"/>
    <col min="6935" max="6935" width="9" style="3" bestFit="1" customWidth="1"/>
    <col min="6936" max="6936" width="7.85546875" style="3" bestFit="1" customWidth="1"/>
    <col min="6937" max="6937" width="11.7109375" style="3" bestFit="1" customWidth="1"/>
    <col min="6938" max="6938" width="14.28515625" style="3" customWidth="1"/>
    <col min="6939" max="6939" width="11.7109375" style="3" bestFit="1" customWidth="1"/>
    <col min="6940" max="6940" width="14.140625" style="3" bestFit="1" customWidth="1"/>
    <col min="6941" max="6941" width="16.7109375" style="3" customWidth="1"/>
    <col min="6942" max="6942" width="16.5703125" style="3" customWidth="1"/>
    <col min="6943" max="6944" width="7.85546875" style="3" bestFit="1" customWidth="1"/>
    <col min="6945" max="6945" width="8" style="3" bestFit="1" customWidth="1"/>
    <col min="6946" max="6947" width="7.85546875" style="3" bestFit="1" customWidth="1"/>
    <col min="6948" max="6948" width="9.7109375" style="3" customWidth="1"/>
    <col min="6949" max="6949" width="12.85546875" style="3" customWidth="1"/>
    <col min="6950" max="7186" width="9.140625" style="3"/>
    <col min="7187" max="7187" width="9" style="3" bestFit="1" customWidth="1"/>
    <col min="7188" max="7188" width="9.85546875" style="3" bestFit="1" customWidth="1"/>
    <col min="7189" max="7189" width="9.140625" style="3" bestFit="1" customWidth="1"/>
    <col min="7190" max="7190" width="16" style="3" bestFit="1" customWidth="1"/>
    <col min="7191" max="7191" width="9" style="3" bestFit="1" customWidth="1"/>
    <col min="7192" max="7192" width="7.85546875" style="3" bestFit="1" customWidth="1"/>
    <col min="7193" max="7193" width="11.7109375" style="3" bestFit="1" customWidth="1"/>
    <col min="7194" max="7194" width="14.28515625" style="3" customWidth="1"/>
    <col min="7195" max="7195" width="11.7109375" style="3" bestFit="1" customWidth="1"/>
    <col min="7196" max="7196" width="14.140625" style="3" bestFit="1" customWidth="1"/>
    <col min="7197" max="7197" width="16.7109375" style="3" customWidth="1"/>
    <col min="7198" max="7198" width="16.5703125" style="3" customWidth="1"/>
    <col min="7199" max="7200" width="7.85546875" style="3" bestFit="1" customWidth="1"/>
    <col min="7201" max="7201" width="8" style="3" bestFit="1" customWidth="1"/>
    <col min="7202" max="7203" width="7.85546875" style="3" bestFit="1" customWidth="1"/>
    <col min="7204" max="7204" width="9.7109375" style="3" customWidth="1"/>
    <col min="7205" max="7205" width="12.85546875" style="3" customWidth="1"/>
    <col min="7206" max="7442" width="9.140625" style="3"/>
    <col min="7443" max="7443" width="9" style="3" bestFit="1" customWidth="1"/>
    <col min="7444" max="7444" width="9.85546875" style="3" bestFit="1" customWidth="1"/>
    <col min="7445" max="7445" width="9.140625" style="3" bestFit="1" customWidth="1"/>
    <col min="7446" max="7446" width="16" style="3" bestFit="1" customWidth="1"/>
    <col min="7447" max="7447" width="9" style="3" bestFit="1" customWidth="1"/>
    <col min="7448" max="7448" width="7.85546875" style="3" bestFit="1" customWidth="1"/>
    <col min="7449" max="7449" width="11.7109375" style="3" bestFit="1" customWidth="1"/>
    <col min="7450" max="7450" width="14.28515625" style="3" customWidth="1"/>
    <col min="7451" max="7451" width="11.7109375" style="3" bestFit="1" customWidth="1"/>
    <col min="7452" max="7452" width="14.140625" style="3" bestFit="1" customWidth="1"/>
    <col min="7453" max="7453" width="16.7109375" style="3" customWidth="1"/>
    <col min="7454" max="7454" width="16.5703125" style="3" customWidth="1"/>
    <col min="7455" max="7456" width="7.85546875" style="3" bestFit="1" customWidth="1"/>
    <col min="7457" max="7457" width="8" style="3" bestFit="1" customWidth="1"/>
    <col min="7458" max="7459" width="7.85546875" style="3" bestFit="1" customWidth="1"/>
    <col min="7460" max="7460" width="9.7109375" style="3" customWidth="1"/>
    <col min="7461" max="7461" width="12.85546875" style="3" customWidth="1"/>
    <col min="7462" max="7698" width="9.140625" style="3"/>
    <col min="7699" max="7699" width="9" style="3" bestFit="1" customWidth="1"/>
    <col min="7700" max="7700" width="9.85546875" style="3" bestFit="1" customWidth="1"/>
    <col min="7701" max="7701" width="9.140625" style="3" bestFit="1" customWidth="1"/>
    <col min="7702" max="7702" width="16" style="3" bestFit="1" customWidth="1"/>
    <col min="7703" max="7703" width="9" style="3" bestFit="1" customWidth="1"/>
    <col min="7704" max="7704" width="7.85546875" style="3" bestFit="1" customWidth="1"/>
    <col min="7705" max="7705" width="11.7109375" style="3" bestFit="1" customWidth="1"/>
    <col min="7706" max="7706" width="14.28515625" style="3" customWidth="1"/>
    <col min="7707" max="7707" width="11.7109375" style="3" bestFit="1" customWidth="1"/>
    <col min="7708" max="7708" width="14.140625" style="3" bestFit="1" customWidth="1"/>
    <col min="7709" max="7709" width="16.7109375" style="3" customWidth="1"/>
    <col min="7710" max="7710" width="16.5703125" style="3" customWidth="1"/>
    <col min="7711" max="7712" width="7.85546875" style="3" bestFit="1" customWidth="1"/>
    <col min="7713" max="7713" width="8" style="3" bestFit="1" customWidth="1"/>
    <col min="7714" max="7715" width="7.85546875" style="3" bestFit="1" customWidth="1"/>
    <col min="7716" max="7716" width="9.7109375" style="3" customWidth="1"/>
    <col min="7717" max="7717" width="12.85546875" style="3" customWidth="1"/>
    <col min="7718" max="7954" width="9.140625" style="3"/>
    <col min="7955" max="7955" width="9" style="3" bestFit="1" customWidth="1"/>
    <col min="7956" max="7956" width="9.85546875" style="3" bestFit="1" customWidth="1"/>
    <col min="7957" max="7957" width="9.140625" style="3" bestFit="1" customWidth="1"/>
    <col min="7958" max="7958" width="16" style="3" bestFit="1" customWidth="1"/>
    <col min="7959" max="7959" width="9" style="3" bestFit="1" customWidth="1"/>
    <col min="7960" max="7960" width="7.85546875" style="3" bestFit="1" customWidth="1"/>
    <col min="7961" max="7961" width="11.7109375" style="3" bestFit="1" customWidth="1"/>
    <col min="7962" max="7962" width="14.28515625" style="3" customWidth="1"/>
    <col min="7963" max="7963" width="11.7109375" style="3" bestFit="1" customWidth="1"/>
    <col min="7964" max="7964" width="14.140625" style="3" bestFit="1" customWidth="1"/>
    <col min="7965" max="7965" width="16.7109375" style="3" customWidth="1"/>
    <col min="7966" max="7966" width="16.5703125" style="3" customWidth="1"/>
    <col min="7967" max="7968" width="7.85546875" style="3" bestFit="1" customWidth="1"/>
    <col min="7969" max="7969" width="8" style="3" bestFit="1" customWidth="1"/>
    <col min="7970" max="7971" width="7.85546875" style="3" bestFit="1" customWidth="1"/>
    <col min="7972" max="7972" width="9.7109375" style="3" customWidth="1"/>
    <col min="7973" max="7973" width="12.85546875" style="3" customWidth="1"/>
    <col min="7974" max="8210" width="9.140625" style="3"/>
    <col min="8211" max="8211" width="9" style="3" bestFit="1" customWidth="1"/>
    <col min="8212" max="8212" width="9.85546875" style="3" bestFit="1" customWidth="1"/>
    <col min="8213" max="8213" width="9.140625" style="3" bestFit="1" customWidth="1"/>
    <col min="8214" max="8214" width="16" style="3" bestFit="1" customWidth="1"/>
    <col min="8215" max="8215" width="9" style="3" bestFit="1" customWidth="1"/>
    <col min="8216" max="8216" width="7.85546875" style="3" bestFit="1" customWidth="1"/>
    <col min="8217" max="8217" width="11.7109375" style="3" bestFit="1" customWidth="1"/>
    <col min="8218" max="8218" width="14.28515625" style="3" customWidth="1"/>
    <col min="8219" max="8219" width="11.7109375" style="3" bestFit="1" customWidth="1"/>
    <col min="8220" max="8220" width="14.140625" style="3" bestFit="1" customWidth="1"/>
    <col min="8221" max="8221" width="16.7109375" style="3" customWidth="1"/>
    <col min="8222" max="8222" width="16.5703125" style="3" customWidth="1"/>
    <col min="8223" max="8224" width="7.85546875" style="3" bestFit="1" customWidth="1"/>
    <col min="8225" max="8225" width="8" style="3" bestFit="1" customWidth="1"/>
    <col min="8226" max="8227" width="7.85546875" style="3" bestFit="1" customWidth="1"/>
    <col min="8228" max="8228" width="9.7109375" style="3" customWidth="1"/>
    <col min="8229" max="8229" width="12.85546875" style="3" customWidth="1"/>
    <col min="8230" max="8466" width="9.140625" style="3"/>
    <col min="8467" max="8467" width="9" style="3" bestFit="1" customWidth="1"/>
    <col min="8468" max="8468" width="9.85546875" style="3" bestFit="1" customWidth="1"/>
    <col min="8469" max="8469" width="9.140625" style="3" bestFit="1" customWidth="1"/>
    <col min="8470" max="8470" width="16" style="3" bestFit="1" customWidth="1"/>
    <col min="8471" max="8471" width="9" style="3" bestFit="1" customWidth="1"/>
    <col min="8472" max="8472" width="7.85546875" style="3" bestFit="1" customWidth="1"/>
    <col min="8473" max="8473" width="11.7109375" style="3" bestFit="1" customWidth="1"/>
    <col min="8474" max="8474" width="14.28515625" style="3" customWidth="1"/>
    <col min="8475" max="8475" width="11.7109375" style="3" bestFit="1" customWidth="1"/>
    <col min="8476" max="8476" width="14.140625" style="3" bestFit="1" customWidth="1"/>
    <col min="8477" max="8477" width="16.7109375" style="3" customWidth="1"/>
    <col min="8478" max="8478" width="16.5703125" style="3" customWidth="1"/>
    <col min="8479" max="8480" width="7.85546875" style="3" bestFit="1" customWidth="1"/>
    <col min="8481" max="8481" width="8" style="3" bestFit="1" customWidth="1"/>
    <col min="8482" max="8483" width="7.85546875" style="3" bestFit="1" customWidth="1"/>
    <col min="8484" max="8484" width="9.7109375" style="3" customWidth="1"/>
    <col min="8485" max="8485" width="12.85546875" style="3" customWidth="1"/>
    <col min="8486" max="8722" width="9.140625" style="3"/>
    <col min="8723" max="8723" width="9" style="3" bestFit="1" customWidth="1"/>
    <col min="8724" max="8724" width="9.85546875" style="3" bestFit="1" customWidth="1"/>
    <col min="8725" max="8725" width="9.140625" style="3" bestFit="1" customWidth="1"/>
    <col min="8726" max="8726" width="16" style="3" bestFit="1" customWidth="1"/>
    <col min="8727" max="8727" width="9" style="3" bestFit="1" customWidth="1"/>
    <col min="8728" max="8728" width="7.85546875" style="3" bestFit="1" customWidth="1"/>
    <col min="8729" max="8729" width="11.7109375" style="3" bestFit="1" customWidth="1"/>
    <col min="8730" max="8730" width="14.28515625" style="3" customWidth="1"/>
    <col min="8731" max="8731" width="11.7109375" style="3" bestFit="1" customWidth="1"/>
    <col min="8732" max="8732" width="14.140625" style="3" bestFit="1" customWidth="1"/>
    <col min="8733" max="8733" width="16.7109375" style="3" customWidth="1"/>
    <col min="8734" max="8734" width="16.5703125" style="3" customWidth="1"/>
    <col min="8735" max="8736" width="7.85546875" style="3" bestFit="1" customWidth="1"/>
    <col min="8737" max="8737" width="8" style="3" bestFit="1" customWidth="1"/>
    <col min="8738" max="8739" width="7.85546875" style="3" bestFit="1" customWidth="1"/>
    <col min="8740" max="8740" width="9.7109375" style="3" customWidth="1"/>
    <col min="8741" max="8741" width="12.85546875" style="3" customWidth="1"/>
    <col min="8742" max="8978" width="9.140625" style="3"/>
    <col min="8979" max="8979" width="9" style="3" bestFit="1" customWidth="1"/>
    <col min="8980" max="8980" width="9.85546875" style="3" bestFit="1" customWidth="1"/>
    <col min="8981" max="8981" width="9.140625" style="3" bestFit="1" customWidth="1"/>
    <col min="8982" max="8982" width="16" style="3" bestFit="1" customWidth="1"/>
    <col min="8983" max="8983" width="9" style="3" bestFit="1" customWidth="1"/>
    <col min="8984" max="8984" width="7.85546875" style="3" bestFit="1" customWidth="1"/>
    <col min="8985" max="8985" width="11.7109375" style="3" bestFit="1" customWidth="1"/>
    <col min="8986" max="8986" width="14.28515625" style="3" customWidth="1"/>
    <col min="8987" max="8987" width="11.7109375" style="3" bestFit="1" customWidth="1"/>
    <col min="8988" max="8988" width="14.140625" style="3" bestFit="1" customWidth="1"/>
    <col min="8989" max="8989" width="16.7109375" style="3" customWidth="1"/>
    <col min="8990" max="8990" width="16.5703125" style="3" customWidth="1"/>
    <col min="8991" max="8992" width="7.85546875" style="3" bestFit="1" customWidth="1"/>
    <col min="8993" max="8993" width="8" style="3" bestFit="1" customWidth="1"/>
    <col min="8994" max="8995" width="7.85546875" style="3" bestFit="1" customWidth="1"/>
    <col min="8996" max="8996" width="9.7109375" style="3" customWidth="1"/>
    <col min="8997" max="8997" width="12.85546875" style="3" customWidth="1"/>
    <col min="8998" max="9234" width="9.140625" style="3"/>
    <col min="9235" max="9235" width="9" style="3" bestFit="1" customWidth="1"/>
    <col min="9236" max="9236" width="9.85546875" style="3" bestFit="1" customWidth="1"/>
    <col min="9237" max="9237" width="9.140625" style="3" bestFit="1" customWidth="1"/>
    <col min="9238" max="9238" width="16" style="3" bestFit="1" customWidth="1"/>
    <col min="9239" max="9239" width="9" style="3" bestFit="1" customWidth="1"/>
    <col min="9240" max="9240" width="7.85546875" style="3" bestFit="1" customWidth="1"/>
    <col min="9241" max="9241" width="11.7109375" style="3" bestFit="1" customWidth="1"/>
    <col min="9242" max="9242" width="14.28515625" style="3" customWidth="1"/>
    <col min="9243" max="9243" width="11.7109375" style="3" bestFit="1" customWidth="1"/>
    <col min="9244" max="9244" width="14.140625" style="3" bestFit="1" customWidth="1"/>
    <col min="9245" max="9245" width="16.7109375" style="3" customWidth="1"/>
    <col min="9246" max="9246" width="16.5703125" style="3" customWidth="1"/>
    <col min="9247" max="9248" width="7.85546875" style="3" bestFit="1" customWidth="1"/>
    <col min="9249" max="9249" width="8" style="3" bestFit="1" customWidth="1"/>
    <col min="9250" max="9251" width="7.85546875" style="3" bestFit="1" customWidth="1"/>
    <col min="9252" max="9252" width="9.7109375" style="3" customWidth="1"/>
    <col min="9253" max="9253" width="12.85546875" style="3" customWidth="1"/>
    <col min="9254" max="9490" width="9.140625" style="3"/>
    <col min="9491" max="9491" width="9" style="3" bestFit="1" customWidth="1"/>
    <col min="9492" max="9492" width="9.85546875" style="3" bestFit="1" customWidth="1"/>
    <col min="9493" max="9493" width="9.140625" style="3" bestFit="1" customWidth="1"/>
    <col min="9494" max="9494" width="16" style="3" bestFit="1" customWidth="1"/>
    <col min="9495" max="9495" width="9" style="3" bestFit="1" customWidth="1"/>
    <col min="9496" max="9496" width="7.85546875" style="3" bestFit="1" customWidth="1"/>
    <col min="9497" max="9497" width="11.7109375" style="3" bestFit="1" customWidth="1"/>
    <col min="9498" max="9498" width="14.28515625" style="3" customWidth="1"/>
    <col min="9499" max="9499" width="11.7109375" style="3" bestFit="1" customWidth="1"/>
    <col min="9500" max="9500" width="14.140625" style="3" bestFit="1" customWidth="1"/>
    <col min="9501" max="9501" width="16.7109375" style="3" customWidth="1"/>
    <col min="9502" max="9502" width="16.5703125" style="3" customWidth="1"/>
    <col min="9503" max="9504" width="7.85546875" style="3" bestFit="1" customWidth="1"/>
    <col min="9505" max="9505" width="8" style="3" bestFit="1" customWidth="1"/>
    <col min="9506" max="9507" width="7.85546875" style="3" bestFit="1" customWidth="1"/>
    <col min="9508" max="9508" width="9.7109375" style="3" customWidth="1"/>
    <col min="9509" max="9509" width="12.85546875" style="3" customWidth="1"/>
    <col min="9510" max="9746" width="9.140625" style="3"/>
    <col min="9747" max="9747" width="9" style="3" bestFit="1" customWidth="1"/>
    <col min="9748" max="9748" width="9.85546875" style="3" bestFit="1" customWidth="1"/>
    <col min="9749" max="9749" width="9.140625" style="3" bestFit="1" customWidth="1"/>
    <col min="9750" max="9750" width="16" style="3" bestFit="1" customWidth="1"/>
    <col min="9751" max="9751" width="9" style="3" bestFit="1" customWidth="1"/>
    <col min="9752" max="9752" width="7.85546875" style="3" bestFit="1" customWidth="1"/>
    <col min="9753" max="9753" width="11.7109375" style="3" bestFit="1" customWidth="1"/>
    <col min="9754" max="9754" width="14.28515625" style="3" customWidth="1"/>
    <col min="9755" max="9755" width="11.7109375" style="3" bestFit="1" customWidth="1"/>
    <col min="9756" max="9756" width="14.140625" style="3" bestFit="1" customWidth="1"/>
    <col min="9757" max="9757" width="16.7109375" style="3" customWidth="1"/>
    <col min="9758" max="9758" width="16.5703125" style="3" customWidth="1"/>
    <col min="9759" max="9760" width="7.85546875" style="3" bestFit="1" customWidth="1"/>
    <col min="9761" max="9761" width="8" style="3" bestFit="1" customWidth="1"/>
    <col min="9762" max="9763" width="7.85546875" style="3" bestFit="1" customWidth="1"/>
    <col min="9764" max="9764" width="9.7109375" style="3" customWidth="1"/>
    <col min="9765" max="9765" width="12.85546875" style="3" customWidth="1"/>
    <col min="9766" max="10002" width="9.140625" style="3"/>
    <col min="10003" max="10003" width="9" style="3" bestFit="1" customWidth="1"/>
    <col min="10004" max="10004" width="9.85546875" style="3" bestFit="1" customWidth="1"/>
    <col min="10005" max="10005" width="9.140625" style="3" bestFit="1" customWidth="1"/>
    <col min="10006" max="10006" width="16" style="3" bestFit="1" customWidth="1"/>
    <col min="10007" max="10007" width="9" style="3" bestFit="1" customWidth="1"/>
    <col min="10008" max="10008" width="7.85546875" style="3" bestFit="1" customWidth="1"/>
    <col min="10009" max="10009" width="11.7109375" style="3" bestFit="1" customWidth="1"/>
    <col min="10010" max="10010" width="14.28515625" style="3" customWidth="1"/>
    <col min="10011" max="10011" width="11.7109375" style="3" bestFit="1" customWidth="1"/>
    <col min="10012" max="10012" width="14.140625" style="3" bestFit="1" customWidth="1"/>
    <col min="10013" max="10013" width="16.7109375" style="3" customWidth="1"/>
    <col min="10014" max="10014" width="16.5703125" style="3" customWidth="1"/>
    <col min="10015" max="10016" width="7.85546875" style="3" bestFit="1" customWidth="1"/>
    <col min="10017" max="10017" width="8" style="3" bestFit="1" customWidth="1"/>
    <col min="10018" max="10019" width="7.85546875" style="3" bestFit="1" customWidth="1"/>
    <col min="10020" max="10020" width="9.7109375" style="3" customWidth="1"/>
    <col min="10021" max="10021" width="12.85546875" style="3" customWidth="1"/>
    <col min="10022" max="10258" width="9.140625" style="3"/>
    <col min="10259" max="10259" width="9" style="3" bestFit="1" customWidth="1"/>
    <col min="10260" max="10260" width="9.85546875" style="3" bestFit="1" customWidth="1"/>
    <col min="10261" max="10261" width="9.140625" style="3" bestFit="1" customWidth="1"/>
    <col min="10262" max="10262" width="16" style="3" bestFit="1" customWidth="1"/>
    <col min="10263" max="10263" width="9" style="3" bestFit="1" customWidth="1"/>
    <col min="10264" max="10264" width="7.85546875" style="3" bestFit="1" customWidth="1"/>
    <col min="10265" max="10265" width="11.7109375" style="3" bestFit="1" customWidth="1"/>
    <col min="10266" max="10266" width="14.28515625" style="3" customWidth="1"/>
    <col min="10267" max="10267" width="11.7109375" style="3" bestFit="1" customWidth="1"/>
    <col min="10268" max="10268" width="14.140625" style="3" bestFit="1" customWidth="1"/>
    <col min="10269" max="10269" width="16.7109375" style="3" customWidth="1"/>
    <col min="10270" max="10270" width="16.5703125" style="3" customWidth="1"/>
    <col min="10271" max="10272" width="7.85546875" style="3" bestFit="1" customWidth="1"/>
    <col min="10273" max="10273" width="8" style="3" bestFit="1" customWidth="1"/>
    <col min="10274" max="10275" width="7.85546875" style="3" bestFit="1" customWidth="1"/>
    <col min="10276" max="10276" width="9.7109375" style="3" customWidth="1"/>
    <col min="10277" max="10277" width="12.85546875" style="3" customWidth="1"/>
    <col min="10278" max="10514" width="9.140625" style="3"/>
    <col min="10515" max="10515" width="9" style="3" bestFit="1" customWidth="1"/>
    <col min="10516" max="10516" width="9.85546875" style="3" bestFit="1" customWidth="1"/>
    <col min="10517" max="10517" width="9.140625" style="3" bestFit="1" customWidth="1"/>
    <col min="10518" max="10518" width="16" style="3" bestFit="1" customWidth="1"/>
    <col min="10519" max="10519" width="9" style="3" bestFit="1" customWidth="1"/>
    <col min="10520" max="10520" width="7.85546875" style="3" bestFit="1" customWidth="1"/>
    <col min="10521" max="10521" width="11.7109375" style="3" bestFit="1" customWidth="1"/>
    <col min="10522" max="10522" width="14.28515625" style="3" customWidth="1"/>
    <col min="10523" max="10523" width="11.7109375" style="3" bestFit="1" customWidth="1"/>
    <col min="10524" max="10524" width="14.140625" style="3" bestFit="1" customWidth="1"/>
    <col min="10525" max="10525" width="16.7109375" style="3" customWidth="1"/>
    <col min="10526" max="10526" width="16.5703125" style="3" customWidth="1"/>
    <col min="10527" max="10528" width="7.85546875" style="3" bestFit="1" customWidth="1"/>
    <col min="10529" max="10529" width="8" style="3" bestFit="1" customWidth="1"/>
    <col min="10530" max="10531" width="7.85546875" style="3" bestFit="1" customWidth="1"/>
    <col min="10532" max="10532" width="9.7109375" style="3" customWidth="1"/>
    <col min="10533" max="10533" width="12.85546875" style="3" customWidth="1"/>
    <col min="10534" max="10770" width="9.140625" style="3"/>
    <col min="10771" max="10771" width="9" style="3" bestFit="1" customWidth="1"/>
    <col min="10772" max="10772" width="9.85546875" style="3" bestFit="1" customWidth="1"/>
    <col min="10773" max="10773" width="9.140625" style="3" bestFit="1" customWidth="1"/>
    <col min="10774" max="10774" width="16" style="3" bestFit="1" customWidth="1"/>
    <col min="10775" max="10775" width="9" style="3" bestFit="1" customWidth="1"/>
    <col min="10776" max="10776" width="7.85546875" style="3" bestFit="1" customWidth="1"/>
    <col min="10777" max="10777" width="11.7109375" style="3" bestFit="1" customWidth="1"/>
    <col min="10778" max="10778" width="14.28515625" style="3" customWidth="1"/>
    <col min="10779" max="10779" width="11.7109375" style="3" bestFit="1" customWidth="1"/>
    <col min="10780" max="10780" width="14.140625" style="3" bestFit="1" customWidth="1"/>
    <col min="10781" max="10781" width="16.7109375" style="3" customWidth="1"/>
    <col min="10782" max="10782" width="16.5703125" style="3" customWidth="1"/>
    <col min="10783" max="10784" width="7.85546875" style="3" bestFit="1" customWidth="1"/>
    <col min="10785" max="10785" width="8" style="3" bestFit="1" customWidth="1"/>
    <col min="10786" max="10787" width="7.85546875" style="3" bestFit="1" customWidth="1"/>
    <col min="10788" max="10788" width="9.7109375" style="3" customWidth="1"/>
    <col min="10789" max="10789" width="12.85546875" style="3" customWidth="1"/>
    <col min="10790" max="11026" width="9.140625" style="3"/>
    <col min="11027" max="11027" width="9" style="3" bestFit="1" customWidth="1"/>
    <col min="11028" max="11028" width="9.85546875" style="3" bestFit="1" customWidth="1"/>
    <col min="11029" max="11029" width="9.140625" style="3" bestFit="1" customWidth="1"/>
    <col min="11030" max="11030" width="16" style="3" bestFit="1" customWidth="1"/>
    <col min="11031" max="11031" width="9" style="3" bestFit="1" customWidth="1"/>
    <col min="11032" max="11032" width="7.85546875" style="3" bestFit="1" customWidth="1"/>
    <col min="11033" max="11033" width="11.7109375" style="3" bestFit="1" customWidth="1"/>
    <col min="11034" max="11034" width="14.28515625" style="3" customWidth="1"/>
    <col min="11035" max="11035" width="11.7109375" style="3" bestFit="1" customWidth="1"/>
    <col min="11036" max="11036" width="14.140625" style="3" bestFit="1" customWidth="1"/>
    <col min="11037" max="11037" width="16.7109375" style="3" customWidth="1"/>
    <col min="11038" max="11038" width="16.5703125" style="3" customWidth="1"/>
    <col min="11039" max="11040" width="7.85546875" style="3" bestFit="1" customWidth="1"/>
    <col min="11041" max="11041" width="8" style="3" bestFit="1" customWidth="1"/>
    <col min="11042" max="11043" width="7.85546875" style="3" bestFit="1" customWidth="1"/>
    <col min="11044" max="11044" width="9.7109375" style="3" customWidth="1"/>
    <col min="11045" max="11045" width="12.85546875" style="3" customWidth="1"/>
    <col min="11046" max="11282" width="9.140625" style="3"/>
    <col min="11283" max="11283" width="9" style="3" bestFit="1" customWidth="1"/>
    <col min="11284" max="11284" width="9.85546875" style="3" bestFit="1" customWidth="1"/>
    <col min="11285" max="11285" width="9.140625" style="3" bestFit="1" customWidth="1"/>
    <col min="11286" max="11286" width="16" style="3" bestFit="1" customWidth="1"/>
    <col min="11287" max="11287" width="9" style="3" bestFit="1" customWidth="1"/>
    <col min="11288" max="11288" width="7.85546875" style="3" bestFit="1" customWidth="1"/>
    <col min="11289" max="11289" width="11.7109375" style="3" bestFit="1" customWidth="1"/>
    <col min="11290" max="11290" width="14.28515625" style="3" customWidth="1"/>
    <col min="11291" max="11291" width="11.7109375" style="3" bestFit="1" customWidth="1"/>
    <col min="11292" max="11292" width="14.140625" style="3" bestFit="1" customWidth="1"/>
    <col min="11293" max="11293" width="16.7109375" style="3" customWidth="1"/>
    <col min="11294" max="11294" width="16.5703125" style="3" customWidth="1"/>
    <col min="11295" max="11296" width="7.85546875" style="3" bestFit="1" customWidth="1"/>
    <col min="11297" max="11297" width="8" style="3" bestFit="1" customWidth="1"/>
    <col min="11298" max="11299" width="7.85546875" style="3" bestFit="1" customWidth="1"/>
    <col min="11300" max="11300" width="9.7109375" style="3" customWidth="1"/>
    <col min="11301" max="11301" width="12.85546875" style="3" customWidth="1"/>
    <col min="11302" max="11538" width="9.140625" style="3"/>
    <col min="11539" max="11539" width="9" style="3" bestFit="1" customWidth="1"/>
    <col min="11540" max="11540" width="9.85546875" style="3" bestFit="1" customWidth="1"/>
    <col min="11541" max="11541" width="9.140625" style="3" bestFit="1" customWidth="1"/>
    <col min="11542" max="11542" width="16" style="3" bestFit="1" customWidth="1"/>
    <col min="11543" max="11543" width="9" style="3" bestFit="1" customWidth="1"/>
    <col min="11544" max="11544" width="7.85546875" style="3" bestFit="1" customWidth="1"/>
    <col min="11545" max="11545" width="11.7109375" style="3" bestFit="1" customWidth="1"/>
    <col min="11546" max="11546" width="14.28515625" style="3" customWidth="1"/>
    <col min="11547" max="11547" width="11.7109375" style="3" bestFit="1" customWidth="1"/>
    <col min="11548" max="11548" width="14.140625" style="3" bestFit="1" customWidth="1"/>
    <col min="11549" max="11549" width="16.7109375" style="3" customWidth="1"/>
    <col min="11550" max="11550" width="16.5703125" style="3" customWidth="1"/>
    <col min="11551" max="11552" width="7.85546875" style="3" bestFit="1" customWidth="1"/>
    <col min="11553" max="11553" width="8" style="3" bestFit="1" customWidth="1"/>
    <col min="11554" max="11555" width="7.85546875" style="3" bestFit="1" customWidth="1"/>
    <col min="11556" max="11556" width="9.7109375" style="3" customWidth="1"/>
    <col min="11557" max="11557" width="12.85546875" style="3" customWidth="1"/>
    <col min="11558" max="11794" width="9.140625" style="3"/>
    <col min="11795" max="11795" width="9" style="3" bestFit="1" customWidth="1"/>
    <col min="11796" max="11796" width="9.85546875" style="3" bestFit="1" customWidth="1"/>
    <col min="11797" max="11797" width="9.140625" style="3" bestFit="1" customWidth="1"/>
    <col min="11798" max="11798" width="16" style="3" bestFit="1" customWidth="1"/>
    <col min="11799" max="11799" width="9" style="3" bestFit="1" customWidth="1"/>
    <col min="11800" max="11800" width="7.85546875" style="3" bestFit="1" customWidth="1"/>
    <col min="11801" max="11801" width="11.7109375" style="3" bestFit="1" customWidth="1"/>
    <col min="11802" max="11802" width="14.28515625" style="3" customWidth="1"/>
    <col min="11803" max="11803" width="11.7109375" style="3" bestFit="1" customWidth="1"/>
    <col min="11804" max="11804" width="14.140625" style="3" bestFit="1" customWidth="1"/>
    <col min="11805" max="11805" width="16.7109375" style="3" customWidth="1"/>
    <col min="11806" max="11806" width="16.5703125" style="3" customWidth="1"/>
    <col min="11807" max="11808" width="7.85546875" style="3" bestFit="1" customWidth="1"/>
    <col min="11809" max="11809" width="8" style="3" bestFit="1" customWidth="1"/>
    <col min="11810" max="11811" width="7.85546875" style="3" bestFit="1" customWidth="1"/>
    <col min="11812" max="11812" width="9.7109375" style="3" customWidth="1"/>
    <col min="11813" max="11813" width="12.85546875" style="3" customWidth="1"/>
    <col min="11814" max="12050" width="9.140625" style="3"/>
    <col min="12051" max="12051" width="9" style="3" bestFit="1" customWidth="1"/>
    <col min="12052" max="12052" width="9.85546875" style="3" bestFit="1" customWidth="1"/>
    <col min="12053" max="12053" width="9.140625" style="3" bestFit="1" customWidth="1"/>
    <col min="12054" max="12054" width="16" style="3" bestFit="1" customWidth="1"/>
    <col min="12055" max="12055" width="9" style="3" bestFit="1" customWidth="1"/>
    <col min="12056" max="12056" width="7.85546875" style="3" bestFit="1" customWidth="1"/>
    <col min="12057" max="12057" width="11.7109375" style="3" bestFit="1" customWidth="1"/>
    <col min="12058" max="12058" width="14.28515625" style="3" customWidth="1"/>
    <col min="12059" max="12059" width="11.7109375" style="3" bestFit="1" customWidth="1"/>
    <col min="12060" max="12060" width="14.140625" style="3" bestFit="1" customWidth="1"/>
    <col min="12061" max="12061" width="16.7109375" style="3" customWidth="1"/>
    <col min="12062" max="12062" width="16.5703125" style="3" customWidth="1"/>
    <col min="12063" max="12064" width="7.85546875" style="3" bestFit="1" customWidth="1"/>
    <col min="12065" max="12065" width="8" style="3" bestFit="1" customWidth="1"/>
    <col min="12066" max="12067" width="7.85546875" style="3" bestFit="1" customWidth="1"/>
    <col min="12068" max="12068" width="9.7109375" style="3" customWidth="1"/>
    <col min="12069" max="12069" width="12.85546875" style="3" customWidth="1"/>
    <col min="12070" max="12306" width="9.140625" style="3"/>
    <col min="12307" max="12307" width="9" style="3" bestFit="1" customWidth="1"/>
    <col min="12308" max="12308" width="9.85546875" style="3" bestFit="1" customWidth="1"/>
    <col min="12309" max="12309" width="9.140625" style="3" bestFit="1" customWidth="1"/>
    <col min="12310" max="12310" width="16" style="3" bestFit="1" customWidth="1"/>
    <col min="12311" max="12311" width="9" style="3" bestFit="1" customWidth="1"/>
    <col min="12312" max="12312" width="7.85546875" style="3" bestFit="1" customWidth="1"/>
    <col min="12313" max="12313" width="11.7109375" style="3" bestFit="1" customWidth="1"/>
    <col min="12314" max="12314" width="14.28515625" style="3" customWidth="1"/>
    <col min="12315" max="12315" width="11.7109375" style="3" bestFit="1" customWidth="1"/>
    <col min="12316" max="12316" width="14.140625" style="3" bestFit="1" customWidth="1"/>
    <col min="12317" max="12317" width="16.7109375" style="3" customWidth="1"/>
    <col min="12318" max="12318" width="16.5703125" style="3" customWidth="1"/>
    <col min="12319" max="12320" width="7.85546875" style="3" bestFit="1" customWidth="1"/>
    <col min="12321" max="12321" width="8" style="3" bestFit="1" customWidth="1"/>
    <col min="12322" max="12323" width="7.85546875" style="3" bestFit="1" customWidth="1"/>
    <col min="12324" max="12324" width="9.7109375" style="3" customWidth="1"/>
    <col min="12325" max="12325" width="12.85546875" style="3" customWidth="1"/>
    <col min="12326" max="12562" width="9.140625" style="3"/>
    <col min="12563" max="12563" width="9" style="3" bestFit="1" customWidth="1"/>
    <col min="12564" max="12564" width="9.85546875" style="3" bestFit="1" customWidth="1"/>
    <col min="12565" max="12565" width="9.140625" style="3" bestFit="1" customWidth="1"/>
    <col min="12566" max="12566" width="16" style="3" bestFit="1" customWidth="1"/>
    <col min="12567" max="12567" width="9" style="3" bestFit="1" customWidth="1"/>
    <col min="12568" max="12568" width="7.85546875" style="3" bestFit="1" customWidth="1"/>
    <col min="12569" max="12569" width="11.7109375" style="3" bestFit="1" customWidth="1"/>
    <col min="12570" max="12570" width="14.28515625" style="3" customWidth="1"/>
    <col min="12571" max="12571" width="11.7109375" style="3" bestFit="1" customWidth="1"/>
    <col min="12572" max="12572" width="14.140625" style="3" bestFit="1" customWidth="1"/>
    <col min="12573" max="12573" width="16.7109375" style="3" customWidth="1"/>
    <col min="12574" max="12574" width="16.5703125" style="3" customWidth="1"/>
    <col min="12575" max="12576" width="7.85546875" style="3" bestFit="1" customWidth="1"/>
    <col min="12577" max="12577" width="8" style="3" bestFit="1" customWidth="1"/>
    <col min="12578" max="12579" width="7.85546875" style="3" bestFit="1" customWidth="1"/>
    <col min="12580" max="12580" width="9.7109375" style="3" customWidth="1"/>
    <col min="12581" max="12581" width="12.85546875" style="3" customWidth="1"/>
    <col min="12582" max="12818" width="9.140625" style="3"/>
    <col min="12819" max="12819" width="9" style="3" bestFit="1" customWidth="1"/>
    <col min="12820" max="12820" width="9.85546875" style="3" bestFit="1" customWidth="1"/>
    <col min="12821" max="12821" width="9.140625" style="3" bestFit="1" customWidth="1"/>
    <col min="12822" max="12822" width="16" style="3" bestFit="1" customWidth="1"/>
    <col min="12823" max="12823" width="9" style="3" bestFit="1" customWidth="1"/>
    <col min="12824" max="12824" width="7.85546875" style="3" bestFit="1" customWidth="1"/>
    <col min="12825" max="12825" width="11.7109375" style="3" bestFit="1" customWidth="1"/>
    <col min="12826" max="12826" width="14.28515625" style="3" customWidth="1"/>
    <col min="12827" max="12827" width="11.7109375" style="3" bestFit="1" customWidth="1"/>
    <col min="12828" max="12828" width="14.140625" style="3" bestFit="1" customWidth="1"/>
    <col min="12829" max="12829" width="16.7109375" style="3" customWidth="1"/>
    <col min="12830" max="12830" width="16.5703125" style="3" customWidth="1"/>
    <col min="12831" max="12832" width="7.85546875" style="3" bestFit="1" customWidth="1"/>
    <col min="12833" max="12833" width="8" style="3" bestFit="1" customWidth="1"/>
    <col min="12834" max="12835" width="7.85546875" style="3" bestFit="1" customWidth="1"/>
    <col min="12836" max="12836" width="9.7109375" style="3" customWidth="1"/>
    <col min="12837" max="12837" width="12.85546875" style="3" customWidth="1"/>
    <col min="12838" max="13074" width="9.140625" style="3"/>
    <col min="13075" max="13075" width="9" style="3" bestFit="1" customWidth="1"/>
    <col min="13076" max="13076" width="9.85546875" style="3" bestFit="1" customWidth="1"/>
    <col min="13077" max="13077" width="9.140625" style="3" bestFit="1" customWidth="1"/>
    <col min="13078" max="13078" width="16" style="3" bestFit="1" customWidth="1"/>
    <col min="13079" max="13079" width="9" style="3" bestFit="1" customWidth="1"/>
    <col min="13080" max="13080" width="7.85546875" style="3" bestFit="1" customWidth="1"/>
    <col min="13081" max="13081" width="11.7109375" style="3" bestFit="1" customWidth="1"/>
    <col min="13082" max="13082" width="14.28515625" style="3" customWidth="1"/>
    <col min="13083" max="13083" width="11.7109375" style="3" bestFit="1" customWidth="1"/>
    <col min="13084" max="13084" width="14.140625" style="3" bestFit="1" customWidth="1"/>
    <col min="13085" max="13085" width="16.7109375" style="3" customWidth="1"/>
    <col min="13086" max="13086" width="16.5703125" style="3" customWidth="1"/>
    <col min="13087" max="13088" width="7.85546875" style="3" bestFit="1" customWidth="1"/>
    <col min="13089" max="13089" width="8" style="3" bestFit="1" customWidth="1"/>
    <col min="13090" max="13091" width="7.85546875" style="3" bestFit="1" customWidth="1"/>
    <col min="13092" max="13092" width="9.7109375" style="3" customWidth="1"/>
    <col min="13093" max="13093" width="12.85546875" style="3" customWidth="1"/>
    <col min="13094" max="13330" width="9.140625" style="3"/>
    <col min="13331" max="13331" width="9" style="3" bestFit="1" customWidth="1"/>
    <col min="13332" max="13332" width="9.85546875" style="3" bestFit="1" customWidth="1"/>
    <col min="13333" max="13333" width="9.140625" style="3" bestFit="1" customWidth="1"/>
    <col min="13334" max="13334" width="16" style="3" bestFit="1" customWidth="1"/>
    <col min="13335" max="13335" width="9" style="3" bestFit="1" customWidth="1"/>
    <col min="13336" max="13336" width="7.85546875" style="3" bestFit="1" customWidth="1"/>
    <col min="13337" max="13337" width="11.7109375" style="3" bestFit="1" customWidth="1"/>
    <col min="13338" max="13338" width="14.28515625" style="3" customWidth="1"/>
    <col min="13339" max="13339" width="11.7109375" style="3" bestFit="1" customWidth="1"/>
    <col min="13340" max="13340" width="14.140625" style="3" bestFit="1" customWidth="1"/>
    <col min="13341" max="13341" width="16.7109375" style="3" customWidth="1"/>
    <col min="13342" max="13342" width="16.5703125" style="3" customWidth="1"/>
    <col min="13343" max="13344" width="7.85546875" style="3" bestFit="1" customWidth="1"/>
    <col min="13345" max="13345" width="8" style="3" bestFit="1" customWidth="1"/>
    <col min="13346" max="13347" width="7.85546875" style="3" bestFit="1" customWidth="1"/>
    <col min="13348" max="13348" width="9.7109375" style="3" customWidth="1"/>
    <col min="13349" max="13349" width="12.85546875" style="3" customWidth="1"/>
    <col min="13350" max="13586" width="9.140625" style="3"/>
    <col min="13587" max="13587" width="9" style="3" bestFit="1" customWidth="1"/>
    <col min="13588" max="13588" width="9.85546875" style="3" bestFit="1" customWidth="1"/>
    <col min="13589" max="13589" width="9.140625" style="3" bestFit="1" customWidth="1"/>
    <col min="13590" max="13590" width="16" style="3" bestFit="1" customWidth="1"/>
    <col min="13591" max="13591" width="9" style="3" bestFit="1" customWidth="1"/>
    <col min="13592" max="13592" width="7.85546875" style="3" bestFit="1" customWidth="1"/>
    <col min="13593" max="13593" width="11.7109375" style="3" bestFit="1" customWidth="1"/>
    <col min="13594" max="13594" width="14.28515625" style="3" customWidth="1"/>
    <col min="13595" max="13595" width="11.7109375" style="3" bestFit="1" customWidth="1"/>
    <col min="13596" max="13596" width="14.140625" style="3" bestFit="1" customWidth="1"/>
    <col min="13597" max="13597" width="16.7109375" style="3" customWidth="1"/>
    <col min="13598" max="13598" width="16.5703125" style="3" customWidth="1"/>
    <col min="13599" max="13600" width="7.85546875" style="3" bestFit="1" customWidth="1"/>
    <col min="13601" max="13601" width="8" style="3" bestFit="1" customWidth="1"/>
    <col min="13602" max="13603" width="7.85546875" style="3" bestFit="1" customWidth="1"/>
    <col min="13604" max="13604" width="9.7109375" style="3" customWidth="1"/>
    <col min="13605" max="13605" width="12.85546875" style="3" customWidth="1"/>
    <col min="13606" max="13842" width="9.140625" style="3"/>
    <col min="13843" max="13843" width="9" style="3" bestFit="1" customWidth="1"/>
    <col min="13844" max="13844" width="9.85546875" style="3" bestFit="1" customWidth="1"/>
    <col min="13845" max="13845" width="9.140625" style="3" bestFit="1" customWidth="1"/>
    <col min="13846" max="13846" width="16" style="3" bestFit="1" customWidth="1"/>
    <col min="13847" max="13847" width="9" style="3" bestFit="1" customWidth="1"/>
    <col min="13848" max="13848" width="7.85546875" style="3" bestFit="1" customWidth="1"/>
    <col min="13849" max="13849" width="11.7109375" style="3" bestFit="1" customWidth="1"/>
    <col min="13850" max="13850" width="14.28515625" style="3" customWidth="1"/>
    <col min="13851" max="13851" width="11.7109375" style="3" bestFit="1" customWidth="1"/>
    <col min="13852" max="13852" width="14.140625" style="3" bestFit="1" customWidth="1"/>
    <col min="13853" max="13853" width="16.7109375" style="3" customWidth="1"/>
    <col min="13854" max="13854" width="16.5703125" style="3" customWidth="1"/>
    <col min="13855" max="13856" width="7.85546875" style="3" bestFit="1" customWidth="1"/>
    <col min="13857" max="13857" width="8" style="3" bestFit="1" customWidth="1"/>
    <col min="13858" max="13859" width="7.85546875" style="3" bestFit="1" customWidth="1"/>
    <col min="13860" max="13860" width="9.7109375" style="3" customWidth="1"/>
    <col min="13861" max="13861" width="12.85546875" style="3" customWidth="1"/>
    <col min="13862" max="14098" width="9.140625" style="3"/>
    <col min="14099" max="14099" width="9" style="3" bestFit="1" customWidth="1"/>
    <col min="14100" max="14100" width="9.85546875" style="3" bestFit="1" customWidth="1"/>
    <col min="14101" max="14101" width="9.140625" style="3" bestFit="1" customWidth="1"/>
    <col min="14102" max="14102" width="16" style="3" bestFit="1" customWidth="1"/>
    <col min="14103" max="14103" width="9" style="3" bestFit="1" customWidth="1"/>
    <col min="14104" max="14104" width="7.85546875" style="3" bestFit="1" customWidth="1"/>
    <col min="14105" max="14105" width="11.7109375" style="3" bestFit="1" customWidth="1"/>
    <col min="14106" max="14106" width="14.28515625" style="3" customWidth="1"/>
    <col min="14107" max="14107" width="11.7109375" style="3" bestFit="1" customWidth="1"/>
    <col min="14108" max="14108" width="14.140625" style="3" bestFit="1" customWidth="1"/>
    <col min="14109" max="14109" width="16.7109375" style="3" customWidth="1"/>
    <col min="14110" max="14110" width="16.5703125" style="3" customWidth="1"/>
    <col min="14111" max="14112" width="7.85546875" style="3" bestFit="1" customWidth="1"/>
    <col min="14113" max="14113" width="8" style="3" bestFit="1" customWidth="1"/>
    <col min="14114" max="14115" width="7.85546875" style="3" bestFit="1" customWidth="1"/>
    <col min="14116" max="14116" width="9.7109375" style="3" customWidth="1"/>
    <col min="14117" max="14117" width="12.85546875" style="3" customWidth="1"/>
    <col min="14118" max="14354" width="9.140625" style="3"/>
    <col min="14355" max="14355" width="9" style="3" bestFit="1" customWidth="1"/>
    <col min="14356" max="14356" width="9.85546875" style="3" bestFit="1" customWidth="1"/>
    <col min="14357" max="14357" width="9.140625" style="3" bestFit="1" customWidth="1"/>
    <col min="14358" max="14358" width="16" style="3" bestFit="1" customWidth="1"/>
    <col min="14359" max="14359" width="9" style="3" bestFit="1" customWidth="1"/>
    <col min="14360" max="14360" width="7.85546875" style="3" bestFit="1" customWidth="1"/>
    <col min="14361" max="14361" width="11.7109375" style="3" bestFit="1" customWidth="1"/>
    <col min="14362" max="14362" width="14.28515625" style="3" customWidth="1"/>
    <col min="14363" max="14363" width="11.7109375" style="3" bestFit="1" customWidth="1"/>
    <col min="14364" max="14364" width="14.140625" style="3" bestFit="1" customWidth="1"/>
    <col min="14365" max="14365" width="16.7109375" style="3" customWidth="1"/>
    <col min="14366" max="14366" width="16.5703125" style="3" customWidth="1"/>
    <col min="14367" max="14368" width="7.85546875" style="3" bestFit="1" customWidth="1"/>
    <col min="14369" max="14369" width="8" style="3" bestFit="1" customWidth="1"/>
    <col min="14370" max="14371" width="7.85546875" style="3" bestFit="1" customWidth="1"/>
    <col min="14372" max="14372" width="9.7109375" style="3" customWidth="1"/>
    <col min="14373" max="14373" width="12.85546875" style="3" customWidth="1"/>
    <col min="14374" max="14610" width="9.140625" style="3"/>
    <col min="14611" max="14611" width="9" style="3" bestFit="1" customWidth="1"/>
    <col min="14612" max="14612" width="9.85546875" style="3" bestFit="1" customWidth="1"/>
    <col min="14613" max="14613" width="9.140625" style="3" bestFit="1" customWidth="1"/>
    <col min="14614" max="14614" width="16" style="3" bestFit="1" customWidth="1"/>
    <col min="14615" max="14615" width="9" style="3" bestFit="1" customWidth="1"/>
    <col min="14616" max="14616" width="7.85546875" style="3" bestFit="1" customWidth="1"/>
    <col min="14617" max="14617" width="11.7109375" style="3" bestFit="1" customWidth="1"/>
    <col min="14618" max="14618" width="14.28515625" style="3" customWidth="1"/>
    <col min="14619" max="14619" width="11.7109375" style="3" bestFit="1" customWidth="1"/>
    <col min="14620" max="14620" width="14.140625" style="3" bestFit="1" customWidth="1"/>
    <col min="14621" max="14621" width="16.7109375" style="3" customWidth="1"/>
    <col min="14622" max="14622" width="16.5703125" style="3" customWidth="1"/>
    <col min="14623" max="14624" width="7.85546875" style="3" bestFit="1" customWidth="1"/>
    <col min="14625" max="14625" width="8" style="3" bestFit="1" customWidth="1"/>
    <col min="14626" max="14627" width="7.85546875" style="3" bestFit="1" customWidth="1"/>
    <col min="14628" max="14628" width="9.7109375" style="3" customWidth="1"/>
    <col min="14629" max="14629" width="12.85546875" style="3" customWidth="1"/>
    <col min="14630" max="14866" width="9.140625" style="3"/>
    <col min="14867" max="14867" width="9" style="3" bestFit="1" customWidth="1"/>
    <col min="14868" max="14868" width="9.85546875" style="3" bestFit="1" customWidth="1"/>
    <col min="14869" max="14869" width="9.140625" style="3" bestFit="1" customWidth="1"/>
    <col min="14870" max="14870" width="16" style="3" bestFit="1" customWidth="1"/>
    <col min="14871" max="14871" width="9" style="3" bestFit="1" customWidth="1"/>
    <col min="14872" max="14872" width="7.85546875" style="3" bestFit="1" customWidth="1"/>
    <col min="14873" max="14873" width="11.7109375" style="3" bestFit="1" customWidth="1"/>
    <col min="14874" max="14874" width="14.28515625" style="3" customWidth="1"/>
    <col min="14875" max="14875" width="11.7109375" style="3" bestFit="1" customWidth="1"/>
    <col min="14876" max="14876" width="14.140625" style="3" bestFit="1" customWidth="1"/>
    <col min="14877" max="14877" width="16.7109375" style="3" customWidth="1"/>
    <col min="14878" max="14878" width="16.5703125" style="3" customWidth="1"/>
    <col min="14879" max="14880" width="7.85546875" style="3" bestFit="1" customWidth="1"/>
    <col min="14881" max="14881" width="8" style="3" bestFit="1" customWidth="1"/>
    <col min="14882" max="14883" width="7.85546875" style="3" bestFit="1" customWidth="1"/>
    <col min="14884" max="14884" width="9.7109375" style="3" customWidth="1"/>
    <col min="14885" max="14885" width="12.85546875" style="3" customWidth="1"/>
    <col min="14886" max="15122" width="9.140625" style="3"/>
    <col min="15123" max="15123" width="9" style="3" bestFit="1" customWidth="1"/>
    <col min="15124" max="15124" width="9.85546875" style="3" bestFit="1" customWidth="1"/>
    <col min="15125" max="15125" width="9.140625" style="3" bestFit="1" customWidth="1"/>
    <col min="15126" max="15126" width="16" style="3" bestFit="1" customWidth="1"/>
    <col min="15127" max="15127" width="9" style="3" bestFit="1" customWidth="1"/>
    <col min="15128" max="15128" width="7.85546875" style="3" bestFit="1" customWidth="1"/>
    <col min="15129" max="15129" width="11.7109375" style="3" bestFit="1" customWidth="1"/>
    <col min="15130" max="15130" width="14.28515625" style="3" customWidth="1"/>
    <col min="15131" max="15131" width="11.7109375" style="3" bestFit="1" customWidth="1"/>
    <col min="15132" max="15132" width="14.140625" style="3" bestFit="1" customWidth="1"/>
    <col min="15133" max="15133" width="16.7109375" style="3" customWidth="1"/>
    <col min="15134" max="15134" width="16.5703125" style="3" customWidth="1"/>
    <col min="15135" max="15136" width="7.85546875" style="3" bestFit="1" customWidth="1"/>
    <col min="15137" max="15137" width="8" style="3" bestFit="1" customWidth="1"/>
    <col min="15138" max="15139" width="7.85546875" style="3" bestFit="1" customWidth="1"/>
    <col min="15140" max="15140" width="9.7109375" style="3" customWidth="1"/>
    <col min="15141" max="15141" width="12.85546875" style="3" customWidth="1"/>
    <col min="15142" max="15378" width="9.140625" style="3"/>
    <col min="15379" max="15379" width="9" style="3" bestFit="1" customWidth="1"/>
    <col min="15380" max="15380" width="9.85546875" style="3" bestFit="1" customWidth="1"/>
    <col min="15381" max="15381" width="9.140625" style="3" bestFit="1" customWidth="1"/>
    <col min="15382" max="15382" width="16" style="3" bestFit="1" customWidth="1"/>
    <col min="15383" max="15383" width="9" style="3" bestFit="1" customWidth="1"/>
    <col min="15384" max="15384" width="7.85546875" style="3" bestFit="1" customWidth="1"/>
    <col min="15385" max="15385" width="11.7109375" style="3" bestFit="1" customWidth="1"/>
    <col min="15386" max="15386" width="14.28515625" style="3" customWidth="1"/>
    <col min="15387" max="15387" width="11.7109375" style="3" bestFit="1" customWidth="1"/>
    <col min="15388" max="15388" width="14.140625" style="3" bestFit="1" customWidth="1"/>
    <col min="15389" max="15389" width="16.7109375" style="3" customWidth="1"/>
    <col min="15390" max="15390" width="16.5703125" style="3" customWidth="1"/>
    <col min="15391" max="15392" width="7.85546875" style="3" bestFit="1" customWidth="1"/>
    <col min="15393" max="15393" width="8" style="3" bestFit="1" customWidth="1"/>
    <col min="15394" max="15395" width="7.85546875" style="3" bestFit="1" customWidth="1"/>
    <col min="15396" max="15396" width="9.7109375" style="3" customWidth="1"/>
    <col min="15397" max="15397" width="12.85546875" style="3" customWidth="1"/>
    <col min="15398" max="15634" width="9.140625" style="3"/>
    <col min="15635" max="15635" width="9" style="3" bestFit="1" customWidth="1"/>
    <col min="15636" max="15636" width="9.85546875" style="3" bestFit="1" customWidth="1"/>
    <col min="15637" max="15637" width="9.140625" style="3" bestFit="1" customWidth="1"/>
    <col min="15638" max="15638" width="16" style="3" bestFit="1" customWidth="1"/>
    <col min="15639" max="15639" width="9" style="3" bestFit="1" customWidth="1"/>
    <col min="15640" max="15640" width="7.85546875" style="3" bestFit="1" customWidth="1"/>
    <col min="15641" max="15641" width="11.7109375" style="3" bestFit="1" customWidth="1"/>
    <col min="15642" max="15642" width="14.28515625" style="3" customWidth="1"/>
    <col min="15643" max="15643" width="11.7109375" style="3" bestFit="1" customWidth="1"/>
    <col min="15644" max="15644" width="14.140625" style="3" bestFit="1" customWidth="1"/>
    <col min="15645" max="15645" width="16.7109375" style="3" customWidth="1"/>
    <col min="15646" max="15646" width="16.5703125" style="3" customWidth="1"/>
    <col min="15647" max="15648" width="7.85546875" style="3" bestFit="1" customWidth="1"/>
    <col min="15649" max="15649" width="8" style="3" bestFit="1" customWidth="1"/>
    <col min="15650" max="15651" width="7.85546875" style="3" bestFit="1" customWidth="1"/>
    <col min="15652" max="15652" width="9.7109375" style="3" customWidth="1"/>
    <col min="15653" max="15653" width="12.85546875" style="3" customWidth="1"/>
    <col min="15654" max="15890" width="9.140625" style="3"/>
    <col min="15891" max="15891" width="9" style="3" bestFit="1" customWidth="1"/>
    <col min="15892" max="15892" width="9.85546875" style="3" bestFit="1" customWidth="1"/>
    <col min="15893" max="15893" width="9.140625" style="3" bestFit="1" customWidth="1"/>
    <col min="15894" max="15894" width="16" style="3" bestFit="1" customWidth="1"/>
    <col min="15895" max="15895" width="9" style="3" bestFit="1" customWidth="1"/>
    <col min="15896" max="15896" width="7.85546875" style="3" bestFit="1" customWidth="1"/>
    <col min="15897" max="15897" width="11.7109375" style="3" bestFit="1" customWidth="1"/>
    <col min="15898" max="15898" width="14.28515625" style="3" customWidth="1"/>
    <col min="15899" max="15899" width="11.7109375" style="3" bestFit="1" customWidth="1"/>
    <col min="15900" max="15900" width="14.140625" style="3" bestFit="1" customWidth="1"/>
    <col min="15901" max="15901" width="16.7109375" style="3" customWidth="1"/>
    <col min="15902" max="15902" width="16.5703125" style="3" customWidth="1"/>
    <col min="15903" max="15904" width="7.85546875" style="3" bestFit="1" customWidth="1"/>
    <col min="15905" max="15905" width="8" style="3" bestFit="1" customWidth="1"/>
    <col min="15906" max="15907" width="7.85546875" style="3" bestFit="1" customWidth="1"/>
    <col min="15908" max="15908" width="9.7109375" style="3" customWidth="1"/>
    <col min="15909" max="15909" width="12.85546875" style="3" customWidth="1"/>
    <col min="15910" max="16146" width="9.140625" style="3"/>
    <col min="16147" max="16147" width="9" style="3" bestFit="1" customWidth="1"/>
    <col min="16148" max="16148" width="9.85546875" style="3" bestFit="1" customWidth="1"/>
    <col min="16149" max="16149" width="9.140625" style="3" bestFit="1" customWidth="1"/>
    <col min="16150" max="16150" width="16" style="3" bestFit="1" customWidth="1"/>
    <col min="16151" max="16151" width="9" style="3" bestFit="1" customWidth="1"/>
    <col min="16152" max="16152" width="7.85546875" style="3" bestFit="1" customWidth="1"/>
    <col min="16153" max="16153" width="11.7109375" style="3" bestFit="1" customWidth="1"/>
    <col min="16154" max="16154" width="14.28515625" style="3" customWidth="1"/>
    <col min="16155" max="16155" width="11.7109375" style="3" bestFit="1" customWidth="1"/>
    <col min="16156" max="16156" width="14.140625" style="3" bestFit="1" customWidth="1"/>
    <col min="16157" max="16157" width="16.7109375" style="3" customWidth="1"/>
    <col min="16158" max="16158" width="16.5703125" style="3" customWidth="1"/>
    <col min="16159" max="16160" width="7.85546875" style="3" bestFit="1" customWidth="1"/>
    <col min="16161" max="16161" width="8" style="3" bestFit="1" customWidth="1"/>
    <col min="16162" max="16163" width="7.85546875" style="3" bestFit="1" customWidth="1"/>
    <col min="16164" max="16164" width="9.7109375" style="3" customWidth="1"/>
    <col min="16165" max="16165" width="12.85546875" style="3" customWidth="1"/>
    <col min="16166" max="16384" width="9.140625" style="3"/>
  </cols>
  <sheetData>
    <row r="1" spans="1:78" s="6" customFormat="1" ht="15.75" customHeight="1">
      <c r="A1" s="442" t="s">
        <v>1</v>
      </c>
      <c r="B1" s="625" t="s">
        <v>0</v>
      </c>
      <c r="C1" s="628" t="s">
        <v>95</v>
      </c>
      <c r="D1" s="629"/>
      <c r="E1" s="612" t="s">
        <v>96</v>
      </c>
      <c r="F1" s="612"/>
      <c r="G1" s="612"/>
      <c r="H1" s="613" t="s">
        <v>169</v>
      </c>
      <c r="I1" s="613"/>
      <c r="J1" s="612" t="s">
        <v>173</v>
      </c>
      <c r="K1" s="612"/>
      <c r="L1" s="612"/>
      <c r="M1" s="612"/>
      <c r="N1" s="612"/>
      <c r="O1" s="612"/>
      <c r="P1" s="612"/>
      <c r="Q1" s="612"/>
      <c r="R1" s="612"/>
      <c r="S1" s="612"/>
      <c r="T1" s="612"/>
      <c r="U1" s="612"/>
      <c r="V1" s="612"/>
      <c r="W1" s="612"/>
      <c r="X1" s="612"/>
      <c r="Y1" s="612"/>
      <c r="Z1" s="612"/>
      <c r="AA1" s="612"/>
      <c r="AB1" s="612"/>
      <c r="AC1" s="612"/>
      <c r="AD1" s="612"/>
      <c r="AE1" s="612"/>
      <c r="AF1" s="612"/>
      <c r="AG1" s="612"/>
      <c r="AH1" s="627" t="s">
        <v>174</v>
      </c>
      <c r="AI1" s="627"/>
      <c r="AJ1" s="627"/>
      <c r="AK1" s="627"/>
      <c r="AL1" s="627"/>
      <c r="AM1" s="627"/>
      <c r="AN1" s="627"/>
      <c r="AO1" s="627"/>
      <c r="AP1" s="627"/>
      <c r="AQ1" s="627"/>
      <c r="AR1" s="627"/>
      <c r="AS1" s="627"/>
      <c r="AT1" s="627"/>
      <c r="AU1" s="627"/>
      <c r="AV1" s="627"/>
      <c r="AW1" s="614" t="s">
        <v>190</v>
      </c>
      <c r="AX1" s="615"/>
      <c r="AY1" s="615"/>
      <c r="AZ1" s="615"/>
      <c r="BA1" s="615"/>
      <c r="BB1" s="616"/>
      <c r="BC1" s="617" t="s">
        <v>194</v>
      </c>
      <c r="BD1" s="618"/>
      <c r="BE1" s="618"/>
      <c r="BF1" s="619"/>
      <c r="BG1" s="624" t="s">
        <v>182</v>
      </c>
      <c r="BH1" s="624"/>
      <c r="BI1" s="624"/>
      <c r="BJ1" s="624"/>
      <c r="BK1" s="624"/>
      <c r="BL1" s="624"/>
      <c r="BM1" s="624"/>
      <c r="BN1" s="624"/>
      <c r="BO1" s="624"/>
      <c r="BP1" s="624"/>
      <c r="BQ1" s="624"/>
      <c r="BR1" s="620" t="s">
        <v>504</v>
      </c>
      <c r="BS1" s="621"/>
      <c r="BT1" s="621"/>
      <c r="BU1" s="621"/>
      <c r="BV1" s="621"/>
      <c r="BW1" s="622"/>
      <c r="BX1" s="623" t="s">
        <v>290</v>
      </c>
      <c r="BY1" s="623"/>
      <c r="BZ1" s="623"/>
    </row>
    <row r="2" spans="1:78" ht="23.25" thickBot="1">
      <c r="A2" s="443"/>
      <c r="B2" s="626"/>
      <c r="C2" s="162"/>
      <c r="D2" s="186" t="s">
        <v>93</v>
      </c>
      <c r="E2" s="144"/>
      <c r="F2" s="187" t="s">
        <v>93</v>
      </c>
      <c r="G2" s="143" t="s">
        <v>168</v>
      </c>
      <c r="H2" s="144"/>
      <c r="I2" s="214" t="s">
        <v>93</v>
      </c>
      <c r="J2" s="144" t="s">
        <v>245</v>
      </c>
      <c r="K2" s="144" t="s">
        <v>246</v>
      </c>
      <c r="L2" s="144" t="s">
        <v>247</v>
      </c>
      <c r="M2" s="144" t="s">
        <v>248</v>
      </c>
      <c r="N2" s="144" t="s">
        <v>249</v>
      </c>
      <c r="O2" s="144" t="s">
        <v>444</v>
      </c>
      <c r="P2" s="144" t="s">
        <v>451</v>
      </c>
      <c r="Q2" s="144" t="s">
        <v>455</v>
      </c>
      <c r="R2" s="144" t="s">
        <v>540</v>
      </c>
      <c r="S2" s="144" t="s">
        <v>250</v>
      </c>
      <c r="T2" s="144" t="s">
        <v>409</v>
      </c>
      <c r="U2" s="144" t="s">
        <v>410</v>
      </c>
      <c r="V2" s="144" t="s">
        <v>438</v>
      </c>
      <c r="W2" s="144" t="s">
        <v>447</v>
      </c>
      <c r="X2" s="144" t="s">
        <v>251</v>
      </c>
      <c r="Y2" s="144" t="s">
        <v>252</v>
      </c>
      <c r="Z2" s="144" t="s">
        <v>253</v>
      </c>
      <c r="AA2" s="144" t="s">
        <v>285</v>
      </c>
      <c r="AB2" s="144" t="s">
        <v>283</v>
      </c>
      <c r="AC2" s="144" t="s">
        <v>284</v>
      </c>
      <c r="AD2" s="144"/>
      <c r="AE2" s="144"/>
      <c r="AF2" s="144" t="s">
        <v>47</v>
      </c>
      <c r="AG2" s="142" t="s">
        <v>29</v>
      </c>
      <c r="AH2" s="144" t="s">
        <v>175</v>
      </c>
      <c r="AI2" s="144" t="s">
        <v>176</v>
      </c>
      <c r="AJ2" s="144" t="s">
        <v>177</v>
      </c>
      <c r="AK2" s="144" t="s">
        <v>179</v>
      </c>
      <c r="AL2" s="144" t="s">
        <v>180</v>
      </c>
      <c r="AM2" s="144" t="s">
        <v>181</v>
      </c>
      <c r="AN2" s="144" t="s">
        <v>271</v>
      </c>
      <c r="AO2" s="144" t="s">
        <v>272</v>
      </c>
      <c r="AP2" s="144" t="s">
        <v>273</v>
      </c>
      <c r="AQ2" s="144" t="s">
        <v>458</v>
      </c>
      <c r="AR2" s="144" t="s">
        <v>440</v>
      </c>
      <c r="AS2" s="144" t="s">
        <v>441</v>
      </c>
      <c r="AT2" s="144"/>
      <c r="AU2" s="144"/>
      <c r="AV2" s="147" t="s">
        <v>47</v>
      </c>
      <c r="AW2" s="144" t="s">
        <v>187</v>
      </c>
      <c r="AX2" s="144" t="s">
        <v>188</v>
      </c>
      <c r="AY2" s="144" t="s">
        <v>191</v>
      </c>
      <c r="AZ2" s="144" t="s">
        <v>189</v>
      </c>
      <c r="BA2" s="144" t="s">
        <v>193</v>
      </c>
      <c r="BB2" s="142" t="s">
        <v>47</v>
      </c>
      <c r="BC2" s="144" t="s">
        <v>198</v>
      </c>
      <c r="BD2" s="144" t="s">
        <v>199</v>
      </c>
      <c r="BE2" s="144" t="s">
        <v>200</v>
      </c>
      <c r="BF2" s="145" t="s">
        <v>47</v>
      </c>
      <c r="BG2" s="144" t="s">
        <v>209</v>
      </c>
      <c r="BH2" s="144" t="s">
        <v>210</v>
      </c>
      <c r="BI2" s="144" t="s">
        <v>213</v>
      </c>
      <c r="BJ2" s="144" t="s">
        <v>218</v>
      </c>
      <c r="BK2" s="144" t="s">
        <v>219</v>
      </c>
      <c r="BL2" s="144" t="s">
        <v>220</v>
      </c>
      <c r="BM2" s="144" t="s">
        <v>286</v>
      </c>
      <c r="BN2" s="144" t="s">
        <v>287</v>
      </c>
      <c r="BO2" s="144" t="s">
        <v>427</v>
      </c>
      <c r="BP2" s="144" t="s">
        <v>428</v>
      </c>
      <c r="BQ2" s="142" t="s">
        <v>47</v>
      </c>
      <c r="BR2" s="162" t="s">
        <v>505</v>
      </c>
      <c r="BS2" s="162" t="s">
        <v>506</v>
      </c>
      <c r="BT2" s="162" t="s">
        <v>507</v>
      </c>
      <c r="BU2" s="162" t="s">
        <v>508</v>
      </c>
      <c r="BV2" s="162" t="s">
        <v>509</v>
      </c>
      <c r="BW2" s="403" t="s">
        <v>510</v>
      </c>
      <c r="BX2" s="162" t="s">
        <v>137</v>
      </c>
      <c r="BY2" s="309" t="s">
        <v>450</v>
      </c>
      <c r="BZ2" s="404" t="s">
        <v>511</v>
      </c>
    </row>
    <row r="3" spans="1:78" s="5" customFormat="1">
      <c r="A3" s="723">
        <f>'1-συμβολαια'!A3</f>
        <v>11700</v>
      </c>
      <c r="B3" s="367" t="str">
        <f>'1-συμβολαια'!C3</f>
        <v>γονική παροχή οκοπέδου {Ποταμιά Ο.Τ.-32Α 675,90μ2</v>
      </c>
      <c r="C3" s="429">
        <f>'5-αντίγρ'!AN3</f>
        <v>55</v>
      </c>
      <c r="D3" s="429">
        <f>'5-αντίγρ'!AM3</f>
        <v>2.48</v>
      </c>
      <c r="E3" s="308">
        <f>'6-μεταγρ'!O3</f>
        <v>20</v>
      </c>
      <c r="F3" s="308">
        <f>'6-μεταγρ'!M3</f>
        <v>1.98</v>
      </c>
      <c r="G3" s="307"/>
      <c r="H3" s="308">
        <f>'7-προςΔΟΥ'!V3</f>
        <v>450</v>
      </c>
      <c r="I3" s="275">
        <f>'7-προςΔΟΥ'!K3</f>
        <v>0</v>
      </c>
      <c r="J3" s="276"/>
      <c r="K3" s="276">
        <v>30</v>
      </c>
      <c r="L3" s="276">
        <v>30</v>
      </c>
      <c r="M3" s="276"/>
      <c r="N3" s="276"/>
      <c r="O3" s="276"/>
      <c r="P3" s="276">
        <v>30</v>
      </c>
      <c r="Q3" s="276"/>
      <c r="R3" s="276">
        <v>30</v>
      </c>
      <c r="S3" s="276"/>
      <c r="T3" s="276">
        <v>50</v>
      </c>
      <c r="U3" s="276"/>
      <c r="V3" s="276">
        <v>30</v>
      </c>
      <c r="W3" s="276"/>
      <c r="X3" s="276"/>
      <c r="Y3" s="274"/>
      <c r="Z3" s="274"/>
      <c r="AA3" s="276"/>
      <c r="AB3" s="276"/>
      <c r="AC3" s="274"/>
      <c r="AD3" s="274"/>
      <c r="AE3" s="274"/>
      <c r="AF3" s="276">
        <f t="shared" ref="AF3:AF4" si="0">SUM(J3:AE3)</f>
        <v>200</v>
      </c>
      <c r="AG3" s="274"/>
      <c r="AH3" s="276">
        <v>20</v>
      </c>
      <c r="AI3" s="276">
        <v>20</v>
      </c>
      <c r="AJ3" s="276">
        <v>20</v>
      </c>
      <c r="AK3" s="276"/>
      <c r="AL3" s="276"/>
      <c r="AM3" s="276"/>
      <c r="AN3" s="276"/>
      <c r="AO3" s="276">
        <v>20</v>
      </c>
      <c r="AP3" s="276"/>
      <c r="AQ3" s="276"/>
      <c r="AR3" s="276"/>
      <c r="AS3" s="276"/>
      <c r="AT3" s="274"/>
      <c r="AU3" s="274"/>
      <c r="AV3" s="276">
        <f t="shared" ref="AV3:AV4" si="1">SUM(AH3:AU3)</f>
        <v>80</v>
      </c>
      <c r="AW3" s="276">
        <v>30</v>
      </c>
      <c r="AX3" s="274"/>
      <c r="AY3" s="274">
        <v>30</v>
      </c>
      <c r="AZ3" s="274"/>
      <c r="BA3" s="274">
        <v>30</v>
      </c>
      <c r="BB3" s="276">
        <f t="shared" ref="BB3:BB4" si="2">SUM(AW3:BA3)</f>
        <v>90</v>
      </c>
      <c r="BC3" s="274"/>
      <c r="BD3" s="274"/>
      <c r="BE3" s="274">
        <v>30</v>
      </c>
      <c r="BF3" s="274">
        <f t="shared" ref="BF3:BF4" si="3">SUM(BC3:BE3)</f>
        <v>30</v>
      </c>
      <c r="BG3" s="274"/>
      <c r="BH3" s="274"/>
      <c r="BI3" s="274"/>
      <c r="BJ3" s="274"/>
      <c r="BK3" s="274"/>
      <c r="BL3" s="274"/>
      <c r="BM3" s="274"/>
      <c r="BN3" s="276">
        <v>5</v>
      </c>
      <c r="BO3" s="276">
        <v>0.2</v>
      </c>
      <c r="BP3" s="276">
        <v>0.6</v>
      </c>
      <c r="BQ3" s="276">
        <f t="shared" ref="BQ3:BQ4" si="4">SUM(BG3:BP3)</f>
        <v>5.8</v>
      </c>
      <c r="BR3" s="308"/>
      <c r="BS3" s="308"/>
      <c r="BT3" s="308"/>
      <c r="BU3" s="308"/>
      <c r="BV3" s="308"/>
      <c r="BW3" s="405">
        <f>SUM(BR3:BV3)</f>
        <v>0</v>
      </c>
      <c r="BX3" s="406">
        <f>C3+E3+G3+H3+AF3+AV3+BB3+BF3+BQ3+BW3</f>
        <v>930.8</v>
      </c>
      <c r="BY3" s="406">
        <f>D3+F3+I3+BV3</f>
        <v>4.46</v>
      </c>
      <c r="BZ3" s="407">
        <f>BX3*16%</f>
        <v>148.928</v>
      </c>
    </row>
    <row r="4" spans="1:78" s="5" customFormat="1">
      <c r="A4" s="723">
        <f>'1-συμβολαια'!A4</f>
        <v>0</v>
      </c>
      <c r="B4" s="367" t="str">
        <f>'1-συμβολαια'!C4</f>
        <v>χρησικτησία οικοπεδου = πατρός ΔΩΡΕΑ ατυπος</v>
      </c>
      <c r="C4" s="429">
        <f>'5-αντίγρ'!AN4</f>
        <v>0</v>
      </c>
      <c r="D4" s="429">
        <f>'5-αντίγρ'!AM4</f>
        <v>0</v>
      </c>
      <c r="E4" s="308">
        <f>'6-μεταγρ'!O4</f>
        <v>0</v>
      </c>
      <c r="F4" s="308">
        <f>'6-μεταγρ'!M4</f>
        <v>0</v>
      </c>
      <c r="G4" s="308"/>
      <c r="H4" s="308">
        <f>'7-προςΔΟΥ'!V4</f>
        <v>130</v>
      </c>
      <c r="I4" s="275">
        <f>'7-προςΔΟΥ'!K4</f>
        <v>0</v>
      </c>
      <c r="J4" s="276"/>
      <c r="K4" s="276"/>
      <c r="L4" s="276"/>
      <c r="M4" s="276"/>
      <c r="N4" s="276"/>
      <c r="O4" s="276"/>
      <c r="P4" s="276"/>
      <c r="Q4" s="276"/>
      <c r="R4" s="276"/>
      <c r="S4" s="276"/>
      <c r="T4" s="276"/>
      <c r="U4" s="276"/>
      <c r="V4" s="276"/>
      <c r="W4" s="276"/>
      <c r="X4" s="276"/>
      <c r="Y4" s="274"/>
      <c r="Z4" s="274"/>
      <c r="AA4" s="276"/>
      <c r="AB4" s="276"/>
      <c r="AC4" s="274"/>
      <c r="AD4" s="274"/>
      <c r="AE4" s="274"/>
      <c r="AF4" s="276">
        <f t="shared" si="0"/>
        <v>0</v>
      </c>
      <c r="AG4" s="274"/>
      <c r="AH4" s="276"/>
      <c r="AI4" s="276"/>
      <c r="AJ4" s="276"/>
      <c r="AK4" s="276"/>
      <c r="AL4" s="276"/>
      <c r="AM4" s="276"/>
      <c r="AN4" s="276"/>
      <c r="AO4" s="276"/>
      <c r="AP4" s="276"/>
      <c r="AQ4" s="276"/>
      <c r="AR4" s="276"/>
      <c r="AS4" s="276"/>
      <c r="AT4" s="274"/>
      <c r="AU4" s="274"/>
      <c r="AV4" s="276">
        <f t="shared" si="1"/>
        <v>0</v>
      </c>
      <c r="AW4" s="276"/>
      <c r="AX4" s="274"/>
      <c r="AY4" s="274"/>
      <c r="AZ4" s="274"/>
      <c r="BA4" s="274"/>
      <c r="BB4" s="276">
        <f t="shared" si="2"/>
        <v>0</v>
      </c>
      <c r="BC4" s="274"/>
      <c r="BD4" s="274"/>
      <c r="BE4" s="274">
        <v>20</v>
      </c>
      <c r="BF4" s="274">
        <f t="shared" si="3"/>
        <v>20</v>
      </c>
      <c r="BG4" s="274"/>
      <c r="BH4" s="274"/>
      <c r="BI4" s="274"/>
      <c r="BJ4" s="274"/>
      <c r="BK4" s="274"/>
      <c r="BL4" s="274"/>
      <c r="BM4" s="274"/>
      <c r="BN4" s="276"/>
      <c r="BO4" s="276"/>
      <c r="BP4" s="276"/>
      <c r="BQ4" s="276">
        <f t="shared" si="4"/>
        <v>0</v>
      </c>
      <c r="BR4" s="308"/>
      <c r="BS4" s="308"/>
      <c r="BT4" s="308"/>
      <c r="BU4" s="308"/>
      <c r="BV4" s="308"/>
      <c r="BW4" s="405">
        <f>SUM(BR4:BV4)</f>
        <v>0</v>
      </c>
      <c r="BX4" s="406">
        <f>C4+E4+G4+H4+AF4+AV4+BB4+BF4+BQ4+BW4</f>
        <v>150</v>
      </c>
      <c r="BY4" s="406">
        <f>D4+F4+I4+BV4</f>
        <v>0</v>
      </c>
      <c r="BZ4" s="407">
        <f>BX4*16%</f>
        <v>24</v>
      </c>
    </row>
    <row r="5" spans="1:78">
      <c r="A5" s="440" t="s">
        <v>47</v>
      </c>
      <c r="B5" s="441"/>
      <c r="C5" s="36">
        <f t="shared" ref="C5:AF5" si="5">SUM(C3:C4)</f>
        <v>55</v>
      </c>
      <c r="D5" s="36">
        <f t="shared" si="5"/>
        <v>2.48</v>
      </c>
      <c r="E5" s="36">
        <f t="shared" si="5"/>
        <v>20</v>
      </c>
      <c r="F5" s="36">
        <f t="shared" si="5"/>
        <v>1.98</v>
      </c>
      <c r="G5" s="36"/>
      <c r="H5" s="36">
        <f t="shared" si="5"/>
        <v>580</v>
      </c>
      <c r="I5" s="36">
        <f t="shared" si="5"/>
        <v>0</v>
      </c>
      <c r="J5" s="36">
        <f t="shared" si="5"/>
        <v>0</v>
      </c>
      <c r="K5" s="36">
        <f t="shared" si="5"/>
        <v>30</v>
      </c>
      <c r="L5" s="36">
        <f t="shared" si="5"/>
        <v>30</v>
      </c>
      <c r="M5" s="36">
        <f t="shared" si="5"/>
        <v>0</v>
      </c>
      <c r="N5" s="36">
        <f t="shared" si="5"/>
        <v>0</v>
      </c>
      <c r="O5" s="36">
        <f t="shared" si="5"/>
        <v>0</v>
      </c>
      <c r="P5" s="36">
        <f t="shared" si="5"/>
        <v>30</v>
      </c>
      <c r="Q5" s="36">
        <f t="shared" si="5"/>
        <v>0</v>
      </c>
      <c r="R5" s="36"/>
      <c r="S5" s="36">
        <f t="shared" si="5"/>
        <v>0</v>
      </c>
      <c r="T5" s="36">
        <f t="shared" si="5"/>
        <v>50</v>
      </c>
      <c r="U5" s="36">
        <f t="shared" si="5"/>
        <v>0</v>
      </c>
      <c r="V5" s="36">
        <f t="shared" si="5"/>
        <v>30</v>
      </c>
      <c r="W5" s="36">
        <f t="shared" si="5"/>
        <v>0</v>
      </c>
      <c r="X5" s="36">
        <f t="shared" si="5"/>
        <v>0</v>
      </c>
      <c r="Y5" s="36">
        <f t="shared" si="5"/>
        <v>0</v>
      </c>
      <c r="Z5" s="36">
        <f t="shared" si="5"/>
        <v>0</v>
      </c>
      <c r="AA5" s="36">
        <f t="shared" si="5"/>
        <v>0</v>
      </c>
      <c r="AB5" s="36">
        <f t="shared" si="5"/>
        <v>0</v>
      </c>
      <c r="AC5" s="36">
        <f t="shared" si="5"/>
        <v>0</v>
      </c>
      <c r="AD5" s="36">
        <f t="shared" si="5"/>
        <v>0</v>
      </c>
      <c r="AE5" s="36">
        <f t="shared" si="5"/>
        <v>0</v>
      </c>
      <c r="AF5" s="36">
        <f t="shared" si="5"/>
        <v>200</v>
      </c>
      <c r="AG5" s="36"/>
      <c r="AH5" s="36">
        <f t="shared" ref="AH5:AS5" si="6">SUM(AH3:AH4)</f>
        <v>20</v>
      </c>
      <c r="AI5" s="36">
        <f t="shared" si="6"/>
        <v>20</v>
      </c>
      <c r="AJ5" s="36">
        <f t="shared" si="6"/>
        <v>20</v>
      </c>
      <c r="AK5" s="36">
        <f t="shared" si="6"/>
        <v>0</v>
      </c>
      <c r="AL5" s="36">
        <f t="shared" si="6"/>
        <v>0</v>
      </c>
      <c r="AM5" s="239">
        <f t="shared" si="6"/>
        <v>0</v>
      </c>
      <c r="AN5" s="36">
        <f t="shared" si="6"/>
        <v>0</v>
      </c>
      <c r="AO5" s="36">
        <f t="shared" si="6"/>
        <v>20</v>
      </c>
      <c r="AP5" s="36">
        <f t="shared" si="6"/>
        <v>0</v>
      </c>
      <c r="AQ5" s="36">
        <f t="shared" si="6"/>
        <v>0</v>
      </c>
      <c r="AR5" s="36">
        <f t="shared" si="6"/>
        <v>0</v>
      </c>
      <c r="AS5" s="36">
        <f t="shared" si="6"/>
        <v>0</v>
      </c>
      <c r="AT5" s="36"/>
      <c r="AU5" s="36">
        <f t="shared" ref="AU5:BW5" si="7">SUM(AU3:AU4)</f>
        <v>0</v>
      </c>
      <c r="AV5" s="36">
        <f t="shared" si="7"/>
        <v>80</v>
      </c>
      <c r="AW5" s="36">
        <f t="shared" si="7"/>
        <v>30</v>
      </c>
      <c r="AX5" s="243">
        <f t="shared" si="7"/>
        <v>0</v>
      </c>
      <c r="AY5" s="36">
        <f t="shared" si="7"/>
        <v>30</v>
      </c>
      <c r="AZ5" s="243">
        <f t="shared" si="7"/>
        <v>0</v>
      </c>
      <c r="BA5" s="36">
        <f t="shared" si="7"/>
        <v>30</v>
      </c>
      <c r="BB5" s="36">
        <f t="shared" si="7"/>
        <v>90</v>
      </c>
      <c r="BC5" s="36">
        <f t="shared" si="7"/>
        <v>0</v>
      </c>
      <c r="BD5" s="243">
        <f t="shared" si="7"/>
        <v>0</v>
      </c>
      <c r="BE5" s="36">
        <f t="shared" si="7"/>
        <v>50</v>
      </c>
      <c r="BF5" s="36">
        <f t="shared" si="7"/>
        <v>50</v>
      </c>
      <c r="BG5" s="36">
        <f t="shared" si="7"/>
        <v>0</v>
      </c>
      <c r="BH5" s="36">
        <f t="shared" si="7"/>
        <v>0</v>
      </c>
      <c r="BI5" s="36">
        <f t="shared" si="7"/>
        <v>0</v>
      </c>
      <c r="BJ5" s="36">
        <f t="shared" si="7"/>
        <v>0</v>
      </c>
      <c r="BK5" s="36">
        <f t="shared" si="7"/>
        <v>0</v>
      </c>
      <c r="BL5" s="36">
        <f t="shared" si="7"/>
        <v>0</v>
      </c>
      <c r="BM5" s="36">
        <f t="shared" si="7"/>
        <v>0</v>
      </c>
      <c r="BN5" s="36">
        <f t="shared" si="7"/>
        <v>5</v>
      </c>
      <c r="BO5" s="36">
        <f t="shared" si="7"/>
        <v>0.2</v>
      </c>
      <c r="BP5" s="36">
        <f t="shared" si="7"/>
        <v>0.6</v>
      </c>
      <c r="BQ5" s="36">
        <f t="shared" si="7"/>
        <v>5.8</v>
      </c>
      <c r="BR5" s="36">
        <f t="shared" si="7"/>
        <v>0</v>
      </c>
      <c r="BS5" s="36">
        <f t="shared" si="7"/>
        <v>0</v>
      </c>
      <c r="BT5" s="36">
        <f t="shared" si="7"/>
        <v>0</v>
      </c>
      <c r="BU5" s="36">
        <f t="shared" si="7"/>
        <v>0</v>
      </c>
      <c r="BV5" s="36">
        <f t="shared" si="7"/>
        <v>0</v>
      </c>
      <c r="BW5" s="36">
        <f t="shared" si="7"/>
        <v>0</v>
      </c>
      <c r="BX5" s="36">
        <f>SUM(BX3:BX4)</f>
        <v>1080.8</v>
      </c>
      <c r="BY5" s="36">
        <f>SUM(BY3:BY4)</f>
        <v>4.46</v>
      </c>
      <c r="BZ5" s="36">
        <f>SUM(BZ3:BZ4)</f>
        <v>172.928</v>
      </c>
    </row>
    <row r="6" spans="1:78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</row>
    <row r="7" spans="1:78" ht="11.25" customHeight="1">
      <c r="C7" s="127"/>
      <c r="D7" s="127"/>
      <c r="E7" s="2"/>
      <c r="F7" s="2"/>
      <c r="G7" s="2"/>
      <c r="H7" s="2"/>
      <c r="I7" s="2"/>
      <c r="J7" s="159" t="s">
        <v>473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2"/>
      <c r="AG7" s="2"/>
      <c r="AH7" s="18" t="s">
        <v>398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151" t="s">
        <v>183</v>
      </c>
      <c r="AX7" s="2"/>
      <c r="AY7" s="2"/>
      <c r="AZ7" s="2"/>
      <c r="BA7" s="2"/>
      <c r="BB7" s="2"/>
      <c r="BC7" s="151" t="s">
        <v>195</v>
      </c>
      <c r="BD7" s="2"/>
      <c r="BE7" s="2"/>
      <c r="BF7" s="2"/>
      <c r="BG7" s="151" t="s">
        <v>208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 t="s">
        <v>513</v>
      </c>
      <c r="BS7" s="2"/>
      <c r="BT7" s="2"/>
      <c r="BU7" s="2"/>
      <c r="BV7" s="2"/>
      <c r="BW7" s="2"/>
      <c r="BX7" s="2"/>
      <c r="BY7" s="2"/>
    </row>
    <row r="8" spans="1:78" ht="11.25" customHeight="1">
      <c r="C8" s="127"/>
      <c r="D8" s="127"/>
      <c r="E8" s="2"/>
      <c r="F8" s="2"/>
      <c r="G8" s="2"/>
      <c r="H8" s="2"/>
      <c r="I8" s="2"/>
      <c r="J8" s="4"/>
      <c r="K8" s="310" t="s">
        <v>474</v>
      </c>
      <c r="L8" s="311"/>
      <c r="M8" s="311"/>
      <c r="N8" s="311"/>
      <c r="O8" s="311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2"/>
      <c r="AG8" s="2"/>
      <c r="AH8" s="2"/>
      <c r="AI8" s="159" t="s">
        <v>178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42" t="s">
        <v>186</v>
      </c>
      <c r="AY8" s="2"/>
      <c r="AZ8" s="2"/>
      <c r="BA8" s="2"/>
      <c r="BB8" s="2"/>
      <c r="BC8" s="2"/>
      <c r="BD8" s="241" t="s">
        <v>196</v>
      </c>
      <c r="BE8" s="2"/>
      <c r="BF8" s="2"/>
      <c r="BG8" s="2"/>
      <c r="BH8" s="167" t="s">
        <v>211</v>
      </c>
      <c r="BI8" s="2"/>
      <c r="BJ8" s="2"/>
      <c r="BK8" s="2"/>
      <c r="BL8" s="2"/>
      <c r="BM8" s="2"/>
      <c r="BN8" s="2"/>
      <c r="BO8" s="2"/>
      <c r="BP8" s="2"/>
      <c r="BQ8" s="2"/>
      <c r="BR8" s="2"/>
      <c r="BS8" s="2" t="s">
        <v>514</v>
      </c>
      <c r="BT8" s="2"/>
      <c r="BU8" s="2"/>
      <c r="BV8" s="2"/>
      <c r="BW8" s="2"/>
      <c r="BX8" s="2"/>
      <c r="BY8" s="2"/>
    </row>
    <row r="9" spans="1:78" ht="11.25" customHeight="1">
      <c r="C9" s="127"/>
      <c r="D9" s="127"/>
      <c r="E9" s="2"/>
      <c r="F9" s="2"/>
      <c r="G9" s="2"/>
      <c r="H9" s="2"/>
      <c r="I9" s="2"/>
      <c r="J9" s="4"/>
      <c r="K9" s="311"/>
      <c r="L9" s="310" t="s">
        <v>390</v>
      </c>
      <c r="M9" s="311"/>
      <c r="N9" s="311"/>
      <c r="O9" s="311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2"/>
      <c r="AI9" s="2"/>
      <c r="AJ9" s="18" t="s">
        <v>399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4" t="s">
        <v>184</v>
      </c>
      <c r="AZ9" s="2"/>
      <c r="BA9" s="2"/>
      <c r="BB9" s="2"/>
      <c r="BC9" s="2"/>
      <c r="BD9" s="2"/>
      <c r="BE9" s="151" t="s">
        <v>197</v>
      </c>
      <c r="BF9" s="2"/>
      <c r="BG9" s="2"/>
      <c r="BH9" s="2"/>
      <c r="BI9" s="151" t="s">
        <v>212</v>
      </c>
      <c r="BJ9" s="2"/>
      <c r="BK9" s="2"/>
      <c r="BL9" s="2"/>
      <c r="BM9" s="2"/>
      <c r="BN9" s="2"/>
      <c r="BO9" s="2"/>
      <c r="BP9" s="2"/>
      <c r="BQ9" s="2"/>
      <c r="BR9" s="2"/>
      <c r="BS9" s="2"/>
      <c r="BT9" s="2" t="s">
        <v>515</v>
      </c>
      <c r="BU9" s="2"/>
      <c r="BV9" s="2"/>
      <c r="BW9" s="2"/>
      <c r="BX9" s="2"/>
      <c r="BY9" s="2"/>
    </row>
    <row r="10" spans="1:78" ht="11.25" customHeight="1">
      <c r="C10" s="127"/>
      <c r="D10" s="127"/>
      <c r="E10" s="2"/>
      <c r="F10" s="2"/>
      <c r="G10" s="2"/>
      <c r="H10" s="2"/>
      <c r="I10" s="2"/>
      <c r="J10" s="4"/>
      <c r="K10" s="311"/>
      <c r="L10" s="311"/>
      <c r="M10" s="311" t="s">
        <v>391</v>
      </c>
      <c r="N10" s="311"/>
      <c r="O10" s="311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  <c r="AG10" s="2"/>
      <c r="AH10" s="2"/>
      <c r="AI10" s="2"/>
      <c r="AJ10" s="2"/>
      <c r="AK10" s="113" t="s">
        <v>400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42" t="s">
        <v>185</v>
      </c>
      <c r="BA10" s="2"/>
      <c r="BB10" s="2"/>
      <c r="BC10" s="2"/>
      <c r="BD10" s="2"/>
      <c r="BE10" s="151" t="s">
        <v>203</v>
      </c>
      <c r="BF10" s="2"/>
      <c r="BG10" s="2"/>
      <c r="BH10" s="2"/>
      <c r="BI10" s="2"/>
      <c r="BJ10" s="167" t="s">
        <v>214</v>
      </c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 t="s">
        <v>516</v>
      </c>
      <c r="BV10" s="2"/>
      <c r="BW10" s="2"/>
      <c r="BX10" s="2"/>
      <c r="BY10" s="2"/>
    </row>
    <row r="11" spans="1:78" ht="11.25" customHeight="1">
      <c r="C11" s="127"/>
      <c r="D11" s="127"/>
      <c r="E11" s="2"/>
      <c r="F11" s="2"/>
      <c r="G11" s="2"/>
      <c r="H11" s="2"/>
      <c r="I11" s="2"/>
      <c r="J11" s="4"/>
      <c r="K11" s="4"/>
      <c r="L11" s="4"/>
      <c r="M11" s="4"/>
      <c r="N11" s="4" t="s">
        <v>392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2"/>
      <c r="AI11" s="2"/>
      <c r="AJ11" s="2"/>
      <c r="AK11" s="2"/>
      <c r="AL11" s="18" t="s">
        <v>401</v>
      </c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4" t="s">
        <v>192</v>
      </c>
      <c r="BB11" s="2"/>
      <c r="BC11" s="2"/>
      <c r="BD11" s="2"/>
      <c r="BE11" s="242" t="s">
        <v>201</v>
      </c>
      <c r="BF11" s="2"/>
      <c r="BG11" s="2"/>
      <c r="BH11" s="2"/>
      <c r="BI11" s="2"/>
      <c r="BJ11" s="2"/>
      <c r="BK11" s="151" t="s">
        <v>215</v>
      </c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517</v>
      </c>
      <c r="BW11" s="2"/>
      <c r="BX11" s="3"/>
      <c r="BY11" s="3"/>
    </row>
    <row r="12" spans="1:78" ht="11.25" customHeight="1">
      <c r="C12" s="127"/>
      <c r="D12" s="127"/>
      <c r="E12" s="2"/>
      <c r="F12" s="2"/>
      <c r="G12" s="2"/>
      <c r="H12" s="2"/>
      <c r="I12" s="2"/>
      <c r="J12" s="4"/>
      <c r="K12" s="4"/>
      <c r="L12" s="4"/>
      <c r="M12" s="4"/>
      <c r="N12" s="4"/>
      <c r="O12" s="4" t="s">
        <v>445</v>
      </c>
      <c r="P12" s="4"/>
      <c r="Q12" s="4"/>
      <c r="R12" s="4"/>
      <c r="S12" s="4"/>
      <c r="T12" s="170"/>
      <c r="U12" s="170"/>
      <c r="V12" s="170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2"/>
      <c r="AJ12" s="2"/>
      <c r="AK12" s="2"/>
      <c r="AL12" s="2"/>
      <c r="AM12" s="240" t="s">
        <v>402</v>
      </c>
      <c r="AN12" s="113"/>
      <c r="AO12" s="113"/>
      <c r="AP12" s="113"/>
      <c r="AQ12" s="113"/>
      <c r="AR12" s="113"/>
      <c r="AS12" s="113"/>
      <c r="AT12" s="113"/>
      <c r="AU12" s="113"/>
      <c r="AV12" s="2"/>
      <c r="AW12" s="2"/>
      <c r="AX12" s="2"/>
      <c r="AY12" s="2"/>
      <c r="AZ12" s="2"/>
      <c r="BA12" s="2"/>
      <c r="BB12" s="2"/>
      <c r="BC12" s="2"/>
      <c r="BD12" s="2"/>
      <c r="BE12" s="151" t="s">
        <v>202</v>
      </c>
      <c r="BF12" s="2"/>
      <c r="BG12" s="2"/>
      <c r="BH12" s="2"/>
      <c r="BI12" s="2"/>
      <c r="BJ12" s="2"/>
      <c r="BK12" s="2"/>
      <c r="BL12" s="167" t="s">
        <v>216</v>
      </c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3"/>
    </row>
    <row r="13" spans="1:78" ht="11.25" customHeight="1">
      <c r="C13" s="127"/>
      <c r="D13" s="127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 t="s">
        <v>452</v>
      </c>
      <c r="Q13" s="4"/>
      <c r="R13" s="4"/>
      <c r="S13" s="4"/>
      <c r="T13" s="170"/>
      <c r="U13" s="170"/>
      <c r="V13" s="170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2"/>
      <c r="AK13" s="2"/>
      <c r="AL13" s="2"/>
      <c r="AM13" s="2"/>
      <c r="AN13" s="158" t="s">
        <v>403</v>
      </c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151"/>
      <c r="BF13" s="2"/>
      <c r="BG13" s="2"/>
      <c r="BH13" s="2"/>
      <c r="BI13" s="2"/>
      <c r="BJ13" s="2"/>
      <c r="BK13" s="2"/>
      <c r="BL13" s="167"/>
      <c r="BM13" s="151" t="s">
        <v>217</v>
      </c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 ht="11.25" customHeight="1">
      <c r="C14" s="127"/>
      <c r="D14" s="127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 t="s">
        <v>456</v>
      </c>
      <c r="R14" s="4"/>
      <c r="S14" s="4"/>
      <c r="T14" s="170"/>
      <c r="U14" s="170"/>
      <c r="V14" s="170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2"/>
      <c r="AL14" s="2"/>
      <c r="AM14" s="2"/>
      <c r="AN14" s="2"/>
      <c r="AO14" s="113" t="s">
        <v>442</v>
      </c>
      <c r="AP14" s="113"/>
      <c r="AQ14" s="113"/>
      <c r="AR14" s="113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167" t="s">
        <v>204</v>
      </c>
      <c r="BF14" s="2"/>
      <c r="BG14" s="2"/>
      <c r="BH14" s="2"/>
      <c r="BI14" s="2"/>
      <c r="BJ14" s="2"/>
      <c r="BK14" s="2"/>
      <c r="BL14" s="167"/>
      <c r="BM14" s="4"/>
      <c r="BN14" s="167" t="s">
        <v>512</v>
      </c>
      <c r="BO14" s="167"/>
      <c r="BP14" s="167"/>
      <c r="BQ14" s="2"/>
      <c r="BR14" s="2"/>
      <c r="BS14" s="2"/>
      <c r="BT14" s="2"/>
      <c r="BU14" s="2"/>
      <c r="BV14" s="2"/>
      <c r="BW14" s="2"/>
      <c r="BX14" s="3"/>
      <c r="BY14" s="3"/>
    </row>
    <row r="15" spans="1:78" ht="11.25" customHeight="1">
      <c r="C15" s="127"/>
      <c r="D15" s="127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4" t="s">
        <v>541</v>
      </c>
      <c r="S15" s="4"/>
      <c r="T15" s="170"/>
      <c r="U15" s="170"/>
      <c r="V15" s="170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2"/>
      <c r="AM15" s="2"/>
      <c r="AN15" s="2"/>
      <c r="AO15" s="113"/>
      <c r="AP15" s="158" t="s">
        <v>443</v>
      </c>
      <c r="AQ15" s="2"/>
      <c r="AR15" s="158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179" t="s">
        <v>254</v>
      </c>
      <c r="BF15" s="2"/>
      <c r="BG15" s="2"/>
      <c r="BH15" s="2"/>
      <c r="BI15" s="2"/>
      <c r="BJ15" s="2"/>
      <c r="BK15" s="2"/>
      <c r="BL15" s="167"/>
      <c r="BM15" s="4"/>
      <c r="BN15" s="167"/>
      <c r="BO15" s="151" t="s">
        <v>430</v>
      </c>
      <c r="BP15" s="151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1"/>
      <c r="D16" s="81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170" t="s">
        <v>393</v>
      </c>
      <c r="T16" s="170"/>
      <c r="U16" s="170"/>
      <c r="V16" s="170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85"/>
      <c r="AQ16" s="113" t="s">
        <v>457</v>
      </c>
      <c r="AR16" s="113"/>
      <c r="AS16" s="85"/>
      <c r="AT16" s="85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180" t="s">
        <v>255</v>
      </c>
      <c r="BF16" s="2"/>
      <c r="BG16" s="2"/>
      <c r="BH16" s="2"/>
      <c r="BI16" s="2"/>
      <c r="BJ16" s="2"/>
      <c r="BK16" s="2"/>
      <c r="BL16" s="2"/>
      <c r="BM16" s="2"/>
      <c r="BN16" s="2"/>
      <c r="BO16" s="85"/>
      <c r="BP16" s="170" t="s">
        <v>429</v>
      </c>
      <c r="BQ16" s="2"/>
      <c r="BR16" s="2"/>
      <c r="BS16" s="2"/>
      <c r="BT16" s="2"/>
      <c r="BU16" s="2"/>
      <c r="BV16" s="2"/>
      <c r="BW16" s="2"/>
      <c r="BX16" s="3"/>
      <c r="BY16" s="3"/>
    </row>
    <row r="17" spans="3:77">
      <c r="C17" s="81"/>
      <c r="D17" s="81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/>
      <c r="T17" s="4" t="s">
        <v>411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2"/>
      <c r="AO17" s="85"/>
      <c r="AP17" s="85"/>
      <c r="AQ17" s="2"/>
      <c r="AR17" s="113" t="s">
        <v>453</v>
      </c>
      <c r="AS17" s="113"/>
      <c r="AT17" s="85"/>
      <c r="AU17" s="85"/>
      <c r="AV17" s="85"/>
      <c r="AW17" s="85"/>
      <c r="AX17" s="2"/>
      <c r="AY17" s="2"/>
      <c r="AZ17" s="2"/>
      <c r="BA17" s="2"/>
      <c r="BB17" s="2"/>
      <c r="BC17" s="2"/>
      <c r="BD17" s="2"/>
      <c r="BE17" s="179" t="s">
        <v>256</v>
      </c>
      <c r="BF17" s="2"/>
      <c r="BG17" s="2"/>
      <c r="BH17" s="2"/>
      <c r="BI17" s="2"/>
      <c r="BJ17" s="2"/>
      <c r="BK17" s="2"/>
      <c r="BL17" s="2"/>
      <c r="BM17" s="2"/>
      <c r="BN17" s="85"/>
      <c r="BO17" s="85"/>
      <c r="BP17" s="85"/>
      <c r="BQ17" s="85"/>
      <c r="BR17" s="85"/>
      <c r="BS17" s="85"/>
      <c r="BT17" s="2"/>
      <c r="BU17" s="2"/>
      <c r="BV17" s="2"/>
      <c r="BW17" s="2"/>
      <c r="BX17" s="3"/>
      <c r="BY17" s="3"/>
    </row>
    <row r="18" spans="3:77">
      <c r="C18" s="81"/>
      <c r="D18" s="81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311" t="s">
        <v>412</v>
      </c>
      <c r="V18" s="170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85"/>
      <c r="AO18" s="85"/>
      <c r="AP18" s="85"/>
      <c r="AQ18" s="2"/>
      <c r="AR18" s="2"/>
      <c r="AS18" s="158" t="s">
        <v>454</v>
      </c>
      <c r="AT18" s="2"/>
      <c r="AU18" s="2"/>
      <c r="AV18" s="2"/>
      <c r="AW18" s="85"/>
      <c r="AX18" s="85"/>
      <c r="AY18" s="85"/>
      <c r="AZ18" s="85"/>
      <c r="BA18" s="85"/>
      <c r="BB18" s="85"/>
      <c r="BC18" s="85"/>
      <c r="BD18" s="85"/>
      <c r="BE18" s="85"/>
      <c r="BF18" s="2"/>
      <c r="BG18" s="2"/>
      <c r="BH18" s="2"/>
      <c r="BI18" s="2"/>
      <c r="BJ18" s="2"/>
      <c r="BK18" s="2"/>
      <c r="BL18" s="2"/>
      <c r="BM18" s="85"/>
      <c r="BN18" s="85"/>
      <c r="BO18" s="85"/>
      <c r="BP18" s="85"/>
      <c r="BQ18" s="85"/>
      <c r="BR18" s="85"/>
      <c r="BS18" s="85"/>
      <c r="BT18" s="85"/>
      <c r="BU18" s="85"/>
      <c r="BV18" s="85"/>
      <c r="BW18" s="85"/>
      <c r="BX18" s="85"/>
      <c r="BY18" s="3"/>
    </row>
    <row r="19" spans="3:77">
      <c r="C19" s="81"/>
      <c r="D19" s="81"/>
      <c r="E19" s="85"/>
      <c r="F19" s="85"/>
      <c r="G19" s="85"/>
      <c r="H19" s="85"/>
      <c r="I19" s="85"/>
      <c r="J19" s="85"/>
      <c r="K19" s="85"/>
      <c r="L19" s="85"/>
      <c r="M19" s="85"/>
      <c r="N19" s="4"/>
      <c r="O19" s="4"/>
      <c r="P19" s="4"/>
      <c r="Q19" s="4"/>
      <c r="R19" s="4"/>
      <c r="S19" s="4"/>
      <c r="T19" s="4"/>
      <c r="U19" s="4"/>
      <c r="V19" s="151" t="s">
        <v>439</v>
      </c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3"/>
      <c r="BY19" s="3"/>
    </row>
    <row r="20" spans="3:77">
      <c r="C20" s="81"/>
      <c r="D20" s="81"/>
      <c r="J20" s="85"/>
      <c r="K20" s="85"/>
      <c r="L20" s="85"/>
      <c r="M20" s="85"/>
      <c r="N20" s="85"/>
      <c r="O20" s="85"/>
      <c r="P20" s="85"/>
      <c r="Q20" s="85"/>
      <c r="R20" s="85"/>
      <c r="S20" s="4"/>
      <c r="T20" s="4"/>
      <c r="U20" s="4"/>
      <c r="V20" s="4"/>
      <c r="W20" s="170" t="s">
        <v>446</v>
      </c>
      <c r="X20" s="4"/>
      <c r="Y20" s="4"/>
      <c r="Z20" s="4"/>
      <c r="AA20" s="4"/>
      <c r="AB20" s="4"/>
      <c r="AC20" s="4"/>
      <c r="AD20" s="4"/>
      <c r="AE20" s="4"/>
      <c r="AF20" s="2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3"/>
      <c r="BY20" s="3"/>
    </row>
    <row r="21" spans="3:77">
      <c r="C21" s="81"/>
      <c r="D21" s="81"/>
      <c r="L21" s="85"/>
      <c r="M21" s="85"/>
      <c r="N21" s="85"/>
      <c r="O21" s="85"/>
      <c r="P21" s="85"/>
      <c r="Q21" s="85"/>
      <c r="R21" s="85"/>
      <c r="S21" s="4"/>
      <c r="T21" s="4"/>
      <c r="U21" s="4"/>
      <c r="V21" s="4"/>
      <c r="W21" s="4"/>
      <c r="X21" s="170" t="s">
        <v>394</v>
      </c>
      <c r="Y21" s="4"/>
      <c r="Z21" s="4"/>
      <c r="AA21" s="4"/>
      <c r="AB21" s="4"/>
      <c r="AC21" s="4"/>
      <c r="AD21" s="4"/>
      <c r="AE21" s="4"/>
      <c r="AF21" s="2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  <c r="BU21" s="85"/>
      <c r="BV21" s="85"/>
      <c r="BW21" s="85"/>
      <c r="BX21" s="3"/>
      <c r="BY21" s="3"/>
    </row>
    <row r="22" spans="3:77">
      <c r="C22" s="81"/>
      <c r="D22" s="81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4"/>
      <c r="X22" s="4"/>
      <c r="Y22" s="4" t="s">
        <v>395</v>
      </c>
      <c r="Z22" s="4"/>
      <c r="AA22" s="4"/>
      <c r="AB22" s="4"/>
      <c r="AC22" s="4"/>
      <c r="AD22" s="4"/>
      <c r="AE22" s="4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  <c r="BU22" s="85"/>
      <c r="BV22" s="85"/>
      <c r="BW22" s="85"/>
      <c r="BX22" s="3"/>
      <c r="BY22" s="3"/>
    </row>
    <row r="23" spans="3:77">
      <c r="C23" s="81"/>
      <c r="D23" s="81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4"/>
      <c r="X23" s="4"/>
      <c r="Y23" s="4"/>
      <c r="Z23" s="168" t="s">
        <v>396</v>
      </c>
      <c r="AA23" s="4"/>
      <c r="AB23" s="4"/>
      <c r="AC23" s="4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3"/>
      <c r="BY23" s="3"/>
    </row>
    <row r="24" spans="3:77"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4"/>
      <c r="X24" s="4"/>
      <c r="Y24" s="4"/>
      <c r="Z24" s="4"/>
      <c r="AA24" s="170" t="s">
        <v>460</v>
      </c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  <c r="BU24" s="85"/>
      <c r="BV24" s="85"/>
      <c r="BW24" s="85"/>
    </row>
    <row r="25" spans="3:77">
      <c r="K25" s="3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151" t="s">
        <v>461</v>
      </c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</row>
    <row r="26" spans="3:77">
      <c r="K26" s="3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170" t="s">
        <v>397</v>
      </c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</row>
    <row r="27" spans="3:77">
      <c r="K27" s="3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</row>
    <row r="28" spans="3:77"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</row>
    <row r="29" spans="3:77"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</row>
    <row r="30" spans="3:77"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</row>
    <row r="31" spans="3:77"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</row>
    <row r="32" spans="3:77"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</row>
    <row r="33" spans="12:75"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</row>
    <row r="34" spans="12:75"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</row>
    <row r="35" spans="12:75"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</row>
    <row r="36" spans="12:75"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</row>
    <row r="37" spans="12:75"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</row>
  </sheetData>
  <mergeCells count="13">
    <mergeCell ref="BR1:BW1"/>
    <mergeCell ref="BX1:BZ1"/>
    <mergeCell ref="BG1:BQ1"/>
    <mergeCell ref="A1:A2"/>
    <mergeCell ref="B1:B2"/>
    <mergeCell ref="J1:AG1"/>
    <mergeCell ref="AH1:AV1"/>
    <mergeCell ref="C1:D1"/>
    <mergeCell ref="A5:B5"/>
    <mergeCell ref="E1:G1"/>
    <mergeCell ref="H1:I1"/>
    <mergeCell ref="AW1:BB1"/>
    <mergeCell ref="BC1:BF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2"/>
  <sheetViews>
    <sheetView workbookViewId="0">
      <pane ySplit="2" topLeftCell="A3" activePane="bottomLeft" state="frozen"/>
      <selection pane="bottomLeft" activeCell="Q24" sqref="Q24"/>
    </sheetView>
  </sheetViews>
  <sheetFormatPr defaultRowHeight="11.25"/>
  <cols>
    <col min="1" max="1" width="10.42578125" style="8" bestFit="1" customWidth="1"/>
    <col min="2" max="2" width="10" style="134" customWidth="1"/>
    <col min="3" max="3" width="39.85546875" style="88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2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42" t="s">
        <v>1</v>
      </c>
      <c r="B1" s="644" t="s">
        <v>2</v>
      </c>
      <c r="C1" s="646" t="s">
        <v>0</v>
      </c>
      <c r="D1" s="648" t="s">
        <v>7</v>
      </c>
      <c r="E1" s="637" t="s">
        <v>6</v>
      </c>
      <c r="F1" s="638"/>
      <c r="G1" s="639" t="s">
        <v>5</v>
      </c>
      <c r="H1" s="640"/>
      <c r="I1" s="637" t="s">
        <v>65</v>
      </c>
      <c r="J1" s="638"/>
      <c r="K1" s="498" t="s">
        <v>9</v>
      </c>
      <c r="L1" s="450" t="s">
        <v>404</v>
      </c>
      <c r="M1" s="634"/>
      <c r="N1" s="635" t="s">
        <v>81</v>
      </c>
      <c r="O1" s="450" t="s">
        <v>84</v>
      </c>
      <c r="P1" s="451"/>
      <c r="Q1" s="451"/>
      <c r="R1" s="451"/>
      <c r="S1" s="451"/>
      <c r="T1" s="451"/>
      <c r="U1" s="634"/>
      <c r="V1" s="630" t="s">
        <v>86</v>
      </c>
      <c r="W1" s="630"/>
      <c r="X1" s="630"/>
      <c r="Y1" s="630"/>
      <c r="Z1" s="630"/>
      <c r="AA1" s="630"/>
      <c r="AB1" s="630"/>
    </row>
    <row r="2" spans="1:32" ht="15.75" customHeight="1" thickBot="1">
      <c r="A2" s="643"/>
      <c r="B2" s="645"/>
      <c r="C2" s="647"/>
      <c r="D2" s="449"/>
      <c r="E2" s="60"/>
      <c r="F2" s="35" t="s">
        <v>9</v>
      </c>
      <c r="G2" s="60"/>
      <c r="H2" s="61" t="s">
        <v>9</v>
      </c>
      <c r="I2" s="60"/>
      <c r="J2" s="35" t="s">
        <v>9</v>
      </c>
      <c r="K2" s="499"/>
      <c r="L2" s="317"/>
      <c r="M2" s="178" t="s">
        <v>9</v>
      </c>
      <c r="N2" s="636"/>
      <c r="O2" s="181" t="s">
        <v>138</v>
      </c>
      <c r="P2" s="181" t="s">
        <v>404</v>
      </c>
      <c r="Q2" s="181" t="s">
        <v>361</v>
      </c>
      <c r="R2" s="181" t="s">
        <v>62</v>
      </c>
      <c r="S2" s="181" t="s">
        <v>59</v>
      </c>
      <c r="T2" s="181" t="s">
        <v>137</v>
      </c>
      <c r="U2" s="182" t="s">
        <v>289</v>
      </c>
      <c r="V2" s="631" t="s">
        <v>408</v>
      </c>
      <c r="W2" s="632"/>
      <c r="X2" s="632"/>
      <c r="Y2" s="632"/>
      <c r="Z2" s="632"/>
      <c r="AA2" s="633"/>
      <c r="AB2" s="183" t="s">
        <v>47</v>
      </c>
    </row>
    <row r="3" spans="1:32" s="5" customFormat="1">
      <c r="A3" s="723">
        <f>'1-συμβολαια'!A3</f>
        <v>11700</v>
      </c>
      <c r="B3" s="372">
        <f>'1-συμβολαια'!B3</f>
        <v>41761</v>
      </c>
      <c r="C3" s="367" t="str">
        <f>'1-συμβολαια'!C3</f>
        <v>γονική παροχή οκοπέδου {Ποταμιά Ο.Τ.-32Α 675,90μ2</v>
      </c>
      <c r="D3" s="369">
        <f>'1-συμβολαια'!D3</f>
        <v>11841.77</v>
      </c>
      <c r="E3" s="319"/>
      <c r="F3" s="319"/>
      <c r="G3" s="319"/>
      <c r="H3" s="319"/>
      <c r="I3" s="319"/>
      <c r="J3" s="319"/>
      <c r="K3" s="321">
        <f>'1-συμβολαια'!N3-M3-N3</f>
        <v>19.300000000000011</v>
      </c>
      <c r="L3" s="321">
        <f>'2-δικαιώμ'!N3+'5-αντίγρ'!O3</f>
        <v>24.362655000000004</v>
      </c>
      <c r="M3" s="321">
        <v>24.36</v>
      </c>
      <c r="N3" s="321">
        <f>'10-φπα'!F3</f>
        <v>32.39</v>
      </c>
      <c r="O3" s="321">
        <f>'1-συμβολαια'!N3</f>
        <v>76.050000000000011</v>
      </c>
      <c r="P3" s="321">
        <f>L3-M3</f>
        <v>2.6550000000042928E-3</v>
      </c>
      <c r="Q3" s="321">
        <f>'8-κ-15-17'!AG3</f>
        <v>3.7175000000075897E-3</v>
      </c>
      <c r="R3" s="321">
        <f>'10-φπα'!G3</f>
        <v>5.7568320000000028</v>
      </c>
      <c r="S3" s="321">
        <f>'11-χαρτόσ'!H3</f>
        <v>4</v>
      </c>
      <c r="T3" s="321">
        <f>'13-ντιΜιΧο'!BX3</f>
        <v>930.8</v>
      </c>
      <c r="U3" s="321">
        <f>'10-φπα'!H3</f>
        <v>148.928</v>
      </c>
      <c r="V3" s="277"/>
      <c r="W3" s="273"/>
      <c r="X3" s="273"/>
      <c r="Y3" s="273"/>
      <c r="Z3" s="273"/>
      <c r="AA3" s="273"/>
      <c r="AB3" s="268"/>
    </row>
    <row r="4" spans="1:32" s="5" customFormat="1">
      <c r="A4" s="723">
        <f>'1-συμβολαια'!A4</f>
        <v>0</v>
      </c>
      <c r="B4" s="372"/>
      <c r="C4" s="367" t="str">
        <f>'1-συμβολαια'!C4</f>
        <v>χρησικτησία οικοπεδου = πατρός ΔΩΡΕΑ ατυπος</v>
      </c>
      <c r="D4" s="369">
        <f>'1-συμβολαια'!D4</f>
        <v>11841.77</v>
      </c>
      <c r="E4" s="319"/>
      <c r="F4" s="319"/>
      <c r="G4" s="319"/>
      <c r="H4" s="319"/>
      <c r="I4" s="319"/>
      <c r="J4" s="319"/>
      <c r="K4" s="321"/>
      <c r="L4" s="321">
        <f>'2-δικαιώμ'!N4+'5-αντίγρ'!O4</f>
        <v>19.962655000000005</v>
      </c>
      <c r="M4" s="321"/>
      <c r="N4" s="321">
        <f>'10-φπα'!F4</f>
        <v>0</v>
      </c>
      <c r="O4" s="321">
        <f>'1-συμβολαια'!N4</f>
        <v>0</v>
      </c>
      <c r="P4" s="321">
        <f t="shared" ref="P4" si="0">L4-M4</f>
        <v>19.962655000000005</v>
      </c>
      <c r="Q4" s="321">
        <f>'8-κ-15-17'!AG4</f>
        <v>91.773717500000004</v>
      </c>
      <c r="R4" s="321">
        <f>'10-φπα'!G4</f>
        <v>28.546832000000002</v>
      </c>
      <c r="S4" s="321">
        <f>'11-χαρτόσ'!H4</f>
        <v>3</v>
      </c>
      <c r="T4" s="321">
        <f>'13-ντιΜιΧο'!BX4</f>
        <v>150</v>
      </c>
      <c r="U4" s="321">
        <f>'10-φπα'!H4</f>
        <v>24</v>
      </c>
      <c r="V4" s="277"/>
      <c r="W4" s="269"/>
      <c r="X4" s="269"/>
      <c r="Y4" s="269"/>
      <c r="Z4" s="269"/>
      <c r="AA4" s="269"/>
      <c r="AB4" s="272"/>
    </row>
    <row r="5" spans="1:32">
      <c r="A5" s="641" t="s">
        <v>56</v>
      </c>
      <c r="B5" s="641"/>
      <c r="C5" s="641"/>
      <c r="D5" s="641"/>
      <c r="E5" s="11">
        <f t="shared" ref="E5:AB5" si="1">SUM(E3:E4)</f>
        <v>0</v>
      </c>
      <c r="F5" s="11">
        <f t="shared" si="1"/>
        <v>0</v>
      </c>
      <c r="G5" s="11">
        <f t="shared" si="1"/>
        <v>0</v>
      </c>
      <c r="H5" s="11">
        <f t="shared" si="1"/>
        <v>0</v>
      </c>
      <c r="I5" s="11">
        <f t="shared" si="1"/>
        <v>0</v>
      </c>
      <c r="J5" s="11">
        <f t="shared" si="1"/>
        <v>0</v>
      </c>
      <c r="K5" s="11">
        <f t="shared" si="1"/>
        <v>19.300000000000011</v>
      </c>
      <c r="L5" s="11">
        <f t="shared" si="1"/>
        <v>44.325310000000009</v>
      </c>
      <c r="M5" s="11">
        <f t="shared" si="1"/>
        <v>24.36</v>
      </c>
      <c r="N5" s="397">
        <f t="shared" si="1"/>
        <v>32.39</v>
      </c>
      <c r="O5" s="397">
        <f t="shared" si="1"/>
        <v>76.050000000000011</v>
      </c>
      <c r="P5" s="397">
        <f t="shared" si="1"/>
        <v>19.965310000000009</v>
      </c>
      <c r="Q5" s="397">
        <f t="shared" si="1"/>
        <v>91.777435000000011</v>
      </c>
      <c r="R5" s="397">
        <f t="shared" si="1"/>
        <v>34.303664000000005</v>
      </c>
      <c r="S5" s="397">
        <f t="shared" si="1"/>
        <v>7</v>
      </c>
      <c r="T5" s="397">
        <f t="shared" si="1"/>
        <v>1080.8</v>
      </c>
      <c r="U5" s="398">
        <f t="shared" si="1"/>
        <v>172.928</v>
      </c>
      <c r="V5" s="278">
        <f t="shared" si="1"/>
        <v>0</v>
      </c>
      <c r="W5" s="278">
        <f t="shared" si="1"/>
        <v>0</v>
      </c>
      <c r="X5" s="278">
        <f t="shared" si="1"/>
        <v>0</v>
      </c>
      <c r="Y5" s="278">
        <f t="shared" si="1"/>
        <v>0</v>
      </c>
      <c r="Z5" s="278">
        <f t="shared" si="1"/>
        <v>0</v>
      </c>
      <c r="AA5" s="278">
        <f t="shared" si="1"/>
        <v>0</v>
      </c>
      <c r="AB5" s="279">
        <f t="shared" si="1"/>
        <v>0</v>
      </c>
    </row>
    <row r="7" spans="1:32">
      <c r="W7" s="82"/>
      <c r="X7" s="82"/>
      <c r="Y7" s="82"/>
      <c r="Z7" s="82"/>
      <c r="AA7" s="82"/>
      <c r="AB7" s="82"/>
      <c r="AC7" s="82"/>
      <c r="AD7" s="82"/>
      <c r="AE7" s="82"/>
      <c r="AF7" s="82"/>
    </row>
    <row r="8" spans="1:32">
      <c r="W8" s="82"/>
      <c r="X8" s="82"/>
      <c r="Y8" s="82"/>
      <c r="Z8" s="82"/>
      <c r="AA8" s="82"/>
      <c r="AB8" s="82"/>
      <c r="AC8" s="82"/>
      <c r="AD8" s="82"/>
      <c r="AE8" s="82"/>
      <c r="AF8" s="82"/>
    </row>
    <row r="9" spans="1:32" s="5" customFormat="1">
      <c r="A9" s="56"/>
      <c r="B9" s="109"/>
      <c r="C9" s="110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</row>
    <row r="10" spans="1:32">
      <c r="L10" s="4"/>
    </row>
    <row r="11" spans="1:32">
      <c r="L11" s="4"/>
    </row>
    <row r="12" spans="1:32">
      <c r="L12" s="4"/>
    </row>
  </sheetData>
  <mergeCells count="14">
    <mergeCell ref="E1:F1"/>
    <mergeCell ref="G1:H1"/>
    <mergeCell ref="I1:J1"/>
    <mergeCell ref="A5:D5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J26" sqref="J26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51" t="s">
        <v>77</v>
      </c>
      <c r="B1" s="651"/>
      <c r="C1" s="651"/>
      <c r="D1" s="651"/>
      <c r="E1" s="651"/>
      <c r="F1" s="651"/>
      <c r="G1" s="651"/>
      <c r="H1" s="651"/>
      <c r="I1" s="651"/>
      <c r="J1" s="651"/>
      <c r="K1" s="651"/>
      <c r="L1" s="651"/>
      <c r="M1" s="651"/>
      <c r="N1" s="651"/>
      <c r="O1" s="651"/>
      <c r="P1" s="651"/>
      <c r="Q1" s="651"/>
    </row>
    <row r="2" spans="1:23" s="9" customFormat="1" ht="23.25" customHeight="1" thickBot="1">
      <c r="A2" s="249" t="s">
        <v>19</v>
      </c>
      <c r="B2" s="652" t="s">
        <v>29</v>
      </c>
      <c r="C2" s="653"/>
      <c r="D2" s="654"/>
      <c r="E2" s="655" t="s">
        <v>86</v>
      </c>
      <c r="F2" s="656"/>
      <c r="G2" s="656"/>
      <c r="H2" s="657"/>
      <c r="I2" s="658" t="s">
        <v>86</v>
      </c>
      <c r="J2" s="659"/>
      <c r="K2" s="659"/>
      <c r="L2" s="660"/>
      <c r="M2" s="250" t="s">
        <v>38</v>
      </c>
      <c r="N2" s="250" t="s">
        <v>39</v>
      </c>
      <c r="O2" s="250" t="s">
        <v>40</v>
      </c>
      <c r="P2" s="250" t="s">
        <v>41</v>
      </c>
      <c r="Q2" s="250" t="s">
        <v>42</v>
      </c>
    </row>
    <row r="3" spans="1:23" s="18" customFormat="1">
      <c r="A3" s="247">
        <f>'1-συμβολαια'!A3</f>
        <v>11700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</row>
    <row r="4" spans="1:23" s="18" customFormat="1">
      <c r="A4" s="29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49" t="s">
        <v>107</v>
      </c>
      <c r="C6" s="649"/>
      <c r="D6" s="649"/>
      <c r="E6" s="649"/>
      <c r="F6" s="649"/>
      <c r="G6" s="649"/>
      <c r="H6" s="649"/>
      <c r="I6" s="649"/>
      <c r="J6" s="649"/>
      <c r="K6" s="649"/>
      <c r="L6" s="3"/>
      <c r="M6" s="3"/>
      <c r="N6" s="3"/>
      <c r="O6" s="3"/>
      <c r="P6" s="3"/>
      <c r="Q6" s="3"/>
    </row>
    <row r="7" spans="1:23" ht="15.75" customHeight="1">
      <c r="C7" s="650" t="s">
        <v>108</v>
      </c>
      <c r="D7" s="650"/>
      <c r="E7" s="650"/>
      <c r="F7" s="650"/>
      <c r="G7" s="650"/>
      <c r="H7" s="650"/>
      <c r="I7" s="650"/>
      <c r="J7" s="650"/>
      <c r="K7" s="650"/>
      <c r="L7" s="3"/>
      <c r="M7" s="3"/>
      <c r="N7" s="3"/>
      <c r="O7" s="3"/>
      <c r="P7" s="3"/>
      <c r="Q7" s="3"/>
    </row>
    <row r="8" spans="1:23" ht="15.75" customHeight="1">
      <c r="D8" s="649" t="s">
        <v>288</v>
      </c>
      <c r="E8" s="649"/>
      <c r="F8" s="649"/>
      <c r="G8" s="649"/>
      <c r="H8" s="649"/>
      <c r="I8" s="649"/>
      <c r="J8" s="649"/>
      <c r="K8" s="649"/>
      <c r="L8" s="649"/>
      <c r="M8" s="649"/>
      <c r="N8" s="649"/>
      <c r="O8" s="649"/>
      <c r="P8" s="3"/>
      <c r="Q8" s="3"/>
    </row>
    <row r="9" spans="1:23" s="5" customFormat="1" ht="15.75" customHeight="1">
      <c r="A9" s="56"/>
      <c r="B9" s="245"/>
      <c r="C9" s="245"/>
      <c r="D9" s="246"/>
      <c r="E9" s="650" t="s">
        <v>405</v>
      </c>
      <c r="F9" s="650"/>
      <c r="G9" s="650"/>
      <c r="H9" s="650"/>
      <c r="I9" s="650"/>
      <c r="J9" s="650"/>
      <c r="K9" s="650"/>
      <c r="L9" s="650"/>
      <c r="M9" s="650"/>
      <c r="N9" s="3"/>
      <c r="O9" s="3"/>
      <c r="P9" s="3"/>
      <c r="Q9" s="3"/>
    </row>
    <row r="10" spans="1:23" s="5" customFormat="1" ht="15.75" customHeight="1">
      <c r="A10" s="56"/>
      <c r="B10" s="245"/>
      <c r="C10" s="245"/>
      <c r="D10" s="246"/>
      <c r="E10" s="6"/>
      <c r="F10" s="649" t="s">
        <v>130</v>
      </c>
      <c r="G10" s="649"/>
      <c r="H10" s="649"/>
      <c r="I10" s="649"/>
      <c r="J10" s="649"/>
      <c r="K10" s="649"/>
      <c r="L10" s="649"/>
      <c r="M10" s="649"/>
      <c r="N10" s="649"/>
      <c r="O10" s="649"/>
      <c r="P10" s="649"/>
      <c r="Q10" s="3"/>
    </row>
    <row r="11" spans="1:23" s="5" customFormat="1" ht="15.75" customHeight="1">
      <c r="A11" s="56"/>
      <c r="B11" s="245"/>
      <c r="C11" s="245"/>
      <c r="D11" s="246"/>
      <c r="E11" s="6"/>
      <c r="F11" s="6"/>
      <c r="G11" s="650" t="s">
        <v>406</v>
      </c>
      <c r="H11" s="650"/>
      <c r="I11" s="650"/>
      <c r="J11" s="650"/>
      <c r="K11" s="650"/>
      <c r="L11" s="650"/>
      <c r="M11" s="650"/>
      <c r="N11" s="650"/>
      <c r="O11" s="650"/>
      <c r="P11" s="650"/>
      <c r="Q11" s="650"/>
    </row>
    <row r="12" spans="1:23" s="5" customFormat="1" ht="15.75" customHeight="1">
      <c r="A12" s="56"/>
      <c r="B12" s="245"/>
      <c r="C12" s="245"/>
      <c r="D12" s="246"/>
      <c r="E12" s="6"/>
      <c r="F12" s="6"/>
      <c r="G12" s="238"/>
      <c r="H12" s="649" t="s">
        <v>109</v>
      </c>
      <c r="I12" s="649"/>
      <c r="J12" s="649"/>
      <c r="K12" s="649"/>
      <c r="L12" s="649"/>
      <c r="M12" s="649"/>
      <c r="N12" s="649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6"/>
      <c r="B13" s="245"/>
      <c r="C13" s="245"/>
      <c r="D13" s="246"/>
      <c r="E13" s="6"/>
      <c r="F13" s="6"/>
      <c r="G13" s="238"/>
      <c r="H13" s="6"/>
      <c r="I13" s="650" t="s">
        <v>110</v>
      </c>
      <c r="J13" s="650"/>
      <c r="K13" s="650"/>
      <c r="L13" s="650"/>
      <c r="M13" s="650"/>
      <c r="N13" s="650"/>
      <c r="O13" s="650"/>
      <c r="P13" s="650"/>
      <c r="Q13" s="650"/>
      <c r="R13" s="650"/>
      <c r="S13" s="3"/>
      <c r="T13" s="3"/>
      <c r="U13" s="3"/>
      <c r="V13" s="3"/>
      <c r="W13" s="3"/>
    </row>
    <row r="14" spans="1:23" s="5" customFormat="1" ht="15.75" customHeight="1">
      <c r="A14" s="56"/>
      <c r="B14" s="245"/>
      <c r="C14" s="245"/>
      <c r="D14" s="246"/>
      <c r="E14" s="6"/>
      <c r="F14" s="6"/>
      <c r="G14" s="238"/>
      <c r="H14" s="6"/>
      <c r="I14" s="6"/>
      <c r="J14" s="649" t="s">
        <v>111</v>
      </c>
      <c r="K14" s="649"/>
      <c r="L14" s="649"/>
      <c r="M14" s="649"/>
      <c r="N14" s="649"/>
      <c r="O14" s="649"/>
      <c r="P14" s="649"/>
      <c r="Q14" s="649"/>
      <c r="R14" s="3"/>
      <c r="S14" s="3"/>
      <c r="T14" s="3"/>
      <c r="U14" s="3"/>
      <c r="V14" s="3"/>
      <c r="W14" s="3"/>
    </row>
    <row r="15" spans="1:23" s="5" customFormat="1" ht="15.75" customHeight="1">
      <c r="A15" s="56"/>
      <c r="B15" s="245"/>
      <c r="C15" s="245"/>
      <c r="D15" s="246"/>
      <c r="E15" s="6"/>
      <c r="F15" s="6"/>
      <c r="G15" s="238"/>
      <c r="H15" s="6"/>
      <c r="I15" s="6"/>
      <c r="J15" s="6"/>
      <c r="K15" s="661" t="s">
        <v>131</v>
      </c>
      <c r="L15" s="661"/>
      <c r="M15" s="661"/>
      <c r="N15" s="661"/>
      <c r="O15" s="661"/>
      <c r="P15" s="661"/>
      <c r="Q15" s="661"/>
      <c r="R15" s="661"/>
      <c r="S15" s="661"/>
      <c r="T15" s="661"/>
      <c r="U15" s="661"/>
      <c r="V15" s="3"/>
      <c r="W15" s="3"/>
    </row>
    <row r="16" spans="1:23" s="5" customFormat="1" ht="15.75" customHeight="1">
      <c r="A16" s="56"/>
      <c r="B16" s="245"/>
      <c r="C16" s="245"/>
      <c r="D16" s="246"/>
      <c r="E16" s="6"/>
      <c r="F16" s="6"/>
      <c r="G16" s="238"/>
      <c r="H16" s="6"/>
      <c r="I16" s="6"/>
      <c r="J16" s="6"/>
      <c r="K16" s="6"/>
      <c r="L16" s="649" t="s">
        <v>112</v>
      </c>
      <c r="M16" s="649"/>
      <c r="N16" s="649"/>
      <c r="O16" s="649"/>
      <c r="P16" s="649"/>
      <c r="Q16" s="649"/>
      <c r="R16" s="649"/>
      <c r="S16" s="649"/>
      <c r="T16" s="3"/>
      <c r="U16" s="3"/>
      <c r="V16" s="3"/>
      <c r="W16" s="3"/>
    </row>
    <row r="17" spans="1:23" s="5" customFormat="1" ht="15.75" customHeight="1">
      <c r="A17" s="56"/>
      <c r="B17" s="245"/>
      <c r="C17" s="245"/>
      <c r="D17" s="246"/>
      <c r="E17" s="6"/>
      <c r="F17" s="6"/>
      <c r="G17" s="238"/>
      <c r="H17" s="6"/>
      <c r="I17" s="6"/>
      <c r="J17" s="6"/>
      <c r="K17" s="6"/>
      <c r="L17" s="3"/>
      <c r="M17" s="650" t="s">
        <v>113</v>
      </c>
      <c r="N17" s="650"/>
      <c r="O17" s="650"/>
      <c r="P17" s="650"/>
      <c r="Q17" s="650"/>
      <c r="R17" s="650"/>
      <c r="S17" s="650"/>
      <c r="T17" s="650"/>
      <c r="U17" s="3"/>
      <c r="V17" s="3"/>
      <c r="W17" s="3"/>
    </row>
    <row r="18" spans="1:23" s="5" customFormat="1" ht="15.75" customHeight="1">
      <c r="A18" s="56"/>
      <c r="B18" s="245"/>
      <c r="C18" s="245"/>
      <c r="D18" s="246"/>
      <c r="E18" s="6"/>
      <c r="F18" s="6"/>
      <c r="G18" s="238"/>
      <c r="H18" s="6"/>
      <c r="I18" s="6"/>
      <c r="J18" s="6"/>
      <c r="K18" s="6"/>
      <c r="L18" s="3"/>
      <c r="M18" s="3"/>
      <c r="N18" s="649" t="s">
        <v>114</v>
      </c>
      <c r="O18" s="649"/>
      <c r="P18" s="649"/>
      <c r="Q18" s="649"/>
      <c r="R18" s="649"/>
      <c r="S18" s="649"/>
      <c r="T18" s="649"/>
      <c r="U18" s="649"/>
      <c r="V18" s="649"/>
      <c r="W18" s="649"/>
    </row>
    <row r="19" spans="1:23" s="5" customFormat="1" ht="15.75" customHeight="1">
      <c r="A19" s="56"/>
      <c r="B19" s="245"/>
      <c r="C19" s="245"/>
      <c r="D19" s="246"/>
      <c r="E19" s="6"/>
      <c r="F19" s="6"/>
      <c r="G19" s="238"/>
      <c r="H19" s="238"/>
      <c r="I19" s="238"/>
      <c r="J19" s="238"/>
      <c r="K19" s="238"/>
      <c r="L19" s="238"/>
      <c r="M19" s="238"/>
      <c r="N19" s="238"/>
      <c r="O19" s="238"/>
      <c r="P19" s="238"/>
      <c r="Q19" s="238"/>
    </row>
  </sheetData>
  <mergeCells count="17">
    <mergeCell ref="J14:Q14"/>
    <mergeCell ref="K15:U15"/>
    <mergeCell ref="L16:S16"/>
    <mergeCell ref="M17:T17"/>
    <mergeCell ref="N18:W18"/>
    <mergeCell ref="A1:Q1"/>
    <mergeCell ref="B2:D2"/>
    <mergeCell ref="E2:H2"/>
    <mergeCell ref="I2:L2"/>
    <mergeCell ref="B6:K6"/>
    <mergeCell ref="H12:N12"/>
    <mergeCell ref="I13:R13"/>
    <mergeCell ref="C7:K7"/>
    <mergeCell ref="D8:O8"/>
    <mergeCell ref="E9:M9"/>
    <mergeCell ref="F10:P10"/>
    <mergeCell ref="G11:Q1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7" sqref="A7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651" t="s">
        <v>77</v>
      </c>
      <c r="B1" s="651"/>
      <c r="C1" s="651"/>
      <c r="D1" s="651"/>
      <c r="E1" s="651"/>
      <c r="F1" s="651"/>
      <c r="G1" s="651"/>
      <c r="H1" s="651"/>
      <c r="I1" s="651"/>
      <c r="J1" s="651"/>
      <c r="K1" s="651"/>
      <c r="L1" s="651"/>
      <c r="M1" s="651"/>
      <c r="N1" s="651"/>
      <c r="O1" s="651"/>
      <c r="P1" s="651"/>
      <c r="Q1" s="651"/>
      <c r="R1" s="651"/>
      <c r="S1" s="651"/>
      <c r="T1" s="651"/>
    </row>
    <row r="2" spans="1:20" s="9" customFormat="1" ht="23.25" customHeight="1" thickBot="1">
      <c r="A2" s="249" t="s">
        <v>19</v>
      </c>
      <c r="B2" s="652" t="s">
        <v>29</v>
      </c>
      <c r="C2" s="653"/>
      <c r="D2" s="654"/>
      <c r="E2" s="655" t="s">
        <v>86</v>
      </c>
      <c r="F2" s="656"/>
      <c r="G2" s="657"/>
      <c r="H2" s="662" t="s">
        <v>86</v>
      </c>
      <c r="I2" s="663"/>
      <c r="J2" s="664"/>
      <c r="K2" s="658" t="s">
        <v>86</v>
      </c>
      <c r="L2" s="659"/>
      <c r="M2" s="660"/>
      <c r="N2" s="250" t="s">
        <v>36</v>
      </c>
      <c r="O2" s="250" t="s">
        <v>37</v>
      </c>
      <c r="P2" s="250" t="s">
        <v>38</v>
      </c>
      <c r="Q2" s="250" t="s">
        <v>39</v>
      </c>
      <c r="R2" s="250" t="s">
        <v>40</v>
      </c>
      <c r="S2" s="250" t="s">
        <v>41</v>
      </c>
      <c r="T2" s="250" t="s">
        <v>42</v>
      </c>
    </row>
    <row r="3" spans="1:20" s="18" customFormat="1">
      <c r="A3" s="247">
        <f>'1-συμβολαια'!A3</f>
        <v>11700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</row>
    <row r="4" spans="1:20" s="18" customFormat="1">
      <c r="A4" s="29">
        <f>'1-συμβολαια'!A4</f>
        <v>0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6" spans="1:20" ht="15.75">
      <c r="B6" s="649" t="s">
        <v>115</v>
      </c>
      <c r="C6" s="649"/>
      <c r="D6" s="649"/>
      <c r="E6" s="649"/>
      <c r="F6" s="649"/>
      <c r="G6" s="649"/>
      <c r="H6" s="649"/>
      <c r="I6" s="117"/>
      <c r="J6" s="6"/>
      <c r="K6" s="6"/>
      <c r="L6" s="3"/>
      <c r="M6" s="3"/>
      <c r="N6" s="3"/>
      <c r="O6" s="3"/>
    </row>
    <row r="7" spans="1:20" ht="15.75">
      <c r="B7" s="6"/>
      <c r="C7" s="650" t="s">
        <v>116</v>
      </c>
      <c r="D7" s="650"/>
      <c r="E7" s="650"/>
      <c r="F7" s="650"/>
      <c r="G7" s="650"/>
      <c r="H7" s="650"/>
      <c r="I7" s="650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49" t="s">
        <v>117</v>
      </c>
      <c r="E8" s="649"/>
      <c r="F8" s="649"/>
      <c r="G8" s="649"/>
      <c r="H8" s="649"/>
      <c r="I8" s="649"/>
      <c r="J8" s="649"/>
      <c r="K8" s="649"/>
      <c r="L8" s="3"/>
      <c r="M8" s="3"/>
      <c r="N8" s="3"/>
      <c r="O8" s="3"/>
    </row>
    <row r="9" spans="1:20" ht="15.75" customHeight="1">
      <c r="B9" s="6"/>
      <c r="C9" s="6"/>
      <c r="D9" s="6"/>
      <c r="E9" s="665" t="s">
        <v>122</v>
      </c>
      <c r="F9" s="665"/>
      <c r="G9" s="665"/>
      <c r="H9" s="665"/>
      <c r="I9" s="665"/>
      <c r="J9" s="665"/>
      <c r="K9" s="665"/>
      <c r="L9" s="665"/>
      <c r="M9" s="3"/>
      <c r="N9" s="3"/>
      <c r="O9" s="3"/>
    </row>
    <row r="10" spans="1:20" ht="15.75" customHeight="1">
      <c r="B10" s="6"/>
      <c r="C10" s="6"/>
      <c r="D10" s="6"/>
      <c r="E10" s="6"/>
      <c r="F10" s="649" t="s">
        <v>118</v>
      </c>
      <c r="G10" s="649"/>
      <c r="H10" s="649"/>
      <c r="I10" s="649"/>
      <c r="J10" s="649"/>
      <c r="K10" s="649"/>
      <c r="L10" s="649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50" t="s">
        <v>119</v>
      </c>
      <c r="H11" s="650"/>
      <c r="I11" s="650"/>
      <c r="J11" s="650"/>
      <c r="K11" s="650"/>
      <c r="L11" s="650"/>
      <c r="M11" s="650"/>
      <c r="N11" s="3"/>
      <c r="O11" s="3"/>
    </row>
    <row r="12" spans="1:20" ht="15.75">
      <c r="B12" s="6"/>
      <c r="C12" s="6"/>
      <c r="D12" s="6"/>
      <c r="E12" s="6"/>
      <c r="F12" s="6"/>
      <c r="G12" s="6"/>
      <c r="H12" s="649" t="s">
        <v>120</v>
      </c>
      <c r="I12" s="649"/>
      <c r="J12" s="649"/>
      <c r="K12" s="649"/>
      <c r="L12" s="649"/>
      <c r="M12" s="649"/>
      <c r="N12" s="649"/>
      <c r="O12" s="3"/>
    </row>
    <row r="13" spans="1:20" ht="15.75">
      <c r="B13" s="6"/>
      <c r="C13" s="6"/>
      <c r="D13" s="6"/>
      <c r="E13" s="6"/>
      <c r="F13" s="6"/>
      <c r="G13" s="6"/>
      <c r="H13" s="6"/>
      <c r="I13" s="650" t="s">
        <v>121</v>
      </c>
      <c r="J13" s="650"/>
      <c r="K13" s="650"/>
      <c r="L13" s="650"/>
      <c r="M13" s="650"/>
      <c r="N13" s="650"/>
      <c r="O13" s="650"/>
    </row>
  </sheetData>
  <mergeCells count="13">
    <mergeCell ref="G11:M11"/>
    <mergeCell ref="H12:N12"/>
    <mergeCell ref="I13:O13"/>
    <mergeCell ref="B6:H6"/>
    <mergeCell ref="C7:I7"/>
    <mergeCell ref="D8:K8"/>
    <mergeCell ref="E9:L9"/>
    <mergeCell ref="F10:L1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3"/>
  <sheetViews>
    <sheetView topLeftCell="E1" zoomScaleNormal="100" workbookViewId="0">
      <pane ySplit="2" topLeftCell="A3" activePane="bottomLeft" state="frozen"/>
      <selection pane="bottomLeft" activeCell="L21" sqref="L21"/>
    </sheetView>
  </sheetViews>
  <sheetFormatPr defaultRowHeight="11.25"/>
  <cols>
    <col min="1" max="1" width="5.710937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0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5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2" customFormat="1" ht="15.75" customHeight="1">
      <c r="A1" s="496" t="s">
        <v>67</v>
      </c>
      <c r="B1" s="496"/>
      <c r="C1" s="667" t="s">
        <v>68</v>
      </c>
      <c r="D1" s="667"/>
      <c r="E1" s="496" t="s">
        <v>0</v>
      </c>
      <c r="F1" s="496"/>
      <c r="G1" s="668" t="s">
        <v>10</v>
      </c>
      <c r="H1" s="668"/>
      <c r="I1" s="668"/>
      <c r="J1" s="496" t="s">
        <v>8</v>
      </c>
      <c r="K1" s="496"/>
      <c r="L1" s="669" t="s">
        <v>407</v>
      </c>
      <c r="M1" s="670"/>
      <c r="N1" s="670"/>
      <c r="O1" s="671"/>
      <c r="P1" s="666" t="s">
        <v>66</v>
      </c>
      <c r="Q1" s="666"/>
      <c r="R1" s="668" t="s">
        <v>55</v>
      </c>
      <c r="S1" s="668"/>
      <c r="T1" s="674" t="s">
        <v>46</v>
      </c>
      <c r="U1" s="672" t="s">
        <v>86</v>
      </c>
      <c r="V1" s="672"/>
      <c r="W1" s="672"/>
      <c r="X1" s="672"/>
      <c r="Y1" s="672"/>
      <c r="Z1" s="672"/>
      <c r="AA1" s="672"/>
      <c r="AB1" s="672"/>
      <c r="AC1" s="672"/>
    </row>
    <row r="2" spans="1:35" s="12" customFormat="1" ht="15.75" customHeight="1" thickBot="1">
      <c r="A2" s="93"/>
      <c r="B2" s="49"/>
      <c r="C2" s="83"/>
      <c r="D2" s="52" t="s">
        <v>69</v>
      </c>
      <c r="E2" s="94"/>
      <c r="F2" s="50" t="s">
        <v>69</v>
      </c>
      <c r="G2" s="46" t="s">
        <v>11</v>
      </c>
      <c r="H2" s="44" t="s">
        <v>12</v>
      </c>
      <c r="I2" s="45" t="s">
        <v>29</v>
      </c>
      <c r="J2" s="72" t="s">
        <v>23</v>
      </c>
      <c r="K2" s="51" t="s">
        <v>69</v>
      </c>
      <c r="L2" s="72" t="s">
        <v>318</v>
      </c>
      <c r="M2" s="72" t="s">
        <v>319</v>
      </c>
      <c r="N2" s="72" t="s">
        <v>320</v>
      </c>
      <c r="O2" s="244" t="s">
        <v>29</v>
      </c>
      <c r="P2" s="58" t="s">
        <v>23</v>
      </c>
      <c r="Q2" s="51" t="s">
        <v>69</v>
      </c>
      <c r="R2" s="72" t="s">
        <v>23</v>
      </c>
      <c r="S2" s="34" t="s">
        <v>69</v>
      </c>
      <c r="T2" s="675"/>
      <c r="U2" s="673"/>
      <c r="V2" s="673"/>
      <c r="W2" s="673"/>
      <c r="X2" s="673"/>
      <c r="Y2" s="673"/>
      <c r="Z2" s="673"/>
      <c r="AA2" s="673"/>
      <c r="AB2" s="673"/>
      <c r="AC2" s="673"/>
    </row>
    <row r="3" spans="1:35" s="18" customFormat="1">
      <c r="A3" s="13">
        <f>'1-συμβολαια'!A3</f>
        <v>11700</v>
      </c>
      <c r="B3" s="48"/>
      <c r="C3" s="79">
        <f>'1-συμβολαια'!B3</f>
        <v>41761</v>
      </c>
      <c r="D3" s="19"/>
      <c r="E3" s="89" t="str">
        <f>'1-συμβολαια'!C3</f>
        <v>γονική παροχή οκοπέδου {Ποταμιά Ο.Τ.-32Α 675,90μ2</v>
      </c>
      <c r="F3" s="14"/>
      <c r="G3" s="15" t="str">
        <f>'4-πολλυπρ'!D3</f>
        <v>219-105 = μήτηρ</v>
      </c>
      <c r="H3" s="15" t="str">
        <f>'4-πολλυπρ'!I3</f>
        <v>219-105 = καρλα-μπιρζαμανηΜαρια</v>
      </c>
      <c r="I3" s="20"/>
      <c r="J3" s="20">
        <f>'1-συμβολαια'!D3</f>
        <v>11841.77</v>
      </c>
      <c r="K3" s="20"/>
      <c r="L3" s="27">
        <f>'11-χαρτόσ'!D3</f>
        <v>3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120"/>
      <c r="V3" s="120"/>
      <c r="W3" s="121"/>
      <c r="X3" s="122"/>
      <c r="Y3" s="122"/>
      <c r="Z3" s="122"/>
      <c r="AA3" s="122"/>
      <c r="AB3" s="122"/>
      <c r="AC3" s="122"/>
    </row>
    <row r="4" spans="1:35" s="18" customFormat="1">
      <c r="A4" s="13">
        <f>'1-συμβολαια'!A4</f>
        <v>0</v>
      </c>
      <c r="B4" s="48"/>
      <c r="C4" s="79">
        <f>'1-συμβολαια'!B4</f>
        <v>0</v>
      </c>
      <c r="D4" s="19"/>
      <c r="E4" s="89" t="str">
        <f>'1-συμβολαια'!C4</f>
        <v>χρησικτησία οικοπεδου = πατρός ΔΩΡΕΑ ατυπος</v>
      </c>
      <c r="F4" s="14"/>
      <c r="G4" s="15">
        <f>'4-πολλυπρ'!D4</f>
        <v>0</v>
      </c>
      <c r="H4" s="15" t="str">
        <f>'4-πολλυπρ'!I4</f>
        <v>219-105 = μήτηρ</v>
      </c>
      <c r="I4" s="20"/>
      <c r="J4" s="20">
        <f>'1-συμβολαια'!D4</f>
        <v>11841.77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4"/>
      <c r="V4" s="84"/>
      <c r="W4" s="80"/>
      <c r="X4" s="25"/>
      <c r="Y4" s="25"/>
      <c r="Z4" s="25"/>
      <c r="AA4" s="25"/>
      <c r="AB4" s="25"/>
      <c r="AC4" s="25"/>
    </row>
    <row r="5" spans="1:35">
      <c r="A5" s="440" t="s">
        <v>56</v>
      </c>
      <c r="B5" s="441"/>
      <c r="C5" s="441"/>
      <c r="D5" s="441"/>
      <c r="E5" s="441"/>
      <c r="F5" s="441"/>
      <c r="G5" s="441"/>
      <c r="H5" s="441"/>
      <c r="I5" s="441"/>
      <c r="J5" s="441"/>
      <c r="K5" s="43"/>
      <c r="L5" s="1">
        <f>SUM(L3:L4)</f>
        <v>3</v>
      </c>
      <c r="M5" s="1"/>
      <c r="N5" s="1"/>
      <c r="O5" s="1">
        <f>SUM(O3:O4)</f>
        <v>0</v>
      </c>
      <c r="P5" s="36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81"/>
      <c r="V5" s="81"/>
    </row>
    <row r="6" spans="1:35">
      <c r="T6" s="119"/>
    </row>
    <row r="7" spans="1:35" ht="15.75" customHeight="1">
      <c r="T7" s="119"/>
      <c r="U7" s="649" t="s">
        <v>123</v>
      </c>
      <c r="V7" s="649"/>
      <c r="W7" s="649"/>
      <c r="X7" s="649"/>
      <c r="Y7" s="649"/>
      <c r="Z7" s="649"/>
      <c r="AA7" s="649"/>
      <c r="AB7" s="649"/>
      <c r="AC7" s="649"/>
      <c r="AD7" s="117"/>
      <c r="AE7" s="117"/>
      <c r="AF7" s="117"/>
      <c r="AG7" s="117"/>
      <c r="AH7" s="112"/>
      <c r="AI7" s="112"/>
    </row>
    <row r="8" spans="1:35" ht="15.75" customHeight="1">
      <c r="T8" s="119"/>
      <c r="U8" s="118"/>
      <c r="V8" s="650" t="s">
        <v>124</v>
      </c>
      <c r="W8" s="650"/>
      <c r="X8" s="650"/>
      <c r="Y8" s="650"/>
      <c r="Z8" s="650"/>
      <c r="AA8" s="650"/>
      <c r="AB8" s="650"/>
      <c r="AC8" s="650"/>
      <c r="AD8" s="650"/>
      <c r="AE8" s="112"/>
      <c r="AF8" s="112"/>
      <c r="AG8" s="112"/>
      <c r="AH8" s="112"/>
      <c r="AI8" s="112"/>
    </row>
    <row r="9" spans="1:35" ht="15.75" customHeight="1">
      <c r="T9" s="119"/>
      <c r="U9" s="118"/>
      <c r="V9" s="118"/>
      <c r="W9" s="649" t="s">
        <v>125</v>
      </c>
      <c r="X9" s="649"/>
      <c r="Y9" s="649"/>
      <c r="Z9" s="649"/>
      <c r="AA9" s="649"/>
      <c r="AB9" s="649"/>
      <c r="AC9" s="649"/>
      <c r="AD9" s="649"/>
      <c r="AE9" s="649"/>
      <c r="AF9" s="112"/>
      <c r="AG9" s="112"/>
      <c r="AH9" s="112"/>
      <c r="AI9" s="112"/>
    </row>
    <row r="10" spans="1:35" ht="15.75">
      <c r="U10" s="118"/>
      <c r="V10" s="118"/>
      <c r="W10" s="118"/>
      <c r="X10" s="650" t="s">
        <v>126</v>
      </c>
      <c r="Y10" s="650"/>
      <c r="Z10" s="650"/>
      <c r="AA10" s="650"/>
      <c r="AB10" s="650"/>
      <c r="AC10" s="650"/>
      <c r="AD10" s="650"/>
      <c r="AE10" s="650"/>
      <c r="AF10" s="650"/>
      <c r="AG10" s="112"/>
      <c r="AH10" s="112"/>
      <c r="AI10" s="112"/>
    </row>
    <row r="11" spans="1:35" ht="15.75">
      <c r="U11" s="118"/>
      <c r="V11" s="118"/>
      <c r="W11" s="118"/>
      <c r="X11" s="118"/>
      <c r="Y11" s="649" t="s">
        <v>127</v>
      </c>
      <c r="Z11" s="649"/>
      <c r="AA11" s="649"/>
      <c r="AB11" s="649"/>
      <c r="AC11" s="649"/>
      <c r="AD11" s="649"/>
      <c r="AE11" s="649"/>
      <c r="AF11" s="649"/>
      <c r="AG11" s="649"/>
      <c r="AH11" s="112"/>
      <c r="AI11" s="112"/>
    </row>
    <row r="12" spans="1:35" ht="15.75">
      <c r="U12" s="118"/>
      <c r="V12" s="118"/>
      <c r="W12" s="118"/>
      <c r="X12" s="118"/>
      <c r="Y12" s="118"/>
      <c r="Z12" s="650" t="s">
        <v>128</v>
      </c>
      <c r="AA12" s="650"/>
      <c r="AB12" s="650"/>
      <c r="AC12" s="650"/>
      <c r="AD12" s="650"/>
      <c r="AE12" s="650"/>
      <c r="AF12" s="650"/>
      <c r="AG12" s="650"/>
      <c r="AH12" s="650"/>
      <c r="AI12" s="112"/>
    </row>
    <row r="13" spans="1:35" ht="15.75">
      <c r="U13" s="118"/>
      <c r="V13" s="118"/>
      <c r="W13" s="118"/>
      <c r="X13" s="118"/>
      <c r="Y13" s="118"/>
      <c r="Z13" s="118"/>
      <c r="AA13" s="649" t="s">
        <v>129</v>
      </c>
      <c r="AB13" s="649"/>
      <c r="AC13" s="649"/>
      <c r="AD13" s="649"/>
      <c r="AE13" s="649"/>
      <c r="AF13" s="649"/>
      <c r="AG13" s="649"/>
      <c r="AH13" s="649"/>
      <c r="AI13" s="649"/>
    </row>
  </sheetData>
  <mergeCells count="18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A5:J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B11" sqref="B11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7" customFormat="1" ht="32.25" customHeight="1">
      <c r="A1" s="680" t="s">
        <v>31</v>
      </c>
      <c r="B1" s="681"/>
      <c r="C1" s="681"/>
      <c r="D1" s="681"/>
      <c r="E1" s="682"/>
      <c r="F1" s="683" t="s">
        <v>291</v>
      </c>
      <c r="G1" s="684"/>
      <c r="H1" s="684"/>
      <c r="I1" s="685"/>
      <c r="J1" s="676" t="s">
        <v>292</v>
      </c>
      <c r="K1" s="677"/>
      <c r="L1" s="677"/>
      <c r="M1" s="677"/>
      <c r="N1" s="677"/>
      <c r="O1" s="677"/>
      <c r="P1" s="677"/>
      <c r="Q1" s="677"/>
      <c r="R1" s="677"/>
      <c r="S1" s="677"/>
      <c r="T1" s="677"/>
      <c r="U1" s="677"/>
      <c r="V1" s="677"/>
      <c r="W1" s="677"/>
      <c r="X1" s="677"/>
      <c r="Y1" s="678"/>
      <c r="Z1" s="686" t="s">
        <v>293</v>
      </c>
      <c r="AA1" s="687"/>
      <c r="AB1" s="687"/>
      <c r="AC1" s="688"/>
      <c r="AD1" s="676" t="s">
        <v>294</v>
      </c>
      <c r="AE1" s="677"/>
      <c r="AF1" s="677"/>
      <c r="AG1" s="677"/>
      <c r="AH1" s="677"/>
      <c r="AI1" s="677"/>
      <c r="AJ1" s="677"/>
      <c r="AK1" s="677"/>
      <c r="AL1" s="677"/>
      <c r="AM1" s="677"/>
      <c r="AN1" s="677"/>
      <c r="AO1" s="677"/>
      <c r="AP1" s="677"/>
      <c r="AQ1" s="677"/>
      <c r="AR1" s="677"/>
      <c r="AS1" s="678"/>
      <c r="AT1" s="683" t="s">
        <v>295</v>
      </c>
      <c r="AU1" s="684"/>
      <c r="AV1" s="684"/>
      <c r="AW1" s="685"/>
      <c r="AX1" s="676" t="s">
        <v>296</v>
      </c>
      <c r="AY1" s="677"/>
      <c r="AZ1" s="677"/>
      <c r="BA1" s="677"/>
      <c r="BB1" s="677"/>
      <c r="BC1" s="677"/>
      <c r="BD1" s="677"/>
      <c r="BE1" s="677"/>
      <c r="BF1" s="677"/>
      <c r="BG1" s="677"/>
      <c r="BH1" s="677"/>
      <c r="BI1" s="677"/>
      <c r="BJ1" s="677"/>
      <c r="BK1" s="677"/>
      <c r="BL1" s="677"/>
      <c r="BM1" s="678"/>
    </row>
    <row r="2" spans="1:65" s="4" customFormat="1" ht="23.25" customHeight="1">
      <c r="A2" s="189" t="s">
        <v>19</v>
      </c>
      <c r="B2" s="189" t="s">
        <v>297</v>
      </c>
      <c r="C2" s="190" t="s">
        <v>298</v>
      </c>
      <c r="D2" s="450" t="s">
        <v>29</v>
      </c>
      <c r="E2" s="634"/>
      <c r="F2" s="191" t="s">
        <v>299</v>
      </c>
      <c r="G2" s="189" t="s">
        <v>18</v>
      </c>
      <c r="H2" s="191" t="s">
        <v>23</v>
      </c>
      <c r="I2" s="192" t="s">
        <v>86</v>
      </c>
      <c r="J2" s="193" t="s">
        <v>300</v>
      </c>
      <c r="K2" s="193" t="s">
        <v>301</v>
      </c>
      <c r="L2" s="191" t="s">
        <v>302</v>
      </c>
      <c r="M2" s="191" t="s">
        <v>303</v>
      </c>
      <c r="N2" s="191" t="s">
        <v>304</v>
      </c>
      <c r="O2" s="191" t="s">
        <v>305</v>
      </c>
      <c r="P2" s="191" t="s">
        <v>306</v>
      </c>
      <c r="Q2" s="191" t="s">
        <v>307</v>
      </c>
      <c r="R2" s="191" t="s">
        <v>308</v>
      </c>
      <c r="S2" s="191" t="s">
        <v>309</v>
      </c>
      <c r="T2" s="191" t="s">
        <v>310</v>
      </c>
      <c r="U2" s="191" t="s">
        <v>23</v>
      </c>
      <c r="V2" s="191" t="s">
        <v>311</v>
      </c>
      <c r="W2" s="191" t="s">
        <v>312</v>
      </c>
      <c r="X2" s="191" t="s">
        <v>313</v>
      </c>
      <c r="Y2" s="194" t="s">
        <v>314</v>
      </c>
      <c r="Z2" s="191" t="s">
        <v>299</v>
      </c>
      <c r="AA2" s="189" t="s">
        <v>18</v>
      </c>
      <c r="AB2" s="191" t="s">
        <v>23</v>
      </c>
      <c r="AC2" s="195" t="s">
        <v>86</v>
      </c>
      <c r="AD2" s="193" t="s">
        <v>300</v>
      </c>
      <c r="AE2" s="193" t="s">
        <v>301</v>
      </c>
      <c r="AF2" s="191" t="s">
        <v>302</v>
      </c>
      <c r="AG2" s="191" t="s">
        <v>303</v>
      </c>
      <c r="AH2" s="191" t="s">
        <v>304</v>
      </c>
      <c r="AI2" s="191" t="s">
        <v>305</v>
      </c>
      <c r="AJ2" s="191" t="s">
        <v>306</v>
      </c>
      <c r="AK2" s="191" t="s">
        <v>307</v>
      </c>
      <c r="AL2" s="191" t="s">
        <v>308</v>
      </c>
      <c r="AM2" s="191" t="s">
        <v>309</v>
      </c>
      <c r="AN2" s="191" t="s">
        <v>310</v>
      </c>
      <c r="AO2" s="191" t="s">
        <v>23</v>
      </c>
      <c r="AP2" s="191" t="s">
        <v>311</v>
      </c>
      <c r="AQ2" s="191" t="s">
        <v>312</v>
      </c>
      <c r="AR2" s="191" t="s">
        <v>313</v>
      </c>
      <c r="AS2" s="194" t="s">
        <v>314</v>
      </c>
      <c r="AT2" s="191" t="s">
        <v>299</v>
      </c>
      <c r="AU2" s="189" t="s">
        <v>18</v>
      </c>
      <c r="AV2" s="191" t="s">
        <v>23</v>
      </c>
      <c r="AW2" s="192" t="s">
        <v>86</v>
      </c>
      <c r="AX2" s="193" t="s">
        <v>300</v>
      </c>
      <c r="AY2" s="193" t="s">
        <v>301</v>
      </c>
      <c r="AZ2" s="191" t="s">
        <v>302</v>
      </c>
      <c r="BA2" s="191" t="s">
        <v>303</v>
      </c>
      <c r="BB2" s="191" t="s">
        <v>304</v>
      </c>
      <c r="BC2" s="191" t="s">
        <v>305</v>
      </c>
      <c r="BD2" s="191" t="s">
        <v>306</v>
      </c>
      <c r="BE2" s="191" t="s">
        <v>307</v>
      </c>
      <c r="BF2" s="191" t="s">
        <v>308</v>
      </c>
      <c r="BG2" s="191" t="s">
        <v>309</v>
      </c>
      <c r="BH2" s="191" t="s">
        <v>310</v>
      </c>
      <c r="BI2" s="191" t="s">
        <v>23</v>
      </c>
      <c r="BJ2" s="191" t="s">
        <v>311</v>
      </c>
      <c r="BK2" s="191" t="s">
        <v>312</v>
      </c>
      <c r="BL2" s="191" t="s">
        <v>315</v>
      </c>
      <c r="BM2" s="194" t="s">
        <v>314</v>
      </c>
    </row>
    <row r="3" spans="1:65" s="33" customFormat="1">
      <c r="A3" s="29">
        <f>'1-συμβολαια'!A3</f>
        <v>11700</v>
      </c>
      <c r="B3" s="15" t="str">
        <f>'4-πολλυπρ'!D3</f>
        <v>219-105 = μήτηρ</v>
      </c>
      <c r="C3" s="15" t="str">
        <f>'4-πολλυπρ'!I3</f>
        <v>219-105 = καρλα-μπιρζαμανηΜαρια</v>
      </c>
      <c r="D3" s="31"/>
      <c r="E3" s="29"/>
      <c r="F3" s="29"/>
      <c r="G3" s="30"/>
      <c r="H3" s="29"/>
      <c r="I3" s="29"/>
      <c r="J3" s="29"/>
      <c r="K3" s="140" t="s">
        <v>316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6" t="s">
        <v>316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5">
        <f>'4-πολλυπρ'!D4</f>
        <v>0</v>
      </c>
      <c r="C4" s="15" t="str">
        <f>'4-πολλυπρ'!I4</f>
        <v>219-105 = μήτηρ</v>
      </c>
      <c r="D4" s="31"/>
      <c r="E4" s="29"/>
      <c r="F4" s="29"/>
      <c r="G4" s="30"/>
      <c r="H4" s="29"/>
      <c r="I4" s="29"/>
      <c r="J4" s="29"/>
      <c r="K4" s="140" t="s">
        <v>316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6" t="s">
        <v>316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0"/>
      <c r="BK4" s="32"/>
      <c r="BL4" s="32"/>
      <c r="BM4" s="32"/>
    </row>
    <row r="6" spans="1:65">
      <c r="F6" s="679" t="s">
        <v>317</v>
      </c>
      <c r="G6" s="679"/>
      <c r="H6" s="679"/>
      <c r="I6" s="679"/>
    </row>
    <row r="7" spans="1:65">
      <c r="F7" s="679"/>
      <c r="G7" s="679"/>
      <c r="H7" s="679"/>
      <c r="I7" s="679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7"/>
  <sheetViews>
    <sheetView workbookViewId="0">
      <pane ySplit="1" topLeftCell="A2" activePane="bottomLeft" state="frozen"/>
      <selection pane="bottomLeft" activeCell="D25" sqref="D25"/>
    </sheetView>
  </sheetViews>
  <sheetFormatPr defaultRowHeight="11.25"/>
  <cols>
    <col min="1" max="1" width="8.42578125" style="3" customWidth="1"/>
    <col min="2" max="2" width="39.85546875" style="3" bestFit="1" customWidth="1"/>
    <col min="3" max="3" width="13.5703125" style="2" customWidth="1"/>
    <col min="4" max="16384" width="9.140625" style="3"/>
  </cols>
  <sheetData>
    <row r="1" spans="1:13">
      <c r="A1" s="198"/>
      <c r="B1" s="198"/>
      <c r="C1" s="304"/>
      <c r="D1" s="198" t="s">
        <v>318</v>
      </c>
      <c r="E1" s="455" t="s">
        <v>321</v>
      </c>
      <c r="F1" s="456"/>
      <c r="G1" s="456"/>
      <c r="H1" s="456"/>
      <c r="I1" s="457" t="s">
        <v>322</v>
      </c>
      <c r="J1" s="457"/>
      <c r="K1" s="457"/>
      <c r="L1" s="457"/>
      <c r="M1" s="458"/>
    </row>
    <row r="2" spans="1:13">
      <c r="A2" s="725">
        <f>'1-συμβολαια'!A3</f>
        <v>11700</v>
      </c>
      <c r="B2" s="76" t="str">
        <f>'1-συμβολαια'!C3</f>
        <v>γονική παροχή οκοπέδου {Ποταμιά Ο.Τ.-32Α 675,90μ2</v>
      </c>
      <c r="C2" s="303">
        <f>'1-συμβολαια'!D3</f>
        <v>11841.77</v>
      </c>
      <c r="D2" s="303">
        <v>3</v>
      </c>
      <c r="E2" s="328">
        <v>41765</v>
      </c>
      <c r="F2" s="76">
        <v>541</v>
      </c>
      <c r="G2" s="76">
        <v>88</v>
      </c>
      <c r="H2" s="76">
        <v>123.78</v>
      </c>
      <c r="I2" s="76"/>
      <c r="J2" s="76"/>
      <c r="K2" s="76"/>
      <c r="L2" s="76"/>
      <c r="M2" s="76"/>
    </row>
    <row r="3" spans="1:13">
      <c r="A3" s="725">
        <f>'1-συμβολαια'!A4</f>
        <v>0</v>
      </c>
      <c r="B3" s="76" t="str">
        <f>'1-συμβολαια'!C4</f>
        <v>χρησικτησία οικοπεδου = πατρός ΔΩΡΕΑ ατυπος</v>
      </c>
      <c r="C3" s="303">
        <f>'1-συμβολαια'!D4</f>
        <v>11841.77</v>
      </c>
      <c r="D3" s="303"/>
      <c r="E3" s="76"/>
      <c r="F3" s="76"/>
      <c r="G3" s="76"/>
      <c r="H3" s="76"/>
      <c r="I3" s="76"/>
      <c r="J3" s="76"/>
      <c r="K3" s="76"/>
      <c r="L3" s="76"/>
      <c r="M3" s="76"/>
    </row>
    <row r="4" spans="1:13">
      <c r="A4" s="452" t="str">
        <f>'1-συμβολαια'!A5</f>
        <v>σύνολο</v>
      </c>
      <c r="B4" s="453"/>
      <c r="C4" s="454"/>
      <c r="D4" s="303">
        <f>SUM(D2:D3)</f>
        <v>3</v>
      </c>
    </row>
    <row r="6" spans="1:13">
      <c r="C6" s="2" t="s">
        <v>385</v>
      </c>
      <c r="D6" s="2">
        <v>2.5</v>
      </c>
    </row>
    <row r="14" spans="1:13">
      <c r="C14" s="4"/>
      <c r="D14" s="5"/>
    </row>
    <row r="15" spans="1:13">
      <c r="C15" s="4"/>
      <c r="D15" s="5"/>
    </row>
    <row r="16" spans="1:13">
      <c r="C16" s="4"/>
      <c r="D16" s="5"/>
    </row>
    <row r="17" spans="3:4">
      <c r="C17" s="227"/>
      <c r="D17" s="5"/>
    </row>
    <row r="18" spans="3:4">
      <c r="C18" s="226"/>
      <c r="D18" s="5"/>
    </row>
    <row r="19" spans="3:4">
      <c r="C19" s="4"/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</sheetData>
  <mergeCells count="3">
    <mergeCell ref="A4:C4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H68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8.140625" style="8" bestFit="1" customWidth="1"/>
    <col min="2" max="2" width="7" style="134" bestFit="1" customWidth="1"/>
    <col min="3" max="3" width="39.85546875" style="90" bestFit="1" customWidth="1"/>
    <col min="4" max="4" width="8.42578125" style="3" customWidth="1"/>
    <col min="5" max="5" width="7.7109375" style="3" customWidth="1"/>
    <col min="6" max="6" width="8.140625" style="3" bestFit="1" customWidth="1"/>
    <col min="7" max="7" width="6.85546875" style="2" bestFit="1" customWidth="1"/>
    <col min="8" max="8" width="8" style="2" customWidth="1"/>
    <col min="9" max="9" width="11.140625" style="2" customWidth="1"/>
    <col min="10" max="10" width="9.7109375" style="2" bestFit="1" customWidth="1"/>
    <col min="11" max="11" width="8" style="2" bestFit="1" customWidth="1"/>
    <col min="12" max="12" width="8.140625" style="2" bestFit="1" customWidth="1"/>
    <col min="13" max="13" width="9.42578125" style="2" customWidth="1"/>
    <col min="14" max="14" width="6.85546875" style="2" bestFit="1" customWidth="1"/>
    <col min="15" max="15" width="8.7109375" style="75" bestFit="1" customWidth="1"/>
    <col min="16" max="16" width="8.7109375" style="75" customWidth="1"/>
    <col min="17" max="17" width="10.5703125" style="2" customWidth="1"/>
    <col min="18" max="18" width="9.42578125" style="2" bestFit="1" customWidth="1"/>
    <col min="19" max="19" width="10.85546875" style="2" customWidth="1"/>
    <col min="20" max="20" width="10.28515625" style="2" bestFit="1" customWidth="1"/>
    <col min="21" max="21" width="8.28515625" style="8" bestFit="1" customWidth="1"/>
    <col min="22" max="22" width="9.42578125" style="2" bestFit="1" customWidth="1"/>
    <col min="23" max="23" width="8.28515625" style="8" bestFit="1" customWidth="1"/>
    <col min="24" max="24" width="9.42578125" style="2" bestFit="1" customWidth="1"/>
    <col min="25" max="25" width="8.140625" style="2" bestFit="1" customWidth="1"/>
    <col min="26" max="26" width="9.42578125" style="2" bestFit="1" customWidth="1"/>
    <col min="27" max="27" width="10" style="28" customWidth="1"/>
    <col min="28" max="28" width="11.140625" style="8" bestFit="1" customWidth="1"/>
    <col min="29" max="29" width="21.42578125" style="77" customWidth="1"/>
    <col min="30" max="30" width="7.5703125" style="3" customWidth="1"/>
    <col min="31" max="31" width="9.5703125" style="3" customWidth="1"/>
    <col min="32" max="34" width="6.42578125" style="3" customWidth="1"/>
    <col min="35" max="16384" width="9.140625" style="3"/>
  </cols>
  <sheetData>
    <row r="1" spans="1:34" ht="15.75">
      <c r="A1" s="715" t="s">
        <v>1</v>
      </c>
      <c r="B1" s="717" t="s">
        <v>2</v>
      </c>
      <c r="C1" s="714" t="s">
        <v>0</v>
      </c>
      <c r="D1" s="718" t="s">
        <v>11</v>
      </c>
      <c r="E1" s="712" t="s">
        <v>12</v>
      </c>
      <c r="F1" s="720" t="s">
        <v>480</v>
      </c>
      <c r="G1" s="721"/>
      <c r="H1" s="721"/>
      <c r="I1" s="722" t="s">
        <v>481</v>
      </c>
      <c r="J1" s="708" t="s">
        <v>482</v>
      </c>
      <c r="K1" s="708"/>
      <c r="L1" s="708"/>
      <c r="M1" s="692" t="s">
        <v>137</v>
      </c>
      <c r="N1" s="726" t="s">
        <v>475</v>
      </c>
      <c r="O1" s="727"/>
      <c r="P1" s="727"/>
      <c r="Q1" s="728"/>
      <c r="R1" s="704" t="s">
        <v>476</v>
      </c>
      <c r="S1" s="706" t="s">
        <v>483</v>
      </c>
      <c r="T1" s="698" t="s">
        <v>43</v>
      </c>
      <c r="U1" s="699"/>
      <c r="V1" s="592" t="s">
        <v>58</v>
      </c>
      <c r="W1" s="594"/>
      <c r="X1" s="696" t="s">
        <v>78</v>
      </c>
      <c r="Y1" s="697"/>
      <c r="Z1" s="697"/>
      <c r="AA1" s="700" t="s">
        <v>54</v>
      </c>
      <c r="AB1" s="702" t="s">
        <v>44</v>
      </c>
      <c r="AC1" s="694" t="s">
        <v>82</v>
      </c>
      <c r="AD1" s="689" t="s">
        <v>29</v>
      </c>
      <c r="AE1" s="690"/>
      <c r="AF1" s="690"/>
      <c r="AG1" s="690"/>
      <c r="AH1" s="691"/>
    </row>
    <row r="2" spans="1:34" ht="26.25" thickBot="1">
      <c r="A2" s="716"/>
      <c r="B2" s="445"/>
      <c r="C2" s="468"/>
      <c r="D2" s="719"/>
      <c r="E2" s="713"/>
      <c r="F2" s="253" t="s">
        <v>256</v>
      </c>
      <c r="G2" s="252" t="s">
        <v>93</v>
      </c>
      <c r="H2" s="315" t="s">
        <v>47</v>
      </c>
      <c r="I2" s="527"/>
      <c r="J2" s="185" t="s">
        <v>449</v>
      </c>
      <c r="K2" s="185" t="s">
        <v>137</v>
      </c>
      <c r="L2" s="316" t="s">
        <v>47</v>
      </c>
      <c r="M2" s="693"/>
      <c r="N2" s="69" t="s">
        <v>23</v>
      </c>
      <c r="O2" s="74" t="s">
        <v>83</v>
      </c>
      <c r="P2" s="74" t="s">
        <v>542</v>
      </c>
      <c r="Q2" s="729" t="s">
        <v>543</v>
      </c>
      <c r="R2" s="705"/>
      <c r="S2" s="707"/>
      <c r="T2" s="39" t="s">
        <v>23</v>
      </c>
      <c r="U2" s="378" t="s">
        <v>34</v>
      </c>
      <c r="V2" s="39" t="s">
        <v>23</v>
      </c>
      <c r="W2" s="377" t="s">
        <v>34</v>
      </c>
      <c r="X2" s="39" t="s">
        <v>478</v>
      </c>
      <c r="Y2" s="10" t="s">
        <v>479</v>
      </c>
      <c r="Z2" s="38" t="s">
        <v>33</v>
      </c>
      <c r="AA2" s="701"/>
      <c r="AB2" s="703"/>
      <c r="AC2" s="695"/>
      <c r="AD2" s="689"/>
      <c r="AE2" s="690"/>
      <c r="AF2" s="690"/>
      <c r="AG2" s="690"/>
      <c r="AH2" s="691"/>
    </row>
    <row r="3" spans="1:34" s="5" customFormat="1">
      <c r="A3" s="724">
        <f>'1-συμβολαια'!A3</f>
        <v>11700</v>
      </c>
      <c r="B3" s="373">
        <f>'1-συμβολαια'!B3</f>
        <v>41761</v>
      </c>
      <c r="C3" s="370" t="str">
        <f>'1-συμβολαια'!C3</f>
        <v>γονική παροχή οκοπέδου {Ποταμιά Ο.Τ.-32Α 675,90μ2</v>
      </c>
      <c r="D3" s="325" t="str">
        <f>'4-πολλυπρ'!D3</f>
        <v>219-105 = μήτηρ</v>
      </c>
      <c r="E3" s="325" t="str">
        <f>'4-πολλυπρ'!I3</f>
        <v>219-105 = καρλα-μπιρζαμανηΜαρια</v>
      </c>
      <c r="F3" s="326">
        <f>'14-βιβλΕσ'!P3</f>
        <v>2.6550000000042928E-3</v>
      </c>
      <c r="G3" s="322">
        <f>'11-χαρτόσ'!H3</f>
        <v>4</v>
      </c>
      <c r="H3" s="322">
        <f>F3+G3</f>
        <v>4.0026550000000043</v>
      </c>
      <c r="I3" s="322">
        <f>'8-κ-15-17'!AG3</f>
        <v>3.7175000000075897E-3</v>
      </c>
      <c r="J3" s="322">
        <f>'14-βιβλΕσ'!R3</f>
        <v>5.7568320000000028</v>
      </c>
      <c r="K3" s="322">
        <f>'14-βιβλΕσ'!U3</f>
        <v>148.928</v>
      </c>
      <c r="L3" s="322">
        <f t="shared" ref="L3:L4" si="0">J3+K3</f>
        <v>154.684832</v>
      </c>
      <c r="M3" s="322">
        <f>'14-βιβλΕσ'!T3</f>
        <v>930.8</v>
      </c>
      <c r="N3" s="322"/>
      <c r="O3" s="268"/>
      <c r="P3" s="268"/>
      <c r="Q3" s="322">
        <f>Z3</f>
        <v>1189.3494174999998</v>
      </c>
      <c r="R3" s="380"/>
      <c r="S3" s="322">
        <f>('14-βιβλΕσ'!O3+'14-βιβλΕσ'!P3+'14-βιβλΕσ'!T3)*26%</f>
        <v>261.78169029999998</v>
      </c>
      <c r="T3" s="322">
        <f>Z3</f>
        <v>1189.3494174999998</v>
      </c>
      <c r="U3" s="272">
        <v>10639.687446399084</v>
      </c>
      <c r="V3" s="380"/>
      <c r="W3" s="380"/>
      <c r="X3" s="322">
        <f>'1-συμβολαια'!L3+'1-συμβολαια'!P3+4+'8-κ-15-17'!AE3+'14-βιβλΕσ'!L3+'14-βιβλΕσ'!S3+'14-βιβλΕσ'!T3+'14-βιβλΕσ'!U3</f>
        <v>1420.9194174999998</v>
      </c>
      <c r="Y3" s="322">
        <f>'1-συμβολαια'!M3+'8-κ-15-17'!AF3</f>
        <v>231.57</v>
      </c>
      <c r="Z3" s="322">
        <f t="shared" ref="Z3:Z4" si="1">X3-Y3</f>
        <v>1189.3494174999998</v>
      </c>
      <c r="AA3" s="351">
        <v>45811</v>
      </c>
      <c r="AB3" s="268">
        <f t="shared" ref="AB3:AB4" si="2">U3+W3</f>
        <v>10639.687446399084</v>
      </c>
      <c r="AC3" s="371"/>
      <c r="AD3" s="73"/>
      <c r="AE3" s="73"/>
      <c r="AF3" s="73"/>
      <c r="AG3" s="73"/>
      <c r="AH3" s="73"/>
    </row>
    <row r="4" spans="1:34" s="5" customFormat="1">
      <c r="A4" s="724">
        <f>'1-συμβολαια'!A4</f>
        <v>0</v>
      </c>
      <c r="B4" s="373"/>
      <c r="C4" s="370" t="str">
        <f>'1-συμβολαια'!C4</f>
        <v>χρησικτησία οικοπεδου = πατρός ΔΩΡΕΑ ατυπος</v>
      </c>
      <c r="D4" s="325">
        <f>'4-πολλυπρ'!D4</f>
        <v>0</v>
      </c>
      <c r="E4" s="325" t="str">
        <f>'4-πολλυπρ'!I4</f>
        <v>219-105 = μήτηρ</v>
      </c>
      <c r="F4" s="326">
        <f>'14-βιβλΕσ'!P4</f>
        <v>19.962655000000005</v>
      </c>
      <c r="G4" s="322">
        <f>'11-χαρτόσ'!H4</f>
        <v>3</v>
      </c>
      <c r="H4" s="322">
        <f t="shared" ref="H4" si="3">F4+G4</f>
        <v>22.962655000000005</v>
      </c>
      <c r="I4" s="322">
        <f>'8-κ-15-17'!AG4</f>
        <v>91.773717500000004</v>
      </c>
      <c r="J4" s="322">
        <f>'14-βιβλΕσ'!R4</f>
        <v>28.546832000000002</v>
      </c>
      <c r="K4" s="322">
        <f>'14-βιβλΕσ'!U4</f>
        <v>24</v>
      </c>
      <c r="L4" s="322">
        <f t="shared" si="0"/>
        <v>52.546832000000002</v>
      </c>
      <c r="M4" s="322">
        <f>'14-βιβλΕσ'!T4</f>
        <v>150</v>
      </c>
      <c r="N4" s="322"/>
      <c r="O4" s="268"/>
      <c r="P4" s="268"/>
      <c r="Q4" s="322">
        <f>Z4</f>
        <v>451.1914175</v>
      </c>
      <c r="R4" s="380"/>
      <c r="S4" s="322">
        <f>('14-βιβλΕσ'!O4+'14-βιβλΕσ'!P4+'14-βιβλΕσ'!T4)*26%</f>
        <v>44.190290300000008</v>
      </c>
      <c r="T4" s="322">
        <f>Z4</f>
        <v>451.1914175</v>
      </c>
      <c r="U4" s="272">
        <v>4036.2702415816793</v>
      </c>
      <c r="V4" s="380"/>
      <c r="W4" s="380"/>
      <c r="X4" s="322">
        <f>'1-συμβολαια'!L4+'1-συμβολαια'!P4+4+'8-κ-15-17'!AE4+'14-βιβλΕσ'!L4+'14-βιβλΕσ'!S4+'14-βιβλΕσ'!T4+'14-βιβλΕσ'!U4</f>
        <v>451.1914175</v>
      </c>
      <c r="Y4" s="322">
        <f>'1-συμβολαια'!M4+'8-κ-15-17'!AF4</f>
        <v>0</v>
      </c>
      <c r="Z4" s="322">
        <f t="shared" si="1"/>
        <v>451.1914175</v>
      </c>
      <c r="AA4" s="351">
        <v>45811</v>
      </c>
      <c r="AB4" s="268">
        <f t="shared" si="2"/>
        <v>4036.2702415816793</v>
      </c>
      <c r="AC4" s="371"/>
      <c r="AD4" s="73"/>
      <c r="AE4" s="73"/>
      <c r="AF4" s="73"/>
      <c r="AG4" s="73"/>
      <c r="AH4" s="73"/>
    </row>
    <row r="5" spans="1:34">
      <c r="A5" s="709" t="s">
        <v>35</v>
      </c>
      <c r="B5" s="710"/>
      <c r="C5" s="710"/>
      <c r="D5" s="710"/>
      <c r="E5" s="711"/>
      <c r="F5" s="41">
        <f t="shared" ref="F5:S5" si="4">SUM(F3:F4)</f>
        <v>19.965310000000009</v>
      </c>
      <c r="G5" s="41">
        <f t="shared" si="4"/>
        <v>7</v>
      </c>
      <c r="H5" s="41">
        <f t="shared" si="4"/>
        <v>26.965310000000009</v>
      </c>
      <c r="I5" s="41">
        <f t="shared" si="4"/>
        <v>91.777435000000011</v>
      </c>
      <c r="J5" s="41">
        <f t="shared" si="4"/>
        <v>34.303664000000005</v>
      </c>
      <c r="K5" s="41">
        <f t="shared" si="4"/>
        <v>172.928</v>
      </c>
      <c r="L5" s="41">
        <f t="shared" si="4"/>
        <v>207.23166399999999</v>
      </c>
      <c r="M5" s="41">
        <f t="shared" si="4"/>
        <v>1080.8</v>
      </c>
      <c r="N5" s="41">
        <f t="shared" si="4"/>
        <v>0</v>
      </c>
      <c r="O5" s="41">
        <f t="shared" si="4"/>
        <v>0</v>
      </c>
      <c r="P5" s="41"/>
      <c r="Q5" s="41">
        <f t="shared" si="4"/>
        <v>1640.5408349999998</v>
      </c>
      <c r="R5" s="380"/>
      <c r="S5" s="41">
        <f t="shared" si="4"/>
        <v>305.97198059999999</v>
      </c>
      <c r="T5" s="41">
        <f t="shared" ref="T5:Z5" si="5">SUM(T3:T4)</f>
        <v>1640.5408349999998</v>
      </c>
      <c r="U5" s="376">
        <f t="shared" si="5"/>
        <v>14675.957687980765</v>
      </c>
      <c r="V5" s="380"/>
      <c r="W5" s="380"/>
      <c r="X5" s="41">
        <f t="shared" si="5"/>
        <v>1872.1108349999997</v>
      </c>
      <c r="Y5" s="41">
        <f t="shared" si="5"/>
        <v>231.57</v>
      </c>
      <c r="Z5" s="41">
        <f t="shared" si="5"/>
        <v>1640.5408349999998</v>
      </c>
      <c r="AA5" s="41"/>
      <c r="AB5" s="376">
        <f>SUM(AB3:AB4)</f>
        <v>14675.957687980765</v>
      </c>
    </row>
    <row r="6" spans="1:34">
      <c r="M6" s="75"/>
    </row>
    <row r="7" spans="1:34">
      <c r="M7" s="132"/>
      <c r="X7" s="132"/>
    </row>
    <row r="8" spans="1:34" ht="15.75">
      <c r="AD8" s="124"/>
      <c r="AE8" s="124"/>
      <c r="AF8" s="124"/>
      <c r="AG8" s="124"/>
      <c r="AH8" s="124"/>
    </row>
    <row r="9" spans="1:34" ht="15.75">
      <c r="T9" s="730" t="s">
        <v>544</v>
      </c>
      <c r="U9" s="730"/>
      <c r="V9" s="730"/>
      <c r="W9" s="730"/>
      <c r="AD9" s="124"/>
      <c r="AE9" s="124"/>
      <c r="AF9" s="124"/>
      <c r="AG9" s="124"/>
      <c r="AH9" s="124"/>
    </row>
    <row r="10" spans="1:34">
      <c r="AD10" s="12"/>
      <c r="AE10" s="12"/>
      <c r="AF10" s="12"/>
      <c r="AG10" s="12"/>
      <c r="AH10" s="12"/>
    </row>
    <row r="11" spans="1:34">
      <c r="T11" s="353">
        <f>H3+I3+L3</f>
        <v>158.69120450000003</v>
      </c>
      <c r="U11" s="272">
        <v>709.81025068379506</v>
      </c>
      <c r="V11" s="353">
        <f>Z3-T11</f>
        <v>1030.6582129999997</v>
      </c>
      <c r="W11" s="272">
        <v>2319.2386895205846</v>
      </c>
      <c r="AB11" s="272">
        <f t="shared" ref="AB11:AB12" si="6">U11+W11</f>
        <v>3029.0489402043795</v>
      </c>
      <c r="AD11" s="12"/>
      <c r="AE11" s="12"/>
      <c r="AF11" s="12"/>
      <c r="AG11" s="12"/>
      <c r="AH11" s="12"/>
    </row>
    <row r="12" spans="1:34">
      <c r="T12" s="353">
        <f>H4+I4+L4</f>
        <v>167.28320450000001</v>
      </c>
      <c r="U12" s="272">
        <v>748.24142708762008</v>
      </c>
      <c r="V12" s="353">
        <f>Z4-T12</f>
        <v>283.90821299999999</v>
      </c>
      <c r="W12" s="272">
        <v>638.86446889668457</v>
      </c>
      <c r="AB12" s="268">
        <f t="shared" si="6"/>
        <v>1387.1058959843047</v>
      </c>
      <c r="AD12" s="12"/>
      <c r="AE12" s="12"/>
      <c r="AF12" s="12"/>
      <c r="AG12" s="12"/>
      <c r="AH12" s="12"/>
    </row>
    <row r="13" spans="1:34">
      <c r="T13" s="41">
        <f t="shared" ref="T13:W13" si="7">SUM(T11:T12)</f>
        <v>325.97440900000004</v>
      </c>
      <c r="U13" s="376">
        <f t="shared" si="7"/>
        <v>1458.0516777714151</v>
      </c>
      <c r="V13" s="41">
        <f t="shared" si="7"/>
        <v>1314.5664259999996</v>
      </c>
      <c r="W13" s="376">
        <f t="shared" si="7"/>
        <v>2958.1031584172692</v>
      </c>
      <c r="AB13" s="376">
        <f>SUM(AB11:AB12)</f>
        <v>4416.1548361886844</v>
      </c>
      <c r="AD13" s="12"/>
      <c r="AE13" s="12"/>
      <c r="AF13" s="12"/>
      <c r="AG13" s="12"/>
      <c r="AH13" s="12"/>
    </row>
    <row r="14" spans="1:34">
      <c r="AD14" s="12"/>
      <c r="AE14" s="12"/>
      <c r="AF14" s="12"/>
      <c r="AG14" s="12"/>
      <c r="AH14" s="12"/>
    </row>
    <row r="26" spans="30:34" ht="15">
      <c r="AD26" s="123"/>
      <c r="AE26" s="123"/>
      <c r="AF26" s="123"/>
      <c r="AG26" s="123"/>
      <c r="AH26" s="123"/>
    </row>
    <row r="27" spans="30:34" ht="15">
      <c r="AD27" s="123"/>
      <c r="AE27" s="123"/>
      <c r="AF27" s="123"/>
      <c r="AG27" s="123"/>
      <c r="AH27" s="123"/>
    </row>
    <row r="28" spans="30:34" ht="15">
      <c r="AD28" s="123"/>
      <c r="AE28" s="123"/>
      <c r="AF28" s="123"/>
      <c r="AG28" s="123"/>
      <c r="AH28" s="123"/>
    </row>
    <row r="29" spans="30:34" ht="15">
      <c r="AD29" s="123"/>
      <c r="AE29" s="123"/>
      <c r="AF29" s="123"/>
      <c r="AG29" s="123"/>
      <c r="AH29" s="123"/>
    </row>
    <row r="30" spans="30:34" ht="15">
      <c r="AD30" s="123"/>
      <c r="AE30" s="123"/>
      <c r="AF30" s="123"/>
      <c r="AG30" s="123"/>
      <c r="AH30" s="123"/>
    </row>
    <row r="31" spans="30:34" ht="15">
      <c r="AD31" s="123"/>
      <c r="AE31" s="123"/>
      <c r="AF31" s="123"/>
      <c r="AG31" s="123"/>
      <c r="AH31" s="123"/>
    </row>
    <row r="32" spans="30:34" ht="15">
      <c r="AD32" s="123"/>
      <c r="AE32" s="123"/>
      <c r="AF32" s="123"/>
      <c r="AG32" s="123"/>
      <c r="AH32" s="123"/>
    </row>
    <row r="33" spans="30:34" ht="15">
      <c r="AD33" s="123"/>
      <c r="AE33" s="123"/>
      <c r="AF33" s="123"/>
      <c r="AG33" s="123"/>
      <c r="AH33" s="123"/>
    </row>
    <row r="34" spans="30:34" ht="15">
      <c r="AD34" s="123"/>
      <c r="AE34" s="123"/>
      <c r="AF34" s="123"/>
      <c r="AG34" s="123"/>
      <c r="AH34" s="123"/>
    </row>
    <row r="35" spans="30:34" ht="15">
      <c r="AD35" s="123"/>
      <c r="AE35" s="123"/>
      <c r="AF35" s="123"/>
      <c r="AG35" s="123"/>
      <c r="AH35" s="123"/>
    </row>
    <row r="36" spans="30:34" ht="15.75" customHeight="1">
      <c r="AD36" s="123"/>
      <c r="AE36" s="123"/>
      <c r="AF36" s="123"/>
      <c r="AG36" s="123"/>
      <c r="AH36" s="123"/>
    </row>
    <row r="37" spans="30:34" ht="15">
      <c r="AD37" s="123"/>
      <c r="AE37" s="123"/>
      <c r="AF37" s="123"/>
      <c r="AG37" s="123"/>
      <c r="AH37" s="123"/>
    </row>
    <row r="38" spans="30:34" ht="15">
      <c r="AD38" s="123"/>
      <c r="AE38" s="123"/>
      <c r="AF38" s="123"/>
      <c r="AG38" s="123"/>
      <c r="AH38" s="123"/>
    </row>
    <row r="39" spans="30:34" ht="15">
      <c r="AD39" s="123"/>
      <c r="AE39" s="123"/>
      <c r="AF39" s="123"/>
      <c r="AG39" s="123"/>
      <c r="AH39" s="123"/>
    </row>
    <row r="40" spans="30:34" ht="15.75" customHeight="1">
      <c r="AD40" s="123"/>
      <c r="AE40" s="123"/>
      <c r="AF40" s="123"/>
      <c r="AG40" s="123"/>
      <c r="AH40" s="123"/>
    </row>
    <row r="41" spans="30:34" ht="15">
      <c r="AD41" s="123"/>
      <c r="AE41" s="123"/>
      <c r="AF41" s="123"/>
      <c r="AG41" s="123"/>
      <c r="AH41" s="123"/>
    </row>
    <row r="42" spans="30:34" ht="15">
      <c r="AD42" s="123"/>
      <c r="AE42" s="123"/>
      <c r="AF42" s="123"/>
      <c r="AG42" s="123"/>
      <c r="AH42" s="123"/>
    </row>
    <row r="43" spans="30:34" ht="15">
      <c r="AD43" s="123"/>
      <c r="AE43" s="123"/>
      <c r="AF43" s="123"/>
      <c r="AG43" s="123"/>
      <c r="AH43" s="123"/>
    </row>
    <row r="44" spans="30:34" ht="15">
      <c r="AD44" s="123"/>
      <c r="AE44" s="123"/>
      <c r="AF44" s="123"/>
      <c r="AG44" s="123"/>
      <c r="AH44" s="123"/>
    </row>
    <row r="45" spans="30:34" ht="15">
      <c r="AD45" s="123"/>
      <c r="AE45" s="123"/>
      <c r="AF45" s="123"/>
      <c r="AG45" s="123"/>
      <c r="AH45" s="123"/>
    </row>
    <row r="46" spans="30:34" ht="15">
      <c r="AD46" s="123"/>
      <c r="AE46" s="123"/>
      <c r="AF46" s="123"/>
      <c r="AG46" s="123"/>
      <c r="AH46" s="123"/>
    </row>
    <row r="47" spans="30:34" ht="15">
      <c r="AD47" s="123"/>
      <c r="AE47" s="123"/>
      <c r="AF47" s="123"/>
      <c r="AG47" s="123"/>
      <c r="AH47" s="123"/>
    </row>
    <row r="48" spans="30:34" ht="15">
      <c r="AD48" s="123"/>
      <c r="AE48" s="123"/>
      <c r="AF48" s="123"/>
      <c r="AG48" s="123"/>
      <c r="AH48" s="123"/>
    </row>
    <row r="49" spans="30:34" ht="15">
      <c r="AD49" s="123"/>
      <c r="AE49" s="123"/>
      <c r="AF49" s="123"/>
      <c r="AG49" s="123"/>
      <c r="AH49" s="123"/>
    </row>
    <row r="50" spans="30:34" ht="15">
      <c r="AD50" s="123"/>
      <c r="AE50" s="123"/>
      <c r="AF50" s="123"/>
      <c r="AG50" s="123"/>
      <c r="AH50" s="123"/>
    </row>
    <row r="51" spans="30:34" ht="15">
      <c r="AD51" s="123"/>
      <c r="AE51" s="123"/>
      <c r="AF51" s="123"/>
      <c r="AG51" s="123"/>
      <c r="AH51" s="123"/>
    </row>
    <row r="52" spans="30:34" ht="15">
      <c r="AD52" s="123"/>
      <c r="AE52" s="123"/>
      <c r="AF52" s="123"/>
      <c r="AG52" s="123"/>
      <c r="AH52" s="123"/>
    </row>
    <row r="53" spans="30:34" ht="15">
      <c r="AD53" s="123"/>
      <c r="AE53" s="123"/>
      <c r="AF53" s="123"/>
      <c r="AG53" s="123"/>
      <c r="AH53" s="123"/>
    </row>
    <row r="54" spans="30:34" ht="15">
      <c r="AD54" s="123"/>
      <c r="AE54" s="123"/>
      <c r="AF54" s="123"/>
      <c r="AG54" s="123"/>
      <c r="AH54" s="123"/>
    </row>
    <row r="55" spans="30:34" ht="15">
      <c r="AD55" s="123"/>
      <c r="AE55" s="123"/>
      <c r="AF55" s="123"/>
      <c r="AG55" s="123"/>
      <c r="AH55" s="123"/>
    </row>
    <row r="56" spans="30:34" ht="15">
      <c r="AD56" s="123"/>
      <c r="AE56" s="123"/>
      <c r="AF56" s="123"/>
      <c r="AG56" s="123"/>
      <c r="AH56" s="123"/>
    </row>
    <row r="57" spans="30:34" ht="15">
      <c r="AD57" s="123"/>
      <c r="AE57" s="123"/>
      <c r="AF57" s="123"/>
      <c r="AG57" s="123"/>
      <c r="AH57" s="123"/>
    </row>
    <row r="58" spans="30:34" ht="15">
      <c r="AD58" s="123"/>
      <c r="AE58" s="123"/>
      <c r="AF58" s="123"/>
      <c r="AG58" s="123"/>
      <c r="AH58" s="123"/>
    </row>
    <row r="59" spans="30:34" ht="15">
      <c r="AD59" s="123"/>
      <c r="AE59" s="123"/>
      <c r="AF59" s="123"/>
      <c r="AG59" s="123"/>
      <c r="AH59" s="123"/>
    </row>
    <row r="60" spans="30:34" ht="15">
      <c r="AD60" s="123"/>
      <c r="AE60" s="123"/>
      <c r="AF60" s="123"/>
      <c r="AG60" s="123"/>
      <c r="AH60" s="123"/>
    </row>
    <row r="61" spans="30:34" ht="15">
      <c r="AD61" s="123"/>
      <c r="AE61" s="123"/>
      <c r="AF61" s="123"/>
      <c r="AG61" s="123"/>
      <c r="AH61" s="123"/>
    </row>
    <row r="62" spans="30:34" ht="15">
      <c r="AD62" s="123"/>
      <c r="AE62" s="123"/>
      <c r="AF62" s="123"/>
      <c r="AG62" s="123"/>
      <c r="AH62" s="123"/>
    </row>
    <row r="63" spans="30:34" ht="15">
      <c r="AD63" s="123"/>
      <c r="AE63" s="123"/>
      <c r="AF63" s="123"/>
      <c r="AG63" s="123"/>
      <c r="AH63" s="123"/>
    </row>
    <row r="64" spans="30:34" ht="15">
      <c r="AD64" s="123"/>
      <c r="AE64" s="123"/>
      <c r="AF64" s="123"/>
      <c r="AG64" s="123"/>
      <c r="AH64" s="123"/>
    </row>
    <row r="65" spans="30:34" ht="15">
      <c r="AD65" s="123"/>
      <c r="AE65" s="123"/>
      <c r="AF65" s="123"/>
      <c r="AG65" s="123"/>
      <c r="AH65" s="123"/>
    </row>
    <row r="66" spans="30:34" ht="15">
      <c r="AD66" s="123"/>
      <c r="AE66" s="123"/>
      <c r="AF66" s="123"/>
      <c r="AG66" s="123"/>
      <c r="AH66" s="123"/>
    </row>
    <row r="67" spans="30:34" ht="15">
      <c r="AD67" s="123"/>
      <c r="AE67" s="123"/>
      <c r="AF67" s="123"/>
      <c r="AG67" s="123"/>
      <c r="AH67" s="123"/>
    </row>
    <row r="68" spans="30:34" ht="15">
      <c r="AD68" s="123"/>
      <c r="AE68" s="123"/>
      <c r="AF68" s="123"/>
      <c r="AG68" s="123"/>
      <c r="AH68" s="123"/>
    </row>
  </sheetData>
  <mergeCells count="21">
    <mergeCell ref="T9:W9"/>
    <mergeCell ref="J1:L1"/>
    <mergeCell ref="A5:E5"/>
    <mergeCell ref="E1:E2"/>
    <mergeCell ref="C1:C2"/>
    <mergeCell ref="A1:A2"/>
    <mergeCell ref="B1:B2"/>
    <mergeCell ref="D1:D2"/>
    <mergeCell ref="F1:H1"/>
    <mergeCell ref="I1:I2"/>
    <mergeCell ref="AD1:AH2"/>
    <mergeCell ref="M1:M2"/>
    <mergeCell ref="AC1:AC2"/>
    <mergeCell ref="N1:Q1"/>
    <mergeCell ref="X1:Z1"/>
    <mergeCell ref="T1:U1"/>
    <mergeCell ref="V1:W1"/>
    <mergeCell ref="AA1:AA2"/>
    <mergeCell ref="AB1:AB2"/>
    <mergeCell ref="R1:R2"/>
    <mergeCell ref="S1:S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2"/>
  <sheetViews>
    <sheetView workbookViewId="0">
      <pane ySplit="2" topLeftCell="A3" activePane="bottomLeft" state="frozen"/>
      <selection pane="bottomLeft" activeCell="M22" sqref="M21:M22"/>
    </sheetView>
  </sheetViews>
  <sheetFormatPr defaultRowHeight="11.25"/>
  <cols>
    <col min="1" max="1" width="8.140625" style="8" bestFit="1" customWidth="1"/>
    <col min="2" max="2" width="42.42578125" style="90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21" width="8" style="81" customWidth="1"/>
    <col min="22" max="22" width="18.7109375" style="81" customWidth="1"/>
    <col min="23" max="23" width="8" style="81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65" t="s">
        <v>1</v>
      </c>
      <c r="B1" s="467" t="s">
        <v>0</v>
      </c>
      <c r="C1" s="469" t="s">
        <v>7</v>
      </c>
      <c r="D1" s="463" t="s">
        <v>477</v>
      </c>
      <c r="E1" s="464"/>
      <c r="F1" s="464"/>
      <c r="G1" s="464"/>
      <c r="H1" s="464"/>
      <c r="I1" s="464"/>
      <c r="J1" s="464"/>
      <c r="K1" s="464"/>
      <c r="L1" s="471" t="s">
        <v>94</v>
      </c>
      <c r="M1" s="472"/>
      <c r="N1" s="473" t="s">
        <v>256</v>
      </c>
      <c r="O1" s="459"/>
      <c r="P1" s="459"/>
      <c r="Q1" s="459"/>
      <c r="R1" s="459"/>
      <c r="S1" s="459"/>
      <c r="T1" s="459"/>
      <c r="U1" s="459"/>
      <c r="V1" s="459"/>
      <c r="W1" s="460"/>
    </row>
    <row r="2" spans="1:23" s="12" customFormat="1" ht="24" customHeight="1" thickBot="1">
      <c r="A2" s="466"/>
      <c r="B2" s="468"/>
      <c r="C2" s="470"/>
      <c r="D2" s="58" t="s">
        <v>79</v>
      </c>
      <c r="E2" s="58" t="s">
        <v>80</v>
      </c>
      <c r="F2" s="58" t="s">
        <v>363</v>
      </c>
      <c r="G2" s="58" t="s">
        <v>23</v>
      </c>
      <c r="H2" s="217" t="s">
        <v>353</v>
      </c>
      <c r="I2" s="217" t="s">
        <v>354</v>
      </c>
      <c r="J2" s="217" t="s">
        <v>371</v>
      </c>
      <c r="K2" s="218" t="s">
        <v>356</v>
      </c>
      <c r="L2" s="220" t="s">
        <v>372</v>
      </c>
      <c r="M2" s="219" t="s">
        <v>373</v>
      </c>
      <c r="N2" s="474"/>
      <c r="O2" s="461"/>
      <c r="P2" s="461"/>
      <c r="Q2" s="461"/>
      <c r="R2" s="461"/>
      <c r="S2" s="461"/>
      <c r="T2" s="461"/>
      <c r="U2" s="461"/>
      <c r="V2" s="461"/>
      <c r="W2" s="462"/>
    </row>
    <row r="3" spans="1:23" s="5" customFormat="1">
      <c r="A3" s="409">
        <f>'1-συμβολαια'!A3</f>
        <v>11700</v>
      </c>
      <c r="B3" s="324" t="str">
        <f>'1-συμβολαια'!C3</f>
        <v>γονική παροχή οκοπέδου {Ποταμιά Ο.Τ.-32Α 675,90μ2</v>
      </c>
      <c r="C3" s="326">
        <f>'1-συμβολαια'!D3</f>
        <v>11841.77</v>
      </c>
      <c r="D3" s="320"/>
      <c r="E3" s="320">
        <v>20</v>
      </c>
      <c r="F3" s="320">
        <f t="shared" ref="F3:F4" si="0">C3*1%</f>
        <v>118.41770000000001</v>
      </c>
      <c r="G3" s="320">
        <f t="shared" ref="G3:G4" si="1">D3+E3+F3</f>
        <v>138.41770000000002</v>
      </c>
      <c r="H3" s="321">
        <f t="shared" ref="H3:H4" si="2">F3*9%</f>
        <v>10.657593</v>
      </c>
      <c r="I3" s="321">
        <f t="shared" ref="I3:I4" si="3">(D3+E3)*5%</f>
        <v>1</v>
      </c>
      <c r="J3" s="321">
        <f>G3*5%</f>
        <v>6.920885000000002</v>
      </c>
      <c r="K3" s="326">
        <f>G3*1%</f>
        <v>1.3841770000000002</v>
      </c>
      <c r="L3" s="326">
        <f>G3-N3</f>
        <v>118.45504500000001</v>
      </c>
      <c r="M3" s="326">
        <f>D3+E3</f>
        <v>20</v>
      </c>
      <c r="N3" s="326">
        <f>H3+I3+J3+K3</f>
        <v>19.962655000000005</v>
      </c>
      <c r="O3" s="327" t="s">
        <v>384</v>
      </c>
      <c r="P3" s="327"/>
      <c r="Q3" s="327"/>
      <c r="R3" s="327"/>
      <c r="S3" s="327" t="s">
        <v>536</v>
      </c>
      <c r="T3" s="270"/>
      <c r="U3" s="270"/>
      <c r="V3" s="270"/>
      <c r="W3" s="270"/>
    </row>
    <row r="4" spans="1:23" s="5" customFormat="1">
      <c r="A4" s="409">
        <f>'1-συμβολαια'!A4</f>
        <v>0</v>
      </c>
      <c r="B4" s="324" t="str">
        <f>'1-συμβολαια'!C4</f>
        <v>χρησικτησία οικοπεδου = πατρός ΔΩΡΕΑ ατυπος</v>
      </c>
      <c r="C4" s="326">
        <f>'1-συμβολαια'!D4</f>
        <v>11841.77</v>
      </c>
      <c r="D4" s="320"/>
      <c r="E4" s="320">
        <v>20</v>
      </c>
      <c r="F4" s="320">
        <f t="shared" si="0"/>
        <v>118.41770000000001</v>
      </c>
      <c r="G4" s="320">
        <f t="shared" si="1"/>
        <v>138.41770000000002</v>
      </c>
      <c r="H4" s="321">
        <f t="shared" si="2"/>
        <v>10.657593</v>
      </c>
      <c r="I4" s="321">
        <f t="shared" si="3"/>
        <v>1</v>
      </c>
      <c r="J4" s="321">
        <f t="shared" ref="J4" si="4">G4*5%</f>
        <v>6.920885000000002</v>
      </c>
      <c r="K4" s="326">
        <f t="shared" ref="K4" si="5">G4*1%</f>
        <v>1.3841770000000002</v>
      </c>
      <c r="L4" s="326">
        <f t="shared" ref="L4" si="6">G4-N4</f>
        <v>118.45504500000001</v>
      </c>
      <c r="M4" s="326">
        <f t="shared" ref="M4" si="7">D4+E4</f>
        <v>20</v>
      </c>
      <c r="N4" s="326">
        <f t="shared" ref="N4" si="8">H4+I4+J4+K4</f>
        <v>19.962655000000005</v>
      </c>
      <c r="O4" s="327" t="s">
        <v>384</v>
      </c>
      <c r="P4" s="327" t="s">
        <v>535</v>
      </c>
      <c r="Q4" s="327"/>
      <c r="R4" s="327"/>
      <c r="S4" s="327"/>
      <c r="T4" s="270"/>
      <c r="U4" s="270"/>
      <c r="V4" s="270"/>
      <c r="W4" s="270"/>
    </row>
    <row r="5" spans="1:23">
      <c r="A5" s="440" t="s">
        <v>56</v>
      </c>
      <c r="B5" s="441"/>
      <c r="C5" s="441"/>
      <c r="D5" s="36">
        <f t="shared" ref="D5:N5" si="9">SUM(D3:D4)</f>
        <v>0</v>
      </c>
      <c r="E5" s="36">
        <f t="shared" si="9"/>
        <v>40</v>
      </c>
      <c r="F5" s="36">
        <f t="shared" si="9"/>
        <v>236.83540000000002</v>
      </c>
      <c r="G5" s="36">
        <f t="shared" si="9"/>
        <v>276.83540000000005</v>
      </c>
      <c r="H5" s="36">
        <f t="shared" si="9"/>
        <v>21.315186000000001</v>
      </c>
      <c r="I5" s="36">
        <f t="shared" si="9"/>
        <v>2</v>
      </c>
      <c r="J5" s="36">
        <f t="shared" si="9"/>
        <v>13.841770000000004</v>
      </c>
      <c r="K5" s="36">
        <f t="shared" si="9"/>
        <v>2.7683540000000004</v>
      </c>
      <c r="L5" s="36">
        <f t="shared" si="9"/>
        <v>236.91009000000003</v>
      </c>
      <c r="M5" s="36">
        <f t="shared" si="9"/>
        <v>40</v>
      </c>
      <c r="N5" s="36">
        <f t="shared" si="9"/>
        <v>39.92531000000001</v>
      </c>
    </row>
    <row r="6" spans="1:23">
      <c r="K6" s="8"/>
      <c r="O6" s="127"/>
      <c r="P6" s="127"/>
      <c r="Q6" s="127"/>
      <c r="R6" s="127"/>
      <c r="S6" s="127"/>
      <c r="T6" s="127"/>
      <c r="U6" s="127"/>
      <c r="V6" s="127"/>
    </row>
    <row r="7" spans="1:23">
      <c r="K7" s="8"/>
      <c r="O7" s="157" t="s">
        <v>374</v>
      </c>
      <c r="P7" s="127"/>
      <c r="Q7" s="127"/>
      <c r="R7" s="127"/>
      <c r="S7" s="127"/>
      <c r="T7" s="127"/>
      <c r="U7" s="127"/>
      <c r="V7" s="136"/>
    </row>
    <row r="8" spans="1:23">
      <c r="K8" s="8"/>
      <c r="O8" s="136"/>
      <c r="P8" s="127" t="s">
        <v>375</v>
      </c>
      <c r="Q8" s="136"/>
      <c r="R8" s="136"/>
      <c r="S8" s="136"/>
      <c r="T8" s="136"/>
      <c r="U8" s="136"/>
      <c r="V8" s="136"/>
    </row>
    <row r="9" spans="1:23">
      <c r="O9" s="136"/>
      <c r="P9" s="136"/>
      <c r="Q9" s="127" t="s">
        <v>376</v>
      </c>
      <c r="R9" s="136"/>
      <c r="S9" s="136"/>
      <c r="T9" s="136"/>
      <c r="U9" s="136"/>
      <c r="V9" s="136"/>
    </row>
    <row r="10" spans="1:23" ht="15.75">
      <c r="B10" s="382" t="s">
        <v>490</v>
      </c>
      <c r="O10" s="136"/>
      <c r="P10" s="127"/>
      <c r="Q10" s="136"/>
      <c r="R10" s="157" t="s">
        <v>377</v>
      </c>
      <c r="S10" s="136"/>
      <c r="T10" s="127"/>
      <c r="U10" s="127"/>
      <c r="V10" s="127"/>
      <c r="W10" s="127"/>
    </row>
    <row r="11" spans="1:23">
      <c r="O11" s="136"/>
      <c r="P11" s="127"/>
      <c r="Q11" s="136"/>
      <c r="R11" s="136"/>
      <c r="S11" s="127" t="s">
        <v>378</v>
      </c>
      <c r="T11" s="127"/>
      <c r="U11" s="127"/>
      <c r="V11" s="127"/>
      <c r="W11" s="136"/>
    </row>
    <row r="12" spans="1:23" ht="15.75">
      <c r="B12" s="290" t="s">
        <v>485</v>
      </c>
      <c r="C12" s="330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329"/>
      <c r="P12" s="329"/>
      <c r="Q12" s="293"/>
      <c r="R12" s="136"/>
      <c r="S12" s="136"/>
      <c r="T12" s="136"/>
      <c r="U12" s="136"/>
      <c r="V12" s="136"/>
      <c r="W12" s="136"/>
    </row>
    <row r="13" spans="1:23" ht="15.75">
      <c r="B13" s="138"/>
      <c r="C13" s="138"/>
      <c r="D13" s="138"/>
      <c r="E13" s="138"/>
      <c r="F13" s="138"/>
      <c r="G13" s="294"/>
      <c r="H13" s="294"/>
      <c r="I13" s="294"/>
      <c r="J13" s="294"/>
      <c r="K13" s="294"/>
      <c r="L13" s="294"/>
      <c r="M13" s="294"/>
      <c r="N13" s="4"/>
      <c r="O13" s="329"/>
      <c r="P13" s="329"/>
      <c r="Q13" s="293"/>
    </row>
    <row r="14" spans="1:23" ht="15.75">
      <c r="B14" s="295"/>
      <c r="C14" s="296"/>
      <c r="D14" s="296"/>
      <c r="E14" s="296"/>
      <c r="F14" s="296"/>
      <c r="G14" s="297"/>
      <c r="H14" s="297"/>
      <c r="I14" s="297"/>
      <c r="J14" s="297"/>
      <c r="K14" s="297"/>
      <c r="L14" s="297"/>
      <c r="N14" s="329"/>
      <c r="O14" s="329"/>
      <c r="P14" s="329"/>
      <c r="Q14" s="5"/>
    </row>
    <row r="15" spans="1:23" ht="15.75">
      <c r="B15" s="295"/>
      <c r="C15" s="296"/>
      <c r="D15" s="296"/>
      <c r="E15" s="296"/>
      <c r="F15" s="296"/>
      <c r="G15" s="296"/>
      <c r="H15" s="298"/>
      <c r="I15" s="298"/>
      <c r="J15" s="298"/>
      <c r="K15" s="298"/>
      <c r="L15" s="59"/>
      <c r="N15" s="329"/>
      <c r="O15" s="329"/>
      <c r="P15" s="329"/>
      <c r="Q15" s="5"/>
    </row>
    <row r="16" spans="1:23" ht="15.75">
      <c r="B16" s="295"/>
      <c r="C16" s="331" t="s">
        <v>61</v>
      </c>
      <c r="D16" s="228"/>
      <c r="E16" s="294"/>
      <c r="F16" s="298"/>
      <c r="G16" s="298"/>
      <c r="H16" s="298"/>
      <c r="I16" s="299"/>
      <c r="J16" s="296"/>
      <c r="K16" s="296"/>
      <c r="L16" s="298"/>
      <c r="N16" s="329"/>
      <c r="O16" s="329"/>
      <c r="P16" s="329"/>
      <c r="Q16" s="329"/>
    </row>
    <row r="17" spans="2:21" ht="15.75">
      <c r="B17" s="295"/>
      <c r="C17" s="296"/>
      <c r="D17" s="221" t="s">
        <v>463</v>
      </c>
      <c r="E17" s="221"/>
      <c r="F17" s="300"/>
      <c r="G17" s="300"/>
      <c r="H17" s="300"/>
      <c r="I17" s="300"/>
      <c r="J17" s="300"/>
      <c r="K17" s="300"/>
      <c r="L17" s="294"/>
      <c r="N17" s="329"/>
      <c r="O17" s="329"/>
      <c r="P17" s="329"/>
      <c r="Q17" s="329"/>
    </row>
    <row r="18" spans="2:21" ht="15">
      <c r="B18" s="295"/>
      <c r="C18" s="296"/>
      <c r="D18" s="222" t="s">
        <v>464</v>
      </c>
      <c r="E18" s="222"/>
      <c r="F18" s="222"/>
      <c r="G18" s="300"/>
      <c r="H18" s="300"/>
      <c r="I18" s="300"/>
      <c r="J18" s="300"/>
      <c r="K18" s="300"/>
      <c r="L18" s="300"/>
      <c r="N18" s="329"/>
      <c r="O18" s="329"/>
      <c r="P18" s="329"/>
      <c r="Q18" s="329"/>
      <c r="R18" s="3"/>
      <c r="S18" s="3"/>
      <c r="T18" s="3"/>
      <c r="U18" s="3"/>
    </row>
    <row r="19" spans="2:21" ht="15.75">
      <c r="B19" s="295"/>
      <c r="C19" s="296"/>
      <c r="D19" s="223" t="s">
        <v>379</v>
      </c>
      <c r="E19" s="298"/>
      <c r="F19" s="298"/>
      <c r="G19" s="298"/>
      <c r="H19" s="296"/>
      <c r="I19" s="298"/>
      <c r="J19" s="298"/>
      <c r="K19" s="298"/>
      <c r="L19" s="301"/>
      <c r="N19" s="329"/>
      <c r="O19" s="329"/>
      <c r="P19" s="329"/>
      <c r="Q19" s="329"/>
      <c r="R19" s="3"/>
      <c r="S19" s="3"/>
      <c r="T19" s="3"/>
      <c r="U19" s="3"/>
    </row>
    <row r="20" spans="2:21" ht="15">
      <c r="B20" s="295"/>
      <c r="C20" s="296"/>
      <c r="D20" s="296"/>
      <c r="E20" s="296"/>
      <c r="F20" s="296"/>
      <c r="G20" s="296"/>
      <c r="H20" s="296"/>
      <c r="I20" s="296"/>
      <c r="J20" s="296"/>
      <c r="K20" s="296"/>
      <c r="L20" s="296"/>
      <c r="N20" s="329"/>
      <c r="O20" s="329"/>
      <c r="P20" s="329"/>
      <c r="Q20" s="329"/>
      <c r="R20" s="3"/>
      <c r="S20" s="3"/>
      <c r="T20" s="3"/>
      <c r="U20" s="3"/>
    </row>
    <row r="21" spans="2:21">
      <c r="N21" s="329"/>
      <c r="O21" s="329"/>
      <c r="P21" s="329"/>
      <c r="Q21" s="329"/>
    </row>
    <row r="22" spans="2:21">
      <c r="N22" s="329"/>
      <c r="O22" s="329"/>
      <c r="P22" s="329"/>
      <c r="Q22" s="329"/>
    </row>
    <row r="23" spans="2:21">
      <c r="N23" s="329"/>
      <c r="O23" s="329"/>
      <c r="P23" s="329"/>
      <c r="Q23" s="329"/>
    </row>
    <row r="24" spans="2:21">
      <c r="D24" s="2"/>
      <c r="N24" s="329"/>
      <c r="O24" s="329"/>
      <c r="P24" s="329"/>
      <c r="Q24" s="329"/>
    </row>
    <row r="25" spans="2:21">
      <c r="N25" s="329"/>
      <c r="O25" s="329"/>
      <c r="P25" s="329"/>
      <c r="Q25" s="329"/>
    </row>
    <row r="26" spans="2:21">
      <c r="B26" s="227"/>
      <c r="N26" s="329"/>
      <c r="O26" s="329"/>
      <c r="P26" s="329"/>
      <c r="Q26" s="329"/>
    </row>
    <row r="27" spans="2:21">
      <c r="B27" s="226"/>
      <c r="N27" s="329"/>
      <c r="O27" s="329"/>
      <c r="P27" s="329"/>
    </row>
    <row r="28" spans="2:21">
      <c r="B28" s="130"/>
      <c r="C28" s="4"/>
      <c r="D28" s="56"/>
      <c r="E28" s="4"/>
      <c r="F28" s="4"/>
      <c r="G28" s="56"/>
      <c r="H28" s="56"/>
      <c r="I28" s="56"/>
      <c r="J28" s="56"/>
      <c r="N28" s="329"/>
      <c r="O28" s="329"/>
      <c r="P28" s="329"/>
    </row>
    <row r="29" spans="2:21">
      <c r="B29" s="131"/>
      <c r="C29" s="4"/>
      <c r="D29" s="56"/>
      <c r="E29" s="4"/>
      <c r="F29" s="4"/>
      <c r="G29" s="56"/>
      <c r="H29" s="56"/>
      <c r="I29" s="56"/>
      <c r="J29" s="56"/>
      <c r="N29" s="8"/>
      <c r="O29" s="329"/>
      <c r="P29" s="329"/>
    </row>
    <row r="30" spans="2:21">
      <c r="B30" s="91"/>
      <c r="C30" s="4"/>
      <c r="D30" s="56"/>
      <c r="E30" s="4"/>
      <c r="F30" s="4"/>
      <c r="G30" s="56"/>
      <c r="H30" s="56"/>
      <c r="I30" s="56"/>
      <c r="J30" s="56"/>
      <c r="N30" s="8"/>
      <c r="O30" s="329"/>
      <c r="P30" s="329"/>
    </row>
    <row r="31" spans="2:21">
      <c r="N31" s="8"/>
      <c r="O31" s="329"/>
      <c r="P31" s="329"/>
    </row>
    <row r="32" spans="2:21">
      <c r="N32" s="8"/>
      <c r="O32" s="5"/>
      <c r="P32" s="5"/>
    </row>
  </sheetData>
  <mergeCells count="8">
    <mergeCell ref="O1:W2"/>
    <mergeCell ref="D1:K1"/>
    <mergeCell ref="A5:C5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G28" sqref="G28"/>
    </sheetView>
  </sheetViews>
  <sheetFormatPr defaultRowHeight="11.25"/>
  <cols>
    <col min="1" max="1" width="11.5703125" style="3" bestFit="1" customWidth="1"/>
    <col min="2" max="2" width="59.42578125" style="88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7" customFormat="1" ht="15.75" customHeight="1">
      <c r="A1" s="484" t="s">
        <v>1</v>
      </c>
      <c r="B1" s="490" t="s">
        <v>0</v>
      </c>
      <c r="C1" s="492" t="s">
        <v>87</v>
      </c>
      <c r="D1" s="486" t="s">
        <v>3</v>
      </c>
      <c r="E1" s="487"/>
      <c r="F1" s="488" t="s">
        <v>465</v>
      </c>
      <c r="G1" s="489"/>
      <c r="H1" s="475" t="s">
        <v>29</v>
      </c>
      <c r="I1" s="476"/>
      <c r="J1" s="476"/>
      <c r="K1" s="476"/>
      <c r="L1" s="476"/>
      <c r="M1" s="476"/>
      <c r="N1" s="477"/>
    </row>
    <row r="2" spans="1:14" s="9" customFormat="1" ht="16.5" thickBot="1">
      <c r="A2" s="485"/>
      <c r="B2" s="491"/>
      <c r="C2" s="493"/>
      <c r="D2" s="46"/>
      <c r="E2" s="57" t="s">
        <v>9</v>
      </c>
      <c r="F2" s="302"/>
      <c r="G2" s="98" t="s">
        <v>9</v>
      </c>
      <c r="H2" s="478"/>
      <c r="I2" s="479"/>
      <c r="J2" s="479"/>
      <c r="K2" s="479"/>
      <c r="L2" s="479"/>
      <c r="M2" s="479"/>
      <c r="N2" s="480"/>
    </row>
    <row r="3" spans="1:14" s="135" customFormat="1" ht="15">
      <c r="A3" s="417">
        <f>'1-συμβολαια'!A3</f>
        <v>11700</v>
      </c>
      <c r="B3" s="332" t="str">
        <f>'1-συμβολαια'!C3</f>
        <v>γονική παροχή οκοπέδου {Ποταμιά Ο.Τ.-32Α 675,90μ2</v>
      </c>
      <c r="C3" s="333">
        <f>'1-συμβολαια'!D3</f>
        <v>11841.77</v>
      </c>
      <c r="D3" s="362">
        <v>5</v>
      </c>
      <c r="E3" s="362">
        <v>5</v>
      </c>
      <c r="F3" s="334">
        <f>(D3-1)*5</f>
        <v>20</v>
      </c>
      <c r="G3" s="334">
        <f>(E3-1)*5</f>
        <v>20</v>
      </c>
      <c r="H3" s="327"/>
      <c r="I3" s="327"/>
      <c r="J3" s="327"/>
      <c r="K3" s="335"/>
      <c r="L3" s="335"/>
      <c r="M3" s="335"/>
      <c r="N3" s="335"/>
    </row>
    <row r="4" spans="1:14" s="135" customFormat="1" ht="15">
      <c r="A4" s="417">
        <f>'1-συμβολαια'!A4</f>
        <v>0</v>
      </c>
      <c r="B4" s="332" t="str">
        <f>'1-συμβολαια'!C4</f>
        <v>χρησικτησία οικοπεδου = πατρός ΔΩΡΕΑ ατυπος</v>
      </c>
      <c r="C4" s="333">
        <f>'1-συμβολαια'!D4</f>
        <v>11841.77</v>
      </c>
      <c r="D4" s="362">
        <v>5</v>
      </c>
      <c r="E4" s="362"/>
      <c r="F4" s="334">
        <f>(D4-1)*5</f>
        <v>20</v>
      </c>
      <c r="G4" s="334"/>
      <c r="H4" s="327" t="s">
        <v>538</v>
      </c>
      <c r="I4" s="327" t="s">
        <v>537</v>
      </c>
      <c r="J4" s="327"/>
      <c r="K4" s="335"/>
      <c r="L4" s="335"/>
      <c r="M4" s="335"/>
      <c r="N4" s="335"/>
    </row>
    <row r="5" spans="1:14" ht="15.75">
      <c r="A5" s="481" t="s">
        <v>60</v>
      </c>
      <c r="B5" s="482"/>
      <c r="C5" s="482"/>
      <c r="D5" s="482"/>
      <c r="E5" s="483"/>
      <c r="F5" s="106">
        <f>SUM(F3:F4)</f>
        <v>40</v>
      </c>
      <c r="G5" s="106">
        <f>SUM(G3:G4)</f>
        <v>20</v>
      </c>
    </row>
    <row r="6" spans="1:14" ht="15.75">
      <c r="H6" s="137" t="s">
        <v>142</v>
      </c>
      <c r="I6" s="138"/>
      <c r="J6" s="138"/>
      <c r="K6" s="138"/>
      <c r="L6" s="138"/>
      <c r="M6" s="138"/>
    </row>
    <row r="7" spans="1:14" ht="15.75">
      <c r="B7" s="305" t="s">
        <v>486</v>
      </c>
      <c r="C7" s="305"/>
      <c r="D7" s="305"/>
      <c r="E7" s="305"/>
      <c r="F7" s="305"/>
      <c r="I7" s="138" t="s">
        <v>143</v>
      </c>
      <c r="J7" s="138"/>
      <c r="K7" s="138"/>
      <c r="L7" s="138"/>
      <c r="M7" s="85"/>
    </row>
    <row r="8" spans="1:14" ht="15.75">
      <c r="B8" s="3"/>
      <c r="C8" s="228" t="s">
        <v>61</v>
      </c>
      <c r="D8" s="3"/>
      <c r="J8" s="137" t="s">
        <v>144</v>
      </c>
    </row>
    <row r="11" spans="1:14">
      <c r="B11" s="227"/>
    </row>
    <row r="12" spans="1:14">
      <c r="B12" s="226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12.7109375" style="8" customWidth="1"/>
    <col min="2" max="2" width="63.42578125" style="90" bestFit="1" customWidth="1"/>
    <col min="3" max="3" width="7.28515625" style="8" bestFit="1" customWidth="1"/>
    <col min="4" max="4" width="14.140625" style="8" bestFit="1" customWidth="1"/>
    <col min="5" max="7" width="4.140625" style="8" bestFit="1" customWidth="1"/>
    <col min="8" max="8" width="7.28515625" style="8" bestFit="1" customWidth="1"/>
    <col min="9" max="9" width="27.2851562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65" t="s">
        <v>1</v>
      </c>
      <c r="B1" s="467" t="s">
        <v>0</v>
      </c>
      <c r="C1" s="496" t="s">
        <v>11</v>
      </c>
      <c r="D1" s="496"/>
      <c r="E1" s="496"/>
      <c r="F1" s="496"/>
      <c r="G1" s="496"/>
      <c r="H1" s="497" t="s">
        <v>12</v>
      </c>
      <c r="I1" s="497"/>
      <c r="J1" s="497"/>
      <c r="K1" s="497"/>
      <c r="L1" s="497"/>
      <c r="M1" s="497"/>
      <c r="N1" s="497"/>
      <c r="O1" s="500" t="s">
        <v>88</v>
      </c>
      <c r="P1" s="498" t="s">
        <v>227</v>
      </c>
      <c r="Q1" s="494" t="s">
        <v>29</v>
      </c>
      <c r="R1" s="459"/>
      <c r="S1" s="459"/>
      <c r="T1" s="459"/>
      <c r="U1" s="460"/>
    </row>
    <row r="2" spans="1:25" ht="24" customHeight="1" thickBot="1">
      <c r="A2" s="466"/>
      <c r="B2" s="468"/>
      <c r="C2" s="7" t="s">
        <v>47</v>
      </c>
      <c r="D2" s="381" t="s">
        <v>48</v>
      </c>
      <c r="E2" s="381" t="s">
        <v>49</v>
      </c>
      <c r="F2" s="381" t="s">
        <v>50</v>
      </c>
      <c r="G2" s="37" t="s">
        <v>51</v>
      </c>
      <c r="H2" s="381" t="s">
        <v>47</v>
      </c>
      <c r="I2" s="381" t="s">
        <v>48</v>
      </c>
      <c r="J2" s="381" t="s">
        <v>49</v>
      </c>
      <c r="K2" s="381" t="s">
        <v>50</v>
      </c>
      <c r="L2" s="381" t="s">
        <v>51</v>
      </c>
      <c r="M2" s="381" t="s">
        <v>52</v>
      </c>
      <c r="N2" s="38" t="s">
        <v>53</v>
      </c>
      <c r="O2" s="501"/>
      <c r="P2" s="499"/>
      <c r="Q2" s="495"/>
      <c r="R2" s="461"/>
      <c r="S2" s="461"/>
      <c r="T2" s="461"/>
      <c r="U2" s="462"/>
    </row>
    <row r="3" spans="1:25" s="271" customFormat="1" ht="15">
      <c r="A3" s="417">
        <f>'1-συμβολαια'!A3</f>
        <v>11700</v>
      </c>
      <c r="B3" s="336" t="str">
        <f>'1-συμβολαια'!C3</f>
        <v>γονική παροχή οκοπέδου {Ποταμιά Ο.Τ.-32Α 675,90μ2</v>
      </c>
      <c r="C3" s="337">
        <v>1</v>
      </c>
      <c r="D3" s="267" t="s">
        <v>526</v>
      </c>
      <c r="E3" s="267"/>
      <c r="F3" s="267"/>
      <c r="G3" s="267"/>
      <c r="H3" s="337">
        <v>1</v>
      </c>
      <c r="I3" s="272" t="s">
        <v>527</v>
      </c>
      <c r="J3" s="267"/>
      <c r="K3" s="267"/>
      <c r="L3" s="267"/>
      <c r="M3" s="267"/>
      <c r="N3" s="267"/>
      <c r="O3" s="337"/>
      <c r="P3" s="334">
        <f>O3*('[1]2-δικαιώμ'!M3+'[1]3-φύλλα2α'!F3)</f>
        <v>0</v>
      </c>
      <c r="Q3" s="338"/>
      <c r="R3" s="338"/>
      <c r="S3" s="338"/>
      <c r="T3" s="338"/>
      <c r="U3" s="339"/>
    </row>
    <row r="4" spans="1:25" s="271" customFormat="1" ht="15">
      <c r="A4" s="417">
        <f>'1-συμβολαια'!A4</f>
        <v>0</v>
      </c>
      <c r="B4" s="336" t="str">
        <f>'1-συμβολαια'!C4</f>
        <v>χρησικτησία οικοπεδου = πατρός ΔΩΡΕΑ ατυπος</v>
      </c>
      <c r="C4" s="337"/>
      <c r="D4" s="267"/>
      <c r="E4" s="267"/>
      <c r="F4" s="267"/>
      <c r="G4" s="267"/>
      <c r="H4" s="267"/>
      <c r="I4" s="267" t="s">
        <v>526</v>
      </c>
      <c r="J4" s="267"/>
      <c r="K4" s="267"/>
      <c r="L4" s="267"/>
      <c r="M4" s="267"/>
      <c r="N4" s="267"/>
      <c r="O4" s="337"/>
      <c r="P4" s="334">
        <f>O4*('2-δικαιώμ'!M4+'3-φύλλα2α'!F4)</f>
        <v>0</v>
      </c>
      <c r="Q4" s="338"/>
      <c r="R4" s="338"/>
      <c r="S4" s="338"/>
      <c r="T4" s="338"/>
      <c r="U4" s="339"/>
    </row>
    <row r="5" spans="1:25" ht="15.75">
      <c r="A5" s="481" t="s">
        <v>47</v>
      </c>
      <c r="B5" s="482"/>
      <c r="C5" s="482"/>
      <c r="D5" s="482"/>
      <c r="E5" s="482"/>
      <c r="F5" s="482"/>
      <c r="G5" s="482"/>
      <c r="H5" s="482"/>
      <c r="I5" s="482"/>
      <c r="J5" s="482"/>
      <c r="K5" s="482"/>
      <c r="L5" s="482"/>
      <c r="M5" s="482"/>
      <c r="N5" s="482"/>
      <c r="O5" s="482"/>
      <c r="P5" s="96">
        <f>SUM(P3:P4)</f>
        <v>0</v>
      </c>
    </row>
    <row r="7" spans="1:25" ht="15.75">
      <c r="Q7" s="155" t="s">
        <v>145</v>
      </c>
      <c r="R7" s="125"/>
      <c r="S7" s="125"/>
      <c r="T7" s="125"/>
      <c r="U7" s="125"/>
      <c r="V7" s="125"/>
      <c r="W7" s="125"/>
      <c r="X7" s="125"/>
      <c r="Y7" s="112"/>
    </row>
    <row r="8" spans="1:25" ht="15.75">
      <c r="R8" s="138" t="s">
        <v>146</v>
      </c>
      <c r="S8" s="138"/>
      <c r="T8" s="138"/>
      <c r="U8" s="138"/>
      <c r="V8" s="138"/>
      <c r="W8" s="138"/>
      <c r="X8" s="138"/>
    </row>
    <row r="9" spans="1:25" ht="15.75">
      <c r="S9" s="155" t="s">
        <v>147</v>
      </c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6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8.140625" style="8" bestFit="1" customWidth="1"/>
    <col min="2" max="2" width="39.140625" style="90" customWidth="1"/>
    <col min="3" max="3" width="12.57031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28515625" style="2" bestFit="1" customWidth="1"/>
    <col min="9" max="9" width="7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6.7109375" style="2" customWidth="1"/>
    <col min="17" max="17" width="10.7109375" style="2" customWidth="1"/>
    <col min="18" max="18" width="6.42578125" style="349" customWidth="1"/>
    <col min="19" max="22" width="7.28515625" style="349" customWidth="1"/>
    <col min="23" max="23" width="7.140625" style="349" customWidth="1"/>
    <col min="24" max="24" width="4.85546875" style="349" customWidth="1"/>
    <col min="25" max="25" width="5.85546875" style="349" customWidth="1"/>
    <col min="26" max="26" width="5" style="349" customWidth="1"/>
    <col min="27" max="27" width="6.7109375" style="349" customWidth="1"/>
    <col min="28" max="28" width="7.7109375" style="349" customWidth="1"/>
    <col min="29" max="33" width="6.28515625" style="349" customWidth="1"/>
    <col min="34" max="34" width="7.7109375" style="349" customWidth="1"/>
    <col min="35" max="39" width="6.28515625" style="349" customWidth="1"/>
    <col min="40" max="40" width="11.7109375" style="349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2" t="s">
        <v>1</v>
      </c>
      <c r="B1" s="504" t="s">
        <v>0</v>
      </c>
      <c r="C1" s="448" t="s">
        <v>7</v>
      </c>
      <c r="D1" s="506" t="s">
        <v>3</v>
      </c>
      <c r="E1" s="507"/>
      <c r="F1" s="508" t="s">
        <v>466</v>
      </c>
      <c r="G1" s="509"/>
      <c r="H1" s="509"/>
      <c r="I1" s="509"/>
      <c r="J1" s="509"/>
      <c r="K1" s="509"/>
      <c r="L1" s="510"/>
      <c r="M1" s="511" t="s">
        <v>387</v>
      </c>
      <c r="N1" s="512"/>
      <c r="O1" s="513" t="s">
        <v>256</v>
      </c>
      <c r="P1" s="514"/>
      <c r="Q1" s="515" t="s">
        <v>386</v>
      </c>
      <c r="R1" s="503" t="s">
        <v>172</v>
      </c>
      <c r="S1" s="503"/>
      <c r="T1" s="503"/>
      <c r="U1" s="503"/>
      <c r="V1" s="503"/>
      <c r="W1" s="503"/>
      <c r="X1" s="503"/>
      <c r="Y1" s="503"/>
      <c r="Z1" s="503"/>
      <c r="AA1" s="503"/>
      <c r="AB1" s="503"/>
      <c r="AC1" s="503"/>
      <c r="AD1" s="503"/>
      <c r="AE1" s="503"/>
      <c r="AF1" s="503"/>
      <c r="AG1" s="503"/>
      <c r="AH1" s="503"/>
      <c r="AI1" s="503"/>
      <c r="AJ1" s="503"/>
      <c r="AK1" s="503"/>
      <c r="AL1" s="503"/>
      <c r="AM1" s="503"/>
      <c r="AN1" s="503"/>
      <c r="AO1" s="503"/>
    </row>
    <row r="2" spans="1:41" ht="23.25" thickBot="1">
      <c r="A2" s="443"/>
      <c r="B2" s="505"/>
      <c r="C2" s="449"/>
      <c r="D2" s="160" t="s">
        <v>4</v>
      </c>
      <c r="E2" s="146" t="s">
        <v>9</v>
      </c>
      <c r="F2" s="230" t="s">
        <v>4</v>
      </c>
      <c r="G2" s="161" t="s">
        <v>9</v>
      </c>
      <c r="H2" s="144" t="s">
        <v>47</v>
      </c>
      <c r="I2" s="229" t="s">
        <v>9</v>
      </c>
      <c r="J2" s="212" t="s">
        <v>354</v>
      </c>
      <c r="K2" s="212" t="s">
        <v>371</v>
      </c>
      <c r="L2" s="214" t="s">
        <v>356</v>
      </c>
      <c r="M2" s="229" t="s">
        <v>23</v>
      </c>
      <c r="N2" s="231" t="s">
        <v>89</v>
      </c>
      <c r="O2" s="229" t="s">
        <v>23</v>
      </c>
      <c r="P2" s="225" t="s">
        <v>9</v>
      </c>
      <c r="Q2" s="516"/>
      <c r="R2" s="342" t="s">
        <v>132</v>
      </c>
      <c r="S2" s="342" t="s">
        <v>170</v>
      </c>
      <c r="T2" s="342" t="s">
        <v>133</v>
      </c>
      <c r="U2" s="342" t="s">
        <v>258</v>
      </c>
      <c r="V2" s="342" t="s">
        <v>134</v>
      </c>
      <c r="W2" s="342" t="s">
        <v>259</v>
      </c>
      <c r="X2" s="342" t="s">
        <v>148</v>
      </c>
      <c r="Y2" s="342" t="s">
        <v>171</v>
      </c>
      <c r="Z2" s="342" t="s">
        <v>149</v>
      </c>
      <c r="AA2" s="342" t="s">
        <v>260</v>
      </c>
      <c r="AB2" s="342" t="s">
        <v>150</v>
      </c>
      <c r="AC2" s="342" t="s">
        <v>261</v>
      </c>
      <c r="AD2" s="342" t="s">
        <v>151</v>
      </c>
      <c r="AE2" s="342" t="s">
        <v>274</v>
      </c>
      <c r="AF2" s="342" t="s">
        <v>275</v>
      </c>
      <c r="AG2" s="343" t="s">
        <v>276</v>
      </c>
      <c r="AH2" s="342" t="s">
        <v>277</v>
      </c>
      <c r="AI2" s="342" t="s">
        <v>278</v>
      </c>
      <c r="AJ2" s="342" t="s">
        <v>432</v>
      </c>
      <c r="AK2" s="342" t="s">
        <v>433</v>
      </c>
      <c r="AL2" s="342"/>
      <c r="AM2" s="344" t="s">
        <v>93</v>
      </c>
      <c r="AN2" s="345" t="s">
        <v>47</v>
      </c>
      <c r="AO2" s="251" t="s">
        <v>29</v>
      </c>
    </row>
    <row r="3" spans="1:41" s="5" customFormat="1">
      <c r="A3" s="409">
        <f>'1-συμβολαια'!A3</f>
        <v>11700</v>
      </c>
      <c r="B3" s="324" t="str">
        <f>'1-συμβολαια'!C3</f>
        <v>γονική παροχή οκοπέδου {Ποταμιά Ο.Τ.-32Α 675,90μ2</v>
      </c>
      <c r="C3" s="326">
        <f>'1-συμβολαια'!D3</f>
        <v>11841.77</v>
      </c>
      <c r="D3" s="340">
        <f>'3-φύλλα2α'!D3</f>
        <v>5</v>
      </c>
      <c r="E3" s="340">
        <f>'3-φύλλα2α'!E3</f>
        <v>5</v>
      </c>
      <c r="F3" s="384">
        <v>2</v>
      </c>
      <c r="G3" s="384">
        <v>2</v>
      </c>
      <c r="H3" s="320">
        <f>F3*D3*4</f>
        <v>40</v>
      </c>
      <c r="I3" s="341">
        <f>E3*G3*4</f>
        <v>40</v>
      </c>
      <c r="J3" s="341">
        <f>H3*5%</f>
        <v>2</v>
      </c>
      <c r="K3" s="341">
        <f>H3*5%</f>
        <v>2</v>
      </c>
      <c r="L3" s="341">
        <f>H3*1%</f>
        <v>0.4</v>
      </c>
      <c r="M3" s="341">
        <f>H3-O3</f>
        <v>35.6</v>
      </c>
      <c r="N3" s="341">
        <f>I3-P3</f>
        <v>35.6</v>
      </c>
      <c r="O3" s="341">
        <f>J3+K3+L3</f>
        <v>4.4000000000000004</v>
      </c>
      <c r="P3" s="341">
        <f>I3*11%</f>
        <v>4.4000000000000004</v>
      </c>
      <c r="Q3" s="341">
        <f>O3-P3</f>
        <v>0</v>
      </c>
      <c r="R3" s="428"/>
      <c r="S3" s="428"/>
      <c r="T3" s="428">
        <f>H3/F3</f>
        <v>20</v>
      </c>
      <c r="U3" s="428">
        <v>1.98</v>
      </c>
      <c r="V3" s="428">
        <v>20</v>
      </c>
      <c r="W3" s="428">
        <v>5</v>
      </c>
      <c r="X3" s="428"/>
      <c r="Y3" s="428"/>
      <c r="Z3" s="428"/>
      <c r="AA3" s="428"/>
      <c r="AB3" s="428"/>
      <c r="AC3" s="428"/>
      <c r="AD3" s="428"/>
      <c r="AE3" s="428"/>
      <c r="AF3" s="428"/>
      <c r="AG3" s="429"/>
      <c r="AH3" s="429">
        <v>10</v>
      </c>
      <c r="AI3" s="429">
        <v>0.5</v>
      </c>
      <c r="AJ3" s="429"/>
      <c r="AK3" s="429"/>
      <c r="AL3" s="429"/>
      <c r="AM3" s="429">
        <f t="shared" ref="AM3:AM4" si="0">U3+Y3+AA3+AI3+AK3</f>
        <v>2.48</v>
      </c>
      <c r="AN3" s="429">
        <f>R3+S3+T3+V3+W3+X3+Z3+AB3+AC3+AD3+AE3+AF3+AG3+AH3+AJ3+AL3</f>
        <v>55</v>
      </c>
      <c r="AO3" s="270"/>
    </row>
    <row r="4" spans="1:41" s="5" customFormat="1">
      <c r="A4" s="409">
        <f>'1-συμβολαια'!A4</f>
        <v>0</v>
      </c>
      <c r="B4" s="324" t="str">
        <f>'1-συμβολαια'!C4</f>
        <v>χρησικτησία οικοπεδου = πατρός ΔΩΡΕΑ ατυπος</v>
      </c>
      <c r="C4" s="326">
        <f>'1-συμβολαια'!D4</f>
        <v>11841.77</v>
      </c>
      <c r="D4" s="340">
        <f>'3-φύλλα2α'!D4</f>
        <v>5</v>
      </c>
      <c r="E4" s="340">
        <f>'3-φύλλα2α'!E4</f>
        <v>0</v>
      </c>
      <c r="F4" s="384"/>
      <c r="G4" s="384"/>
      <c r="H4" s="320">
        <f t="shared" ref="H4" si="1">F4*D4*5</f>
        <v>0</v>
      </c>
      <c r="I4" s="341">
        <f>E4*G4*4</f>
        <v>0</v>
      </c>
      <c r="J4" s="341">
        <f t="shared" ref="J4" si="2">H4*5%</f>
        <v>0</v>
      </c>
      <c r="K4" s="341">
        <f t="shared" ref="K4" si="3">H4*5%</f>
        <v>0</v>
      </c>
      <c r="L4" s="341">
        <f t="shared" ref="L4" si="4">H4*1%</f>
        <v>0</v>
      </c>
      <c r="M4" s="341">
        <f t="shared" ref="M4" si="5">H4-O4</f>
        <v>0</v>
      </c>
      <c r="N4" s="341">
        <f t="shared" ref="N4" si="6">I4-P4</f>
        <v>0</v>
      </c>
      <c r="O4" s="341">
        <f t="shared" ref="O4" si="7">J4+K4+L4</f>
        <v>0</v>
      </c>
      <c r="P4" s="341">
        <f t="shared" ref="P4" si="8">I4*11%</f>
        <v>0</v>
      </c>
      <c r="Q4" s="341">
        <f t="shared" ref="Q4" si="9">O4-P4</f>
        <v>0</v>
      </c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/>
      <c r="AD4" s="428"/>
      <c r="AE4" s="428"/>
      <c r="AF4" s="428"/>
      <c r="AG4" s="429"/>
      <c r="AH4" s="429"/>
      <c r="AI4" s="429"/>
      <c r="AJ4" s="429"/>
      <c r="AK4" s="429"/>
      <c r="AL4" s="429"/>
      <c r="AM4" s="429">
        <f t="shared" si="0"/>
        <v>0</v>
      </c>
      <c r="AN4" s="429">
        <f t="shared" ref="AN4" si="10">R4+S4+T4+V4+W4+X4+Z4+AB4+AC4+AD4+AE4+AF4+AG4+AH4+AJ4+AL4</f>
        <v>0</v>
      </c>
      <c r="AO4" s="270"/>
    </row>
    <row r="5" spans="1:41">
      <c r="A5" s="440" t="s">
        <v>47</v>
      </c>
      <c r="B5" s="441"/>
      <c r="C5" s="441"/>
      <c r="D5" s="441"/>
      <c r="E5" s="441"/>
      <c r="F5" s="441"/>
      <c r="G5" s="502"/>
      <c r="H5" s="36">
        <f t="shared" ref="H5:AF5" si="11">SUM(H3:H4)</f>
        <v>40</v>
      </c>
      <c r="I5" s="36">
        <f t="shared" si="11"/>
        <v>40</v>
      </c>
      <c r="J5" s="36">
        <f t="shared" si="11"/>
        <v>2</v>
      </c>
      <c r="K5" s="36">
        <f t="shared" si="11"/>
        <v>2</v>
      </c>
      <c r="L5" s="36">
        <f t="shared" si="11"/>
        <v>0.4</v>
      </c>
      <c r="M5" s="36">
        <f t="shared" si="11"/>
        <v>35.6</v>
      </c>
      <c r="N5" s="36">
        <f t="shared" si="11"/>
        <v>35.6</v>
      </c>
      <c r="O5" s="36">
        <f t="shared" si="11"/>
        <v>4.4000000000000004</v>
      </c>
      <c r="P5" s="36">
        <f t="shared" si="11"/>
        <v>4.4000000000000004</v>
      </c>
      <c r="Q5" s="36">
        <f t="shared" si="11"/>
        <v>0</v>
      </c>
      <c r="R5" s="36">
        <f t="shared" si="11"/>
        <v>0</v>
      </c>
      <c r="S5" s="36">
        <f t="shared" si="11"/>
        <v>0</v>
      </c>
      <c r="T5" s="36">
        <f t="shared" si="11"/>
        <v>20</v>
      </c>
      <c r="U5" s="36">
        <f t="shared" si="11"/>
        <v>1.98</v>
      </c>
      <c r="V5" s="36">
        <f t="shared" si="11"/>
        <v>20</v>
      </c>
      <c r="W5" s="36">
        <f t="shared" si="11"/>
        <v>5</v>
      </c>
      <c r="X5" s="36"/>
      <c r="Y5" s="36"/>
      <c r="Z5" s="36"/>
      <c r="AA5" s="36">
        <f t="shared" si="11"/>
        <v>0</v>
      </c>
      <c r="AB5" s="36">
        <f t="shared" si="11"/>
        <v>0</v>
      </c>
      <c r="AC5" s="36">
        <f t="shared" si="11"/>
        <v>0</v>
      </c>
      <c r="AD5" s="36">
        <f t="shared" si="11"/>
        <v>0</v>
      </c>
      <c r="AE5" s="36">
        <f t="shared" si="11"/>
        <v>0</v>
      </c>
      <c r="AF5" s="36">
        <f t="shared" si="11"/>
        <v>0</v>
      </c>
      <c r="AG5" s="346"/>
      <c r="AH5" s="36">
        <f>SUM(AH3:AH4)</f>
        <v>10</v>
      </c>
      <c r="AI5" s="36">
        <f>SUM(AI3:AI4)</f>
        <v>0.5</v>
      </c>
      <c r="AJ5" s="36"/>
      <c r="AK5" s="36"/>
      <c r="AL5" s="36">
        <f>SUM(AL3:AL4)</f>
        <v>0</v>
      </c>
      <c r="AM5" s="36">
        <f>SUM(AM3:AM4)</f>
        <v>2.48</v>
      </c>
      <c r="AN5" s="36">
        <f>SUM(AN3:AN4)</f>
        <v>55</v>
      </c>
    </row>
    <row r="7" spans="1:41">
      <c r="R7" s="164" t="s">
        <v>431</v>
      </c>
      <c r="S7" s="166"/>
      <c r="T7" s="166"/>
      <c r="U7" s="166"/>
      <c r="V7" s="166"/>
      <c r="W7" s="166"/>
      <c r="X7" s="347"/>
      <c r="Y7" s="347"/>
      <c r="Z7" s="347"/>
      <c r="AA7" s="347"/>
      <c r="AB7" s="347"/>
      <c r="AC7" s="347"/>
      <c r="AD7" s="347"/>
      <c r="AE7" s="348"/>
      <c r="AF7" s="348"/>
      <c r="AG7" s="348"/>
      <c r="AH7" s="348"/>
      <c r="AI7" s="348"/>
      <c r="AJ7" s="348"/>
      <c r="AK7" s="348"/>
      <c r="AL7" s="348"/>
      <c r="AM7" s="348"/>
      <c r="AN7" s="348"/>
    </row>
    <row r="8" spans="1:41" ht="15.75">
      <c r="B8" s="305" t="s">
        <v>487</v>
      </c>
      <c r="C8" s="305"/>
      <c r="D8" s="305"/>
      <c r="E8" s="305"/>
      <c r="R8" s="347"/>
      <c r="S8" s="165" t="s">
        <v>228</v>
      </c>
      <c r="T8" s="347"/>
      <c r="U8" s="347"/>
      <c r="V8" s="347"/>
      <c r="W8" s="347"/>
      <c r="X8" s="347"/>
      <c r="Y8" s="347"/>
      <c r="Z8" s="347"/>
      <c r="AA8" s="347"/>
      <c r="AB8" s="347"/>
      <c r="AC8" s="347"/>
      <c r="AD8" s="347"/>
      <c r="AE8" s="348"/>
      <c r="AF8" s="348"/>
      <c r="AG8" s="348"/>
      <c r="AH8" s="348"/>
      <c r="AI8" s="348"/>
      <c r="AJ8" s="348"/>
      <c r="AK8" s="348"/>
      <c r="AL8" s="348"/>
      <c r="AM8" s="348"/>
      <c r="AN8" s="348"/>
    </row>
    <row r="9" spans="1:41">
      <c r="R9" s="347"/>
      <c r="S9" s="347"/>
      <c r="T9" s="164" t="s">
        <v>229</v>
      </c>
      <c r="U9" s="347"/>
      <c r="V9" s="347"/>
      <c r="W9" s="347"/>
      <c r="X9" s="347"/>
      <c r="Y9" s="347"/>
      <c r="Z9" s="347"/>
      <c r="AA9" s="347"/>
      <c r="AB9" s="347"/>
      <c r="AC9" s="347"/>
      <c r="AD9" s="347"/>
      <c r="AE9" s="348"/>
      <c r="AF9" s="348"/>
      <c r="AG9" s="348"/>
      <c r="AH9" s="348"/>
      <c r="AI9" s="348"/>
      <c r="AJ9" s="348"/>
      <c r="AK9" s="348"/>
      <c r="AL9" s="348"/>
      <c r="AM9" s="348"/>
      <c r="AN9" s="348"/>
    </row>
    <row r="10" spans="1:41">
      <c r="H10" s="2">
        <f>H3/F3</f>
        <v>20</v>
      </c>
      <c r="R10" s="347"/>
      <c r="S10" s="347"/>
      <c r="T10" s="347"/>
      <c r="U10" s="165" t="s">
        <v>230</v>
      </c>
      <c r="V10" s="347"/>
      <c r="W10" s="347"/>
      <c r="X10" s="347"/>
      <c r="Y10" s="347"/>
      <c r="Z10" s="347"/>
      <c r="AA10" s="347"/>
      <c r="AB10" s="347"/>
      <c r="AC10" s="347"/>
      <c r="AD10" s="347"/>
      <c r="AE10" s="348"/>
      <c r="AF10" s="348"/>
      <c r="AG10" s="348"/>
      <c r="AH10" s="348"/>
      <c r="AI10" s="348"/>
      <c r="AJ10" s="348"/>
      <c r="AK10" s="348"/>
      <c r="AL10" s="348"/>
      <c r="AM10" s="348"/>
      <c r="AN10" s="348"/>
    </row>
    <row r="11" spans="1:41">
      <c r="R11" s="347"/>
      <c r="S11" s="347"/>
      <c r="T11" s="347"/>
      <c r="U11" s="347"/>
      <c r="V11" s="164" t="s">
        <v>262</v>
      </c>
      <c r="W11" s="347"/>
      <c r="X11" s="347"/>
      <c r="Y11" s="347"/>
      <c r="Z11" s="347"/>
      <c r="AA11" s="347"/>
      <c r="AB11" s="347"/>
      <c r="AC11" s="347"/>
      <c r="AD11" s="347"/>
      <c r="AE11" s="347"/>
      <c r="AF11" s="347"/>
      <c r="AG11" s="347"/>
      <c r="AH11" s="347"/>
      <c r="AI11" s="347"/>
      <c r="AJ11" s="347"/>
      <c r="AK11" s="347"/>
      <c r="AL11" s="347"/>
      <c r="AM11" s="348"/>
      <c r="AN11" s="348"/>
    </row>
    <row r="12" spans="1:41">
      <c r="R12" s="347"/>
      <c r="S12" s="347"/>
      <c r="T12" s="347"/>
      <c r="U12" s="347"/>
      <c r="V12" s="347"/>
      <c r="W12" s="165" t="s">
        <v>231</v>
      </c>
      <c r="X12" s="347"/>
      <c r="Y12" s="347"/>
      <c r="Z12" s="347"/>
      <c r="AA12" s="347"/>
      <c r="AB12" s="347"/>
      <c r="AC12" s="347"/>
      <c r="AD12" s="347"/>
      <c r="AE12" s="347"/>
      <c r="AF12" s="347"/>
      <c r="AG12" s="347"/>
      <c r="AH12" s="347"/>
      <c r="AI12" s="347"/>
      <c r="AJ12" s="347"/>
      <c r="AK12" s="347"/>
      <c r="AL12" s="347"/>
      <c r="AM12" s="348"/>
      <c r="AN12" s="348"/>
    </row>
    <row r="13" spans="1:41">
      <c r="R13" s="347"/>
      <c r="S13" s="347"/>
      <c r="T13" s="347"/>
      <c r="U13" s="347"/>
      <c r="V13" s="347"/>
      <c r="W13" s="347"/>
      <c r="X13" s="164" t="s">
        <v>232</v>
      </c>
      <c r="Y13" s="164"/>
      <c r="Z13" s="347"/>
      <c r="AA13" s="347"/>
      <c r="AB13" s="347"/>
      <c r="AC13" s="347"/>
      <c r="AD13" s="347"/>
      <c r="AE13" s="347"/>
      <c r="AF13" s="347"/>
      <c r="AG13" s="347"/>
      <c r="AH13" s="347"/>
      <c r="AI13" s="347"/>
      <c r="AJ13" s="347"/>
      <c r="AK13" s="347"/>
      <c r="AL13" s="347"/>
      <c r="AM13" s="348"/>
      <c r="AN13" s="348"/>
    </row>
    <row r="14" spans="1:41">
      <c r="R14" s="347"/>
      <c r="S14" s="347"/>
      <c r="T14" s="347"/>
      <c r="U14" s="347"/>
      <c r="V14" s="347"/>
      <c r="W14" s="347"/>
      <c r="X14" s="347"/>
      <c r="Y14" s="165" t="s">
        <v>263</v>
      </c>
      <c r="Z14" s="347"/>
      <c r="AA14" s="347"/>
      <c r="AB14" s="347"/>
      <c r="AC14" s="347"/>
      <c r="AD14" s="347"/>
      <c r="AE14" s="347"/>
      <c r="AF14" s="347"/>
      <c r="AG14" s="347"/>
      <c r="AH14" s="347"/>
      <c r="AI14" s="347"/>
      <c r="AJ14" s="347"/>
      <c r="AK14" s="347"/>
      <c r="AL14" s="347"/>
      <c r="AM14" s="348"/>
      <c r="AN14" s="348"/>
    </row>
    <row r="15" spans="1:41">
      <c r="B15" s="130"/>
      <c r="R15" s="347"/>
      <c r="S15" s="347"/>
      <c r="T15" s="347"/>
      <c r="U15" s="347"/>
      <c r="V15" s="347"/>
      <c r="W15" s="347"/>
      <c r="X15" s="347"/>
      <c r="Y15" s="347"/>
      <c r="Z15" s="164" t="s">
        <v>233</v>
      </c>
      <c r="AA15" s="165"/>
      <c r="AB15" s="347"/>
      <c r="AC15" s="347"/>
      <c r="AD15" s="347"/>
      <c r="AE15" s="347"/>
      <c r="AF15" s="347"/>
      <c r="AG15" s="347"/>
      <c r="AH15" s="347"/>
      <c r="AI15" s="347"/>
      <c r="AJ15" s="347"/>
      <c r="AK15" s="347"/>
      <c r="AL15" s="347"/>
      <c r="AM15" s="348"/>
      <c r="AN15" s="348"/>
      <c r="AO15" s="163"/>
    </row>
    <row r="16" spans="1:41">
      <c r="B16" s="131"/>
      <c r="R16" s="347"/>
      <c r="S16" s="347"/>
      <c r="T16" s="347"/>
      <c r="U16" s="347"/>
      <c r="V16" s="347"/>
      <c r="W16" s="347"/>
      <c r="X16" s="347"/>
      <c r="Y16" s="347"/>
      <c r="Z16" s="165"/>
      <c r="AA16" s="165" t="s">
        <v>264</v>
      </c>
      <c r="AB16" s="347"/>
      <c r="AC16" s="347"/>
      <c r="AD16" s="347"/>
      <c r="AE16" s="347"/>
      <c r="AF16" s="347"/>
      <c r="AG16" s="347"/>
      <c r="AH16" s="347"/>
      <c r="AI16" s="347"/>
      <c r="AJ16" s="347"/>
      <c r="AK16" s="347"/>
      <c r="AL16" s="347"/>
      <c r="AM16" s="348"/>
      <c r="AN16" s="348"/>
      <c r="AO16" s="163"/>
    </row>
    <row r="17" spans="18:40">
      <c r="R17" s="347"/>
      <c r="S17" s="347"/>
      <c r="T17" s="347"/>
      <c r="U17" s="347"/>
      <c r="V17" s="347"/>
      <c r="W17" s="347"/>
      <c r="X17" s="347"/>
      <c r="Y17" s="347"/>
      <c r="Z17" s="347"/>
      <c r="AA17" s="347"/>
      <c r="AB17" s="164" t="s">
        <v>234</v>
      </c>
      <c r="AC17" s="347"/>
      <c r="AD17" s="347"/>
      <c r="AE17" s="347"/>
      <c r="AF17" s="347"/>
      <c r="AG17" s="347"/>
      <c r="AH17" s="347"/>
      <c r="AI17" s="347"/>
      <c r="AJ17" s="347"/>
      <c r="AK17" s="347"/>
      <c r="AL17" s="347"/>
      <c r="AM17" s="348"/>
      <c r="AN17" s="165"/>
    </row>
    <row r="18" spans="18:40"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165" t="s">
        <v>235</v>
      </c>
      <c r="AD18" s="347"/>
      <c r="AE18" s="347"/>
      <c r="AF18" s="347"/>
      <c r="AG18" s="347"/>
      <c r="AH18" s="347"/>
      <c r="AI18" s="347"/>
      <c r="AJ18" s="347"/>
      <c r="AK18" s="347"/>
      <c r="AL18" s="347"/>
      <c r="AM18" s="348"/>
      <c r="AN18" s="348"/>
    </row>
    <row r="19" spans="18:40"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D19" s="164" t="s">
        <v>279</v>
      </c>
      <c r="AE19" s="166"/>
      <c r="AF19" s="166"/>
      <c r="AG19" s="166"/>
      <c r="AH19" s="166"/>
      <c r="AI19" s="166"/>
      <c r="AJ19" s="166"/>
      <c r="AK19" s="166"/>
      <c r="AL19" s="166"/>
      <c r="AM19" s="165"/>
    </row>
    <row r="20" spans="18:40">
      <c r="R20" s="348"/>
      <c r="S20" s="348"/>
      <c r="T20" s="348"/>
      <c r="U20" s="348"/>
      <c r="V20" s="347"/>
      <c r="W20" s="347"/>
      <c r="X20" s="347"/>
      <c r="Y20" s="347"/>
      <c r="Z20" s="347"/>
      <c r="AA20" s="347"/>
      <c r="AB20" s="347"/>
      <c r="AC20" s="347"/>
      <c r="AD20" s="347"/>
      <c r="AE20" s="164" t="s">
        <v>280</v>
      </c>
      <c r="AF20" s="165"/>
      <c r="AG20" s="165"/>
      <c r="AH20" s="165"/>
      <c r="AI20" s="165"/>
      <c r="AJ20" s="165"/>
      <c r="AK20" s="165"/>
      <c r="AL20" s="165"/>
      <c r="AM20" s="348"/>
    </row>
    <row r="21" spans="18:40">
      <c r="R21" s="2"/>
      <c r="S21" s="2"/>
      <c r="T21" s="2"/>
      <c r="U21" s="2"/>
      <c r="AF21" s="165" t="s">
        <v>281</v>
      </c>
      <c r="AG21" s="166"/>
      <c r="AH21" s="166"/>
      <c r="AI21" s="166"/>
      <c r="AJ21" s="166"/>
      <c r="AK21" s="166"/>
    </row>
    <row r="22" spans="18:40">
      <c r="AF22" s="347"/>
      <c r="AG22" s="266" t="s">
        <v>282</v>
      </c>
      <c r="AH22" s="266"/>
      <c r="AI22" s="266"/>
      <c r="AJ22" s="266"/>
      <c r="AK22" s="266"/>
      <c r="AL22" s="266"/>
    </row>
    <row r="23" spans="18:40">
      <c r="AG23" s="347"/>
      <c r="AH23" s="164" t="s">
        <v>437</v>
      </c>
      <c r="AI23" s="347"/>
      <c r="AJ23" s="347"/>
      <c r="AK23" s="347"/>
      <c r="AL23" s="165"/>
    </row>
    <row r="24" spans="18:40">
      <c r="AI24" s="165" t="s">
        <v>434</v>
      </c>
      <c r="AJ24" s="165"/>
      <c r="AK24" s="165"/>
    </row>
    <row r="25" spans="18:40">
      <c r="AJ25" s="164" t="s">
        <v>435</v>
      </c>
      <c r="AK25" s="347"/>
    </row>
    <row r="26" spans="18:40">
      <c r="AK26" s="165" t="s">
        <v>436</v>
      </c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6"/>
  <sheetViews>
    <sheetView workbookViewId="0">
      <pane ySplit="2" topLeftCell="A3" activePane="bottomLeft" state="frozen"/>
      <selection pane="bottomLeft" activeCell="O22" sqref="O22"/>
    </sheetView>
  </sheetViews>
  <sheetFormatPr defaultRowHeight="11.25"/>
  <cols>
    <col min="1" max="1" width="7.5703125" style="8" bestFit="1" customWidth="1"/>
    <col min="2" max="2" width="45.425781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7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7.2851562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4" customFormat="1" ht="15.75" customHeight="1">
      <c r="A1" s="520" t="s">
        <v>31</v>
      </c>
      <c r="B1" s="521"/>
      <c r="C1" s="521"/>
      <c r="D1" s="522"/>
      <c r="E1" s="524" t="s">
        <v>468</v>
      </c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26" t="s">
        <v>71</v>
      </c>
      <c r="S1" s="534" t="s">
        <v>160</v>
      </c>
      <c r="T1" s="520" t="s">
        <v>13</v>
      </c>
      <c r="U1" s="521"/>
      <c r="V1" s="521"/>
      <c r="W1" s="521"/>
      <c r="X1" s="521"/>
      <c r="Y1" s="521"/>
      <c r="Z1" s="521"/>
      <c r="AA1" s="521"/>
      <c r="AB1" s="521"/>
      <c r="AC1" s="522"/>
      <c r="AD1" s="523" t="s">
        <v>14</v>
      </c>
      <c r="AE1" s="523"/>
      <c r="AF1" s="523"/>
      <c r="AG1" s="523"/>
      <c r="AH1" s="523"/>
      <c r="AI1" s="523"/>
      <c r="AJ1" s="523"/>
      <c r="AK1" s="523"/>
      <c r="AL1" s="523"/>
      <c r="AM1" s="520" t="s">
        <v>15</v>
      </c>
      <c r="AN1" s="521"/>
      <c r="AO1" s="521"/>
      <c r="AP1" s="521"/>
      <c r="AQ1" s="521"/>
      <c r="AR1" s="521"/>
      <c r="AS1" s="521"/>
      <c r="AT1" s="521"/>
      <c r="AU1" s="521"/>
      <c r="AV1" s="522"/>
      <c r="AW1" s="536" t="s">
        <v>16</v>
      </c>
      <c r="AX1" s="536"/>
      <c r="AY1" s="536"/>
      <c r="AZ1" s="536"/>
      <c r="BA1" s="536"/>
      <c r="BB1" s="536"/>
      <c r="BC1" s="536"/>
      <c r="BD1" s="536"/>
      <c r="BE1" s="537" t="s">
        <v>17</v>
      </c>
      <c r="BF1" s="538"/>
      <c r="BG1" s="538"/>
      <c r="BH1" s="538"/>
      <c r="BI1" s="539"/>
    </row>
    <row r="2" spans="1:61" s="4" customFormat="1" ht="34.5" thickBot="1">
      <c r="A2" s="78" t="s">
        <v>19</v>
      </c>
      <c r="B2" s="87" t="s">
        <v>0</v>
      </c>
      <c r="C2" s="65" t="s">
        <v>11</v>
      </c>
      <c r="D2" s="66" t="s">
        <v>12</v>
      </c>
      <c r="E2" s="53" t="s">
        <v>72</v>
      </c>
      <c r="F2" s="39" t="s">
        <v>73</v>
      </c>
      <c r="G2" s="39" t="s">
        <v>257</v>
      </c>
      <c r="H2" s="39" t="s">
        <v>74</v>
      </c>
      <c r="I2" s="532" t="s">
        <v>29</v>
      </c>
      <c r="J2" s="533"/>
      <c r="K2" s="39" t="s">
        <v>152</v>
      </c>
      <c r="L2" s="39" t="s">
        <v>153</v>
      </c>
      <c r="M2" s="39" t="s">
        <v>93</v>
      </c>
      <c r="N2" s="39"/>
      <c r="O2" s="39" t="s">
        <v>159</v>
      </c>
      <c r="P2" s="92" t="s">
        <v>99</v>
      </c>
      <c r="Q2" s="111" t="s">
        <v>98</v>
      </c>
      <c r="R2" s="527"/>
      <c r="S2" s="535"/>
      <c r="T2" s="53" t="s">
        <v>32</v>
      </c>
      <c r="U2" s="53" t="s">
        <v>19</v>
      </c>
      <c r="V2" s="39" t="s">
        <v>20</v>
      </c>
      <c r="W2" s="10" t="s">
        <v>21</v>
      </c>
      <c r="X2" s="10" t="s">
        <v>22</v>
      </c>
      <c r="Y2" s="39" t="s">
        <v>23</v>
      </c>
      <c r="Z2" s="39" t="s">
        <v>24</v>
      </c>
      <c r="AA2" s="39" t="s">
        <v>25</v>
      </c>
      <c r="AB2" s="528" t="s">
        <v>29</v>
      </c>
      <c r="AC2" s="529"/>
      <c r="AD2" s="53" t="s">
        <v>28</v>
      </c>
      <c r="AE2" s="53" t="s">
        <v>19</v>
      </c>
      <c r="AF2" s="39" t="s">
        <v>20</v>
      </c>
      <c r="AG2" s="10" t="s">
        <v>27</v>
      </c>
      <c r="AH2" s="10" t="s">
        <v>19</v>
      </c>
      <c r="AI2" s="70" t="s">
        <v>75</v>
      </c>
      <c r="AJ2" s="70" t="s">
        <v>76</v>
      </c>
      <c r="AK2" s="530" t="s">
        <v>29</v>
      </c>
      <c r="AL2" s="531"/>
      <c r="AM2" s="53" t="s">
        <v>18</v>
      </c>
      <c r="AN2" s="53" t="s">
        <v>19</v>
      </c>
      <c r="AO2" s="39" t="s">
        <v>20</v>
      </c>
      <c r="AP2" s="10" t="s">
        <v>21</v>
      </c>
      <c r="AQ2" s="10" t="s">
        <v>22</v>
      </c>
      <c r="AR2" s="39" t="s">
        <v>23</v>
      </c>
      <c r="AS2" s="39" t="s">
        <v>24</v>
      </c>
      <c r="AT2" s="39" t="s">
        <v>25</v>
      </c>
      <c r="AU2" s="528" t="s">
        <v>29</v>
      </c>
      <c r="AV2" s="529"/>
      <c r="AW2" s="53" t="s">
        <v>18</v>
      </c>
      <c r="AX2" s="39" t="s">
        <v>19</v>
      </c>
      <c r="AY2" s="39" t="s">
        <v>20</v>
      </c>
      <c r="AZ2" s="39" t="s">
        <v>26</v>
      </c>
      <c r="BA2" s="10" t="s">
        <v>27</v>
      </c>
      <c r="BB2" s="10" t="s">
        <v>19</v>
      </c>
      <c r="BC2" s="39" t="s">
        <v>28</v>
      </c>
      <c r="BD2" s="40" t="s">
        <v>29</v>
      </c>
      <c r="BE2" s="54" t="s">
        <v>30</v>
      </c>
      <c r="BF2" s="54" t="s">
        <v>19</v>
      </c>
      <c r="BG2" s="55" t="s">
        <v>18</v>
      </c>
      <c r="BH2" s="528" t="s">
        <v>29</v>
      </c>
      <c r="BI2" s="529"/>
    </row>
    <row r="3" spans="1:61" s="197" customFormat="1">
      <c r="A3" s="374">
        <f>'1-συμβολαια'!A3</f>
        <v>11700</v>
      </c>
      <c r="B3" s="350" t="str">
        <f>'1-συμβολαια'!C3</f>
        <v>γονική παροχή οκοπέδου {Ποταμιά Ο.Τ.-32Α 675,90μ2</v>
      </c>
      <c r="C3" s="267" t="str">
        <f>'4-πολλυπρ'!D3</f>
        <v>219-105 = μήτηρ</v>
      </c>
      <c r="D3" s="267" t="str">
        <f>'4-πολλυπρ'!I3</f>
        <v>219-105 = καρλα-μπιρζαμανηΜαρια</v>
      </c>
      <c r="E3" s="267">
        <v>1</v>
      </c>
      <c r="F3" s="326">
        <f t="shared" ref="F3" si="0">E3*10</f>
        <v>10</v>
      </c>
      <c r="G3" s="326">
        <v>10</v>
      </c>
      <c r="H3" s="326">
        <f>F3+G3</f>
        <v>20</v>
      </c>
      <c r="I3" s="273" t="s">
        <v>459</v>
      </c>
      <c r="J3" s="354" t="s">
        <v>158</v>
      </c>
      <c r="K3" s="326">
        <v>10</v>
      </c>
      <c r="L3" s="326">
        <v>10</v>
      </c>
      <c r="M3" s="326">
        <v>1.98</v>
      </c>
      <c r="N3" s="326"/>
      <c r="O3" s="326">
        <f>K3+L3</f>
        <v>20</v>
      </c>
      <c r="P3" s="267"/>
      <c r="Q3" s="267"/>
      <c r="R3" s="267"/>
      <c r="S3" s="267"/>
      <c r="T3" s="388"/>
      <c r="U3" s="374"/>
      <c r="V3" s="352" t="s">
        <v>388</v>
      </c>
      <c r="W3" s="352"/>
      <c r="X3" s="352" t="s">
        <v>9</v>
      </c>
      <c r="Y3" s="389"/>
      <c r="Z3" s="352"/>
      <c r="AA3" s="352"/>
      <c r="AB3" s="352"/>
      <c r="AC3" s="374"/>
      <c r="AD3" s="388"/>
      <c r="AE3" s="374"/>
      <c r="AF3" s="374"/>
      <c r="AG3" s="374"/>
      <c r="AH3" s="374"/>
      <c r="AI3" s="374"/>
      <c r="AJ3" s="374"/>
      <c r="AK3" s="374"/>
      <c r="AL3" s="374"/>
      <c r="AM3" s="374"/>
      <c r="AN3" s="374"/>
      <c r="AO3" s="352" t="s">
        <v>388</v>
      </c>
      <c r="AP3" s="73"/>
      <c r="AQ3" s="352" t="s">
        <v>9</v>
      </c>
      <c r="AR3" s="374"/>
      <c r="AS3" s="374"/>
      <c r="AT3" s="374"/>
      <c r="AU3" s="374"/>
      <c r="AV3" s="388"/>
      <c r="AW3" s="374"/>
      <c r="AX3" s="374"/>
      <c r="AY3" s="374"/>
      <c r="AZ3" s="389"/>
      <c r="BA3" s="389"/>
      <c r="BB3" s="389"/>
      <c r="BC3" s="389"/>
      <c r="BD3" s="389"/>
      <c r="BE3" s="374"/>
      <c r="BF3" s="374"/>
      <c r="BG3" s="388"/>
      <c r="BH3" s="389"/>
      <c r="BI3" s="389"/>
    </row>
    <row r="4" spans="1:61" s="197" customFormat="1">
      <c r="A4" s="374">
        <f>'1-συμβολαια'!A4</f>
        <v>0</v>
      </c>
      <c r="B4" s="350" t="str">
        <f>'1-συμβολαια'!C4</f>
        <v>χρησικτησία οικοπεδου = πατρός ΔΩΡΕΑ ατυπος</v>
      </c>
      <c r="C4" s="267">
        <f>'4-πολλυπρ'!D4</f>
        <v>0</v>
      </c>
      <c r="D4" s="267" t="str">
        <f>'4-πολλυπρ'!I4</f>
        <v>219-105 = μήτηρ</v>
      </c>
      <c r="E4" s="267"/>
      <c r="F4" s="326"/>
      <c r="G4" s="326"/>
      <c r="H4" s="326"/>
      <c r="I4" s="273"/>
      <c r="J4" s="354"/>
      <c r="K4" s="326"/>
      <c r="L4" s="326"/>
      <c r="M4" s="326"/>
      <c r="N4" s="326"/>
      <c r="O4" s="326">
        <f t="shared" ref="O4" si="1">K4+L4</f>
        <v>0</v>
      </c>
      <c r="P4" s="267"/>
      <c r="Q4" s="267"/>
      <c r="R4" s="267"/>
      <c r="S4" s="267"/>
      <c r="T4" s="388"/>
      <c r="U4" s="374"/>
      <c r="V4" s="352" t="s">
        <v>388</v>
      </c>
      <c r="W4" s="352"/>
      <c r="X4" s="352" t="s">
        <v>9</v>
      </c>
      <c r="Y4" s="389"/>
      <c r="Z4" s="352"/>
      <c r="AA4" s="352"/>
      <c r="AB4" s="352"/>
      <c r="AC4" s="374"/>
      <c r="AD4" s="388"/>
      <c r="AE4" s="374"/>
      <c r="AF4" s="374"/>
      <c r="AG4" s="374"/>
      <c r="AH4" s="374"/>
      <c r="AI4" s="374"/>
      <c r="AJ4" s="374"/>
      <c r="AK4" s="374"/>
      <c r="AL4" s="374"/>
      <c r="AM4" s="374"/>
      <c r="AN4" s="374"/>
      <c r="AO4" s="352" t="s">
        <v>388</v>
      </c>
      <c r="AP4" s="374"/>
      <c r="AQ4" s="352" t="s">
        <v>9</v>
      </c>
      <c r="AR4" s="374"/>
      <c r="AS4" s="374"/>
      <c r="AT4" s="374"/>
      <c r="AU4" s="374"/>
      <c r="AV4" s="388"/>
      <c r="AW4" s="374"/>
      <c r="AX4" s="374"/>
      <c r="AY4" s="374"/>
      <c r="AZ4" s="389"/>
      <c r="BA4" s="389"/>
      <c r="BB4" s="389"/>
      <c r="BC4" s="389"/>
      <c r="BD4" s="389"/>
      <c r="BE4" s="374"/>
      <c r="BF4" s="374"/>
      <c r="BG4" s="388"/>
      <c r="BH4" s="389"/>
      <c r="BI4" s="389"/>
    </row>
    <row r="5" spans="1:61">
      <c r="A5" s="517" t="s">
        <v>35</v>
      </c>
      <c r="B5" s="518"/>
      <c r="C5" s="518"/>
      <c r="D5" s="519"/>
      <c r="E5" s="67">
        <f>SUM(E3:E4)</f>
        <v>1</v>
      </c>
      <c r="F5" s="67">
        <f>SUM(F3:F4)</f>
        <v>10</v>
      </c>
      <c r="G5" s="67">
        <f>SUM(G3:G4)</f>
        <v>10</v>
      </c>
      <c r="H5" s="67">
        <f>SUM(H3:H4)</f>
        <v>20</v>
      </c>
      <c r="I5" s="67"/>
      <c r="J5" s="67"/>
      <c r="K5" s="67">
        <f t="shared" ref="K5:R5" si="2">SUM(K3:K4)</f>
        <v>10</v>
      </c>
      <c r="L5" s="67">
        <f t="shared" si="2"/>
        <v>10</v>
      </c>
      <c r="M5" s="67">
        <f t="shared" si="2"/>
        <v>1.98</v>
      </c>
      <c r="N5" s="67">
        <f t="shared" si="2"/>
        <v>0</v>
      </c>
      <c r="O5" s="67">
        <f t="shared" si="2"/>
        <v>20</v>
      </c>
      <c r="P5" s="67">
        <f t="shared" si="2"/>
        <v>0</v>
      </c>
      <c r="Q5" s="67">
        <f t="shared" si="2"/>
        <v>0</v>
      </c>
      <c r="R5" s="67">
        <f t="shared" si="2"/>
        <v>0</v>
      </c>
      <c r="S5" s="67"/>
      <c r="T5" s="133"/>
      <c r="U5" s="67"/>
      <c r="V5" s="67"/>
      <c r="W5" s="67">
        <f>SUM(W3:W4)</f>
        <v>0</v>
      </c>
      <c r="X5" s="67"/>
      <c r="Y5" s="67">
        <f t="shared" ref="Y5:AJ5" si="3">SUM(Y3:Y4)</f>
        <v>0</v>
      </c>
      <c r="Z5" s="67">
        <f t="shared" si="3"/>
        <v>0</v>
      </c>
      <c r="AA5" s="67">
        <f t="shared" si="3"/>
        <v>0</v>
      </c>
      <c r="AB5" s="67">
        <f t="shared" si="3"/>
        <v>0</v>
      </c>
      <c r="AC5" s="67">
        <f t="shared" si="3"/>
        <v>0</v>
      </c>
      <c r="AD5" s="133">
        <f t="shared" si="3"/>
        <v>0</v>
      </c>
      <c r="AE5" s="67">
        <f t="shared" si="3"/>
        <v>0</v>
      </c>
      <c r="AF5" s="67">
        <f t="shared" si="3"/>
        <v>0</v>
      </c>
      <c r="AG5" s="67">
        <f t="shared" si="3"/>
        <v>0</v>
      </c>
      <c r="AH5" s="67">
        <f t="shared" si="3"/>
        <v>0</v>
      </c>
      <c r="AI5" s="71">
        <f t="shared" si="3"/>
        <v>0</v>
      </c>
      <c r="AJ5" s="71">
        <f t="shared" si="3"/>
        <v>0</v>
      </c>
      <c r="AK5" s="71"/>
      <c r="AL5" s="67">
        <f>SUM(AL3:AL4)</f>
        <v>0</v>
      </c>
      <c r="AM5" s="67">
        <f>SUM(AM3:AM4)</f>
        <v>0</v>
      </c>
      <c r="AN5" s="67">
        <f>SUM(AN3:AN4)</f>
        <v>0</v>
      </c>
      <c r="AO5" s="67"/>
      <c r="AP5" s="67">
        <f t="shared" ref="AP5:BI5" si="4">SUM(AP3:AP4)</f>
        <v>0</v>
      </c>
      <c r="AQ5" s="67">
        <f t="shared" si="4"/>
        <v>0</v>
      </c>
      <c r="AR5" s="67">
        <f t="shared" si="4"/>
        <v>0</v>
      </c>
      <c r="AS5" s="67">
        <f t="shared" si="4"/>
        <v>0</v>
      </c>
      <c r="AT5" s="67">
        <f t="shared" si="4"/>
        <v>0</v>
      </c>
      <c r="AU5" s="67">
        <f t="shared" si="4"/>
        <v>0</v>
      </c>
      <c r="AV5" s="67">
        <f t="shared" si="4"/>
        <v>0</v>
      </c>
      <c r="AW5" s="67">
        <f t="shared" si="4"/>
        <v>0</v>
      </c>
      <c r="AX5" s="67">
        <f t="shared" si="4"/>
        <v>0</v>
      </c>
      <c r="AY5" s="67">
        <f t="shared" si="4"/>
        <v>0</v>
      </c>
      <c r="AZ5" s="67">
        <f t="shared" si="4"/>
        <v>0</v>
      </c>
      <c r="BA5" s="67">
        <f t="shared" si="4"/>
        <v>0</v>
      </c>
      <c r="BB5" s="67">
        <f t="shared" si="4"/>
        <v>0</v>
      </c>
      <c r="BC5" s="67">
        <f t="shared" si="4"/>
        <v>0</v>
      </c>
      <c r="BD5" s="67">
        <f t="shared" si="4"/>
        <v>0</v>
      </c>
      <c r="BE5" s="67">
        <f t="shared" si="4"/>
        <v>0</v>
      </c>
      <c r="BF5" s="67">
        <f t="shared" si="4"/>
        <v>0</v>
      </c>
      <c r="BG5" s="67">
        <f t="shared" si="4"/>
        <v>0</v>
      </c>
      <c r="BH5" s="67">
        <f t="shared" si="4"/>
        <v>0</v>
      </c>
      <c r="BI5" s="67">
        <f t="shared" si="4"/>
        <v>0</v>
      </c>
    </row>
    <row r="6" spans="1:61">
      <c r="K6" s="136" t="s">
        <v>467</v>
      </c>
    </row>
    <row r="7" spans="1:61">
      <c r="G7" s="136" t="s">
        <v>467</v>
      </c>
      <c r="H7" s="306" t="s">
        <v>101</v>
      </c>
      <c r="I7" s="136"/>
      <c r="J7" s="136"/>
      <c r="K7" s="136"/>
      <c r="L7" s="136" t="s">
        <v>467</v>
      </c>
      <c r="M7" s="113"/>
      <c r="N7" s="113"/>
      <c r="S7" s="184" t="s">
        <v>160</v>
      </c>
      <c r="Z7" s="2"/>
      <c r="AB7" s="113" t="s">
        <v>102</v>
      </c>
      <c r="AI7" s="224" t="s">
        <v>103</v>
      </c>
    </row>
    <row r="8" spans="1:61">
      <c r="F8" s="3"/>
      <c r="G8" s="3"/>
      <c r="H8" s="3"/>
      <c r="I8" s="156" t="s">
        <v>154</v>
      </c>
      <c r="J8" s="115"/>
      <c r="L8" s="136"/>
      <c r="M8" s="3"/>
      <c r="N8" s="3"/>
      <c r="O8" s="3"/>
      <c r="P8" s="156" t="s">
        <v>161</v>
      </c>
      <c r="S8" s="9"/>
    </row>
    <row r="9" spans="1:61">
      <c r="E9" s="114"/>
      <c r="F9" s="3"/>
      <c r="G9" s="3"/>
      <c r="H9" s="3"/>
      <c r="I9" s="115" t="s">
        <v>155</v>
      </c>
      <c r="J9" s="115"/>
      <c r="L9" s="3"/>
      <c r="M9" s="3"/>
      <c r="N9" s="3"/>
      <c r="O9" s="3"/>
      <c r="Q9" s="115" t="s">
        <v>162</v>
      </c>
      <c r="S9" s="9"/>
    </row>
    <row r="10" spans="1:61">
      <c r="I10" s="115"/>
      <c r="J10" s="156" t="s">
        <v>156</v>
      </c>
      <c r="M10" s="151" t="s">
        <v>448</v>
      </c>
      <c r="N10" s="4"/>
      <c r="S10" s="9"/>
    </row>
    <row r="11" spans="1:61">
      <c r="J11" s="115" t="s">
        <v>157</v>
      </c>
      <c r="S11" s="9"/>
    </row>
    <row r="12" spans="1:61">
      <c r="S12" s="9"/>
    </row>
    <row r="13" spans="1:61">
      <c r="S13" s="9"/>
    </row>
    <row r="14" spans="1:61">
      <c r="S14" s="9"/>
    </row>
    <row r="16" spans="1:61">
      <c r="P16" s="2"/>
      <c r="Q16" s="2"/>
      <c r="R16" s="2"/>
      <c r="S16" s="2"/>
      <c r="T16" s="134"/>
    </row>
  </sheetData>
  <mergeCells count="15">
    <mergeCell ref="AM1:AV1"/>
    <mergeCell ref="AW1:BD1"/>
    <mergeCell ref="BE1:BI1"/>
    <mergeCell ref="T1:AC1"/>
    <mergeCell ref="BH2:BI2"/>
    <mergeCell ref="AU2:AV2"/>
    <mergeCell ref="A5:D5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6"/>
  <sheetViews>
    <sheetView workbookViewId="0">
      <pane ySplit="2" topLeftCell="A3" activePane="bottomLeft" state="frozen"/>
      <selection pane="bottomLeft" activeCell="I26" sqref="I26"/>
    </sheetView>
  </sheetViews>
  <sheetFormatPr defaultRowHeight="11.25"/>
  <cols>
    <col min="1" max="1" width="10.5703125" style="8" bestFit="1" customWidth="1"/>
    <col min="2" max="2" width="43.42578125" style="88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9.85546875" style="81" customWidth="1"/>
    <col min="24" max="24" width="7.42578125" style="81" customWidth="1"/>
    <col min="25" max="25" width="11.42578125" style="81" bestFit="1" customWidth="1"/>
    <col min="26" max="26" width="6.85546875" style="81" customWidth="1"/>
    <col min="27" max="16384" width="9.140625" style="3"/>
  </cols>
  <sheetData>
    <row r="1" spans="1:26" s="4" customFormat="1" ht="15.75" customHeight="1">
      <c r="A1" s="545" t="s">
        <v>31</v>
      </c>
      <c r="B1" s="546"/>
      <c r="C1" s="546"/>
      <c r="D1" s="547"/>
      <c r="E1" s="548" t="s">
        <v>165</v>
      </c>
      <c r="F1" s="549"/>
      <c r="G1" s="549"/>
      <c r="H1" s="549"/>
      <c r="I1" s="540" t="s">
        <v>159</v>
      </c>
      <c r="J1" s="540"/>
      <c r="K1" s="540"/>
      <c r="L1" s="540"/>
      <c r="M1" s="540"/>
      <c r="N1" s="540"/>
      <c r="O1" s="540"/>
      <c r="P1" s="540"/>
      <c r="Q1" s="540"/>
      <c r="R1" s="540"/>
      <c r="S1" s="540"/>
      <c r="T1" s="540"/>
      <c r="U1" s="540"/>
      <c r="V1" s="540"/>
      <c r="W1" s="541" t="s">
        <v>29</v>
      </c>
      <c r="X1" s="542"/>
      <c r="Y1" s="542"/>
      <c r="Z1" s="542"/>
    </row>
    <row r="2" spans="1:26" s="4" customFormat="1" ht="23.25" thickBot="1">
      <c r="A2" s="10" t="s">
        <v>19</v>
      </c>
      <c r="B2" s="148" t="s">
        <v>0</v>
      </c>
      <c r="C2" s="53" t="s">
        <v>11</v>
      </c>
      <c r="D2" s="149" t="s">
        <v>12</v>
      </c>
      <c r="E2" s="39" t="s">
        <v>469</v>
      </c>
      <c r="F2" s="550" t="s">
        <v>29</v>
      </c>
      <c r="G2" s="551"/>
      <c r="H2" s="552"/>
      <c r="I2" s="39" t="s">
        <v>90</v>
      </c>
      <c r="J2" s="53" t="s">
        <v>91</v>
      </c>
      <c r="K2" s="53" t="s">
        <v>93</v>
      </c>
      <c r="L2" s="53" t="s">
        <v>236</v>
      </c>
      <c r="M2" s="39" t="s">
        <v>237</v>
      </c>
      <c r="N2" s="39" t="s">
        <v>238</v>
      </c>
      <c r="O2" s="53" t="s">
        <v>500</v>
      </c>
      <c r="P2" s="53" t="s">
        <v>36</v>
      </c>
      <c r="Q2" s="53" t="s">
        <v>501</v>
      </c>
      <c r="R2" s="53"/>
      <c r="S2" s="53" t="s">
        <v>502</v>
      </c>
      <c r="T2" s="53" t="s">
        <v>503</v>
      </c>
      <c r="U2" s="53" t="s">
        <v>518</v>
      </c>
      <c r="V2" s="53" t="s">
        <v>47</v>
      </c>
      <c r="W2" s="543"/>
      <c r="X2" s="544"/>
      <c r="Y2" s="544"/>
      <c r="Z2" s="544"/>
    </row>
    <row r="3" spans="1:26" s="197" customFormat="1">
      <c r="A3" s="430">
        <f>'1-συμβολαια'!A3</f>
        <v>11700</v>
      </c>
      <c r="B3" s="350" t="str">
        <f>'1-συμβολαια'!C3</f>
        <v>γονική παροχή οκοπέδου {Ποταμιά Ο.Τ.-32Α 675,90μ2</v>
      </c>
      <c r="C3" s="267" t="str">
        <f>'4-πολλυπρ'!D3</f>
        <v>219-105 = μήτηρ</v>
      </c>
      <c r="D3" s="267" t="str">
        <f>'4-πολλυπρ'!I3</f>
        <v>219-105 = καρλα-μπιρζαμανηΜαρια</v>
      </c>
      <c r="E3" s="326">
        <v>20</v>
      </c>
      <c r="F3" s="354" t="s">
        <v>166</v>
      </c>
      <c r="G3" s="354" t="s">
        <v>167</v>
      </c>
      <c r="H3" s="326"/>
      <c r="I3" s="326">
        <v>10</v>
      </c>
      <c r="J3" s="326">
        <v>10</v>
      </c>
      <c r="K3" s="326"/>
      <c r="L3" s="326">
        <v>20</v>
      </c>
      <c r="M3" s="326"/>
      <c r="N3" s="326"/>
      <c r="O3" s="326">
        <v>30</v>
      </c>
      <c r="P3" s="326"/>
      <c r="Q3" s="326"/>
      <c r="R3" s="326"/>
      <c r="S3" s="326">
        <f>2*5</f>
        <v>10</v>
      </c>
      <c r="T3" s="326">
        <f>14*5</f>
        <v>70</v>
      </c>
      <c r="U3" s="326">
        <v>300</v>
      </c>
      <c r="V3" s="408">
        <f>SUM(I3:U3)</f>
        <v>450</v>
      </c>
      <c r="W3" s="327"/>
      <c r="X3" s="327"/>
      <c r="Y3" s="355"/>
      <c r="Z3" s="274"/>
    </row>
    <row r="4" spans="1:26" s="197" customFormat="1">
      <c r="A4" s="430">
        <f>'1-συμβολαια'!A4</f>
        <v>0</v>
      </c>
      <c r="B4" s="350" t="str">
        <f>'1-συμβολαια'!C4</f>
        <v>χρησικτησία οικοπεδου = πατρός ΔΩΡΕΑ ατυπος</v>
      </c>
      <c r="C4" s="267">
        <f>'4-πολλυπρ'!D4</f>
        <v>0</v>
      </c>
      <c r="D4" s="267" t="str">
        <f>'4-πολλυπρ'!I4</f>
        <v>219-105 = μήτηρ</v>
      </c>
      <c r="E4" s="326">
        <v>20</v>
      </c>
      <c r="F4" s="354" t="s">
        <v>166</v>
      </c>
      <c r="G4" s="354" t="s">
        <v>167</v>
      </c>
      <c r="H4" s="326"/>
      <c r="I4" s="326"/>
      <c r="J4" s="326"/>
      <c r="K4" s="326"/>
      <c r="L4" s="326">
        <v>20</v>
      </c>
      <c r="M4" s="326"/>
      <c r="N4" s="326"/>
      <c r="O4" s="326">
        <v>30</v>
      </c>
      <c r="P4" s="326"/>
      <c r="Q4" s="326"/>
      <c r="R4" s="326"/>
      <c r="S4" s="326">
        <f>2*5</f>
        <v>10</v>
      </c>
      <c r="T4" s="326">
        <f>14*5</f>
        <v>70</v>
      </c>
      <c r="U4" s="326"/>
      <c r="V4" s="408">
        <f>SUM(I4:U4)</f>
        <v>130</v>
      </c>
      <c r="W4" s="327"/>
      <c r="X4" s="327"/>
      <c r="Y4" s="355"/>
      <c r="Z4" s="274"/>
    </row>
    <row r="5" spans="1:26">
      <c r="A5" s="517" t="s">
        <v>35</v>
      </c>
      <c r="B5" s="518"/>
      <c r="C5" s="518"/>
      <c r="D5" s="519"/>
      <c r="E5" s="67">
        <f>SUM(E3:E4)</f>
        <v>40</v>
      </c>
      <c r="F5" s="67"/>
      <c r="G5" s="67"/>
      <c r="H5" s="67"/>
      <c r="I5" s="67">
        <f t="shared" ref="I5:V5" si="0">SUM(I3:I4)</f>
        <v>10</v>
      </c>
      <c r="J5" s="67">
        <f t="shared" si="0"/>
        <v>10</v>
      </c>
      <c r="K5" s="67">
        <f t="shared" si="0"/>
        <v>0</v>
      </c>
      <c r="L5" s="67">
        <f t="shared" si="0"/>
        <v>40</v>
      </c>
      <c r="M5" s="67">
        <f t="shared" si="0"/>
        <v>0</v>
      </c>
      <c r="N5" s="67">
        <f t="shared" si="0"/>
        <v>0</v>
      </c>
      <c r="O5" s="67">
        <f t="shared" si="0"/>
        <v>60</v>
      </c>
      <c r="P5" s="67">
        <f t="shared" si="0"/>
        <v>0</v>
      </c>
      <c r="Q5" s="67">
        <f t="shared" si="0"/>
        <v>0</v>
      </c>
      <c r="R5" s="67">
        <f t="shared" si="0"/>
        <v>0</v>
      </c>
      <c r="S5" s="67">
        <f t="shared" si="0"/>
        <v>20</v>
      </c>
      <c r="T5" s="67">
        <f t="shared" si="0"/>
        <v>140</v>
      </c>
      <c r="U5" s="67">
        <f t="shared" si="0"/>
        <v>300</v>
      </c>
      <c r="V5" s="67">
        <f t="shared" si="0"/>
        <v>580</v>
      </c>
      <c r="W5" s="139"/>
      <c r="X5" s="139"/>
      <c r="Y5" s="3"/>
      <c r="Z5" s="3"/>
    </row>
    <row r="7" spans="1:26" ht="15.75" customHeight="1">
      <c r="I7" s="136" t="s">
        <v>470</v>
      </c>
      <c r="L7" s="132" t="s">
        <v>471</v>
      </c>
      <c r="X7" s="150"/>
      <c r="Y7" s="85"/>
      <c r="Z7" s="150"/>
    </row>
    <row r="8" spans="1:26">
      <c r="F8" s="156" t="s">
        <v>163</v>
      </c>
      <c r="G8" s="115"/>
      <c r="H8" s="81"/>
      <c r="L8" s="168" t="s">
        <v>205</v>
      </c>
      <c r="X8" s="2"/>
    </row>
    <row r="9" spans="1:26">
      <c r="F9" s="81"/>
      <c r="G9" s="115" t="s">
        <v>164</v>
      </c>
      <c r="M9" s="167" t="s">
        <v>206</v>
      </c>
      <c r="W9" s="2"/>
      <c r="X9" s="2"/>
    </row>
    <row r="10" spans="1:26" ht="12.75">
      <c r="N10" s="400" t="s">
        <v>207</v>
      </c>
      <c r="O10" s="401"/>
      <c r="W10" s="2"/>
      <c r="X10" s="2"/>
    </row>
    <row r="11" spans="1:26" ht="12.75">
      <c r="N11" s="401"/>
      <c r="O11" s="402" t="s">
        <v>495</v>
      </c>
      <c r="W11" s="2"/>
      <c r="X11" s="2"/>
    </row>
    <row r="12" spans="1:26" ht="12.75">
      <c r="P12" s="402" t="s">
        <v>496</v>
      </c>
      <c r="Q12" s="401"/>
      <c r="R12" s="401"/>
      <c r="S12" s="401"/>
    </row>
    <row r="13" spans="1:26" ht="12.75">
      <c r="P13" s="401"/>
      <c r="Q13" s="402" t="s">
        <v>497</v>
      </c>
      <c r="R13" s="401"/>
      <c r="S13" s="401"/>
    </row>
    <row r="14" spans="1:26" ht="12.75">
      <c r="P14" s="401"/>
      <c r="Q14" s="401"/>
      <c r="R14" s="401"/>
      <c r="S14" s="401" t="s">
        <v>498</v>
      </c>
    </row>
    <row r="15" spans="1:26" ht="12.75">
      <c r="N15" s="400"/>
      <c r="O15" s="401"/>
      <c r="P15" s="401"/>
      <c r="Q15" s="401"/>
      <c r="R15" s="401"/>
      <c r="S15" s="401"/>
      <c r="T15" s="401" t="s">
        <v>499</v>
      </c>
      <c r="U15" s="401"/>
    </row>
    <row r="16" spans="1:26">
      <c r="U16" s="2" t="s">
        <v>518</v>
      </c>
    </row>
  </sheetData>
  <mergeCells count="6">
    <mergeCell ref="I1:V1"/>
    <mergeCell ref="W1:Z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6"/>
  <sheetViews>
    <sheetView workbookViewId="0">
      <pane ySplit="2" topLeftCell="A3" activePane="bottomLeft" state="frozen"/>
      <selection pane="bottomLeft" activeCell="A22" sqref="A22"/>
    </sheetView>
  </sheetViews>
  <sheetFormatPr defaultRowHeight="11.25"/>
  <cols>
    <col min="1" max="1" width="5.85546875" style="3" customWidth="1"/>
    <col min="2" max="2" width="39.85546875" style="3" bestFit="1" customWidth="1"/>
    <col min="3" max="3" width="13.7109375" style="3" customWidth="1"/>
    <col min="4" max="4" width="9.140625" style="3"/>
    <col min="5" max="5" width="10" style="3" customWidth="1"/>
    <col min="6" max="10" width="9.140625" style="3"/>
    <col min="11" max="11" width="5.7109375" style="3" customWidth="1"/>
    <col min="12" max="12" width="7.42578125" style="3" customWidth="1"/>
    <col min="13" max="13" width="12.7109375" style="3" customWidth="1"/>
    <col min="14" max="14" width="10.5703125" style="3" customWidth="1"/>
    <col min="15" max="20" width="9.140625" style="3"/>
    <col min="21" max="21" width="5" style="3" customWidth="1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64" t="s">
        <v>323</v>
      </c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5"/>
      <c r="AE1" s="566" t="s">
        <v>47</v>
      </c>
      <c r="AF1" s="568" t="s">
        <v>9</v>
      </c>
      <c r="AG1" s="570" t="s">
        <v>33</v>
      </c>
      <c r="AH1" s="553" t="s">
        <v>333</v>
      </c>
      <c r="AI1" s="555" t="s">
        <v>86</v>
      </c>
      <c r="AJ1" s="556"/>
      <c r="AK1" s="556"/>
      <c r="AL1" s="557"/>
    </row>
    <row r="2" spans="1:38" ht="12" thickBot="1">
      <c r="A2" s="200"/>
      <c r="B2" s="201" t="s">
        <v>332</v>
      </c>
      <c r="C2" s="201" t="s">
        <v>87</v>
      </c>
      <c r="D2" s="202" t="s">
        <v>324</v>
      </c>
      <c r="E2" s="178" t="s">
        <v>31</v>
      </c>
      <c r="F2" s="178" t="s">
        <v>325</v>
      </c>
      <c r="G2" s="178" t="s">
        <v>326</v>
      </c>
      <c r="H2" s="178" t="s">
        <v>327</v>
      </c>
      <c r="I2" s="178" t="s">
        <v>328</v>
      </c>
      <c r="J2" s="178" t="s">
        <v>329</v>
      </c>
      <c r="K2" s="528" t="s">
        <v>29</v>
      </c>
      <c r="L2" s="529"/>
      <c r="M2" s="188" t="s">
        <v>330</v>
      </c>
      <c r="N2" s="188" t="s">
        <v>31</v>
      </c>
      <c r="O2" s="188" t="s">
        <v>325</v>
      </c>
      <c r="P2" s="188" t="s">
        <v>326</v>
      </c>
      <c r="Q2" s="188" t="s">
        <v>327</v>
      </c>
      <c r="R2" s="188" t="s">
        <v>328</v>
      </c>
      <c r="S2" s="188" t="s">
        <v>329</v>
      </c>
      <c r="T2" s="530" t="s">
        <v>29</v>
      </c>
      <c r="U2" s="531"/>
      <c r="V2" s="178" t="s">
        <v>331</v>
      </c>
      <c r="W2" s="178" t="s">
        <v>31</v>
      </c>
      <c r="X2" s="178" t="s">
        <v>325</v>
      </c>
      <c r="Y2" s="178" t="s">
        <v>326</v>
      </c>
      <c r="Z2" s="178" t="s">
        <v>327</v>
      </c>
      <c r="AA2" s="178" t="s">
        <v>328</v>
      </c>
      <c r="AB2" s="178" t="s">
        <v>329</v>
      </c>
      <c r="AC2" s="528" t="s">
        <v>29</v>
      </c>
      <c r="AD2" s="529"/>
      <c r="AE2" s="567"/>
      <c r="AF2" s="569"/>
      <c r="AG2" s="571"/>
      <c r="AH2" s="554"/>
      <c r="AI2" s="558"/>
      <c r="AJ2" s="559"/>
      <c r="AK2" s="559"/>
      <c r="AL2" s="560"/>
    </row>
    <row r="3" spans="1:38" s="5" customFormat="1">
      <c r="A3" s="420">
        <f>'1-συμβολαια'!A3</f>
        <v>11700</v>
      </c>
      <c r="B3" s="356" t="str">
        <f>'1-συμβολαια'!C3</f>
        <v>γονική παροχή οκοπέδου {Ποταμιά Ο.Τ.-32Α 675,90μ2</v>
      </c>
      <c r="C3" s="322">
        <f>'1-συμβολαια'!D3</f>
        <v>11841.77</v>
      </c>
      <c r="D3" s="322"/>
      <c r="E3" s="356"/>
      <c r="F3" s="356"/>
      <c r="G3" s="356"/>
      <c r="H3" s="356"/>
      <c r="I3" s="356"/>
      <c r="J3" s="356"/>
      <c r="K3" s="356"/>
      <c r="L3" s="356"/>
      <c r="M3" s="322">
        <f>C3*0.65%</f>
        <v>76.971505000000008</v>
      </c>
      <c r="N3" s="322">
        <v>76.97</v>
      </c>
      <c r="O3" s="390"/>
      <c r="P3" s="356" t="s">
        <v>494</v>
      </c>
      <c r="Q3" s="379"/>
      <c r="R3" s="391"/>
      <c r="S3" s="356"/>
      <c r="T3" s="356"/>
      <c r="U3" s="356"/>
      <c r="V3" s="322">
        <f>C3*0.125%</f>
        <v>14.802212500000001</v>
      </c>
      <c r="W3" s="322">
        <v>14.8</v>
      </c>
      <c r="X3" s="390"/>
      <c r="Y3" s="356" t="s">
        <v>494</v>
      </c>
      <c r="Z3" s="379"/>
      <c r="AA3" s="391"/>
      <c r="AB3" s="356"/>
      <c r="AC3" s="356"/>
      <c r="AD3" s="356"/>
      <c r="AE3" s="322">
        <f>D3+M3+V3</f>
        <v>91.773717500000004</v>
      </c>
      <c r="AF3" s="322">
        <f>E3+N3+W3</f>
        <v>91.77</v>
      </c>
      <c r="AG3" s="322">
        <f>AE3-AF3</f>
        <v>3.7175000000075897E-3</v>
      </c>
      <c r="AH3" s="356"/>
      <c r="AI3" s="356"/>
      <c r="AJ3" s="356"/>
      <c r="AK3" s="356"/>
      <c r="AL3" s="356"/>
    </row>
    <row r="4" spans="1:38" s="5" customFormat="1">
      <c r="A4" s="421"/>
      <c r="B4" s="73" t="str">
        <f>'1-συμβολαια'!C4</f>
        <v>χρησικτησία οικοπεδου = πατρός ΔΩΡΕΑ ατυπος</v>
      </c>
      <c r="C4" s="353">
        <f>'1-συμβολαια'!D4</f>
        <v>11841.77</v>
      </c>
      <c r="D4" s="353"/>
      <c r="E4" s="73"/>
      <c r="F4" s="73"/>
      <c r="G4" s="73"/>
      <c r="H4" s="356"/>
      <c r="I4" s="356"/>
      <c r="J4" s="73"/>
      <c r="K4" s="73"/>
      <c r="L4" s="73"/>
      <c r="M4" s="322">
        <f>C4*0.65%</f>
        <v>76.971505000000008</v>
      </c>
      <c r="N4" s="422" t="s">
        <v>489</v>
      </c>
      <c r="O4" s="422"/>
      <c r="P4" s="422" t="s">
        <v>489</v>
      </c>
      <c r="Q4" s="73"/>
      <c r="R4" s="391"/>
      <c r="S4" s="73"/>
      <c r="T4" s="73"/>
      <c r="U4" s="73"/>
      <c r="V4" s="322">
        <f>C4*0.125%</f>
        <v>14.802212500000001</v>
      </c>
      <c r="W4" s="422" t="s">
        <v>489</v>
      </c>
      <c r="X4" s="422"/>
      <c r="Y4" s="422" t="s">
        <v>489</v>
      </c>
      <c r="Z4" s="73"/>
      <c r="AA4" s="73"/>
      <c r="AB4" s="73"/>
      <c r="AC4" s="73"/>
      <c r="AD4" s="73"/>
      <c r="AE4" s="322">
        <f t="shared" ref="AE4" si="0">D4+M4+V4</f>
        <v>91.773717500000004</v>
      </c>
      <c r="AF4" s="322"/>
      <c r="AG4" s="322">
        <f t="shared" ref="AG4" si="1">AE4-AF4</f>
        <v>91.773717500000004</v>
      </c>
      <c r="AH4" s="73"/>
      <c r="AI4" s="73"/>
      <c r="AJ4" s="73"/>
      <c r="AK4" s="73"/>
      <c r="AL4" s="73"/>
    </row>
    <row r="5" spans="1:38">
      <c r="A5" s="561" t="str">
        <f>'1-συμβολαια'!A5</f>
        <v>σύνολο</v>
      </c>
      <c r="B5" s="562"/>
      <c r="C5" s="563"/>
      <c r="D5" s="303">
        <f>SUM(D3:D4)</f>
        <v>0</v>
      </c>
      <c r="E5" s="199"/>
      <c r="F5" s="199"/>
      <c r="G5" s="199"/>
      <c r="H5" s="199"/>
      <c r="I5" s="199"/>
      <c r="J5" s="199"/>
      <c r="K5" s="199"/>
      <c r="L5" s="199"/>
      <c r="M5" s="303">
        <f>SUM(M3:M4)</f>
        <v>153.94301000000002</v>
      </c>
      <c r="N5" s="199"/>
      <c r="O5" s="199"/>
      <c r="P5" s="199"/>
      <c r="Q5" s="199"/>
      <c r="R5" s="199"/>
      <c r="S5" s="199"/>
      <c r="T5" s="199"/>
      <c r="U5" s="199"/>
      <c r="V5" s="303"/>
      <c r="W5" s="199"/>
      <c r="X5" s="199"/>
      <c r="Y5" s="199"/>
      <c r="Z5" s="199"/>
      <c r="AA5" s="199"/>
      <c r="AB5" s="199"/>
      <c r="AC5" s="199"/>
      <c r="AD5" s="199"/>
      <c r="AE5" s="303">
        <f>SUM(AE3:AE4)</f>
        <v>183.54743500000001</v>
      </c>
      <c r="AF5" s="303">
        <f>SUM(AF3:AF4)</f>
        <v>91.77</v>
      </c>
      <c r="AG5" s="303">
        <f>SUM(AG3:AG4)</f>
        <v>91.777435000000011</v>
      </c>
      <c r="AH5" s="199">
        <f>SUM(AH3:AH4)</f>
        <v>0</v>
      </c>
      <c r="AI5" s="199"/>
      <c r="AJ5" s="199"/>
      <c r="AK5" s="199"/>
      <c r="AL5" s="199"/>
    </row>
    <row r="7" spans="1:38">
      <c r="E7" s="2"/>
      <c r="F7" s="2"/>
      <c r="G7" s="2"/>
      <c r="H7" s="163" t="s">
        <v>334</v>
      </c>
      <c r="I7" s="2"/>
      <c r="J7" s="2"/>
      <c r="K7" s="2"/>
      <c r="L7" s="2"/>
      <c r="M7" s="2"/>
      <c r="N7" s="2"/>
      <c r="O7" s="2"/>
      <c r="P7" s="2"/>
      <c r="Q7" s="163" t="s">
        <v>334</v>
      </c>
      <c r="R7" s="2"/>
      <c r="S7" s="2"/>
      <c r="T7" s="2"/>
      <c r="U7" s="2"/>
      <c r="V7" s="2"/>
      <c r="W7" s="2"/>
      <c r="X7" s="2"/>
      <c r="Y7" s="2"/>
      <c r="Z7" s="163" t="s">
        <v>334</v>
      </c>
      <c r="AA7" s="2"/>
      <c r="AB7" s="2"/>
      <c r="AC7" s="2"/>
      <c r="AD7" s="2"/>
      <c r="AE7" s="2"/>
    </row>
    <row r="8" spans="1:38">
      <c r="E8" s="2"/>
      <c r="F8" s="203" t="s">
        <v>335</v>
      </c>
      <c r="G8" s="203"/>
      <c r="H8" s="203"/>
      <c r="I8" s="203"/>
      <c r="J8" s="203"/>
      <c r="K8" s="203"/>
      <c r="L8" s="203"/>
      <c r="M8" s="203"/>
      <c r="N8" s="203"/>
      <c r="O8" s="203" t="s">
        <v>335</v>
      </c>
      <c r="P8" s="2"/>
      <c r="Q8" s="2"/>
      <c r="R8" s="2"/>
      <c r="S8" s="2"/>
      <c r="T8" s="2"/>
      <c r="U8" s="2"/>
      <c r="V8" s="2"/>
      <c r="W8" s="2"/>
      <c r="X8" s="203" t="s">
        <v>335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65" t="s">
        <v>336</v>
      </c>
      <c r="K9" s="163"/>
      <c r="L9" s="2"/>
      <c r="M9" s="2"/>
      <c r="N9" s="2"/>
      <c r="O9" s="2"/>
      <c r="P9" s="2"/>
      <c r="Q9" s="4"/>
      <c r="R9" s="165" t="s">
        <v>337</v>
      </c>
      <c r="S9" s="165"/>
      <c r="T9" s="165"/>
      <c r="U9" s="165"/>
      <c r="V9" s="4"/>
      <c r="W9" s="4"/>
      <c r="X9" s="4"/>
      <c r="Y9" s="4"/>
      <c r="Z9" s="4"/>
      <c r="AA9" s="165" t="s">
        <v>337</v>
      </c>
      <c r="AB9" s="165"/>
      <c r="AC9" s="165"/>
      <c r="AD9" s="163"/>
      <c r="AE9" s="2"/>
    </row>
    <row r="10" spans="1:38">
      <c r="E10" s="2"/>
      <c r="F10" s="2"/>
      <c r="G10" s="2"/>
      <c r="H10" s="2"/>
      <c r="I10" s="165" t="s">
        <v>337</v>
      </c>
      <c r="J10" s="4"/>
      <c r="K10" s="2"/>
      <c r="L10" s="2"/>
      <c r="M10" s="2"/>
      <c r="N10" s="2"/>
      <c r="O10" s="2"/>
      <c r="P10" s="2"/>
      <c r="Q10" s="4"/>
      <c r="R10" s="4"/>
      <c r="S10" s="165" t="s">
        <v>336</v>
      </c>
      <c r="T10" s="165"/>
      <c r="U10" s="4"/>
      <c r="V10" s="4"/>
      <c r="W10" s="4"/>
      <c r="X10" s="4"/>
      <c r="Y10" s="4"/>
      <c r="Z10" s="4"/>
      <c r="AA10" s="4"/>
      <c r="AB10" s="165" t="s">
        <v>336</v>
      </c>
      <c r="AC10" s="165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04" t="s">
        <v>338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05" t="s">
        <v>339</v>
      </c>
      <c r="R12" s="2"/>
      <c r="S12" s="2"/>
      <c r="T12" s="2"/>
      <c r="U12" s="2"/>
      <c r="V12" s="2"/>
      <c r="W12" s="2"/>
      <c r="X12" s="2"/>
      <c r="Y12" s="2"/>
      <c r="Z12" s="206" t="s">
        <v>340</v>
      </c>
      <c r="AA12" s="2"/>
      <c r="AB12" s="2"/>
      <c r="AC12" s="2"/>
      <c r="AD12" s="2"/>
      <c r="AE12" s="2"/>
    </row>
    <row r="13" spans="1:38">
      <c r="E13" s="207" t="s">
        <v>341</v>
      </c>
      <c r="F13" s="2"/>
      <c r="G13" s="2"/>
      <c r="H13" s="2"/>
      <c r="I13" s="2"/>
      <c r="J13" s="2"/>
      <c r="K13" s="2"/>
      <c r="L13" s="2"/>
      <c r="M13" s="8"/>
      <c r="N13" s="2"/>
      <c r="O13" s="163"/>
      <c r="P13" s="163"/>
      <c r="Q13" s="163"/>
      <c r="R13" s="163"/>
      <c r="S13" s="208" t="s">
        <v>342</v>
      </c>
      <c r="T13" s="163"/>
      <c r="U13" s="163"/>
      <c r="V13" s="163"/>
      <c r="W13" s="2"/>
      <c r="X13" s="2"/>
      <c r="Y13" s="2"/>
      <c r="Z13" s="2"/>
      <c r="AA13" s="209" t="s">
        <v>343</v>
      </c>
      <c r="AB13" s="2"/>
      <c r="AC13" s="2"/>
      <c r="AD13" s="2"/>
      <c r="AE13" s="2"/>
    </row>
    <row r="14" spans="1:38">
      <c r="E14" s="2"/>
      <c r="F14" s="207" t="s">
        <v>344</v>
      </c>
      <c r="G14" s="2"/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10" t="s">
        <v>345</v>
      </c>
      <c r="T14" s="2"/>
      <c r="U14" s="2"/>
      <c r="V14" s="2"/>
      <c r="W14" s="2"/>
      <c r="X14" s="2"/>
      <c r="Y14" s="2"/>
      <c r="Z14" s="2"/>
      <c r="AA14" s="2"/>
      <c r="AB14" s="210" t="s">
        <v>345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163"/>
      <c r="Q15" s="163"/>
      <c r="R15" s="163"/>
      <c r="S15" s="163"/>
      <c r="T15" s="163"/>
      <c r="U15" s="163"/>
      <c r="V15" s="163"/>
      <c r="W15" s="163"/>
      <c r="X15" s="163"/>
      <c r="Y15" s="2"/>
      <c r="Z15" s="2"/>
      <c r="AA15" s="2"/>
      <c r="AB15" s="208" t="s">
        <v>342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</sheetData>
  <mergeCells count="10">
    <mergeCell ref="A5:C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2025-12-13T18:55:14Z</dcterms:modified>
</cp:coreProperties>
</file>